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Мои документы\РАБОТА\НОВАЯ работа\Дела 2023\БЮДЖЕТ 2024-2026\7. ПРИЛОЖЕНИЕ 2 Мое 2023\ВЕДОМКА И ТД\"/>
    </mc:Choice>
  </mc:AlternateContent>
  <bookViews>
    <workbookView xWindow="1956" yWindow="1956" windowWidth="21600" windowHeight="11388"/>
  </bookViews>
  <sheets>
    <sheet name="Приложение 2" sheetId="12" r:id="rId1"/>
  </sheets>
  <definedNames>
    <definedName name="_xlnm._FilterDatabase" localSheetId="0" hidden="1">'Приложение 2'!$A$9:$AK$2478</definedName>
    <definedName name="_xlnm.Print_Titles" localSheetId="0">'Приложение 2'!$8:$9</definedName>
    <definedName name="_xlnm.Print_Area" localSheetId="0">'Приложение 2'!$A$1:$H$2478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58" i="12" l="1"/>
  <c r="H2458" i="12"/>
  <c r="I2458" i="12"/>
  <c r="F2458" i="12"/>
  <c r="H2447" i="12"/>
  <c r="G2447" i="12"/>
  <c r="F2447" i="12"/>
  <c r="H2201" i="12"/>
  <c r="G2201" i="12"/>
  <c r="F2201" i="12"/>
  <c r="H1560" i="12" l="1"/>
  <c r="G1560" i="12"/>
  <c r="F1560" i="12"/>
  <c r="H1557" i="12"/>
  <c r="G1557" i="12"/>
  <c r="F1557" i="12"/>
  <c r="G1345" i="12" l="1"/>
  <c r="G1344" i="12" s="1"/>
  <c r="H1345" i="12"/>
  <c r="H1344" i="12" s="1"/>
  <c r="I1345" i="12"/>
  <c r="I1344" i="12" s="1"/>
  <c r="F1345" i="12"/>
  <c r="F1344" i="12" s="1"/>
  <c r="H1218" i="12" l="1"/>
  <c r="G1218" i="12"/>
  <c r="F1218" i="12"/>
  <c r="H1214" i="12"/>
  <c r="G1214" i="12"/>
  <c r="F1214" i="12"/>
  <c r="H1143" i="12"/>
  <c r="G1143" i="12"/>
  <c r="F2217" i="12" l="1"/>
  <c r="F2464" i="12"/>
  <c r="F1746" i="12" l="1"/>
  <c r="G1866" i="12" l="1"/>
  <c r="G1865" i="12" s="1"/>
  <c r="G1864" i="12" s="1"/>
  <c r="H1866" i="12"/>
  <c r="H1865" i="12" s="1"/>
  <c r="H1864" i="12" s="1"/>
  <c r="I1866" i="12"/>
  <c r="I1865" i="12" s="1"/>
  <c r="I1864" i="12" s="1"/>
  <c r="F1866" i="12"/>
  <c r="F1865" i="12" s="1"/>
  <c r="F1864" i="12" s="1"/>
  <c r="G1862" i="12"/>
  <c r="G1861" i="12" s="1"/>
  <c r="G1860" i="12" s="1"/>
  <c r="H1862" i="12"/>
  <c r="H1861" i="12" s="1"/>
  <c r="H1860" i="12" s="1"/>
  <c r="I1862" i="12"/>
  <c r="I1861" i="12" s="1"/>
  <c r="I1860" i="12" s="1"/>
  <c r="F1862" i="12"/>
  <c r="F1861" i="12" s="1"/>
  <c r="F1860" i="12" s="1"/>
  <c r="G1855" i="12"/>
  <c r="G1854" i="12" s="1"/>
  <c r="H1855" i="12"/>
  <c r="H1854" i="12" s="1"/>
  <c r="I1855" i="12"/>
  <c r="I1854" i="12" s="1"/>
  <c r="F1855" i="12"/>
  <c r="F1854" i="12" s="1"/>
  <c r="G1839" i="12"/>
  <c r="G1838" i="12" s="1"/>
  <c r="G1837" i="12" s="1"/>
  <c r="H1839" i="12"/>
  <c r="H1838" i="12" s="1"/>
  <c r="H1837" i="12" s="1"/>
  <c r="I1839" i="12"/>
  <c r="I1838" i="12" s="1"/>
  <c r="I1837" i="12" s="1"/>
  <c r="G1843" i="12"/>
  <c r="G1842" i="12" s="1"/>
  <c r="G1841" i="12" s="1"/>
  <c r="H1843" i="12"/>
  <c r="H1842" i="12" s="1"/>
  <c r="H1841" i="12" s="1"/>
  <c r="I1843" i="12"/>
  <c r="I1842" i="12" s="1"/>
  <c r="I1841" i="12" s="1"/>
  <c r="F1843" i="12"/>
  <c r="F1842" i="12" s="1"/>
  <c r="F1841" i="12" s="1"/>
  <c r="F1839" i="12"/>
  <c r="F1838" i="12" s="1"/>
  <c r="F1837" i="12" s="1"/>
  <c r="G1795" i="12"/>
  <c r="G1794" i="12" s="1"/>
  <c r="G1793" i="12" s="1"/>
  <c r="H1795" i="12"/>
  <c r="H1794" i="12" s="1"/>
  <c r="H1793" i="12" s="1"/>
  <c r="I1795" i="12"/>
  <c r="I1794" i="12" s="1"/>
  <c r="I1793" i="12" s="1"/>
  <c r="G1799" i="12"/>
  <c r="G1798" i="12" s="1"/>
  <c r="G1797" i="12" s="1"/>
  <c r="H1799" i="12"/>
  <c r="H1798" i="12" s="1"/>
  <c r="H1797" i="12" s="1"/>
  <c r="I1799" i="12"/>
  <c r="I1798" i="12" s="1"/>
  <c r="I1797" i="12" s="1"/>
  <c r="F1799" i="12"/>
  <c r="F1798" i="12" s="1"/>
  <c r="F1797" i="12" s="1"/>
  <c r="F1795" i="12"/>
  <c r="F1794" i="12" s="1"/>
  <c r="F1793" i="12" s="1"/>
  <c r="I1792" i="12" l="1"/>
  <c r="F1792" i="12"/>
  <c r="H1792" i="12"/>
  <c r="G1792" i="12"/>
  <c r="G1836" i="12"/>
  <c r="H1836" i="12"/>
  <c r="I1836" i="12"/>
  <c r="F1836" i="12"/>
  <c r="G2177" i="12"/>
  <c r="H2177" i="12"/>
  <c r="I2177" i="12"/>
  <c r="F2177" i="12"/>
  <c r="H2121" i="12"/>
  <c r="G2121" i="12"/>
  <c r="F2121" i="12"/>
  <c r="H2115" i="12"/>
  <c r="G2115" i="12"/>
  <c r="F2115" i="12"/>
  <c r="H1908" i="12"/>
  <c r="G1908" i="12"/>
  <c r="H136" i="12"/>
  <c r="G136" i="12"/>
  <c r="F136" i="12"/>
  <c r="H132" i="12"/>
  <c r="G132" i="12"/>
  <c r="F132" i="12"/>
  <c r="F2165" i="12" l="1"/>
  <c r="F2158" i="12"/>
  <c r="H1094" i="12"/>
  <c r="G1094" i="12"/>
  <c r="H1091" i="12"/>
  <c r="G1091" i="12"/>
  <c r="H2473" i="12" l="1"/>
  <c r="G2473" i="12"/>
  <c r="F2473" i="12"/>
  <c r="H2470" i="12"/>
  <c r="G2470" i="12"/>
  <c r="F2470" i="12"/>
  <c r="H2255" i="12"/>
  <c r="G2255" i="12"/>
  <c r="H2140" i="12"/>
  <c r="G2140" i="12"/>
  <c r="F2140" i="12"/>
  <c r="H2137" i="12"/>
  <c r="G2137" i="12"/>
  <c r="F2137" i="12"/>
  <c r="H2120" i="12"/>
  <c r="G2120" i="12"/>
  <c r="F2120" i="12"/>
  <c r="H2114" i="12"/>
  <c r="G2114" i="12"/>
  <c r="F2114" i="12"/>
  <c r="F1921" i="12"/>
  <c r="G1912" i="12"/>
  <c r="G1911" i="12" s="1"/>
  <c r="G1910" i="12" s="1"/>
  <c r="H1912" i="12"/>
  <c r="H1911" i="12" s="1"/>
  <c r="H1910" i="12" s="1"/>
  <c r="I1912" i="12"/>
  <c r="I1911" i="12" s="1"/>
  <c r="I1910" i="12" s="1"/>
  <c r="F1912" i="12"/>
  <c r="F1911" i="12" s="1"/>
  <c r="F1910" i="12" s="1"/>
  <c r="F1871" i="12"/>
  <c r="F1805" i="12"/>
  <c r="F1427" i="12"/>
  <c r="F1426" i="12"/>
  <c r="F1422" i="12"/>
  <c r="H2123" i="12" l="1"/>
  <c r="G2123" i="12"/>
  <c r="F2123" i="12"/>
  <c r="H2122" i="12"/>
  <c r="G2122" i="12"/>
  <c r="F2122" i="12"/>
  <c r="H2117" i="12"/>
  <c r="G2117" i="12"/>
  <c r="F2117" i="12"/>
  <c r="H2116" i="12"/>
  <c r="G2116" i="12"/>
  <c r="F2116" i="12"/>
  <c r="H1693" i="12"/>
  <c r="G1693" i="12"/>
  <c r="F1693" i="12"/>
  <c r="H1690" i="12"/>
  <c r="G1690" i="12"/>
  <c r="F1690" i="12"/>
  <c r="H1665" i="12"/>
  <c r="G1665" i="12"/>
  <c r="F1665" i="12"/>
  <c r="H1604" i="12"/>
  <c r="G1604" i="12"/>
  <c r="F1604" i="12"/>
  <c r="H1601" i="12"/>
  <c r="G1601" i="12"/>
  <c r="F1601" i="12"/>
  <c r="H1488" i="12"/>
  <c r="G1488" i="12"/>
  <c r="F1488" i="12"/>
  <c r="H1485" i="12"/>
  <c r="G1485" i="12"/>
  <c r="F1485" i="12"/>
  <c r="H1368" i="12" l="1"/>
  <c r="G1368" i="12"/>
  <c r="F1368" i="12"/>
  <c r="H1365" i="12"/>
  <c r="G1365" i="12"/>
  <c r="F1365" i="12"/>
  <c r="F1292" i="12"/>
  <c r="H157" i="12"/>
  <c r="G157" i="12"/>
  <c r="F157" i="12"/>
  <c r="H154" i="12"/>
  <c r="G154" i="12"/>
  <c r="F154" i="12"/>
  <c r="H131" i="12"/>
  <c r="G131" i="12"/>
  <c r="F131" i="12"/>
  <c r="H127" i="12"/>
  <c r="G127" i="12"/>
  <c r="F127" i="12"/>
  <c r="H2477" i="12"/>
  <c r="G159" i="12" l="1"/>
  <c r="G158" i="12" s="1"/>
  <c r="H159" i="12"/>
  <c r="H158" i="12" s="1"/>
  <c r="I159" i="12"/>
  <c r="I158" i="12" s="1"/>
  <c r="F159" i="12"/>
  <c r="F158" i="12" s="1"/>
  <c r="H1029" i="12"/>
  <c r="G1029" i="12"/>
  <c r="F1067" i="12"/>
  <c r="H1033" i="12"/>
  <c r="F1033" i="12"/>
  <c r="H1030" i="12"/>
  <c r="G1030" i="12"/>
  <c r="F1030" i="12"/>
  <c r="G1026" i="12"/>
  <c r="G962" i="12"/>
  <c r="H962" i="12"/>
  <c r="I962" i="12"/>
  <c r="F962" i="12"/>
  <c r="G961" i="12"/>
  <c r="G956" i="12"/>
  <c r="H956" i="12"/>
  <c r="I956" i="12"/>
  <c r="F956" i="12"/>
  <c r="H955" i="12"/>
  <c r="H951" i="12"/>
  <c r="G946" i="12"/>
  <c r="H946" i="12"/>
  <c r="I946" i="12"/>
  <c r="F946" i="12"/>
  <c r="F945" i="12"/>
  <c r="H2217" i="12"/>
  <c r="G2217" i="12"/>
  <c r="H2205" i="12"/>
  <c r="G2205" i="12"/>
  <c r="F2205" i="12"/>
  <c r="H2281" i="12" l="1"/>
  <c r="G2281" i="12"/>
  <c r="F2281" i="12"/>
  <c r="G2277" i="12"/>
  <c r="H2277" i="12"/>
  <c r="I2277" i="12"/>
  <c r="F2277" i="12"/>
  <c r="F1062" i="12" l="1"/>
  <c r="H748" i="12"/>
  <c r="G748" i="12"/>
  <c r="F748" i="12"/>
  <c r="H746" i="12"/>
  <c r="G746" i="12"/>
  <c r="F746" i="12"/>
  <c r="H680" i="12"/>
  <c r="G680" i="12"/>
  <c r="F680" i="12"/>
  <c r="H892" i="12" l="1"/>
  <c r="G892" i="12"/>
  <c r="F892" i="12"/>
  <c r="G793" i="12"/>
  <c r="H793" i="12"/>
  <c r="I793" i="12"/>
  <c r="F794" i="12" l="1"/>
  <c r="F793" i="12" s="1"/>
  <c r="G2292" i="12" l="1"/>
  <c r="G2291" i="12" s="1"/>
  <c r="H2292" i="12"/>
  <c r="H2291" i="12" s="1"/>
  <c r="I2292" i="12"/>
  <c r="I2291" i="12" s="1"/>
  <c r="G2295" i="12"/>
  <c r="G2294" i="12" s="1"/>
  <c r="H2295" i="12"/>
  <c r="H2294" i="12" s="1"/>
  <c r="I2295" i="12"/>
  <c r="I2294" i="12" s="1"/>
  <c r="F2295" i="12"/>
  <c r="F2294" i="12" s="1"/>
  <c r="F2292" i="12"/>
  <c r="F2291" i="12" s="1"/>
  <c r="G423" i="12"/>
  <c r="G422" i="12" s="1"/>
  <c r="G421" i="12" s="1"/>
  <c r="H423" i="12"/>
  <c r="H422" i="12" s="1"/>
  <c r="H421" i="12" s="1"/>
  <c r="I423" i="12"/>
  <c r="I422" i="12" s="1"/>
  <c r="I421" i="12" s="1"/>
  <c r="G427" i="12"/>
  <c r="G426" i="12" s="1"/>
  <c r="H427" i="12"/>
  <c r="H426" i="12" s="1"/>
  <c r="I427" i="12"/>
  <c r="I426" i="12" s="1"/>
  <c r="G431" i="12"/>
  <c r="H431" i="12"/>
  <c r="I431" i="12"/>
  <c r="G433" i="12"/>
  <c r="H433" i="12"/>
  <c r="I433" i="12"/>
  <c r="F433" i="12"/>
  <c r="F431" i="12"/>
  <c r="F427" i="12"/>
  <c r="F426" i="12" s="1"/>
  <c r="F423" i="12"/>
  <c r="F422" i="12" s="1"/>
  <c r="F421" i="12" s="1"/>
  <c r="I2290" i="12" l="1"/>
  <c r="H2290" i="12"/>
  <c r="G2290" i="12"/>
  <c r="F2290" i="12"/>
  <c r="H430" i="12"/>
  <c r="H425" i="12" s="1"/>
  <c r="H420" i="12" s="1"/>
  <c r="I430" i="12"/>
  <c r="I425" i="12" s="1"/>
  <c r="I420" i="12" s="1"/>
  <c r="G430" i="12"/>
  <c r="G425" i="12" s="1"/>
  <c r="G420" i="12" s="1"/>
  <c r="F430" i="12"/>
  <c r="F425" i="12" s="1"/>
  <c r="F420" i="12" s="1"/>
  <c r="G801" i="12" l="1"/>
  <c r="H801" i="12"/>
  <c r="I801" i="12"/>
  <c r="F801" i="12"/>
  <c r="G1028" i="12"/>
  <c r="H1028" i="12"/>
  <c r="I1028" i="12"/>
  <c r="F1028" i="12"/>
  <c r="G1014" i="12"/>
  <c r="H1014" i="12"/>
  <c r="I1014" i="12"/>
  <c r="F1014" i="12"/>
  <c r="G768" i="12"/>
  <c r="H768" i="12"/>
  <c r="I768" i="12"/>
  <c r="F768" i="12"/>
  <c r="G855" i="12"/>
  <c r="H855" i="12"/>
  <c r="I855" i="12"/>
  <c r="F855" i="12"/>
  <c r="G915" i="12" l="1"/>
  <c r="G914" i="12" s="1"/>
  <c r="G913" i="12" s="1"/>
  <c r="G912" i="12" s="1"/>
  <c r="H915" i="12"/>
  <c r="H914" i="12" s="1"/>
  <c r="H913" i="12" s="1"/>
  <c r="H912" i="12" s="1"/>
  <c r="I915" i="12"/>
  <c r="I914" i="12" s="1"/>
  <c r="I913" i="12" s="1"/>
  <c r="I912" i="12" s="1"/>
  <c r="F915" i="12"/>
  <c r="F914" i="12" s="1"/>
  <c r="F913" i="12" s="1"/>
  <c r="F912" i="12" s="1"/>
  <c r="G791" i="12"/>
  <c r="H791" i="12"/>
  <c r="I791" i="12"/>
  <c r="F791" i="12"/>
  <c r="G950" i="12"/>
  <c r="G949" i="12" s="1"/>
  <c r="G948" i="12" s="1"/>
  <c r="H950" i="12"/>
  <c r="H949" i="12" s="1"/>
  <c r="H948" i="12" s="1"/>
  <c r="I950" i="12"/>
  <c r="I949" i="12" s="1"/>
  <c r="I948" i="12" s="1"/>
  <c r="F950" i="12"/>
  <c r="F949" i="12" s="1"/>
  <c r="F948" i="12" s="1"/>
  <c r="G302" i="12" l="1"/>
  <c r="G301" i="12" s="1"/>
  <c r="H302" i="12"/>
  <c r="H301" i="12" s="1"/>
  <c r="I302" i="12"/>
  <c r="I301" i="12" s="1"/>
  <c r="G305" i="12"/>
  <c r="G304" i="12" s="1"/>
  <c r="H305" i="12"/>
  <c r="H304" i="12" s="1"/>
  <c r="I305" i="12"/>
  <c r="I304" i="12" s="1"/>
  <c r="F305" i="12"/>
  <c r="F304" i="12" s="1"/>
  <c r="F302" i="12"/>
  <c r="F301" i="12" s="1"/>
  <c r="G292" i="12"/>
  <c r="G291" i="12" s="1"/>
  <c r="G290" i="12" s="1"/>
  <c r="H292" i="12"/>
  <c r="H291" i="12" s="1"/>
  <c r="H290" i="12" s="1"/>
  <c r="I292" i="12"/>
  <c r="I291" i="12" s="1"/>
  <c r="I290" i="12" s="1"/>
  <c r="F292" i="12"/>
  <c r="F291" i="12" s="1"/>
  <c r="F290" i="12" s="1"/>
  <c r="G268" i="12"/>
  <c r="G267" i="12" s="1"/>
  <c r="G266" i="12" s="1"/>
  <c r="H268" i="12"/>
  <c r="H267" i="12" s="1"/>
  <c r="H266" i="12" s="1"/>
  <c r="I268" i="12"/>
  <c r="I267" i="12" s="1"/>
  <c r="I266" i="12" s="1"/>
  <c r="F268" i="12"/>
  <c r="F267" i="12" s="1"/>
  <c r="F266" i="12" s="1"/>
  <c r="G244" i="12"/>
  <c r="H244" i="12"/>
  <c r="I244" i="12"/>
  <c r="G246" i="12"/>
  <c r="H246" i="12"/>
  <c r="I246" i="12"/>
  <c r="F246" i="12"/>
  <c r="F244" i="12"/>
  <c r="I243" i="12" l="1"/>
  <c r="H243" i="12"/>
  <c r="G243" i="12"/>
  <c r="F243" i="12"/>
  <c r="F1742" i="12"/>
  <c r="G566" i="12"/>
  <c r="G565" i="12" s="1"/>
  <c r="H566" i="12"/>
  <c r="H565" i="12" s="1"/>
  <c r="I566" i="12"/>
  <c r="I565" i="12" s="1"/>
  <c r="F566" i="12"/>
  <c r="F565" i="12" s="1"/>
  <c r="G1223" i="12" l="1"/>
  <c r="G18" i="12" l="1"/>
  <c r="H18" i="12"/>
  <c r="I18" i="12"/>
  <c r="F18" i="12"/>
  <c r="G59" i="12" l="1"/>
  <c r="G58" i="12" s="1"/>
  <c r="G57" i="12" s="1"/>
  <c r="H59" i="12"/>
  <c r="H58" i="12" s="1"/>
  <c r="H57" i="12" s="1"/>
  <c r="I59" i="12"/>
  <c r="I58" i="12" s="1"/>
  <c r="I57" i="12" s="1"/>
  <c r="G63" i="12"/>
  <c r="G62" i="12" s="1"/>
  <c r="G61" i="12" s="1"/>
  <c r="H63" i="12"/>
  <c r="H62" i="12" s="1"/>
  <c r="H61" i="12" s="1"/>
  <c r="I63" i="12"/>
  <c r="I62" i="12" s="1"/>
  <c r="I61" i="12" s="1"/>
  <c r="G67" i="12"/>
  <c r="G66" i="12" s="1"/>
  <c r="G65" i="12" s="1"/>
  <c r="H67" i="12"/>
  <c r="H66" i="12" s="1"/>
  <c r="H65" i="12" s="1"/>
  <c r="I67" i="12"/>
  <c r="I66" i="12" s="1"/>
  <c r="I65" i="12" s="1"/>
  <c r="G71" i="12"/>
  <c r="G70" i="12" s="1"/>
  <c r="G69" i="12" s="1"/>
  <c r="H71" i="12"/>
  <c r="H70" i="12" s="1"/>
  <c r="H69" i="12" s="1"/>
  <c r="I71" i="12"/>
  <c r="I70" i="12" s="1"/>
  <c r="I69" i="12" s="1"/>
  <c r="F71" i="12"/>
  <c r="F70" i="12" s="1"/>
  <c r="F69" i="12" s="1"/>
  <c r="F67" i="12"/>
  <c r="F66" i="12" s="1"/>
  <c r="F65" i="12" s="1"/>
  <c r="F63" i="12"/>
  <c r="F62" i="12" s="1"/>
  <c r="F61" i="12" s="1"/>
  <c r="F59" i="12"/>
  <c r="F58" i="12" s="1"/>
  <c r="F57" i="12" s="1"/>
  <c r="G21" i="12" l="1"/>
  <c r="H21" i="12"/>
  <c r="I21" i="12"/>
  <c r="F21" i="12"/>
  <c r="G2193" i="12" l="1"/>
  <c r="G2192" i="12" s="1"/>
  <c r="H2193" i="12"/>
  <c r="H2192" i="12" s="1"/>
  <c r="I2193" i="12"/>
  <c r="I2192" i="12" s="1"/>
  <c r="F2193" i="12"/>
  <c r="F2192" i="12" s="1"/>
  <c r="G1899" i="12"/>
  <c r="H1899" i="12"/>
  <c r="I1899" i="12"/>
  <c r="F1899" i="12"/>
  <c r="G1895" i="12"/>
  <c r="G1894" i="12" s="1"/>
  <c r="G1893" i="12" s="1"/>
  <c r="H1895" i="12"/>
  <c r="H1894" i="12" s="1"/>
  <c r="H1893" i="12" s="1"/>
  <c r="I1895" i="12"/>
  <c r="I1894" i="12" s="1"/>
  <c r="I1893" i="12" s="1"/>
  <c r="F1895" i="12"/>
  <c r="F1894" i="12" s="1"/>
  <c r="F1893" i="12" s="1"/>
  <c r="G1889" i="12" l="1"/>
  <c r="H1889" i="12"/>
  <c r="I1889" i="12"/>
  <c r="F1889" i="12"/>
  <c r="G1809" i="12"/>
  <c r="G1808" i="12" s="1"/>
  <c r="G1807" i="12" s="1"/>
  <c r="H1809" i="12"/>
  <c r="H1808" i="12" s="1"/>
  <c r="H1807" i="12" s="1"/>
  <c r="I1809" i="12"/>
  <c r="I1808" i="12" s="1"/>
  <c r="I1807" i="12" s="1"/>
  <c r="F1809" i="12"/>
  <c r="F1808" i="12" s="1"/>
  <c r="F1807" i="12" s="1"/>
  <c r="G1730" i="12"/>
  <c r="G1729" i="12" s="1"/>
  <c r="G1728" i="12" s="1"/>
  <c r="H1730" i="12"/>
  <c r="H1729" i="12" s="1"/>
  <c r="H1728" i="12" s="1"/>
  <c r="G1734" i="12"/>
  <c r="G1733" i="12" s="1"/>
  <c r="G1732" i="12" s="1"/>
  <c r="H1734" i="12"/>
  <c r="H1733" i="12" s="1"/>
  <c r="H1732" i="12" s="1"/>
  <c r="F1734" i="12"/>
  <c r="F1733" i="12" s="1"/>
  <c r="F1732" i="12" s="1"/>
  <c r="F1730" i="12"/>
  <c r="F1729" i="12" s="1"/>
  <c r="F1728" i="12" s="1"/>
  <c r="H1491" i="12"/>
  <c r="G1491" i="12"/>
  <c r="F1491" i="12"/>
  <c r="G217" i="12"/>
  <c r="G216" i="12" s="1"/>
  <c r="G215" i="12" s="1"/>
  <c r="H217" i="12"/>
  <c r="H216" i="12" s="1"/>
  <c r="H215" i="12" s="1"/>
  <c r="I217" i="12"/>
  <c r="I216" i="12" s="1"/>
  <c r="I215" i="12" s="1"/>
  <c r="G221" i="12"/>
  <c r="G220" i="12" s="1"/>
  <c r="G219" i="12" s="1"/>
  <c r="H221" i="12"/>
  <c r="H220" i="12" s="1"/>
  <c r="H219" i="12" s="1"/>
  <c r="I221" i="12"/>
  <c r="I220" i="12" s="1"/>
  <c r="I219" i="12" s="1"/>
  <c r="G225" i="12"/>
  <c r="G224" i="12" s="1"/>
  <c r="G223" i="12" s="1"/>
  <c r="H225" i="12"/>
  <c r="H224" i="12" s="1"/>
  <c r="H223" i="12" s="1"/>
  <c r="I225" i="12"/>
  <c r="I224" i="12" s="1"/>
  <c r="I223" i="12" s="1"/>
  <c r="F225" i="12"/>
  <c r="F224" i="12" s="1"/>
  <c r="F223" i="12" s="1"/>
  <c r="F221" i="12"/>
  <c r="F220" i="12" s="1"/>
  <c r="F219" i="12" s="1"/>
  <c r="F217" i="12"/>
  <c r="F216" i="12" s="1"/>
  <c r="F215" i="12" s="1"/>
  <c r="G2001" i="12"/>
  <c r="G2000" i="12" s="1"/>
  <c r="G1999" i="12" s="1"/>
  <c r="H2001" i="12"/>
  <c r="H2000" i="12" s="1"/>
  <c r="H1999" i="12" s="1"/>
  <c r="I2001" i="12"/>
  <c r="I2000" i="12" s="1"/>
  <c r="I1999" i="12" s="1"/>
  <c r="F2001" i="12"/>
  <c r="F2000" i="12" s="1"/>
  <c r="F1999" i="12" s="1"/>
  <c r="G1965" i="12"/>
  <c r="G1964" i="12" s="1"/>
  <c r="G1963" i="12" s="1"/>
  <c r="H1965" i="12"/>
  <c r="H1964" i="12" s="1"/>
  <c r="H1963" i="12" s="1"/>
  <c r="I1965" i="12"/>
  <c r="I1964" i="12" s="1"/>
  <c r="I1963" i="12" s="1"/>
  <c r="F1965" i="12"/>
  <c r="F1964" i="12" s="1"/>
  <c r="F1963" i="12" s="1"/>
  <c r="G1947" i="12"/>
  <c r="G1946" i="12" s="1"/>
  <c r="G1945" i="12" s="1"/>
  <c r="G1944" i="12" s="1"/>
  <c r="H1947" i="12"/>
  <c r="H1946" i="12" s="1"/>
  <c r="H1945" i="12" s="1"/>
  <c r="H1944" i="12" s="1"/>
  <c r="I1947" i="12"/>
  <c r="I1946" i="12" s="1"/>
  <c r="I1945" i="12" s="1"/>
  <c r="I1944" i="12" s="1"/>
  <c r="F1947" i="12"/>
  <c r="F1946" i="12" s="1"/>
  <c r="F1945" i="12" s="1"/>
  <c r="F1944" i="12" s="1"/>
  <c r="G1556" i="12"/>
  <c r="G1555" i="12" s="1"/>
  <c r="H1556" i="12"/>
  <c r="H1555" i="12" s="1"/>
  <c r="I1556" i="12"/>
  <c r="I1555" i="12" s="1"/>
  <c r="G1559" i="12"/>
  <c r="G1558" i="12" s="1"/>
  <c r="H1559" i="12"/>
  <c r="H1558" i="12" s="1"/>
  <c r="I1559" i="12"/>
  <c r="I1558" i="12" s="1"/>
  <c r="G1562" i="12"/>
  <c r="G1561" i="12" s="1"/>
  <c r="H1562" i="12"/>
  <c r="H1561" i="12" s="1"/>
  <c r="I1562" i="12"/>
  <c r="I1561" i="12" s="1"/>
  <c r="G1566" i="12"/>
  <c r="G1565" i="12" s="1"/>
  <c r="H1566" i="12"/>
  <c r="H1565" i="12" s="1"/>
  <c r="I1566" i="12"/>
  <c r="I1565" i="12" s="1"/>
  <c r="G1569" i="12"/>
  <c r="G1568" i="12" s="1"/>
  <c r="H1569" i="12"/>
  <c r="H1568" i="12" s="1"/>
  <c r="I1569" i="12"/>
  <c r="I1568" i="12" s="1"/>
  <c r="G1574" i="12"/>
  <c r="G1573" i="12" s="1"/>
  <c r="G1572" i="12" s="1"/>
  <c r="G1571" i="12" s="1"/>
  <c r="H1574" i="12"/>
  <c r="H1573" i="12" s="1"/>
  <c r="H1572" i="12" s="1"/>
  <c r="H1571" i="12" s="1"/>
  <c r="I1574" i="12"/>
  <c r="I1573" i="12" s="1"/>
  <c r="I1572" i="12" s="1"/>
  <c r="I1571" i="12" s="1"/>
  <c r="F1574" i="12"/>
  <c r="F1573" i="12" s="1"/>
  <c r="F1572" i="12" s="1"/>
  <c r="F1571" i="12" s="1"/>
  <c r="F1569" i="12"/>
  <c r="F1568" i="12" s="1"/>
  <c r="F1566" i="12"/>
  <c r="F1565" i="12" s="1"/>
  <c r="F1562" i="12"/>
  <c r="F1561" i="12" s="1"/>
  <c r="F1559" i="12"/>
  <c r="F1558" i="12" s="1"/>
  <c r="F1556" i="12"/>
  <c r="F1555" i="12" s="1"/>
  <c r="G1310" i="12"/>
  <c r="G1309" i="12" s="1"/>
  <c r="G1308" i="12" s="1"/>
  <c r="G1307" i="12" s="1"/>
  <c r="H1310" i="12"/>
  <c r="H1309" i="12" s="1"/>
  <c r="H1308" i="12" s="1"/>
  <c r="H1307" i="12" s="1"/>
  <c r="I1310" i="12"/>
  <c r="I1309" i="12" s="1"/>
  <c r="I1308" i="12" s="1"/>
  <c r="I1307" i="12" s="1"/>
  <c r="F1310" i="12"/>
  <c r="F1309" i="12" s="1"/>
  <c r="F1308" i="12" s="1"/>
  <c r="F1307" i="12" s="1"/>
  <c r="G1285" i="12"/>
  <c r="G1284" i="12" s="1"/>
  <c r="H1285" i="12"/>
  <c r="H1284" i="12" s="1"/>
  <c r="I1285" i="12"/>
  <c r="I1284" i="12" s="1"/>
  <c r="F1285" i="12"/>
  <c r="F1284" i="12" s="1"/>
  <c r="I1564" i="12" l="1"/>
  <c r="G1564" i="12"/>
  <c r="F1564" i="12"/>
  <c r="H1554" i="12"/>
  <c r="G1554" i="12"/>
  <c r="H1564" i="12"/>
  <c r="I1554" i="12"/>
  <c r="F1554" i="12"/>
  <c r="G1203" i="12"/>
  <c r="G1202" i="12" s="1"/>
  <c r="G1201" i="12" s="1"/>
  <c r="H1203" i="12"/>
  <c r="H1202" i="12" s="1"/>
  <c r="H1201" i="12" s="1"/>
  <c r="I1203" i="12"/>
  <c r="I1202" i="12" s="1"/>
  <c r="I1201" i="12" s="1"/>
  <c r="F1203" i="12"/>
  <c r="F1202" i="12" s="1"/>
  <c r="F1201" i="12" s="1"/>
  <c r="G1111" i="12"/>
  <c r="G1110" i="12" s="1"/>
  <c r="G1109" i="12" s="1"/>
  <c r="G1108" i="12" s="1"/>
  <c r="H1111" i="12"/>
  <c r="H1110" i="12" s="1"/>
  <c r="H1109" i="12" s="1"/>
  <c r="H1108" i="12" s="1"/>
  <c r="I1111" i="12"/>
  <c r="I1110" i="12" s="1"/>
  <c r="I1109" i="12" s="1"/>
  <c r="I1108" i="12" s="1"/>
  <c r="G1116" i="12"/>
  <c r="G1115" i="12" s="1"/>
  <c r="G1114" i="12" s="1"/>
  <c r="G1113" i="12" s="1"/>
  <c r="H1116" i="12"/>
  <c r="H1115" i="12" s="1"/>
  <c r="H1114" i="12" s="1"/>
  <c r="H1113" i="12" s="1"/>
  <c r="I1116" i="12"/>
  <c r="I1115" i="12" s="1"/>
  <c r="I1114" i="12" s="1"/>
  <c r="I1113" i="12" s="1"/>
  <c r="G1121" i="12"/>
  <c r="G1120" i="12" s="1"/>
  <c r="G1119" i="12" s="1"/>
  <c r="H1121" i="12"/>
  <c r="H1120" i="12" s="1"/>
  <c r="H1119" i="12" s="1"/>
  <c r="I1121" i="12"/>
  <c r="I1120" i="12" s="1"/>
  <c r="I1119" i="12" s="1"/>
  <c r="G1125" i="12"/>
  <c r="G1124" i="12" s="1"/>
  <c r="G1123" i="12" s="1"/>
  <c r="H1125" i="12"/>
  <c r="H1124" i="12" s="1"/>
  <c r="H1123" i="12" s="1"/>
  <c r="I1125" i="12"/>
  <c r="I1124" i="12" s="1"/>
  <c r="I1123" i="12" s="1"/>
  <c r="F1125" i="12"/>
  <c r="F1124" i="12" s="1"/>
  <c r="F1123" i="12" s="1"/>
  <c r="F1121" i="12"/>
  <c r="F1120" i="12" s="1"/>
  <c r="F1119" i="12" s="1"/>
  <c r="F1116" i="12"/>
  <c r="F1115" i="12" s="1"/>
  <c r="F1114" i="12" s="1"/>
  <c r="F1113" i="12" s="1"/>
  <c r="F1111" i="12"/>
  <c r="F1110" i="12" s="1"/>
  <c r="F1109" i="12" s="1"/>
  <c r="F1108" i="12" s="1"/>
  <c r="F1553" i="12" l="1"/>
  <c r="F1552" i="12" s="1"/>
  <c r="G1553" i="12"/>
  <c r="G1552" i="12" s="1"/>
  <c r="H1553" i="12"/>
  <c r="H1552" i="12" s="1"/>
  <c r="I1553" i="12"/>
  <c r="I1552" i="12" s="1"/>
  <c r="H1118" i="12"/>
  <c r="H1107" i="12" s="1"/>
  <c r="G1118" i="12"/>
  <c r="G1107" i="12" s="1"/>
  <c r="I1118" i="12"/>
  <c r="I1107" i="12" s="1"/>
  <c r="F1118" i="12"/>
  <c r="F1107" i="12" s="1"/>
  <c r="G15" i="12" l="1"/>
  <c r="G14" i="12" s="1"/>
  <c r="H15" i="12"/>
  <c r="H14" i="12" s="1"/>
  <c r="I15" i="12"/>
  <c r="I14" i="12" s="1"/>
  <c r="G17" i="12"/>
  <c r="H17" i="12"/>
  <c r="I17" i="12"/>
  <c r="G25" i="12"/>
  <c r="G24" i="12" s="1"/>
  <c r="G23" i="12" s="1"/>
  <c r="H25" i="12"/>
  <c r="H24" i="12" s="1"/>
  <c r="H23" i="12" s="1"/>
  <c r="I25" i="12"/>
  <c r="I24" i="12" s="1"/>
  <c r="I23" i="12" s="1"/>
  <c r="G29" i="12"/>
  <c r="G28" i="12" s="1"/>
  <c r="G27" i="12" s="1"/>
  <c r="H29" i="12"/>
  <c r="H28" i="12" s="1"/>
  <c r="H27" i="12" s="1"/>
  <c r="I29" i="12"/>
  <c r="I28" i="12" s="1"/>
  <c r="I27" i="12" s="1"/>
  <c r="G33" i="12"/>
  <c r="G32" i="12" s="1"/>
  <c r="G31" i="12" s="1"/>
  <c r="H33" i="12"/>
  <c r="H32" i="12" s="1"/>
  <c r="H31" i="12" s="1"/>
  <c r="I33" i="12"/>
  <c r="I32" i="12" s="1"/>
  <c r="I31" i="12" s="1"/>
  <c r="G37" i="12"/>
  <c r="G36" i="12" s="1"/>
  <c r="G35" i="12" s="1"/>
  <c r="H37" i="12"/>
  <c r="H36" i="12" s="1"/>
  <c r="H35" i="12" s="1"/>
  <c r="I37" i="12"/>
  <c r="I36" i="12" s="1"/>
  <c r="I35" i="12" s="1"/>
  <c r="G42" i="12"/>
  <c r="G41" i="12" s="1"/>
  <c r="G40" i="12" s="1"/>
  <c r="G39" i="12" s="1"/>
  <c r="H42" i="12"/>
  <c r="H41" i="12" s="1"/>
  <c r="H40" i="12" s="1"/>
  <c r="H39" i="12" s="1"/>
  <c r="I42" i="12"/>
  <c r="I41" i="12" s="1"/>
  <c r="I40" i="12" s="1"/>
  <c r="I39" i="12" s="1"/>
  <c r="G47" i="12"/>
  <c r="G46" i="12" s="1"/>
  <c r="H47" i="12"/>
  <c r="H46" i="12" s="1"/>
  <c r="I47" i="12"/>
  <c r="I46" i="12" s="1"/>
  <c r="G50" i="12"/>
  <c r="G49" i="12" s="1"/>
  <c r="H50" i="12"/>
  <c r="H49" i="12" s="1"/>
  <c r="I50" i="12"/>
  <c r="I49" i="12" s="1"/>
  <c r="G55" i="12"/>
  <c r="G54" i="12" s="1"/>
  <c r="G53" i="12" s="1"/>
  <c r="G52" i="12" s="1"/>
  <c r="H55" i="12"/>
  <c r="H54" i="12" s="1"/>
  <c r="H53" i="12" s="1"/>
  <c r="H52" i="12" s="1"/>
  <c r="I55" i="12"/>
  <c r="I54" i="12" s="1"/>
  <c r="I53" i="12" s="1"/>
  <c r="I52" i="12" s="1"/>
  <c r="G77" i="12"/>
  <c r="G76" i="12" s="1"/>
  <c r="G75" i="12" s="1"/>
  <c r="H77" i="12"/>
  <c r="H76" i="12" s="1"/>
  <c r="H75" i="12" s="1"/>
  <c r="I77" i="12"/>
  <c r="I76" i="12" s="1"/>
  <c r="I75" i="12" s="1"/>
  <c r="G81" i="12"/>
  <c r="G80" i="12" s="1"/>
  <c r="H81" i="12"/>
  <c r="H80" i="12" s="1"/>
  <c r="I81" i="12"/>
  <c r="I80" i="12" s="1"/>
  <c r="G84" i="12"/>
  <c r="H84" i="12"/>
  <c r="I84" i="12"/>
  <c r="G86" i="12"/>
  <c r="H86" i="12"/>
  <c r="I86" i="12"/>
  <c r="G90" i="12"/>
  <c r="G89" i="12" s="1"/>
  <c r="H90" i="12"/>
  <c r="H89" i="12" s="1"/>
  <c r="I90" i="12"/>
  <c r="I89" i="12" s="1"/>
  <c r="G94" i="12"/>
  <c r="H94" i="12"/>
  <c r="I94" i="12"/>
  <c r="G97" i="12"/>
  <c r="H97" i="12"/>
  <c r="I97" i="12"/>
  <c r="G100" i="12"/>
  <c r="H100" i="12"/>
  <c r="I100" i="12"/>
  <c r="G107" i="12"/>
  <c r="G106" i="12" s="1"/>
  <c r="G105" i="12" s="1"/>
  <c r="G104" i="12" s="1"/>
  <c r="H107" i="12"/>
  <c r="H106" i="12" s="1"/>
  <c r="H105" i="12" s="1"/>
  <c r="H104" i="12" s="1"/>
  <c r="I107" i="12"/>
  <c r="I106" i="12" s="1"/>
  <c r="I105" i="12" s="1"/>
  <c r="I104" i="12" s="1"/>
  <c r="G112" i="12"/>
  <c r="G111" i="12" s="1"/>
  <c r="G110" i="12" s="1"/>
  <c r="G109" i="12" s="1"/>
  <c r="H112" i="12"/>
  <c r="H111" i="12" s="1"/>
  <c r="H110" i="12" s="1"/>
  <c r="H109" i="12" s="1"/>
  <c r="I112" i="12"/>
  <c r="I111" i="12" s="1"/>
  <c r="I110" i="12" s="1"/>
  <c r="I109" i="12" s="1"/>
  <c r="G117" i="12"/>
  <c r="H117" i="12"/>
  <c r="I117" i="12"/>
  <c r="G119" i="12"/>
  <c r="H119" i="12"/>
  <c r="I119" i="12"/>
  <c r="G126" i="12"/>
  <c r="G125" i="12" s="1"/>
  <c r="H126" i="12"/>
  <c r="H125" i="12" s="1"/>
  <c r="I126" i="12"/>
  <c r="I125" i="12" s="1"/>
  <c r="G130" i="12"/>
  <c r="G129" i="12" s="1"/>
  <c r="H130" i="12"/>
  <c r="H129" i="12" s="1"/>
  <c r="I130" i="12"/>
  <c r="I129" i="12" s="1"/>
  <c r="G134" i="12"/>
  <c r="G133" i="12" s="1"/>
  <c r="H134" i="12"/>
  <c r="H133" i="12" s="1"/>
  <c r="I134" i="12"/>
  <c r="I133" i="12" s="1"/>
  <c r="G139" i="12"/>
  <c r="G138" i="12" s="1"/>
  <c r="G137" i="12" s="1"/>
  <c r="H139" i="12"/>
  <c r="H138" i="12" s="1"/>
  <c r="H137" i="12" s="1"/>
  <c r="I139" i="12"/>
  <c r="I138" i="12" s="1"/>
  <c r="I137" i="12" s="1"/>
  <c r="G143" i="12"/>
  <c r="G142" i="12" s="1"/>
  <c r="G141" i="12" s="1"/>
  <c r="H143" i="12"/>
  <c r="H142" i="12" s="1"/>
  <c r="H141" i="12" s="1"/>
  <c r="I143" i="12"/>
  <c r="I142" i="12" s="1"/>
  <c r="I141" i="12" s="1"/>
  <c r="G148" i="12"/>
  <c r="G147" i="12" s="1"/>
  <c r="G146" i="12" s="1"/>
  <c r="G145" i="12" s="1"/>
  <c r="H148" i="12"/>
  <c r="H147" i="12" s="1"/>
  <c r="H146" i="12" s="1"/>
  <c r="H145" i="12" s="1"/>
  <c r="I148" i="12"/>
  <c r="I147" i="12" s="1"/>
  <c r="I146" i="12" s="1"/>
  <c r="I145" i="12" s="1"/>
  <c r="G153" i="12"/>
  <c r="G152" i="12" s="1"/>
  <c r="H153" i="12"/>
  <c r="H152" i="12" s="1"/>
  <c r="I153" i="12"/>
  <c r="I152" i="12" s="1"/>
  <c r="G156" i="12"/>
  <c r="G155" i="12" s="1"/>
  <c r="H156" i="12"/>
  <c r="H155" i="12" s="1"/>
  <c r="I156" i="12"/>
  <c r="I155" i="12" s="1"/>
  <c r="G163" i="12"/>
  <c r="G162" i="12" s="1"/>
  <c r="H163" i="12"/>
  <c r="H162" i="12" s="1"/>
  <c r="I163" i="12"/>
  <c r="I162" i="12" s="1"/>
  <c r="G166" i="12"/>
  <c r="G165" i="12" s="1"/>
  <c r="H166" i="12"/>
  <c r="H165" i="12" s="1"/>
  <c r="I166" i="12"/>
  <c r="I165" i="12" s="1"/>
  <c r="G171" i="12"/>
  <c r="G170" i="12" s="1"/>
  <c r="G169" i="12" s="1"/>
  <c r="G168" i="12" s="1"/>
  <c r="H171" i="12"/>
  <c r="H170" i="12" s="1"/>
  <c r="H169" i="12" s="1"/>
  <c r="H168" i="12" s="1"/>
  <c r="I171" i="12"/>
  <c r="I170" i="12" s="1"/>
  <c r="I169" i="12" s="1"/>
  <c r="I168" i="12" s="1"/>
  <c r="G177" i="12"/>
  <c r="G176" i="12" s="1"/>
  <c r="G175" i="12" s="1"/>
  <c r="H177" i="12"/>
  <c r="H176" i="12" s="1"/>
  <c r="H175" i="12" s="1"/>
  <c r="I177" i="12"/>
  <c r="I176" i="12" s="1"/>
  <c r="I175" i="12" s="1"/>
  <c r="G181" i="12"/>
  <c r="G180" i="12" s="1"/>
  <c r="H181" i="12"/>
  <c r="H180" i="12" s="1"/>
  <c r="I181" i="12"/>
  <c r="I180" i="12" s="1"/>
  <c r="G184" i="12"/>
  <c r="G183" i="12" s="1"/>
  <c r="H184" i="12"/>
  <c r="H183" i="12" s="1"/>
  <c r="I184" i="12"/>
  <c r="I183" i="12" s="1"/>
  <c r="G188" i="12"/>
  <c r="G187" i="12" s="1"/>
  <c r="G186" i="12" s="1"/>
  <c r="H188" i="12"/>
  <c r="H187" i="12" s="1"/>
  <c r="H186" i="12" s="1"/>
  <c r="I188" i="12"/>
  <c r="I187" i="12" s="1"/>
  <c r="I186" i="12" s="1"/>
  <c r="G193" i="12"/>
  <c r="G192" i="12" s="1"/>
  <c r="G191" i="12" s="1"/>
  <c r="H193" i="12"/>
  <c r="H192" i="12" s="1"/>
  <c r="H191" i="12" s="1"/>
  <c r="I193" i="12"/>
  <c r="I192" i="12" s="1"/>
  <c r="I191" i="12" s="1"/>
  <c r="G197" i="12"/>
  <c r="G196" i="12" s="1"/>
  <c r="G195" i="12" s="1"/>
  <c r="H197" i="12"/>
  <c r="H196" i="12" s="1"/>
  <c r="H195" i="12" s="1"/>
  <c r="I197" i="12"/>
  <c r="I196" i="12" s="1"/>
  <c r="I195" i="12" s="1"/>
  <c r="G201" i="12"/>
  <c r="G200" i="12" s="1"/>
  <c r="G199" i="12" s="1"/>
  <c r="H201" i="12"/>
  <c r="H200" i="12" s="1"/>
  <c r="H199" i="12" s="1"/>
  <c r="I201" i="12"/>
  <c r="I200" i="12" s="1"/>
  <c r="I199" i="12" s="1"/>
  <c r="G205" i="12"/>
  <c r="G204" i="12" s="1"/>
  <c r="G203" i="12" s="1"/>
  <c r="H205" i="12"/>
  <c r="H204" i="12" s="1"/>
  <c r="H203" i="12" s="1"/>
  <c r="I205" i="12"/>
  <c r="I204" i="12" s="1"/>
  <c r="I203" i="12" s="1"/>
  <c r="G209" i="12"/>
  <c r="G208" i="12" s="1"/>
  <c r="G207" i="12" s="1"/>
  <c r="H209" i="12"/>
  <c r="H208" i="12" s="1"/>
  <c r="H207" i="12" s="1"/>
  <c r="I209" i="12"/>
  <c r="I208" i="12" s="1"/>
  <c r="I207" i="12" s="1"/>
  <c r="G213" i="12"/>
  <c r="G212" i="12" s="1"/>
  <c r="G211" i="12" s="1"/>
  <c r="H213" i="12"/>
  <c r="H212" i="12" s="1"/>
  <c r="H211" i="12" s="1"/>
  <c r="I213" i="12"/>
  <c r="I212" i="12" s="1"/>
  <c r="I211" i="12" s="1"/>
  <c r="G232" i="12"/>
  <c r="H232" i="12"/>
  <c r="I232" i="12"/>
  <c r="G234" i="12"/>
  <c r="H234" i="12"/>
  <c r="I234" i="12"/>
  <c r="G238" i="12"/>
  <c r="G237" i="12" s="1"/>
  <c r="H238" i="12"/>
  <c r="H237" i="12" s="1"/>
  <c r="I238" i="12"/>
  <c r="I237" i="12" s="1"/>
  <c r="G241" i="12"/>
  <c r="G240" i="12" s="1"/>
  <c r="H241" i="12"/>
  <c r="H240" i="12" s="1"/>
  <c r="I241" i="12"/>
  <c r="I240" i="12" s="1"/>
  <c r="G250" i="12"/>
  <c r="G249" i="12" s="1"/>
  <c r="G248" i="12" s="1"/>
  <c r="H250" i="12"/>
  <c r="H249" i="12" s="1"/>
  <c r="H248" i="12" s="1"/>
  <c r="I250" i="12"/>
  <c r="I249" i="12" s="1"/>
  <c r="I248" i="12" s="1"/>
  <c r="G256" i="12"/>
  <c r="H256" i="12"/>
  <c r="I256" i="12"/>
  <c r="G258" i="12"/>
  <c r="H258" i="12"/>
  <c r="I258" i="12"/>
  <c r="G262" i="12"/>
  <c r="H262" i="12"/>
  <c r="I262" i="12"/>
  <c r="G264" i="12"/>
  <c r="H264" i="12"/>
  <c r="I264" i="12"/>
  <c r="G274" i="12"/>
  <c r="G273" i="12" s="1"/>
  <c r="G272" i="12" s="1"/>
  <c r="H274" i="12"/>
  <c r="H273" i="12" s="1"/>
  <c r="H272" i="12" s="1"/>
  <c r="I274" i="12"/>
  <c r="I273" i="12" s="1"/>
  <c r="I272" i="12" s="1"/>
  <c r="G278" i="12"/>
  <c r="H278" i="12"/>
  <c r="I278" i="12"/>
  <c r="G280" i="12"/>
  <c r="H280" i="12"/>
  <c r="I280" i="12"/>
  <c r="G285" i="12"/>
  <c r="H285" i="12"/>
  <c r="I285" i="12"/>
  <c r="G287" i="12"/>
  <c r="H287" i="12"/>
  <c r="I287" i="12"/>
  <c r="G298" i="12"/>
  <c r="G297" i="12" s="1"/>
  <c r="G296" i="12" s="1"/>
  <c r="H298" i="12"/>
  <c r="H297" i="12" s="1"/>
  <c r="H296" i="12" s="1"/>
  <c r="I298" i="12"/>
  <c r="I297" i="12" s="1"/>
  <c r="I296" i="12" s="1"/>
  <c r="G308" i="12"/>
  <c r="G307" i="12" s="1"/>
  <c r="G300" i="12" s="1"/>
  <c r="H308" i="12"/>
  <c r="H307" i="12" s="1"/>
  <c r="H300" i="12" s="1"/>
  <c r="I308" i="12"/>
  <c r="I307" i="12" s="1"/>
  <c r="I300" i="12" s="1"/>
  <c r="G312" i="12"/>
  <c r="G311" i="12" s="1"/>
  <c r="G310" i="12" s="1"/>
  <c r="H312" i="12"/>
  <c r="H311" i="12" s="1"/>
  <c r="H310" i="12" s="1"/>
  <c r="I312" i="12"/>
  <c r="I311" i="12" s="1"/>
  <c r="I310" i="12" s="1"/>
  <c r="G316" i="12"/>
  <c r="G315" i="12" s="1"/>
  <c r="G314" i="12" s="1"/>
  <c r="H316" i="12"/>
  <c r="H315" i="12" s="1"/>
  <c r="H314" i="12" s="1"/>
  <c r="I316" i="12"/>
  <c r="I315" i="12" s="1"/>
  <c r="I314" i="12" s="1"/>
  <c r="G320" i="12"/>
  <c r="G319" i="12" s="1"/>
  <c r="G318" i="12" s="1"/>
  <c r="H320" i="12"/>
  <c r="H319" i="12" s="1"/>
  <c r="H318" i="12" s="1"/>
  <c r="I320" i="12"/>
  <c r="I319" i="12" s="1"/>
  <c r="I318" i="12" s="1"/>
  <c r="G325" i="12"/>
  <c r="G324" i="12" s="1"/>
  <c r="G323" i="12" s="1"/>
  <c r="H325" i="12"/>
  <c r="H324" i="12" s="1"/>
  <c r="H323" i="12" s="1"/>
  <c r="I325" i="12"/>
  <c r="I324" i="12" s="1"/>
  <c r="I323" i="12" s="1"/>
  <c r="G331" i="12"/>
  <c r="G330" i="12" s="1"/>
  <c r="G329" i="12" s="1"/>
  <c r="G328" i="12" s="1"/>
  <c r="G327" i="12" s="1"/>
  <c r="H331" i="12"/>
  <c r="H330" i="12" s="1"/>
  <c r="H329" i="12" s="1"/>
  <c r="H328" i="12" s="1"/>
  <c r="H327" i="12" s="1"/>
  <c r="I331" i="12"/>
  <c r="I330" i="12" s="1"/>
  <c r="I329" i="12" s="1"/>
  <c r="I328" i="12" s="1"/>
  <c r="I327" i="12" s="1"/>
  <c r="G338" i="12"/>
  <c r="G337" i="12" s="1"/>
  <c r="G336" i="12" s="1"/>
  <c r="H338" i="12"/>
  <c r="H337" i="12" s="1"/>
  <c r="H336" i="12" s="1"/>
  <c r="I338" i="12"/>
  <c r="I337" i="12" s="1"/>
  <c r="I336" i="12" s="1"/>
  <c r="G342" i="12"/>
  <c r="G341" i="12" s="1"/>
  <c r="G340" i="12" s="1"/>
  <c r="H342" i="12"/>
  <c r="H341" i="12" s="1"/>
  <c r="H340" i="12" s="1"/>
  <c r="I342" i="12"/>
  <c r="I341" i="12" s="1"/>
  <c r="I340" i="12" s="1"/>
  <c r="G346" i="12"/>
  <c r="G345" i="12" s="1"/>
  <c r="H346" i="12"/>
  <c r="H345" i="12" s="1"/>
  <c r="I346" i="12"/>
  <c r="I345" i="12" s="1"/>
  <c r="G349" i="12"/>
  <c r="G348" i="12" s="1"/>
  <c r="H349" i="12"/>
  <c r="H348" i="12" s="1"/>
  <c r="I349" i="12"/>
  <c r="I348" i="12" s="1"/>
  <c r="G352" i="12"/>
  <c r="G351" i="12" s="1"/>
  <c r="H352" i="12"/>
  <c r="H351" i="12" s="1"/>
  <c r="I352" i="12"/>
  <c r="I351" i="12" s="1"/>
  <c r="G356" i="12"/>
  <c r="G355" i="12" s="1"/>
  <c r="G354" i="12" s="1"/>
  <c r="H356" i="12"/>
  <c r="H355" i="12" s="1"/>
  <c r="H354" i="12" s="1"/>
  <c r="I356" i="12"/>
  <c r="I355" i="12" s="1"/>
  <c r="I354" i="12" s="1"/>
  <c r="G362" i="12"/>
  <c r="G361" i="12" s="1"/>
  <c r="G360" i="12" s="1"/>
  <c r="H362" i="12"/>
  <c r="H361" i="12" s="1"/>
  <c r="H360" i="12" s="1"/>
  <c r="I362" i="12"/>
  <c r="I361" i="12" s="1"/>
  <c r="I360" i="12" s="1"/>
  <c r="G366" i="12"/>
  <c r="G365" i="12" s="1"/>
  <c r="G364" i="12" s="1"/>
  <c r="H366" i="12"/>
  <c r="H365" i="12" s="1"/>
  <c r="H364" i="12" s="1"/>
  <c r="I366" i="12"/>
  <c r="I365" i="12" s="1"/>
  <c r="I364" i="12" s="1"/>
  <c r="G373" i="12"/>
  <c r="H373" i="12"/>
  <c r="I373" i="12"/>
  <c r="G375" i="12"/>
  <c r="H375" i="12"/>
  <c r="I375" i="12"/>
  <c r="G379" i="12"/>
  <c r="G378" i="12" s="1"/>
  <c r="G377" i="12" s="1"/>
  <c r="H379" i="12"/>
  <c r="H378" i="12" s="1"/>
  <c r="H377" i="12" s="1"/>
  <c r="I379" i="12"/>
  <c r="I378" i="12" s="1"/>
  <c r="I377" i="12" s="1"/>
  <c r="G383" i="12"/>
  <c r="G382" i="12" s="1"/>
  <c r="G381" i="12" s="1"/>
  <c r="H383" i="12"/>
  <c r="H382" i="12" s="1"/>
  <c r="H381" i="12" s="1"/>
  <c r="I383" i="12"/>
  <c r="I382" i="12" s="1"/>
  <c r="I381" i="12" s="1"/>
  <c r="G387" i="12"/>
  <c r="G386" i="12" s="1"/>
  <c r="G385" i="12" s="1"/>
  <c r="H387" i="12"/>
  <c r="H386" i="12" s="1"/>
  <c r="H385" i="12" s="1"/>
  <c r="I387" i="12"/>
  <c r="I386" i="12" s="1"/>
  <c r="I385" i="12" s="1"/>
  <c r="G392" i="12"/>
  <c r="H392" i="12"/>
  <c r="I392" i="12"/>
  <c r="G394" i="12"/>
  <c r="H394" i="12"/>
  <c r="I394" i="12"/>
  <c r="G399" i="12"/>
  <c r="H399" i="12"/>
  <c r="I399" i="12"/>
  <c r="G401" i="12"/>
  <c r="H401" i="12"/>
  <c r="I401" i="12"/>
  <c r="G406" i="12"/>
  <c r="H406" i="12"/>
  <c r="I406" i="12"/>
  <c r="G408" i="12"/>
  <c r="H408" i="12"/>
  <c r="I408" i="12"/>
  <c r="G413" i="12"/>
  <c r="G412" i="12" s="1"/>
  <c r="G411" i="12" s="1"/>
  <c r="H413" i="12"/>
  <c r="H412" i="12" s="1"/>
  <c r="H411" i="12" s="1"/>
  <c r="I413" i="12"/>
  <c r="I412" i="12" s="1"/>
  <c r="I411" i="12" s="1"/>
  <c r="G417" i="12"/>
  <c r="G416" i="12" s="1"/>
  <c r="G415" i="12" s="1"/>
  <c r="H417" i="12"/>
  <c r="H416" i="12" s="1"/>
  <c r="H415" i="12" s="1"/>
  <c r="I417" i="12"/>
  <c r="I416" i="12" s="1"/>
  <c r="I415" i="12" s="1"/>
  <c r="G438" i="12"/>
  <c r="H438" i="12"/>
  <c r="I438" i="12"/>
  <c r="G440" i="12"/>
  <c r="H440" i="12"/>
  <c r="I440" i="12"/>
  <c r="G444" i="12"/>
  <c r="H444" i="12"/>
  <c r="I444" i="12"/>
  <c r="G446" i="12"/>
  <c r="H446" i="12"/>
  <c r="I446" i="12"/>
  <c r="G451" i="12"/>
  <c r="H451" i="12"/>
  <c r="I451" i="12"/>
  <c r="G453" i="12"/>
  <c r="H453" i="12"/>
  <c r="I453" i="12"/>
  <c r="G457" i="12"/>
  <c r="H457" i="12"/>
  <c r="I457" i="12"/>
  <c r="G459" i="12"/>
  <c r="H459" i="12"/>
  <c r="I459" i="12"/>
  <c r="G464" i="12"/>
  <c r="G463" i="12" s="1"/>
  <c r="G462" i="12" s="1"/>
  <c r="H464" i="12"/>
  <c r="H463" i="12" s="1"/>
  <c r="H462" i="12" s="1"/>
  <c r="I464" i="12"/>
  <c r="I463" i="12" s="1"/>
  <c r="I462" i="12" s="1"/>
  <c r="G468" i="12"/>
  <c r="G467" i="12" s="1"/>
  <c r="G466" i="12" s="1"/>
  <c r="H468" i="12"/>
  <c r="H467" i="12" s="1"/>
  <c r="H466" i="12" s="1"/>
  <c r="I468" i="12"/>
  <c r="I467" i="12" s="1"/>
  <c r="I466" i="12" s="1"/>
  <c r="G472" i="12"/>
  <c r="G471" i="12" s="1"/>
  <c r="G470" i="12" s="1"/>
  <c r="H472" i="12"/>
  <c r="H471" i="12" s="1"/>
  <c r="H470" i="12" s="1"/>
  <c r="I472" i="12"/>
  <c r="I471" i="12" s="1"/>
  <c r="I470" i="12" s="1"/>
  <c r="G477" i="12"/>
  <c r="H477" i="12"/>
  <c r="I477" i="12"/>
  <c r="G479" i="12"/>
  <c r="H479" i="12"/>
  <c r="I479" i="12"/>
  <c r="G484" i="12"/>
  <c r="H484" i="12"/>
  <c r="I484" i="12"/>
  <c r="G486" i="12"/>
  <c r="H486" i="12"/>
  <c r="I486" i="12"/>
  <c r="G490" i="12"/>
  <c r="H490" i="12"/>
  <c r="I490" i="12"/>
  <c r="G492" i="12"/>
  <c r="H492" i="12"/>
  <c r="I492" i="12"/>
  <c r="G496" i="12"/>
  <c r="G495" i="12" s="1"/>
  <c r="G494" i="12" s="1"/>
  <c r="H496" i="12"/>
  <c r="H495" i="12" s="1"/>
  <c r="H494" i="12" s="1"/>
  <c r="I496" i="12"/>
  <c r="I495" i="12" s="1"/>
  <c r="I494" i="12" s="1"/>
  <c r="G500" i="12"/>
  <c r="H500" i="12"/>
  <c r="I500" i="12"/>
  <c r="G502" i="12"/>
  <c r="H502" i="12"/>
  <c r="I502" i="12"/>
  <c r="G509" i="12"/>
  <c r="G508" i="12" s="1"/>
  <c r="G507" i="12" s="1"/>
  <c r="H509" i="12"/>
  <c r="H508" i="12" s="1"/>
  <c r="H507" i="12" s="1"/>
  <c r="I509" i="12"/>
  <c r="I508" i="12" s="1"/>
  <c r="I507" i="12" s="1"/>
  <c r="G513" i="12"/>
  <c r="G512" i="12" s="1"/>
  <c r="H513" i="12"/>
  <c r="H512" i="12" s="1"/>
  <c r="I513" i="12"/>
  <c r="I512" i="12" s="1"/>
  <c r="G516" i="12"/>
  <c r="G515" i="12" s="1"/>
  <c r="H516" i="12"/>
  <c r="H515" i="12" s="1"/>
  <c r="I516" i="12"/>
  <c r="I515" i="12" s="1"/>
  <c r="G520" i="12"/>
  <c r="G519" i="12" s="1"/>
  <c r="H520" i="12"/>
  <c r="H519" i="12" s="1"/>
  <c r="I520" i="12"/>
  <c r="I519" i="12" s="1"/>
  <c r="G523" i="12"/>
  <c r="G522" i="12" s="1"/>
  <c r="H523" i="12"/>
  <c r="H522" i="12" s="1"/>
  <c r="I523" i="12"/>
  <c r="I522" i="12" s="1"/>
  <c r="G527" i="12"/>
  <c r="G526" i="12" s="1"/>
  <c r="G525" i="12" s="1"/>
  <c r="H527" i="12"/>
  <c r="H526" i="12" s="1"/>
  <c r="H525" i="12" s="1"/>
  <c r="I527" i="12"/>
  <c r="I526" i="12" s="1"/>
  <c r="I525" i="12" s="1"/>
  <c r="G531" i="12"/>
  <c r="G530" i="12" s="1"/>
  <c r="G529" i="12" s="1"/>
  <c r="H531" i="12"/>
  <c r="H530" i="12" s="1"/>
  <c r="H529" i="12" s="1"/>
  <c r="I531" i="12"/>
  <c r="I530" i="12" s="1"/>
  <c r="I529" i="12" s="1"/>
  <c r="G535" i="12"/>
  <c r="G534" i="12" s="1"/>
  <c r="G533" i="12" s="1"/>
  <c r="H535" i="12"/>
  <c r="H534" i="12" s="1"/>
  <c r="H533" i="12" s="1"/>
  <c r="I535" i="12"/>
  <c r="I534" i="12" s="1"/>
  <c r="I533" i="12" s="1"/>
  <c r="G539" i="12"/>
  <c r="G538" i="12" s="1"/>
  <c r="H539" i="12"/>
  <c r="H538" i="12" s="1"/>
  <c r="I539" i="12"/>
  <c r="I538" i="12" s="1"/>
  <c r="G542" i="12"/>
  <c r="H542" i="12"/>
  <c r="I542" i="12"/>
  <c r="G544" i="12"/>
  <c r="H544" i="12"/>
  <c r="I544" i="12"/>
  <c r="G549" i="12"/>
  <c r="G548" i="12" s="1"/>
  <c r="H549" i="12"/>
  <c r="H548" i="12" s="1"/>
  <c r="I549" i="12"/>
  <c r="I548" i="12" s="1"/>
  <c r="G552" i="12"/>
  <c r="G551" i="12" s="1"/>
  <c r="H552" i="12"/>
  <c r="H551" i="12" s="1"/>
  <c r="I552" i="12"/>
  <c r="I551" i="12" s="1"/>
  <c r="G556" i="12"/>
  <c r="G555" i="12" s="1"/>
  <c r="G554" i="12" s="1"/>
  <c r="H556" i="12"/>
  <c r="H555" i="12" s="1"/>
  <c r="H554" i="12" s="1"/>
  <c r="I556" i="12"/>
  <c r="I555" i="12" s="1"/>
  <c r="I554" i="12" s="1"/>
  <c r="G560" i="12"/>
  <c r="G559" i="12" s="1"/>
  <c r="G558" i="12" s="1"/>
  <c r="H560" i="12"/>
  <c r="H559" i="12" s="1"/>
  <c r="H558" i="12" s="1"/>
  <c r="I560" i="12"/>
  <c r="I559" i="12" s="1"/>
  <c r="I558" i="12" s="1"/>
  <c r="G569" i="12"/>
  <c r="H569" i="12"/>
  <c r="I569" i="12"/>
  <c r="G571" i="12"/>
  <c r="H571" i="12"/>
  <c r="I571" i="12"/>
  <c r="G579" i="12"/>
  <c r="G578" i="12" s="1"/>
  <c r="H579" i="12"/>
  <c r="H578" i="12" s="1"/>
  <c r="I579" i="12"/>
  <c r="I578" i="12" s="1"/>
  <c r="G582" i="12"/>
  <c r="G581" i="12" s="1"/>
  <c r="H582" i="12"/>
  <c r="H581" i="12" s="1"/>
  <c r="I582" i="12"/>
  <c r="I581" i="12" s="1"/>
  <c r="G587" i="12"/>
  <c r="G586" i="12" s="1"/>
  <c r="G585" i="12" s="1"/>
  <c r="H587" i="12"/>
  <c r="H586" i="12" s="1"/>
  <c r="H585" i="12" s="1"/>
  <c r="I587" i="12"/>
  <c r="I586" i="12" s="1"/>
  <c r="I585" i="12" s="1"/>
  <c r="G591" i="12"/>
  <c r="G590" i="12" s="1"/>
  <c r="G589" i="12" s="1"/>
  <c r="H591" i="12"/>
  <c r="H590" i="12" s="1"/>
  <c r="H589" i="12" s="1"/>
  <c r="I591" i="12"/>
  <c r="I590" i="12" s="1"/>
  <c r="I589" i="12" s="1"/>
  <c r="G596" i="12"/>
  <c r="G595" i="12" s="1"/>
  <c r="G594" i="12" s="1"/>
  <c r="G593" i="12" s="1"/>
  <c r="H596" i="12"/>
  <c r="H595" i="12" s="1"/>
  <c r="H594" i="12" s="1"/>
  <c r="H593" i="12" s="1"/>
  <c r="I596" i="12"/>
  <c r="I595" i="12" s="1"/>
  <c r="I594" i="12" s="1"/>
  <c r="I593" i="12" s="1"/>
  <c r="G602" i="12"/>
  <c r="G601" i="12" s="1"/>
  <c r="H602" i="12"/>
  <c r="H601" i="12" s="1"/>
  <c r="I602" i="12"/>
  <c r="I601" i="12" s="1"/>
  <c r="G605" i="12"/>
  <c r="G604" i="12" s="1"/>
  <c r="H605" i="12"/>
  <c r="H604" i="12" s="1"/>
  <c r="I605" i="12"/>
  <c r="I604" i="12" s="1"/>
  <c r="G608" i="12"/>
  <c r="G607" i="12" s="1"/>
  <c r="H608" i="12"/>
  <c r="H607" i="12" s="1"/>
  <c r="I608" i="12"/>
  <c r="I607" i="12" s="1"/>
  <c r="G611" i="12"/>
  <c r="H611" i="12"/>
  <c r="I611" i="12"/>
  <c r="G613" i="12"/>
  <c r="H613" i="12"/>
  <c r="I613" i="12"/>
  <c r="G615" i="12"/>
  <c r="H615" i="12"/>
  <c r="I615" i="12"/>
  <c r="G618" i="12"/>
  <c r="G617" i="12" s="1"/>
  <c r="H618" i="12"/>
  <c r="H617" i="12" s="1"/>
  <c r="I618" i="12"/>
  <c r="I617" i="12" s="1"/>
  <c r="G623" i="12"/>
  <c r="H623" i="12"/>
  <c r="I623" i="12"/>
  <c r="G625" i="12"/>
  <c r="H625" i="12"/>
  <c r="I625" i="12"/>
  <c r="G629" i="12"/>
  <c r="G628" i="12" s="1"/>
  <c r="G627" i="12" s="1"/>
  <c r="H629" i="12"/>
  <c r="H628" i="12" s="1"/>
  <c r="H627" i="12" s="1"/>
  <c r="I629" i="12"/>
  <c r="I628" i="12" s="1"/>
  <c r="I627" i="12" s="1"/>
  <c r="G633" i="12"/>
  <c r="G632" i="12" s="1"/>
  <c r="H633" i="12"/>
  <c r="H632" i="12" s="1"/>
  <c r="I633" i="12"/>
  <c r="I632" i="12" s="1"/>
  <c r="G636" i="12"/>
  <c r="G635" i="12" s="1"/>
  <c r="H636" i="12"/>
  <c r="H635" i="12" s="1"/>
  <c r="I636" i="12"/>
  <c r="I635" i="12" s="1"/>
  <c r="G641" i="12"/>
  <c r="G640" i="12" s="1"/>
  <c r="H641" i="12"/>
  <c r="H640" i="12" s="1"/>
  <c r="I641" i="12"/>
  <c r="I640" i="12" s="1"/>
  <c r="G644" i="12"/>
  <c r="G643" i="12" s="1"/>
  <c r="H644" i="12"/>
  <c r="H643" i="12" s="1"/>
  <c r="I644" i="12"/>
  <c r="I643" i="12" s="1"/>
  <c r="G649" i="12"/>
  <c r="G648" i="12" s="1"/>
  <c r="G647" i="12" s="1"/>
  <c r="G646" i="12" s="1"/>
  <c r="H649" i="12"/>
  <c r="H648" i="12" s="1"/>
  <c r="H647" i="12" s="1"/>
  <c r="H646" i="12" s="1"/>
  <c r="I649" i="12"/>
  <c r="I648" i="12" s="1"/>
  <c r="I647" i="12" s="1"/>
  <c r="I646" i="12" s="1"/>
  <c r="G656" i="12"/>
  <c r="H656" i="12"/>
  <c r="I656" i="12"/>
  <c r="G658" i="12"/>
  <c r="H658" i="12"/>
  <c r="I658" i="12"/>
  <c r="G663" i="12"/>
  <c r="G662" i="12" s="1"/>
  <c r="H663" i="12"/>
  <c r="H662" i="12" s="1"/>
  <c r="I663" i="12"/>
  <c r="I662" i="12" s="1"/>
  <c r="G666" i="12"/>
  <c r="G665" i="12" s="1"/>
  <c r="H666" i="12"/>
  <c r="H665" i="12" s="1"/>
  <c r="I666" i="12"/>
  <c r="I665" i="12" s="1"/>
  <c r="G669" i="12"/>
  <c r="H669" i="12"/>
  <c r="I669" i="12"/>
  <c r="G673" i="12"/>
  <c r="H673" i="12"/>
  <c r="I673" i="12"/>
  <c r="G679" i="12"/>
  <c r="G678" i="12" s="1"/>
  <c r="G677" i="12" s="1"/>
  <c r="H679" i="12"/>
  <c r="H678" i="12" s="1"/>
  <c r="H677" i="12" s="1"/>
  <c r="I679" i="12"/>
  <c r="I678" i="12" s="1"/>
  <c r="I677" i="12" s="1"/>
  <c r="G685" i="12"/>
  <c r="H685" i="12"/>
  <c r="I685" i="12"/>
  <c r="G687" i="12"/>
  <c r="H687" i="12"/>
  <c r="I687" i="12"/>
  <c r="G691" i="12"/>
  <c r="G690" i="12" s="1"/>
  <c r="G689" i="12" s="1"/>
  <c r="H691" i="12"/>
  <c r="H690" i="12" s="1"/>
  <c r="H689" i="12" s="1"/>
  <c r="I691" i="12"/>
  <c r="I690" i="12" s="1"/>
  <c r="I689" i="12" s="1"/>
  <c r="G695" i="12"/>
  <c r="G694" i="12" s="1"/>
  <c r="G693" i="12" s="1"/>
  <c r="H695" i="12"/>
  <c r="H694" i="12" s="1"/>
  <c r="H693" i="12" s="1"/>
  <c r="I695" i="12"/>
  <c r="I694" i="12" s="1"/>
  <c r="I693" i="12" s="1"/>
  <c r="G699" i="12"/>
  <c r="H699" i="12"/>
  <c r="I699" i="12"/>
  <c r="G701" i="12"/>
  <c r="H701" i="12"/>
  <c r="I701" i="12"/>
  <c r="G705" i="12"/>
  <c r="G704" i="12" s="1"/>
  <c r="G703" i="12" s="1"/>
  <c r="H705" i="12"/>
  <c r="H704" i="12" s="1"/>
  <c r="H703" i="12" s="1"/>
  <c r="I705" i="12"/>
  <c r="I704" i="12" s="1"/>
  <c r="I703" i="12" s="1"/>
  <c r="G709" i="12"/>
  <c r="H709" i="12"/>
  <c r="I709" i="12"/>
  <c r="G711" i="12"/>
  <c r="H711" i="12"/>
  <c r="I711" i="12"/>
  <c r="G716" i="12"/>
  <c r="H716" i="12"/>
  <c r="I716" i="12"/>
  <c r="G719" i="12"/>
  <c r="H719" i="12"/>
  <c r="I719" i="12"/>
  <c r="G722" i="12"/>
  <c r="H722" i="12"/>
  <c r="I722" i="12"/>
  <c r="G726" i="12"/>
  <c r="G725" i="12" s="1"/>
  <c r="H726" i="12"/>
  <c r="H725" i="12" s="1"/>
  <c r="I726" i="12"/>
  <c r="I725" i="12" s="1"/>
  <c r="G729" i="12"/>
  <c r="G728" i="12" s="1"/>
  <c r="H729" i="12"/>
  <c r="H728" i="12" s="1"/>
  <c r="I729" i="12"/>
  <c r="I728" i="12" s="1"/>
  <c r="G733" i="12"/>
  <c r="H733" i="12"/>
  <c r="I733" i="12"/>
  <c r="G735" i="12"/>
  <c r="H735" i="12"/>
  <c r="I735" i="12"/>
  <c r="G739" i="12"/>
  <c r="H739" i="12"/>
  <c r="I739" i="12"/>
  <c r="G741" i="12"/>
  <c r="H741" i="12"/>
  <c r="I741" i="12"/>
  <c r="G745" i="12"/>
  <c r="H745" i="12"/>
  <c r="I745" i="12"/>
  <c r="G747" i="12"/>
  <c r="H747" i="12"/>
  <c r="I747" i="12"/>
  <c r="G752" i="12"/>
  <c r="H752" i="12"/>
  <c r="I752" i="12"/>
  <c r="G754" i="12"/>
  <c r="H754" i="12"/>
  <c r="I754" i="12"/>
  <c r="G760" i="12"/>
  <c r="G759" i="12" s="1"/>
  <c r="H760" i="12"/>
  <c r="H759" i="12" s="1"/>
  <c r="I760" i="12"/>
  <c r="I759" i="12" s="1"/>
  <c r="G763" i="12"/>
  <c r="G762" i="12" s="1"/>
  <c r="H763" i="12"/>
  <c r="H762" i="12" s="1"/>
  <c r="I763" i="12"/>
  <c r="I762" i="12" s="1"/>
  <c r="G766" i="12"/>
  <c r="H766" i="12"/>
  <c r="I766" i="12"/>
  <c r="G772" i="12"/>
  <c r="G771" i="12" s="1"/>
  <c r="H772" i="12"/>
  <c r="H771" i="12" s="1"/>
  <c r="I772" i="12"/>
  <c r="I771" i="12" s="1"/>
  <c r="G776" i="12"/>
  <c r="H776" i="12"/>
  <c r="I776" i="12"/>
  <c r="G778" i="12"/>
  <c r="H778" i="12"/>
  <c r="I778" i="12"/>
  <c r="G782" i="12"/>
  <c r="G781" i="12" s="1"/>
  <c r="G780" i="12" s="1"/>
  <c r="H782" i="12"/>
  <c r="H781" i="12" s="1"/>
  <c r="H780" i="12" s="1"/>
  <c r="I782" i="12"/>
  <c r="I781" i="12" s="1"/>
  <c r="I780" i="12" s="1"/>
  <c r="G787" i="12"/>
  <c r="G786" i="12" s="1"/>
  <c r="G785" i="12" s="1"/>
  <c r="H787" i="12"/>
  <c r="H786" i="12" s="1"/>
  <c r="H785" i="12" s="1"/>
  <c r="I787" i="12"/>
  <c r="I786" i="12" s="1"/>
  <c r="I785" i="12" s="1"/>
  <c r="G798" i="12"/>
  <c r="G797" i="12" s="1"/>
  <c r="H798" i="12"/>
  <c r="H797" i="12" s="1"/>
  <c r="I798" i="12"/>
  <c r="I797" i="12" s="1"/>
  <c r="G800" i="12"/>
  <c r="H800" i="12"/>
  <c r="I800" i="12"/>
  <c r="G807" i="12"/>
  <c r="H807" i="12"/>
  <c r="I807" i="12"/>
  <c r="G809" i="12"/>
  <c r="H809" i="12"/>
  <c r="I809" i="12"/>
  <c r="G815" i="12"/>
  <c r="G814" i="12" s="1"/>
  <c r="H815" i="12"/>
  <c r="H814" i="12" s="1"/>
  <c r="I815" i="12"/>
  <c r="I814" i="12" s="1"/>
  <c r="G818" i="12"/>
  <c r="G817" i="12" s="1"/>
  <c r="H818" i="12"/>
  <c r="H817" i="12" s="1"/>
  <c r="I818" i="12"/>
  <c r="I817" i="12" s="1"/>
  <c r="G821" i="12"/>
  <c r="H821" i="12"/>
  <c r="I821" i="12"/>
  <c r="G823" i="12"/>
  <c r="H823" i="12"/>
  <c r="I823" i="12"/>
  <c r="G827" i="12"/>
  <c r="G826" i="12" s="1"/>
  <c r="H827" i="12"/>
  <c r="H826" i="12" s="1"/>
  <c r="I827" i="12"/>
  <c r="I826" i="12" s="1"/>
  <c r="G831" i="12"/>
  <c r="H831" i="12"/>
  <c r="I831" i="12"/>
  <c r="G833" i="12"/>
  <c r="H833" i="12"/>
  <c r="I833" i="12"/>
  <c r="G838" i="12"/>
  <c r="H838" i="12"/>
  <c r="I838" i="12"/>
  <c r="G840" i="12"/>
  <c r="H840" i="12"/>
  <c r="I840" i="12"/>
  <c r="G845" i="12"/>
  <c r="G844" i="12" s="1"/>
  <c r="G843" i="12" s="1"/>
  <c r="H845" i="12"/>
  <c r="H844" i="12" s="1"/>
  <c r="H843" i="12" s="1"/>
  <c r="I845" i="12"/>
  <c r="I844" i="12" s="1"/>
  <c r="I843" i="12" s="1"/>
  <c r="G849" i="12"/>
  <c r="G848" i="12" s="1"/>
  <c r="H849" i="12"/>
  <c r="H848" i="12" s="1"/>
  <c r="I849" i="12"/>
  <c r="I848" i="12" s="1"/>
  <c r="G852" i="12"/>
  <c r="G851" i="12" s="1"/>
  <c r="H852" i="12"/>
  <c r="H851" i="12" s="1"/>
  <c r="I852" i="12"/>
  <c r="I851" i="12" s="1"/>
  <c r="G857" i="12"/>
  <c r="G854" i="12" s="1"/>
  <c r="H857" i="12"/>
  <c r="H854" i="12" s="1"/>
  <c r="I857" i="12"/>
  <c r="I854" i="12" s="1"/>
  <c r="G862" i="12"/>
  <c r="H862" i="12"/>
  <c r="I862" i="12"/>
  <c r="G864" i="12"/>
  <c r="H864" i="12"/>
  <c r="I864" i="12"/>
  <c r="G866" i="12"/>
  <c r="H866" i="12"/>
  <c r="I866" i="12"/>
  <c r="G871" i="12"/>
  <c r="G870" i="12" s="1"/>
  <c r="H871" i="12"/>
  <c r="H870" i="12" s="1"/>
  <c r="I871" i="12"/>
  <c r="I870" i="12" s="1"/>
  <c r="G874" i="12"/>
  <c r="G873" i="12" s="1"/>
  <c r="H874" i="12"/>
  <c r="H873" i="12" s="1"/>
  <c r="I874" i="12"/>
  <c r="I873" i="12" s="1"/>
  <c r="G880" i="12"/>
  <c r="G879" i="12" s="1"/>
  <c r="H880" i="12"/>
  <c r="H879" i="12" s="1"/>
  <c r="I880" i="12"/>
  <c r="I879" i="12" s="1"/>
  <c r="G883" i="12"/>
  <c r="G882" i="12" s="1"/>
  <c r="H883" i="12"/>
  <c r="H882" i="12" s="1"/>
  <c r="I883" i="12"/>
  <c r="I882" i="12" s="1"/>
  <c r="G887" i="12"/>
  <c r="G886" i="12" s="1"/>
  <c r="G885" i="12" s="1"/>
  <c r="H887" i="12"/>
  <c r="H886" i="12" s="1"/>
  <c r="H885" i="12" s="1"/>
  <c r="I887" i="12"/>
  <c r="I886" i="12" s="1"/>
  <c r="I885" i="12" s="1"/>
  <c r="G891" i="12"/>
  <c r="G890" i="12" s="1"/>
  <c r="G889" i="12" s="1"/>
  <c r="H891" i="12"/>
  <c r="H890" i="12" s="1"/>
  <c r="H889" i="12" s="1"/>
  <c r="I891" i="12"/>
  <c r="I890" i="12" s="1"/>
  <c r="I889" i="12" s="1"/>
  <c r="G895" i="12"/>
  <c r="G894" i="12" s="1"/>
  <c r="G893" i="12" s="1"/>
  <c r="H895" i="12"/>
  <c r="H894" i="12" s="1"/>
  <c r="H893" i="12" s="1"/>
  <c r="I895" i="12"/>
  <c r="I894" i="12" s="1"/>
  <c r="I893" i="12" s="1"/>
  <c r="G900" i="12"/>
  <c r="G899" i="12" s="1"/>
  <c r="H900" i="12"/>
  <c r="H899" i="12" s="1"/>
  <c r="I900" i="12"/>
  <c r="I899" i="12" s="1"/>
  <c r="G903" i="12"/>
  <c r="G902" i="12" s="1"/>
  <c r="H903" i="12"/>
  <c r="H902" i="12" s="1"/>
  <c r="I903" i="12"/>
  <c r="I902" i="12" s="1"/>
  <c r="G906" i="12"/>
  <c r="G905" i="12" s="1"/>
  <c r="H906" i="12"/>
  <c r="H905" i="12" s="1"/>
  <c r="I906" i="12"/>
  <c r="I905" i="12" s="1"/>
  <c r="G910" i="12"/>
  <c r="G909" i="12" s="1"/>
  <c r="H910" i="12"/>
  <c r="H909" i="12" s="1"/>
  <c r="I910" i="12"/>
  <c r="I909" i="12" s="1"/>
  <c r="G922" i="12"/>
  <c r="G921" i="12" s="1"/>
  <c r="G920" i="12" s="1"/>
  <c r="H922" i="12"/>
  <c r="H921" i="12" s="1"/>
  <c r="H920" i="12" s="1"/>
  <c r="I922" i="12"/>
  <c r="I921" i="12" s="1"/>
  <c r="I920" i="12" s="1"/>
  <c r="G926" i="12"/>
  <c r="G925" i="12" s="1"/>
  <c r="G924" i="12" s="1"/>
  <c r="H926" i="12"/>
  <c r="H925" i="12" s="1"/>
  <c r="H924" i="12" s="1"/>
  <c r="I926" i="12"/>
  <c r="I925" i="12" s="1"/>
  <c r="I924" i="12" s="1"/>
  <c r="G932" i="12"/>
  <c r="G931" i="12" s="1"/>
  <c r="G930" i="12" s="1"/>
  <c r="H932" i="12"/>
  <c r="H931" i="12" s="1"/>
  <c r="H930" i="12" s="1"/>
  <c r="I932" i="12"/>
  <c r="I931" i="12" s="1"/>
  <c r="I930" i="12" s="1"/>
  <c r="G936" i="12"/>
  <c r="G935" i="12" s="1"/>
  <c r="G934" i="12" s="1"/>
  <c r="H936" i="12"/>
  <c r="H935" i="12" s="1"/>
  <c r="H934" i="12" s="1"/>
  <c r="I936" i="12"/>
  <c r="I935" i="12" s="1"/>
  <c r="I934" i="12" s="1"/>
  <c r="G940" i="12"/>
  <c r="G939" i="12" s="1"/>
  <c r="G938" i="12" s="1"/>
  <c r="H940" i="12"/>
  <c r="H939" i="12" s="1"/>
  <c r="H938" i="12" s="1"/>
  <c r="I940" i="12"/>
  <c r="I939" i="12" s="1"/>
  <c r="I938" i="12" s="1"/>
  <c r="G944" i="12"/>
  <c r="H944" i="12"/>
  <c r="I944" i="12"/>
  <c r="G954" i="12"/>
  <c r="H954" i="12"/>
  <c r="I954" i="12"/>
  <c r="G960" i="12"/>
  <c r="H960" i="12"/>
  <c r="I960" i="12"/>
  <c r="G966" i="12"/>
  <c r="H966" i="12"/>
  <c r="I966" i="12"/>
  <c r="G968" i="12"/>
  <c r="H968" i="12"/>
  <c r="I968" i="12"/>
  <c r="G972" i="12"/>
  <c r="H972" i="12"/>
  <c r="I972" i="12"/>
  <c r="G974" i="12"/>
  <c r="H974" i="12"/>
  <c r="I974" i="12"/>
  <c r="G978" i="12"/>
  <c r="G977" i="12" s="1"/>
  <c r="G976" i="12" s="1"/>
  <c r="H978" i="12"/>
  <c r="H977" i="12" s="1"/>
  <c r="H976" i="12" s="1"/>
  <c r="I978" i="12"/>
  <c r="I977" i="12" s="1"/>
  <c r="I976" i="12" s="1"/>
  <c r="G983" i="12"/>
  <c r="H983" i="12"/>
  <c r="I983" i="12"/>
  <c r="G985" i="12"/>
  <c r="H985" i="12"/>
  <c r="I985" i="12"/>
  <c r="G989" i="12"/>
  <c r="H989" i="12"/>
  <c r="I989" i="12"/>
  <c r="G991" i="12"/>
  <c r="H991" i="12"/>
  <c r="I991" i="12"/>
  <c r="G995" i="12"/>
  <c r="H995" i="12"/>
  <c r="I995" i="12"/>
  <c r="G997" i="12"/>
  <c r="H997" i="12"/>
  <c r="I997" i="12"/>
  <c r="G1002" i="12"/>
  <c r="G1001" i="12" s="1"/>
  <c r="G1000" i="12" s="1"/>
  <c r="G999" i="12" s="1"/>
  <c r="H1002" i="12"/>
  <c r="H1001" i="12" s="1"/>
  <c r="H1000" i="12" s="1"/>
  <c r="H999" i="12" s="1"/>
  <c r="I1002" i="12"/>
  <c r="I1001" i="12" s="1"/>
  <c r="I1000" i="12" s="1"/>
  <c r="I999" i="12" s="1"/>
  <c r="G1008" i="12"/>
  <c r="G1007" i="12" s="1"/>
  <c r="H1008" i="12"/>
  <c r="H1007" i="12" s="1"/>
  <c r="I1008" i="12"/>
  <c r="I1007" i="12" s="1"/>
  <c r="G1011" i="12"/>
  <c r="H1011" i="12"/>
  <c r="I1011" i="12"/>
  <c r="G1022" i="12"/>
  <c r="G1021" i="12" s="1"/>
  <c r="H1022" i="12"/>
  <c r="H1021" i="12" s="1"/>
  <c r="I1022" i="12"/>
  <c r="I1021" i="12" s="1"/>
  <c r="G1025" i="12"/>
  <c r="H1025" i="12"/>
  <c r="I1025" i="12"/>
  <c r="G1036" i="12"/>
  <c r="H1036" i="12"/>
  <c r="I1036" i="12"/>
  <c r="G1038" i="12"/>
  <c r="H1038" i="12"/>
  <c r="I1038" i="12"/>
  <c r="G1042" i="12"/>
  <c r="G1041" i="12" s="1"/>
  <c r="G1040" i="12" s="1"/>
  <c r="H1042" i="12"/>
  <c r="H1041" i="12" s="1"/>
  <c r="H1040" i="12" s="1"/>
  <c r="I1042" i="12"/>
  <c r="I1041" i="12" s="1"/>
  <c r="I1040" i="12" s="1"/>
  <c r="G1046" i="12"/>
  <c r="G1045" i="12" s="1"/>
  <c r="G1044" i="12" s="1"/>
  <c r="H1046" i="12"/>
  <c r="H1045" i="12" s="1"/>
  <c r="H1044" i="12" s="1"/>
  <c r="I1046" i="12"/>
  <c r="I1045" i="12" s="1"/>
  <c r="I1044" i="12" s="1"/>
  <c r="G1051" i="12"/>
  <c r="G1050" i="12" s="1"/>
  <c r="G1049" i="12" s="1"/>
  <c r="H1051" i="12"/>
  <c r="H1050" i="12" s="1"/>
  <c r="H1049" i="12" s="1"/>
  <c r="I1051" i="12"/>
  <c r="I1050" i="12" s="1"/>
  <c r="I1049" i="12" s="1"/>
  <c r="G1057" i="12"/>
  <c r="G1056" i="12" s="1"/>
  <c r="G1055" i="12" s="1"/>
  <c r="H1057" i="12"/>
  <c r="H1056" i="12" s="1"/>
  <c r="H1055" i="12" s="1"/>
  <c r="I1057" i="12"/>
  <c r="I1056" i="12" s="1"/>
  <c r="I1055" i="12" s="1"/>
  <c r="G1061" i="12"/>
  <c r="G1060" i="12" s="1"/>
  <c r="G1059" i="12" s="1"/>
  <c r="H1061" i="12"/>
  <c r="H1060" i="12" s="1"/>
  <c r="H1059" i="12" s="1"/>
  <c r="I1061" i="12"/>
  <c r="I1060" i="12" s="1"/>
  <c r="I1059" i="12" s="1"/>
  <c r="G1066" i="12"/>
  <c r="G1065" i="12" s="1"/>
  <c r="G1064" i="12" s="1"/>
  <c r="G1063" i="12" s="1"/>
  <c r="H1066" i="12"/>
  <c r="H1065" i="12" s="1"/>
  <c r="H1064" i="12" s="1"/>
  <c r="H1063" i="12" s="1"/>
  <c r="I1066" i="12"/>
  <c r="I1065" i="12" s="1"/>
  <c r="I1064" i="12" s="1"/>
  <c r="I1063" i="12" s="1"/>
  <c r="G1074" i="12"/>
  <c r="G1073" i="12" s="1"/>
  <c r="G1072" i="12" s="1"/>
  <c r="G1071" i="12" s="1"/>
  <c r="G1070" i="12" s="1"/>
  <c r="H1074" i="12"/>
  <c r="H1073" i="12" s="1"/>
  <c r="H1072" i="12" s="1"/>
  <c r="H1071" i="12" s="1"/>
  <c r="H1070" i="12" s="1"/>
  <c r="I1074" i="12"/>
  <c r="I1073" i="12" s="1"/>
  <c r="I1072" i="12" s="1"/>
  <c r="I1071" i="12" s="1"/>
  <c r="I1070" i="12" s="1"/>
  <c r="G1080" i="12"/>
  <c r="G1079" i="12" s="1"/>
  <c r="G1078" i="12" s="1"/>
  <c r="H1080" i="12"/>
  <c r="H1079" i="12" s="1"/>
  <c r="H1078" i="12" s="1"/>
  <c r="I1080" i="12"/>
  <c r="I1079" i="12" s="1"/>
  <c r="I1078" i="12" s="1"/>
  <c r="G1084" i="12"/>
  <c r="G1083" i="12" s="1"/>
  <c r="G1082" i="12" s="1"/>
  <c r="H1084" i="12"/>
  <c r="H1083" i="12" s="1"/>
  <c r="H1082" i="12" s="1"/>
  <c r="I1084" i="12"/>
  <c r="I1083" i="12" s="1"/>
  <c r="I1082" i="12" s="1"/>
  <c r="G1090" i="12"/>
  <c r="G1089" i="12" s="1"/>
  <c r="H1090" i="12"/>
  <c r="H1089" i="12" s="1"/>
  <c r="I1090" i="12"/>
  <c r="I1089" i="12" s="1"/>
  <c r="G1093" i="12"/>
  <c r="G1092" i="12" s="1"/>
  <c r="H1093" i="12"/>
  <c r="H1092" i="12" s="1"/>
  <c r="I1093" i="12"/>
  <c r="I1092" i="12" s="1"/>
  <c r="G1096" i="12"/>
  <c r="G1095" i="12" s="1"/>
  <c r="H1096" i="12"/>
  <c r="H1095" i="12" s="1"/>
  <c r="I1096" i="12"/>
  <c r="I1095" i="12" s="1"/>
  <c r="G1101" i="12"/>
  <c r="G1100" i="12" s="1"/>
  <c r="G1099" i="12" s="1"/>
  <c r="H1101" i="12"/>
  <c r="H1100" i="12" s="1"/>
  <c r="H1099" i="12" s="1"/>
  <c r="I1101" i="12"/>
  <c r="I1100" i="12" s="1"/>
  <c r="I1099" i="12" s="1"/>
  <c r="G1105" i="12"/>
  <c r="G1104" i="12" s="1"/>
  <c r="G1103" i="12" s="1"/>
  <c r="H1105" i="12"/>
  <c r="H1104" i="12" s="1"/>
  <c r="H1103" i="12" s="1"/>
  <c r="I1105" i="12"/>
  <c r="I1104" i="12" s="1"/>
  <c r="I1103" i="12" s="1"/>
  <c r="G1131" i="12"/>
  <c r="G1130" i="12" s="1"/>
  <c r="G1129" i="12" s="1"/>
  <c r="G1128" i="12" s="1"/>
  <c r="G1127" i="12" s="1"/>
  <c r="H1131" i="12"/>
  <c r="H1130" i="12" s="1"/>
  <c r="H1129" i="12" s="1"/>
  <c r="H1128" i="12" s="1"/>
  <c r="H1127" i="12" s="1"/>
  <c r="I1131" i="12"/>
  <c r="I1130" i="12" s="1"/>
  <c r="I1129" i="12" s="1"/>
  <c r="I1128" i="12" s="1"/>
  <c r="I1127" i="12" s="1"/>
  <c r="G1138" i="12"/>
  <c r="G1137" i="12" s="1"/>
  <c r="G1136" i="12" s="1"/>
  <c r="H1138" i="12"/>
  <c r="H1137" i="12" s="1"/>
  <c r="H1136" i="12" s="1"/>
  <c r="I1138" i="12"/>
  <c r="I1137" i="12" s="1"/>
  <c r="I1136" i="12" s="1"/>
  <c r="G1142" i="12"/>
  <c r="G1141" i="12" s="1"/>
  <c r="G1140" i="12" s="1"/>
  <c r="H1142" i="12"/>
  <c r="H1141" i="12" s="1"/>
  <c r="H1140" i="12" s="1"/>
  <c r="I1142" i="12"/>
  <c r="I1141" i="12" s="1"/>
  <c r="I1140" i="12" s="1"/>
  <c r="G1146" i="12"/>
  <c r="G1145" i="12" s="1"/>
  <c r="G1144" i="12" s="1"/>
  <c r="H1146" i="12"/>
  <c r="H1145" i="12" s="1"/>
  <c r="H1144" i="12" s="1"/>
  <c r="I1146" i="12"/>
  <c r="I1145" i="12" s="1"/>
  <c r="I1144" i="12" s="1"/>
  <c r="G1151" i="12"/>
  <c r="G1150" i="12" s="1"/>
  <c r="G1149" i="12" s="1"/>
  <c r="H1151" i="12"/>
  <c r="H1150" i="12" s="1"/>
  <c r="H1149" i="12" s="1"/>
  <c r="I1151" i="12"/>
  <c r="I1150" i="12" s="1"/>
  <c r="I1149" i="12" s="1"/>
  <c r="G1155" i="12"/>
  <c r="G1154" i="12" s="1"/>
  <c r="G1153" i="12" s="1"/>
  <c r="H1155" i="12"/>
  <c r="H1154" i="12" s="1"/>
  <c r="H1153" i="12" s="1"/>
  <c r="I1155" i="12"/>
  <c r="I1154" i="12" s="1"/>
  <c r="I1153" i="12" s="1"/>
  <c r="G1160" i="12"/>
  <c r="G1159" i="12" s="1"/>
  <c r="G1158" i="12" s="1"/>
  <c r="G1157" i="12" s="1"/>
  <c r="H1160" i="12"/>
  <c r="H1159" i="12" s="1"/>
  <c r="H1158" i="12" s="1"/>
  <c r="H1157" i="12" s="1"/>
  <c r="I1160" i="12"/>
  <c r="I1159" i="12" s="1"/>
  <c r="I1158" i="12" s="1"/>
  <c r="I1157" i="12" s="1"/>
  <c r="G1165" i="12"/>
  <c r="G1164" i="12" s="1"/>
  <c r="G1163" i="12" s="1"/>
  <c r="H1165" i="12"/>
  <c r="H1164" i="12" s="1"/>
  <c r="H1163" i="12" s="1"/>
  <c r="I1165" i="12"/>
  <c r="I1164" i="12" s="1"/>
  <c r="I1163" i="12" s="1"/>
  <c r="G1169" i="12"/>
  <c r="G1168" i="12" s="1"/>
  <c r="G1167" i="12" s="1"/>
  <c r="H1169" i="12"/>
  <c r="H1168" i="12" s="1"/>
  <c r="H1167" i="12" s="1"/>
  <c r="I1169" i="12"/>
  <c r="I1168" i="12" s="1"/>
  <c r="I1167" i="12" s="1"/>
  <c r="G1173" i="12"/>
  <c r="G1172" i="12" s="1"/>
  <c r="G1171" i="12" s="1"/>
  <c r="H1173" i="12"/>
  <c r="H1172" i="12" s="1"/>
  <c r="H1171" i="12" s="1"/>
  <c r="I1173" i="12"/>
  <c r="I1172" i="12" s="1"/>
  <c r="I1171" i="12" s="1"/>
  <c r="G1177" i="12"/>
  <c r="G1176" i="12" s="1"/>
  <c r="G1175" i="12" s="1"/>
  <c r="H1177" i="12"/>
  <c r="H1176" i="12" s="1"/>
  <c r="H1175" i="12" s="1"/>
  <c r="I1177" i="12"/>
  <c r="I1176" i="12" s="1"/>
  <c r="I1175" i="12" s="1"/>
  <c r="G1181" i="12"/>
  <c r="G1180" i="12" s="1"/>
  <c r="G1179" i="12" s="1"/>
  <c r="H1181" i="12"/>
  <c r="H1180" i="12" s="1"/>
  <c r="H1179" i="12" s="1"/>
  <c r="I1181" i="12"/>
  <c r="I1180" i="12" s="1"/>
  <c r="I1179" i="12" s="1"/>
  <c r="G1185" i="12"/>
  <c r="G1184" i="12" s="1"/>
  <c r="G1183" i="12" s="1"/>
  <c r="H1185" i="12"/>
  <c r="H1184" i="12" s="1"/>
  <c r="H1183" i="12" s="1"/>
  <c r="I1185" i="12"/>
  <c r="I1184" i="12" s="1"/>
  <c r="I1183" i="12" s="1"/>
  <c r="G1189" i="12"/>
  <c r="G1188" i="12" s="1"/>
  <c r="G1187" i="12" s="1"/>
  <c r="H1189" i="12"/>
  <c r="H1188" i="12" s="1"/>
  <c r="H1187" i="12" s="1"/>
  <c r="I1189" i="12"/>
  <c r="I1188" i="12" s="1"/>
  <c r="I1187" i="12" s="1"/>
  <c r="G1193" i="12"/>
  <c r="G1192" i="12" s="1"/>
  <c r="G1191" i="12" s="1"/>
  <c r="H1193" i="12"/>
  <c r="H1192" i="12" s="1"/>
  <c r="H1191" i="12" s="1"/>
  <c r="I1193" i="12"/>
  <c r="I1192" i="12" s="1"/>
  <c r="I1191" i="12" s="1"/>
  <c r="G1198" i="12"/>
  <c r="G1197" i="12" s="1"/>
  <c r="G1196" i="12" s="1"/>
  <c r="G1195" i="12" s="1"/>
  <c r="H1198" i="12"/>
  <c r="H1197" i="12" s="1"/>
  <c r="H1196" i="12" s="1"/>
  <c r="H1195" i="12" s="1"/>
  <c r="I1198" i="12"/>
  <c r="I1197" i="12" s="1"/>
  <c r="I1196" i="12" s="1"/>
  <c r="I1195" i="12" s="1"/>
  <c r="G1207" i="12"/>
  <c r="G1206" i="12" s="1"/>
  <c r="G1205" i="12" s="1"/>
  <c r="G1200" i="12" s="1"/>
  <c r="H1207" i="12"/>
  <c r="H1206" i="12" s="1"/>
  <c r="H1205" i="12" s="1"/>
  <c r="H1200" i="12" s="1"/>
  <c r="I1207" i="12"/>
  <c r="I1206" i="12" s="1"/>
  <c r="I1205" i="12" s="1"/>
  <c r="I1200" i="12" s="1"/>
  <c r="G1213" i="12"/>
  <c r="G1212" i="12" s="1"/>
  <c r="H1213" i="12"/>
  <c r="H1212" i="12" s="1"/>
  <c r="I1213" i="12"/>
  <c r="I1212" i="12" s="1"/>
  <c r="G1217" i="12"/>
  <c r="G1216" i="12" s="1"/>
  <c r="H1217" i="12"/>
  <c r="H1216" i="12" s="1"/>
  <c r="I1217" i="12"/>
  <c r="I1216" i="12" s="1"/>
  <c r="G1221" i="12"/>
  <c r="G1220" i="12" s="1"/>
  <c r="H1221" i="12"/>
  <c r="H1220" i="12" s="1"/>
  <c r="I1221" i="12"/>
  <c r="I1220" i="12" s="1"/>
  <c r="G1228" i="12"/>
  <c r="G1227" i="12" s="1"/>
  <c r="G1226" i="12" s="1"/>
  <c r="G1225" i="12" s="1"/>
  <c r="H1228" i="12"/>
  <c r="H1227" i="12" s="1"/>
  <c r="H1226" i="12" s="1"/>
  <c r="H1225" i="12" s="1"/>
  <c r="I1228" i="12"/>
  <c r="I1227" i="12" s="1"/>
  <c r="I1226" i="12" s="1"/>
  <c r="I1225" i="12" s="1"/>
  <c r="G1233" i="12"/>
  <c r="G1232" i="12" s="1"/>
  <c r="H1233" i="12"/>
  <c r="H1232" i="12" s="1"/>
  <c r="I1233" i="12"/>
  <c r="I1232" i="12" s="1"/>
  <c r="G1236" i="12"/>
  <c r="G1235" i="12" s="1"/>
  <c r="H1236" i="12"/>
  <c r="H1235" i="12" s="1"/>
  <c r="I1236" i="12"/>
  <c r="I1235" i="12" s="1"/>
  <c r="G1243" i="12"/>
  <c r="G1242" i="12" s="1"/>
  <c r="H1243" i="12"/>
  <c r="H1242" i="12" s="1"/>
  <c r="I1243" i="12"/>
  <c r="I1242" i="12" s="1"/>
  <c r="G1246" i="12"/>
  <c r="G1245" i="12" s="1"/>
  <c r="H1246" i="12"/>
  <c r="H1245" i="12" s="1"/>
  <c r="I1246" i="12"/>
  <c r="I1245" i="12" s="1"/>
  <c r="G1250" i="12"/>
  <c r="G1249" i="12" s="1"/>
  <c r="G1248" i="12" s="1"/>
  <c r="H1250" i="12"/>
  <c r="H1249" i="12" s="1"/>
  <c r="H1248" i="12" s="1"/>
  <c r="I1250" i="12"/>
  <c r="I1249" i="12" s="1"/>
  <c r="I1248" i="12" s="1"/>
  <c r="G1255" i="12"/>
  <c r="G1254" i="12" s="1"/>
  <c r="G1253" i="12" s="1"/>
  <c r="G1252" i="12" s="1"/>
  <c r="H1255" i="12"/>
  <c r="H1254" i="12" s="1"/>
  <c r="H1253" i="12" s="1"/>
  <c r="H1252" i="12" s="1"/>
  <c r="I1255" i="12"/>
  <c r="I1254" i="12" s="1"/>
  <c r="I1253" i="12" s="1"/>
  <c r="I1252" i="12" s="1"/>
  <c r="G1260" i="12"/>
  <c r="G1259" i="12" s="1"/>
  <c r="G1258" i="12" s="1"/>
  <c r="G1257" i="12" s="1"/>
  <c r="H1260" i="12"/>
  <c r="H1259" i="12" s="1"/>
  <c r="H1258" i="12" s="1"/>
  <c r="H1257" i="12" s="1"/>
  <c r="I1260" i="12"/>
  <c r="I1259" i="12" s="1"/>
  <c r="I1258" i="12" s="1"/>
  <c r="I1257" i="12" s="1"/>
  <c r="G1265" i="12"/>
  <c r="G1264" i="12" s="1"/>
  <c r="G1263" i="12" s="1"/>
  <c r="H1265" i="12"/>
  <c r="H1264" i="12" s="1"/>
  <c r="H1263" i="12" s="1"/>
  <c r="I1265" i="12"/>
  <c r="I1264" i="12" s="1"/>
  <c r="I1263" i="12" s="1"/>
  <c r="G1269" i="12"/>
  <c r="G1268" i="12" s="1"/>
  <c r="G1267" i="12" s="1"/>
  <c r="H1269" i="12"/>
  <c r="H1268" i="12" s="1"/>
  <c r="H1267" i="12" s="1"/>
  <c r="I1269" i="12"/>
  <c r="I1268" i="12" s="1"/>
  <c r="I1267" i="12" s="1"/>
  <c r="G1274" i="12"/>
  <c r="G1273" i="12" s="1"/>
  <c r="G1272" i="12" s="1"/>
  <c r="H1274" i="12"/>
  <c r="H1273" i="12" s="1"/>
  <c r="H1272" i="12" s="1"/>
  <c r="I1274" i="12"/>
  <c r="I1273" i="12" s="1"/>
  <c r="I1272" i="12" s="1"/>
  <c r="G1278" i="12"/>
  <c r="G1277" i="12" s="1"/>
  <c r="G1276" i="12" s="1"/>
  <c r="H1278" i="12"/>
  <c r="H1277" i="12" s="1"/>
  <c r="H1276" i="12" s="1"/>
  <c r="I1278" i="12"/>
  <c r="I1277" i="12" s="1"/>
  <c r="I1276" i="12" s="1"/>
  <c r="G1282" i="12"/>
  <c r="G1281" i="12" s="1"/>
  <c r="G1280" i="12" s="1"/>
  <c r="H1282" i="12"/>
  <c r="H1281" i="12" s="1"/>
  <c r="H1280" i="12" s="1"/>
  <c r="I1282" i="12"/>
  <c r="I1281" i="12" s="1"/>
  <c r="I1280" i="12" s="1"/>
  <c r="G1290" i="12"/>
  <c r="G1289" i="12" s="1"/>
  <c r="G1288" i="12" s="1"/>
  <c r="G1287" i="12" s="1"/>
  <c r="H1290" i="12"/>
  <c r="H1289" i="12" s="1"/>
  <c r="H1288" i="12" s="1"/>
  <c r="H1287" i="12" s="1"/>
  <c r="I1290" i="12"/>
  <c r="I1289" i="12" s="1"/>
  <c r="I1288" i="12" s="1"/>
  <c r="I1287" i="12" s="1"/>
  <c r="G1296" i="12"/>
  <c r="G1295" i="12" s="1"/>
  <c r="G1294" i="12" s="1"/>
  <c r="G1293" i="12" s="1"/>
  <c r="H1296" i="12"/>
  <c r="H1295" i="12" s="1"/>
  <c r="H1294" i="12" s="1"/>
  <c r="H1293" i="12" s="1"/>
  <c r="I1296" i="12"/>
  <c r="I1295" i="12" s="1"/>
  <c r="I1294" i="12" s="1"/>
  <c r="I1293" i="12" s="1"/>
  <c r="G1301" i="12"/>
  <c r="G1300" i="12" s="1"/>
  <c r="G1299" i="12" s="1"/>
  <c r="H1301" i="12"/>
  <c r="H1300" i="12" s="1"/>
  <c r="H1299" i="12" s="1"/>
  <c r="I1301" i="12"/>
  <c r="I1300" i="12" s="1"/>
  <c r="I1299" i="12" s="1"/>
  <c r="G1305" i="12"/>
  <c r="G1304" i="12" s="1"/>
  <c r="G1303" i="12" s="1"/>
  <c r="H1305" i="12"/>
  <c r="H1304" i="12" s="1"/>
  <c r="H1303" i="12" s="1"/>
  <c r="I1305" i="12"/>
  <c r="I1304" i="12" s="1"/>
  <c r="I1303" i="12" s="1"/>
  <c r="G1316" i="12"/>
  <c r="G1315" i="12" s="1"/>
  <c r="G1314" i="12" s="1"/>
  <c r="H1316" i="12"/>
  <c r="H1315" i="12" s="1"/>
  <c r="H1314" i="12" s="1"/>
  <c r="I1316" i="12"/>
  <c r="I1315" i="12" s="1"/>
  <c r="I1314" i="12" s="1"/>
  <c r="G1320" i="12"/>
  <c r="G1319" i="12" s="1"/>
  <c r="G1318" i="12" s="1"/>
  <c r="H1320" i="12"/>
  <c r="H1319" i="12" s="1"/>
  <c r="H1318" i="12" s="1"/>
  <c r="I1320" i="12"/>
  <c r="I1319" i="12" s="1"/>
  <c r="I1318" i="12" s="1"/>
  <c r="G1325" i="12"/>
  <c r="G1324" i="12" s="1"/>
  <c r="G1323" i="12" s="1"/>
  <c r="G1322" i="12" s="1"/>
  <c r="H1325" i="12"/>
  <c r="H1324" i="12" s="1"/>
  <c r="H1323" i="12" s="1"/>
  <c r="H1322" i="12" s="1"/>
  <c r="I1325" i="12"/>
  <c r="I1324" i="12" s="1"/>
  <c r="I1323" i="12" s="1"/>
  <c r="I1322" i="12" s="1"/>
  <c r="G1330" i="12"/>
  <c r="G1329" i="12" s="1"/>
  <c r="G1328" i="12" s="1"/>
  <c r="H1330" i="12"/>
  <c r="H1329" i="12" s="1"/>
  <c r="H1328" i="12" s="1"/>
  <c r="I1330" i="12"/>
  <c r="I1329" i="12" s="1"/>
  <c r="I1328" i="12" s="1"/>
  <c r="G1334" i="12"/>
  <c r="G1333" i="12" s="1"/>
  <c r="G1332" i="12" s="1"/>
  <c r="H1334" i="12"/>
  <c r="H1333" i="12" s="1"/>
  <c r="H1332" i="12" s="1"/>
  <c r="I1334" i="12"/>
  <c r="I1333" i="12" s="1"/>
  <c r="I1332" i="12" s="1"/>
  <c r="G1339" i="12"/>
  <c r="G1338" i="12" s="1"/>
  <c r="G1337" i="12" s="1"/>
  <c r="G1336" i="12" s="1"/>
  <c r="H1339" i="12"/>
  <c r="H1338" i="12" s="1"/>
  <c r="H1337" i="12" s="1"/>
  <c r="H1336" i="12" s="1"/>
  <c r="I1339" i="12"/>
  <c r="I1338" i="12" s="1"/>
  <c r="I1337" i="12" s="1"/>
  <c r="I1336" i="12" s="1"/>
  <c r="G1348" i="12"/>
  <c r="G1347" i="12" s="1"/>
  <c r="H1348" i="12"/>
  <c r="H1347" i="12" s="1"/>
  <c r="I1348" i="12"/>
  <c r="I1347" i="12" s="1"/>
  <c r="G1355" i="12"/>
  <c r="G1354" i="12" s="1"/>
  <c r="G1353" i="12" s="1"/>
  <c r="H1355" i="12"/>
  <c r="H1354" i="12" s="1"/>
  <c r="H1353" i="12" s="1"/>
  <c r="I1355" i="12"/>
  <c r="I1354" i="12" s="1"/>
  <c r="I1353" i="12" s="1"/>
  <c r="G1359" i="12"/>
  <c r="G1358" i="12" s="1"/>
  <c r="G1357" i="12" s="1"/>
  <c r="H1359" i="12"/>
  <c r="H1358" i="12" s="1"/>
  <c r="H1357" i="12" s="1"/>
  <c r="I1359" i="12"/>
  <c r="I1358" i="12" s="1"/>
  <c r="I1357" i="12" s="1"/>
  <c r="G1364" i="12"/>
  <c r="G1363" i="12" s="1"/>
  <c r="H1364" i="12"/>
  <c r="H1363" i="12" s="1"/>
  <c r="I1364" i="12"/>
  <c r="I1363" i="12" s="1"/>
  <c r="G1367" i="12"/>
  <c r="G1366" i="12" s="1"/>
  <c r="H1367" i="12"/>
  <c r="H1366" i="12" s="1"/>
  <c r="I1367" i="12"/>
  <c r="I1366" i="12" s="1"/>
  <c r="G1370" i="12"/>
  <c r="G1369" i="12" s="1"/>
  <c r="H1370" i="12"/>
  <c r="H1369" i="12" s="1"/>
  <c r="I1370" i="12"/>
  <c r="I1369" i="12" s="1"/>
  <c r="G1374" i="12"/>
  <c r="G1373" i="12" s="1"/>
  <c r="G1372" i="12" s="1"/>
  <c r="H1374" i="12"/>
  <c r="H1373" i="12" s="1"/>
  <c r="H1372" i="12" s="1"/>
  <c r="I1374" i="12"/>
  <c r="I1373" i="12" s="1"/>
  <c r="I1372" i="12" s="1"/>
  <c r="G1378" i="12"/>
  <c r="G1377" i="12" s="1"/>
  <c r="G1376" i="12" s="1"/>
  <c r="H1378" i="12"/>
  <c r="H1377" i="12" s="1"/>
  <c r="H1376" i="12" s="1"/>
  <c r="I1378" i="12"/>
  <c r="I1377" i="12" s="1"/>
  <c r="I1376" i="12" s="1"/>
  <c r="G1383" i="12"/>
  <c r="G1382" i="12" s="1"/>
  <c r="G1381" i="12" s="1"/>
  <c r="G1380" i="12" s="1"/>
  <c r="H1383" i="12"/>
  <c r="H1382" i="12" s="1"/>
  <c r="H1381" i="12" s="1"/>
  <c r="H1380" i="12" s="1"/>
  <c r="I1383" i="12"/>
  <c r="I1382" i="12" s="1"/>
  <c r="I1381" i="12" s="1"/>
  <c r="I1380" i="12" s="1"/>
  <c r="G1388" i="12"/>
  <c r="G1387" i="12" s="1"/>
  <c r="G1386" i="12" s="1"/>
  <c r="H1388" i="12"/>
  <c r="H1387" i="12" s="1"/>
  <c r="H1386" i="12" s="1"/>
  <c r="I1388" i="12"/>
  <c r="I1387" i="12" s="1"/>
  <c r="I1386" i="12" s="1"/>
  <c r="G1392" i="12"/>
  <c r="G1391" i="12" s="1"/>
  <c r="G1390" i="12" s="1"/>
  <c r="H1392" i="12"/>
  <c r="H1391" i="12" s="1"/>
  <c r="H1390" i="12" s="1"/>
  <c r="I1392" i="12"/>
  <c r="I1391" i="12" s="1"/>
  <c r="I1390" i="12" s="1"/>
  <c r="G1397" i="12"/>
  <c r="G1396" i="12" s="1"/>
  <c r="G1395" i="12" s="1"/>
  <c r="H1397" i="12"/>
  <c r="H1396" i="12" s="1"/>
  <c r="H1395" i="12" s="1"/>
  <c r="I1397" i="12"/>
  <c r="I1396" i="12" s="1"/>
  <c r="I1395" i="12" s="1"/>
  <c r="G1401" i="12"/>
  <c r="G1400" i="12" s="1"/>
  <c r="G1399" i="12" s="1"/>
  <c r="H1401" i="12"/>
  <c r="H1400" i="12" s="1"/>
  <c r="H1399" i="12" s="1"/>
  <c r="I1401" i="12"/>
  <c r="I1400" i="12" s="1"/>
  <c r="I1399" i="12" s="1"/>
  <c r="G1406" i="12"/>
  <c r="G1405" i="12" s="1"/>
  <c r="H1406" i="12"/>
  <c r="H1405" i="12" s="1"/>
  <c r="I1406" i="12"/>
  <c r="I1405" i="12" s="1"/>
  <c r="G1409" i="12"/>
  <c r="G1408" i="12" s="1"/>
  <c r="H1409" i="12"/>
  <c r="H1408" i="12" s="1"/>
  <c r="I1409" i="12"/>
  <c r="I1408" i="12" s="1"/>
  <c r="G1416" i="12"/>
  <c r="G1415" i="12" s="1"/>
  <c r="G1414" i="12" s="1"/>
  <c r="G1413" i="12" s="1"/>
  <c r="H1416" i="12"/>
  <c r="H1415" i="12" s="1"/>
  <c r="H1414" i="12" s="1"/>
  <c r="H1413" i="12" s="1"/>
  <c r="I1416" i="12"/>
  <c r="I1415" i="12" s="1"/>
  <c r="I1414" i="12" s="1"/>
  <c r="I1413" i="12" s="1"/>
  <c r="G1421" i="12"/>
  <c r="G1420" i="12" s="1"/>
  <c r="H1421" i="12"/>
  <c r="H1420" i="12" s="1"/>
  <c r="I1421" i="12"/>
  <c r="I1420" i="12" s="1"/>
  <c r="G1425" i="12"/>
  <c r="G1424" i="12" s="1"/>
  <c r="H1425" i="12"/>
  <c r="H1424" i="12" s="1"/>
  <c r="I1425" i="12"/>
  <c r="I1424" i="12" s="1"/>
  <c r="G1432" i="12"/>
  <c r="G1431" i="12" s="1"/>
  <c r="G1430" i="12" s="1"/>
  <c r="H1432" i="12"/>
  <c r="H1431" i="12" s="1"/>
  <c r="H1430" i="12" s="1"/>
  <c r="I1432" i="12"/>
  <c r="I1431" i="12" s="1"/>
  <c r="I1430" i="12" s="1"/>
  <c r="G1436" i="12"/>
  <c r="G1435" i="12" s="1"/>
  <c r="G1434" i="12" s="1"/>
  <c r="H1436" i="12"/>
  <c r="H1435" i="12" s="1"/>
  <c r="H1434" i="12" s="1"/>
  <c r="I1436" i="12"/>
  <c r="I1435" i="12" s="1"/>
  <c r="I1434" i="12" s="1"/>
  <c r="G1440" i="12"/>
  <c r="G1439" i="12" s="1"/>
  <c r="G1438" i="12" s="1"/>
  <c r="H1440" i="12"/>
  <c r="H1439" i="12" s="1"/>
  <c r="H1438" i="12" s="1"/>
  <c r="I1440" i="12"/>
  <c r="I1439" i="12" s="1"/>
  <c r="I1438" i="12" s="1"/>
  <c r="G1445" i="12"/>
  <c r="G1444" i="12" s="1"/>
  <c r="G1443" i="12" s="1"/>
  <c r="G1442" i="12" s="1"/>
  <c r="H1445" i="12"/>
  <c r="H1444" i="12" s="1"/>
  <c r="H1443" i="12" s="1"/>
  <c r="H1442" i="12" s="1"/>
  <c r="I1445" i="12"/>
  <c r="I1444" i="12" s="1"/>
  <c r="I1443" i="12" s="1"/>
  <c r="I1442" i="12" s="1"/>
  <c r="G1452" i="12"/>
  <c r="G1451" i="12" s="1"/>
  <c r="H1452" i="12"/>
  <c r="H1451" i="12" s="1"/>
  <c r="I1452" i="12"/>
  <c r="I1451" i="12" s="1"/>
  <c r="G1455" i="12"/>
  <c r="G1454" i="12" s="1"/>
  <c r="H1455" i="12"/>
  <c r="H1454" i="12" s="1"/>
  <c r="I1455" i="12"/>
  <c r="I1454" i="12" s="1"/>
  <c r="G1460" i="12"/>
  <c r="G1459" i="12" s="1"/>
  <c r="G1458" i="12" s="1"/>
  <c r="G1457" i="12" s="1"/>
  <c r="H1460" i="12"/>
  <c r="H1459" i="12" s="1"/>
  <c r="H1458" i="12" s="1"/>
  <c r="H1457" i="12" s="1"/>
  <c r="I1460" i="12"/>
  <c r="I1459" i="12" s="1"/>
  <c r="I1458" i="12" s="1"/>
  <c r="I1457" i="12" s="1"/>
  <c r="G1465" i="12"/>
  <c r="G1464" i="12" s="1"/>
  <c r="G1463" i="12" s="1"/>
  <c r="G1462" i="12" s="1"/>
  <c r="H1465" i="12"/>
  <c r="H1464" i="12" s="1"/>
  <c r="H1463" i="12" s="1"/>
  <c r="H1462" i="12" s="1"/>
  <c r="I1465" i="12"/>
  <c r="I1464" i="12" s="1"/>
  <c r="I1463" i="12" s="1"/>
  <c r="I1462" i="12" s="1"/>
  <c r="G1470" i="12"/>
  <c r="G1469" i="12" s="1"/>
  <c r="G1468" i="12" s="1"/>
  <c r="G1467" i="12" s="1"/>
  <c r="H1470" i="12"/>
  <c r="H1469" i="12" s="1"/>
  <c r="H1468" i="12" s="1"/>
  <c r="H1467" i="12" s="1"/>
  <c r="I1470" i="12"/>
  <c r="I1469" i="12" s="1"/>
  <c r="I1468" i="12" s="1"/>
  <c r="I1467" i="12" s="1"/>
  <c r="G1475" i="12"/>
  <c r="G1474" i="12" s="1"/>
  <c r="G1473" i="12" s="1"/>
  <c r="H1475" i="12"/>
  <c r="H1474" i="12" s="1"/>
  <c r="H1473" i="12" s="1"/>
  <c r="I1475" i="12"/>
  <c r="I1474" i="12" s="1"/>
  <c r="I1473" i="12" s="1"/>
  <c r="G1479" i="12"/>
  <c r="G1478" i="12" s="1"/>
  <c r="G1477" i="12" s="1"/>
  <c r="H1479" i="12"/>
  <c r="H1478" i="12" s="1"/>
  <c r="H1477" i="12" s="1"/>
  <c r="I1479" i="12"/>
  <c r="I1478" i="12" s="1"/>
  <c r="I1477" i="12" s="1"/>
  <c r="G1484" i="12"/>
  <c r="G1483" i="12" s="1"/>
  <c r="H1484" i="12"/>
  <c r="H1483" i="12" s="1"/>
  <c r="I1484" i="12"/>
  <c r="I1483" i="12" s="1"/>
  <c r="G1487" i="12"/>
  <c r="G1486" i="12" s="1"/>
  <c r="H1487" i="12"/>
  <c r="H1486" i="12" s="1"/>
  <c r="I1487" i="12"/>
  <c r="I1486" i="12" s="1"/>
  <c r="G1490" i="12"/>
  <c r="G1489" i="12" s="1"/>
  <c r="H1490" i="12"/>
  <c r="H1489" i="12" s="1"/>
  <c r="I1490" i="12"/>
  <c r="I1489" i="12" s="1"/>
  <c r="G1494" i="12"/>
  <c r="G1493" i="12" s="1"/>
  <c r="G1492" i="12" s="1"/>
  <c r="H1494" i="12"/>
  <c r="H1493" i="12" s="1"/>
  <c r="H1492" i="12" s="1"/>
  <c r="I1494" i="12"/>
  <c r="I1493" i="12" s="1"/>
  <c r="I1492" i="12" s="1"/>
  <c r="G1498" i="12"/>
  <c r="G1497" i="12" s="1"/>
  <c r="G1496" i="12" s="1"/>
  <c r="H1498" i="12"/>
  <c r="H1497" i="12" s="1"/>
  <c r="H1496" i="12" s="1"/>
  <c r="I1498" i="12"/>
  <c r="I1497" i="12" s="1"/>
  <c r="I1496" i="12" s="1"/>
  <c r="G1503" i="12"/>
  <c r="G1502" i="12" s="1"/>
  <c r="G1501" i="12" s="1"/>
  <c r="G1500" i="12" s="1"/>
  <c r="H1503" i="12"/>
  <c r="H1502" i="12" s="1"/>
  <c r="H1501" i="12" s="1"/>
  <c r="H1500" i="12" s="1"/>
  <c r="I1503" i="12"/>
  <c r="I1502" i="12" s="1"/>
  <c r="I1501" i="12" s="1"/>
  <c r="I1500" i="12" s="1"/>
  <c r="G1508" i="12"/>
  <c r="G1507" i="12" s="1"/>
  <c r="H1508" i="12"/>
  <c r="H1507" i="12" s="1"/>
  <c r="I1508" i="12"/>
  <c r="I1507" i="12" s="1"/>
  <c r="G1511" i="12"/>
  <c r="G1510" i="12" s="1"/>
  <c r="H1511" i="12"/>
  <c r="H1510" i="12" s="1"/>
  <c r="I1511" i="12"/>
  <c r="I1510" i="12" s="1"/>
  <c r="G1516" i="12"/>
  <c r="G1515" i="12" s="1"/>
  <c r="H1516" i="12"/>
  <c r="H1515" i="12" s="1"/>
  <c r="I1516" i="12"/>
  <c r="I1515" i="12" s="1"/>
  <c r="G1519" i="12"/>
  <c r="G1518" i="12" s="1"/>
  <c r="H1519" i="12"/>
  <c r="H1518" i="12" s="1"/>
  <c r="I1519" i="12"/>
  <c r="I1518" i="12" s="1"/>
  <c r="G1525" i="12"/>
  <c r="G1524" i="12" s="1"/>
  <c r="G1523" i="12" s="1"/>
  <c r="G1522" i="12" s="1"/>
  <c r="H1525" i="12"/>
  <c r="H1524" i="12" s="1"/>
  <c r="H1523" i="12" s="1"/>
  <c r="H1522" i="12" s="1"/>
  <c r="I1525" i="12"/>
  <c r="I1524" i="12" s="1"/>
  <c r="I1523" i="12" s="1"/>
  <c r="I1522" i="12" s="1"/>
  <c r="G1530" i="12"/>
  <c r="G1529" i="12" s="1"/>
  <c r="H1530" i="12"/>
  <c r="H1529" i="12" s="1"/>
  <c r="I1530" i="12"/>
  <c r="I1529" i="12" s="1"/>
  <c r="G1533" i="12"/>
  <c r="G1532" i="12" s="1"/>
  <c r="H1533" i="12"/>
  <c r="H1532" i="12" s="1"/>
  <c r="I1533" i="12"/>
  <c r="I1532" i="12" s="1"/>
  <c r="G1536" i="12"/>
  <c r="G1535" i="12" s="1"/>
  <c r="H1536" i="12"/>
  <c r="H1535" i="12" s="1"/>
  <c r="I1536" i="12"/>
  <c r="I1535" i="12" s="1"/>
  <c r="G1540" i="12"/>
  <c r="G1539" i="12" s="1"/>
  <c r="G1538" i="12" s="1"/>
  <c r="H1540" i="12"/>
  <c r="H1539" i="12" s="1"/>
  <c r="H1538" i="12" s="1"/>
  <c r="I1540" i="12"/>
  <c r="I1539" i="12" s="1"/>
  <c r="I1538" i="12" s="1"/>
  <c r="G1545" i="12"/>
  <c r="G1544" i="12" s="1"/>
  <c r="G1543" i="12" s="1"/>
  <c r="G1542" i="12" s="1"/>
  <c r="H1545" i="12"/>
  <c r="H1544" i="12" s="1"/>
  <c r="H1543" i="12" s="1"/>
  <c r="H1542" i="12" s="1"/>
  <c r="I1545" i="12"/>
  <c r="I1544" i="12" s="1"/>
  <c r="I1543" i="12" s="1"/>
  <c r="I1542" i="12" s="1"/>
  <c r="G1550" i="12"/>
  <c r="G1549" i="12" s="1"/>
  <c r="G1548" i="12" s="1"/>
  <c r="G1547" i="12" s="1"/>
  <c r="H1550" i="12"/>
  <c r="H1549" i="12" s="1"/>
  <c r="H1548" i="12" s="1"/>
  <c r="H1547" i="12" s="1"/>
  <c r="I1550" i="12"/>
  <c r="I1549" i="12" s="1"/>
  <c r="I1548" i="12" s="1"/>
  <c r="I1547" i="12" s="1"/>
  <c r="G1581" i="12"/>
  <c r="G1580" i="12" s="1"/>
  <c r="G1579" i="12" s="1"/>
  <c r="H1581" i="12"/>
  <c r="H1580" i="12" s="1"/>
  <c r="H1579" i="12" s="1"/>
  <c r="I1581" i="12"/>
  <c r="I1580" i="12" s="1"/>
  <c r="I1579" i="12" s="1"/>
  <c r="G1585" i="12"/>
  <c r="G1584" i="12" s="1"/>
  <c r="G1583" i="12" s="1"/>
  <c r="H1585" i="12"/>
  <c r="H1584" i="12" s="1"/>
  <c r="H1583" i="12" s="1"/>
  <c r="I1585" i="12"/>
  <c r="I1584" i="12" s="1"/>
  <c r="I1583" i="12" s="1"/>
  <c r="G1590" i="12"/>
  <c r="G1589" i="12" s="1"/>
  <c r="G1588" i="12" s="1"/>
  <c r="H1590" i="12"/>
  <c r="H1589" i="12" s="1"/>
  <c r="H1588" i="12" s="1"/>
  <c r="I1590" i="12"/>
  <c r="I1589" i="12" s="1"/>
  <c r="I1588" i="12" s="1"/>
  <c r="G1594" i="12"/>
  <c r="G1593" i="12" s="1"/>
  <c r="G1592" i="12" s="1"/>
  <c r="H1594" i="12"/>
  <c r="H1593" i="12" s="1"/>
  <c r="H1592" i="12" s="1"/>
  <c r="I1594" i="12"/>
  <c r="I1593" i="12" s="1"/>
  <c r="I1592" i="12" s="1"/>
  <c r="G1600" i="12"/>
  <c r="G1599" i="12" s="1"/>
  <c r="H1600" i="12"/>
  <c r="H1599" i="12" s="1"/>
  <c r="I1600" i="12"/>
  <c r="I1599" i="12" s="1"/>
  <c r="G1603" i="12"/>
  <c r="G1602" i="12" s="1"/>
  <c r="H1603" i="12"/>
  <c r="H1602" i="12" s="1"/>
  <c r="I1603" i="12"/>
  <c r="I1602" i="12" s="1"/>
  <c r="G1606" i="12"/>
  <c r="G1605" i="12" s="1"/>
  <c r="H1606" i="12"/>
  <c r="H1605" i="12" s="1"/>
  <c r="I1606" i="12"/>
  <c r="I1605" i="12" s="1"/>
  <c r="G1610" i="12"/>
  <c r="G1609" i="12" s="1"/>
  <c r="H1610" i="12"/>
  <c r="H1609" i="12" s="1"/>
  <c r="I1610" i="12"/>
  <c r="I1609" i="12" s="1"/>
  <c r="G1613" i="12"/>
  <c r="H1613" i="12"/>
  <c r="I1613" i="12"/>
  <c r="G1615" i="12"/>
  <c r="H1615" i="12"/>
  <c r="I1615" i="12"/>
  <c r="G1621" i="12"/>
  <c r="G1620" i="12" s="1"/>
  <c r="G1619" i="12" s="1"/>
  <c r="H1621" i="12"/>
  <c r="H1620" i="12" s="1"/>
  <c r="H1619" i="12" s="1"/>
  <c r="I1621" i="12"/>
  <c r="I1620" i="12" s="1"/>
  <c r="I1619" i="12" s="1"/>
  <c r="G1625" i="12"/>
  <c r="G1624" i="12" s="1"/>
  <c r="G1623" i="12" s="1"/>
  <c r="H1625" i="12"/>
  <c r="H1624" i="12" s="1"/>
  <c r="H1623" i="12" s="1"/>
  <c r="I1625" i="12"/>
  <c r="I1624" i="12" s="1"/>
  <c r="I1623" i="12" s="1"/>
  <c r="G1629" i="12"/>
  <c r="G1628" i="12" s="1"/>
  <c r="G1627" i="12" s="1"/>
  <c r="H1629" i="12"/>
  <c r="H1628" i="12" s="1"/>
  <c r="H1627" i="12" s="1"/>
  <c r="I1629" i="12"/>
  <c r="I1628" i="12" s="1"/>
  <c r="I1627" i="12" s="1"/>
  <c r="G1634" i="12"/>
  <c r="G1633" i="12" s="1"/>
  <c r="G1632" i="12" s="1"/>
  <c r="H1634" i="12"/>
  <c r="H1633" i="12" s="1"/>
  <c r="H1632" i="12" s="1"/>
  <c r="I1634" i="12"/>
  <c r="I1633" i="12" s="1"/>
  <c r="I1632" i="12" s="1"/>
  <c r="G1638" i="12"/>
  <c r="G1637" i="12" s="1"/>
  <c r="G1636" i="12" s="1"/>
  <c r="H1638" i="12"/>
  <c r="H1637" i="12" s="1"/>
  <c r="H1636" i="12" s="1"/>
  <c r="I1638" i="12"/>
  <c r="I1637" i="12" s="1"/>
  <c r="I1636" i="12" s="1"/>
  <c r="G1642" i="12"/>
  <c r="G1641" i="12" s="1"/>
  <c r="G1640" i="12" s="1"/>
  <c r="H1642" i="12"/>
  <c r="H1641" i="12" s="1"/>
  <c r="H1640" i="12" s="1"/>
  <c r="I1642" i="12"/>
  <c r="I1641" i="12" s="1"/>
  <c r="I1640" i="12" s="1"/>
  <c r="G1646" i="12"/>
  <c r="G1645" i="12" s="1"/>
  <c r="G1644" i="12" s="1"/>
  <c r="H1646" i="12"/>
  <c r="H1645" i="12" s="1"/>
  <c r="H1644" i="12" s="1"/>
  <c r="I1646" i="12"/>
  <c r="I1645" i="12" s="1"/>
  <c r="I1644" i="12" s="1"/>
  <c r="G1650" i="12"/>
  <c r="G1649" i="12" s="1"/>
  <c r="G1648" i="12" s="1"/>
  <c r="H1650" i="12"/>
  <c r="H1649" i="12" s="1"/>
  <c r="H1648" i="12" s="1"/>
  <c r="I1650" i="12"/>
  <c r="I1649" i="12" s="1"/>
  <c r="I1648" i="12" s="1"/>
  <c r="G1655" i="12"/>
  <c r="G1654" i="12" s="1"/>
  <c r="H1655" i="12"/>
  <c r="H1654" i="12" s="1"/>
  <c r="I1655" i="12"/>
  <c r="I1654" i="12" s="1"/>
  <c r="G1658" i="12"/>
  <c r="G1657" i="12" s="1"/>
  <c r="H1658" i="12"/>
  <c r="H1657" i="12" s="1"/>
  <c r="I1658" i="12"/>
  <c r="I1657" i="12" s="1"/>
  <c r="G1664" i="12"/>
  <c r="G1663" i="12" s="1"/>
  <c r="H1664" i="12"/>
  <c r="H1663" i="12" s="1"/>
  <c r="I1664" i="12"/>
  <c r="I1663" i="12" s="1"/>
  <c r="G1667" i="12"/>
  <c r="G1666" i="12" s="1"/>
  <c r="H1667" i="12"/>
  <c r="H1666" i="12" s="1"/>
  <c r="I1667" i="12"/>
  <c r="I1666" i="12" s="1"/>
  <c r="G1674" i="12"/>
  <c r="G1673" i="12" s="1"/>
  <c r="G1672" i="12" s="1"/>
  <c r="H1674" i="12"/>
  <c r="H1673" i="12" s="1"/>
  <c r="H1672" i="12" s="1"/>
  <c r="I1674" i="12"/>
  <c r="I1673" i="12" s="1"/>
  <c r="I1672" i="12" s="1"/>
  <c r="G1678" i="12"/>
  <c r="G1677" i="12" s="1"/>
  <c r="H1678" i="12"/>
  <c r="H1677" i="12" s="1"/>
  <c r="I1678" i="12"/>
  <c r="I1677" i="12" s="1"/>
  <c r="G1681" i="12"/>
  <c r="H1681" i="12"/>
  <c r="I1681" i="12"/>
  <c r="G1683" i="12"/>
  <c r="H1683" i="12"/>
  <c r="I1683" i="12"/>
  <c r="G1689" i="12"/>
  <c r="G1688" i="12" s="1"/>
  <c r="H1689" i="12"/>
  <c r="H1688" i="12" s="1"/>
  <c r="I1689" i="12"/>
  <c r="I1688" i="12" s="1"/>
  <c r="G1692" i="12"/>
  <c r="G1691" i="12" s="1"/>
  <c r="H1692" i="12"/>
  <c r="H1691" i="12" s="1"/>
  <c r="I1692" i="12"/>
  <c r="I1691" i="12" s="1"/>
  <c r="G1695" i="12"/>
  <c r="G1694" i="12" s="1"/>
  <c r="H1695" i="12"/>
  <c r="H1694" i="12" s="1"/>
  <c r="I1695" i="12"/>
  <c r="I1694" i="12" s="1"/>
  <c r="G1699" i="12"/>
  <c r="G1698" i="12" s="1"/>
  <c r="G1697" i="12" s="1"/>
  <c r="H1699" i="12"/>
  <c r="H1698" i="12" s="1"/>
  <c r="H1697" i="12" s="1"/>
  <c r="I1699" i="12"/>
  <c r="I1698" i="12" s="1"/>
  <c r="I1697" i="12" s="1"/>
  <c r="G1703" i="12"/>
  <c r="G1702" i="12" s="1"/>
  <c r="G1701" i="12" s="1"/>
  <c r="H1703" i="12"/>
  <c r="H1702" i="12" s="1"/>
  <c r="H1701" i="12" s="1"/>
  <c r="I1703" i="12"/>
  <c r="I1702" i="12" s="1"/>
  <c r="I1701" i="12" s="1"/>
  <c r="G1707" i="12"/>
  <c r="G1706" i="12" s="1"/>
  <c r="G1705" i="12" s="1"/>
  <c r="H1707" i="12"/>
  <c r="H1706" i="12" s="1"/>
  <c r="H1705" i="12" s="1"/>
  <c r="I1707" i="12"/>
  <c r="I1706" i="12" s="1"/>
  <c r="I1705" i="12" s="1"/>
  <c r="G1714" i="12"/>
  <c r="G1713" i="12" s="1"/>
  <c r="G1712" i="12" s="1"/>
  <c r="H1714" i="12"/>
  <c r="H1713" i="12" s="1"/>
  <c r="H1712" i="12" s="1"/>
  <c r="I1714" i="12"/>
  <c r="I1713" i="12" s="1"/>
  <c r="I1712" i="12" s="1"/>
  <c r="G1718" i="12"/>
  <c r="G1717" i="12" s="1"/>
  <c r="G1716" i="12" s="1"/>
  <c r="H1718" i="12"/>
  <c r="H1717" i="12" s="1"/>
  <c r="H1716" i="12" s="1"/>
  <c r="I1718" i="12"/>
  <c r="I1717" i="12" s="1"/>
  <c r="I1716" i="12" s="1"/>
  <c r="G1722" i="12"/>
  <c r="G1721" i="12" s="1"/>
  <c r="G1720" i="12" s="1"/>
  <c r="H1722" i="12"/>
  <c r="H1721" i="12" s="1"/>
  <c r="H1720" i="12" s="1"/>
  <c r="I1722" i="12"/>
  <c r="I1721" i="12" s="1"/>
  <c r="I1720" i="12" s="1"/>
  <c r="G1726" i="12"/>
  <c r="G1725" i="12" s="1"/>
  <c r="G1724" i="12" s="1"/>
  <c r="H1726" i="12"/>
  <c r="H1725" i="12" s="1"/>
  <c r="H1724" i="12" s="1"/>
  <c r="I1726" i="12"/>
  <c r="I1725" i="12" s="1"/>
  <c r="I1724" i="12" s="1"/>
  <c r="G1738" i="12"/>
  <c r="G1737" i="12" s="1"/>
  <c r="H1738" i="12"/>
  <c r="H1737" i="12" s="1"/>
  <c r="I1738" i="12"/>
  <c r="I1737" i="12" s="1"/>
  <c r="G1741" i="12"/>
  <c r="G1740" i="12" s="1"/>
  <c r="H1741" i="12"/>
  <c r="H1740" i="12" s="1"/>
  <c r="I1741" i="12"/>
  <c r="I1740" i="12" s="1"/>
  <c r="G1745" i="12"/>
  <c r="G1744" i="12" s="1"/>
  <c r="G1743" i="12" s="1"/>
  <c r="H1745" i="12"/>
  <c r="H1744" i="12" s="1"/>
  <c r="H1743" i="12" s="1"/>
  <c r="I1745" i="12"/>
  <c r="I1744" i="12" s="1"/>
  <c r="I1743" i="12" s="1"/>
  <c r="G1749" i="12"/>
  <c r="G1748" i="12" s="1"/>
  <c r="G1747" i="12" s="1"/>
  <c r="H1749" i="12"/>
  <c r="H1748" i="12" s="1"/>
  <c r="H1747" i="12" s="1"/>
  <c r="I1749" i="12"/>
  <c r="I1748" i="12" s="1"/>
  <c r="I1747" i="12" s="1"/>
  <c r="G1753" i="12"/>
  <c r="G1752" i="12" s="1"/>
  <c r="G1751" i="12" s="1"/>
  <c r="H1753" i="12"/>
  <c r="H1752" i="12" s="1"/>
  <c r="H1751" i="12" s="1"/>
  <c r="I1753" i="12"/>
  <c r="I1752" i="12" s="1"/>
  <c r="I1751" i="12" s="1"/>
  <c r="G1757" i="12"/>
  <c r="G1756" i="12" s="1"/>
  <c r="G1755" i="12" s="1"/>
  <c r="H1757" i="12"/>
  <c r="H1756" i="12" s="1"/>
  <c r="H1755" i="12" s="1"/>
  <c r="I1757" i="12"/>
  <c r="I1756" i="12" s="1"/>
  <c r="I1755" i="12" s="1"/>
  <c r="G1761" i="12"/>
  <c r="G1760" i="12" s="1"/>
  <c r="G1759" i="12" s="1"/>
  <c r="H1761" i="12"/>
  <c r="H1760" i="12" s="1"/>
  <c r="H1759" i="12" s="1"/>
  <c r="I1761" i="12"/>
  <c r="I1760" i="12" s="1"/>
  <c r="I1759" i="12" s="1"/>
  <c r="G1766" i="12"/>
  <c r="G1765" i="12" s="1"/>
  <c r="G1764" i="12" s="1"/>
  <c r="G1763" i="12" s="1"/>
  <c r="H1766" i="12"/>
  <c r="H1765" i="12" s="1"/>
  <c r="H1764" i="12" s="1"/>
  <c r="H1763" i="12" s="1"/>
  <c r="I1766" i="12"/>
  <c r="I1765" i="12" s="1"/>
  <c r="I1764" i="12" s="1"/>
  <c r="I1763" i="12" s="1"/>
  <c r="G1771" i="12"/>
  <c r="G1770" i="12" s="1"/>
  <c r="G1769" i="12" s="1"/>
  <c r="G1768" i="12" s="1"/>
  <c r="H1771" i="12"/>
  <c r="H1770" i="12" s="1"/>
  <c r="H1769" i="12" s="1"/>
  <c r="H1768" i="12" s="1"/>
  <c r="I1771" i="12"/>
  <c r="I1770" i="12" s="1"/>
  <c r="I1769" i="12" s="1"/>
  <c r="I1768" i="12" s="1"/>
  <c r="G1776" i="12"/>
  <c r="G1775" i="12" s="1"/>
  <c r="H1776" i="12"/>
  <c r="H1775" i="12" s="1"/>
  <c r="I1776" i="12"/>
  <c r="I1775" i="12" s="1"/>
  <c r="G1779" i="12"/>
  <c r="G1778" i="12" s="1"/>
  <c r="H1779" i="12"/>
  <c r="H1778" i="12" s="1"/>
  <c r="I1779" i="12"/>
  <c r="I1778" i="12" s="1"/>
  <c r="G1784" i="12"/>
  <c r="G1783" i="12" s="1"/>
  <c r="G1782" i="12" s="1"/>
  <c r="G1781" i="12" s="1"/>
  <c r="H1784" i="12"/>
  <c r="H1783" i="12" s="1"/>
  <c r="H1782" i="12" s="1"/>
  <c r="H1781" i="12" s="1"/>
  <c r="I1784" i="12"/>
  <c r="I1783" i="12" s="1"/>
  <c r="I1782" i="12" s="1"/>
  <c r="I1781" i="12" s="1"/>
  <c r="G1789" i="12"/>
  <c r="G1788" i="12" s="1"/>
  <c r="G1787" i="12" s="1"/>
  <c r="G1786" i="12" s="1"/>
  <c r="H1789" i="12"/>
  <c r="H1788" i="12" s="1"/>
  <c r="H1787" i="12" s="1"/>
  <c r="H1786" i="12" s="1"/>
  <c r="I1789" i="12"/>
  <c r="I1788" i="12" s="1"/>
  <c r="I1787" i="12" s="1"/>
  <c r="I1786" i="12" s="1"/>
  <c r="G1804" i="12"/>
  <c r="G1803" i="12" s="1"/>
  <c r="G1802" i="12" s="1"/>
  <c r="G1801" i="12" s="1"/>
  <c r="H1804" i="12"/>
  <c r="H1803" i="12" s="1"/>
  <c r="H1802" i="12" s="1"/>
  <c r="H1801" i="12" s="1"/>
  <c r="I1804" i="12"/>
  <c r="I1803" i="12" s="1"/>
  <c r="I1802" i="12" s="1"/>
  <c r="I1801" i="12" s="1"/>
  <c r="G1813" i="12"/>
  <c r="G1812" i="12" s="1"/>
  <c r="G1811" i="12" s="1"/>
  <c r="G1806" i="12" s="1"/>
  <c r="H1813" i="12"/>
  <c r="H1812" i="12" s="1"/>
  <c r="H1811" i="12" s="1"/>
  <c r="H1806" i="12" s="1"/>
  <c r="I1813" i="12"/>
  <c r="I1812" i="12" s="1"/>
  <c r="I1811" i="12" s="1"/>
  <c r="I1806" i="12" s="1"/>
  <c r="G1819" i="12"/>
  <c r="G1818" i="12" s="1"/>
  <c r="G1817" i="12" s="1"/>
  <c r="G1816" i="12" s="1"/>
  <c r="H1819" i="12"/>
  <c r="H1818" i="12" s="1"/>
  <c r="H1817" i="12" s="1"/>
  <c r="H1816" i="12" s="1"/>
  <c r="I1819" i="12"/>
  <c r="I1818" i="12" s="1"/>
  <c r="I1817" i="12" s="1"/>
  <c r="I1816" i="12" s="1"/>
  <c r="G1824" i="12"/>
  <c r="H1824" i="12"/>
  <c r="I1824" i="12"/>
  <c r="G1826" i="12"/>
  <c r="H1826" i="12"/>
  <c r="I1826" i="12"/>
  <c r="G1831" i="12"/>
  <c r="G1830" i="12" s="1"/>
  <c r="H1831" i="12"/>
  <c r="H1830" i="12" s="1"/>
  <c r="I1831" i="12"/>
  <c r="I1830" i="12" s="1"/>
  <c r="G1834" i="12"/>
  <c r="G1833" i="12" s="1"/>
  <c r="H1834" i="12"/>
  <c r="H1833" i="12" s="1"/>
  <c r="I1834" i="12"/>
  <c r="I1833" i="12" s="1"/>
  <c r="G1849" i="12"/>
  <c r="G1848" i="12" s="1"/>
  <c r="H1849" i="12"/>
  <c r="H1848" i="12" s="1"/>
  <c r="I1849" i="12"/>
  <c r="I1848" i="12" s="1"/>
  <c r="G1852" i="12"/>
  <c r="G1851" i="12" s="1"/>
  <c r="H1852" i="12"/>
  <c r="H1851" i="12" s="1"/>
  <c r="I1852" i="12"/>
  <c r="I1851" i="12" s="1"/>
  <c r="G1858" i="12"/>
  <c r="G1857" i="12" s="1"/>
  <c r="H1858" i="12"/>
  <c r="H1857" i="12" s="1"/>
  <c r="I1858" i="12"/>
  <c r="I1857" i="12" s="1"/>
  <c r="G1870" i="12"/>
  <c r="G1869" i="12" s="1"/>
  <c r="G1868" i="12" s="1"/>
  <c r="H1870" i="12"/>
  <c r="H1869" i="12" s="1"/>
  <c r="H1868" i="12" s="1"/>
  <c r="I1870" i="12"/>
  <c r="I1869" i="12" s="1"/>
  <c r="I1868" i="12" s="1"/>
  <c r="G1874" i="12"/>
  <c r="G1873" i="12" s="1"/>
  <c r="G1872" i="12" s="1"/>
  <c r="H1874" i="12"/>
  <c r="H1873" i="12" s="1"/>
  <c r="H1872" i="12" s="1"/>
  <c r="I1874" i="12"/>
  <c r="I1873" i="12" s="1"/>
  <c r="I1872" i="12" s="1"/>
  <c r="G1879" i="12"/>
  <c r="G1878" i="12" s="1"/>
  <c r="G1877" i="12" s="1"/>
  <c r="G1876" i="12" s="1"/>
  <c r="H1879" i="12"/>
  <c r="H1878" i="12" s="1"/>
  <c r="H1877" i="12" s="1"/>
  <c r="H1876" i="12" s="1"/>
  <c r="I1879" i="12"/>
  <c r="I1878" i="12" s="1"/>
  <c r="I1877" i="12" s="1"/>
  <c r="I1876" i="12" s="1"/>
  <c r="G1884" i="12"/>
  <c r="G1883" i="12" s="1"/>
  <c r="G1882" i="12" s="1"/>
  <c r="G1881" i="12" s="1"/>
  <c r="H1884" i="12"/>
  <c r="H1883" i="12" s="1"/>
  <c r="H1882" i="12" s="1"/>
  <c r="H1881" i="12" s="1"/>
  <c r="I1884" i="12"/>
  <c r="I1883" i="12" s="1"/>
  <c r="I1882" i="12" s="1"/>
  <c r="I1881" i="12" s="1"/>
  <c r="G1888" i="12"/>
  <c r="G1887" i="12" s="1"/>
  <c r="H1888" i="12"/>
  <c r="H1887" i="12" s="1"/>
  <c r="I1888" i="12"/>
  <c r="I1887" i="12" s="1"/>
  <c r="G1898" i="12"/>
  <c r="G1897" i="12" s="1"/>
  <c r="H1898" i="12"/>
  <c r="H1897" i="12" s="1"/>
  <c r="I1898" i="12"/>
  <c r="I1897" i="12" s="1"/>
  <c r="G1907" i="12"/>
  <c r="G1906" i="12" s="1"/>
  <c r="G1905" i="12" s="1"/>
  <c r="G1904" i="12" s="1"/>
  <c r="H1907" i="12"/>
  <c r="H1906" i="12" s="1"/>
  <c r="H1905" i="12" s="1"/>
  <c r="H1904" i="12" s="1"/>
  <c r="I1907" i="12"/>
  <c r="I1906" i="12" s="1"/>
  <c r="I1905" i="12" s="1"/>
  <c r="I1904" i="12" s="1"/>
  <c r="G1916" i="12"/>
  <c r="G1915" i="12" s="1"/>
  <c r="G1914" i="12" s="1"/>
  <c r="H1916" i="12"/>
  <c r="H1915" i="12" s="1"/>
  <c r="H1914" i="12" s="1"/>
  <c r="I1916" i="12"/>
  <c r="I1915" i="12" s="1"/>
  <c r="I1914" i="12" s="1"/>
  <c r="G1920" i="12"/>
  <c r="G1919" i="12" s="1"/>
  <c r="H1920" i="12"/>
  <c r="H1919" i="12" s="1"/>
  <c r="I1920" i="12"/>
  <c r="I1919" i="12" s="1"/>
  <c r="G1923" i="12"/>
  <c r="G1922" i="12" s="1"/>
  <c r="H1923" i="12"/>
  <c r="H1922" i="12" s="1"/>
  <c r="I1923" i="12"/>
  <c r="I1922" i="12" s="1"/>
  <c r="G1927" i="12"/>
  <c r="G1926" i="12" s="1"/>
  <c r="G1925" i="12" s="1"/>
  <c r="H1927" i="12"/>
  <c r="H1926" i="12" s="1"/>
  <c r="H1925" i="12" s="1"/>
  <c r="I1927" i="12"/>
  <c r="I1926" i="12" s="1"/>
  <c r="I1925" i="12" s="1"/>
  <c r="G1932" i="12"/>
  <c r="G1931" i="12" s="1"/>
  <c r="H1932" i="12"/>
  <c r="H1931" i="12" s="1"/>
  <c r="I1932" i="12"/>
  <c r="I1931" i="12" s="1"/>
  <c r="G1935" i="12"/>
  <c r="G1934" i="12" s="1"/>
  <c r="H1935" i="12"/>
  <c r="H1934" i="12" s="1"/>
  <c r="I1935" i="12"/>
  <c r="I1934" i="12" s="1"/>
  <c r="G1940" i="12"/>
  <c r="G1939" i="12" s="1"/>
  <c r="G1938" i="12" s="1"/>
  <c r="G1937" i="12" s="1"/>
  <c r="H1940" i="12"/>
  <c r="H1939" i="12" s="1"/>
  <c r="H1938" i="12" s="1"/>
  <c r="H1937" i="12" s="1"/>
  <c r="I1940" i="12"/>
  <c r="I1939" i="12" s="1"/>
  <c r="I1938" i="12" s="1"/>
  <c r="I1937" i="12" s="1"/>
  <c r="G1952" i="12"/>
  <c r="G1951" i="12" s="1"/>
  <c r="H1952" i="12"/>
  <c r="H1951" i="12" s="1"/>
  <c r="I1952" i="12"/>
  <c r="I1951" i="12" s="1"/>
  <c r="G1955" i="12"/>
  <c r="G1954" i="12" s="1"/>
  <c r="H1955" i="12"/>
  <c r="H1954" i="12" s="1"/>
  <c r="I1955" i="12"/>
  <c r="I1954" i="12" s="1"/>
  <c r="G1961" i="12"/>
  <c r="G1960" i="12" s="1"/>
  <c r="G1959" i="12" s="1"/>
  <c r="G1958" i="12" s="1"/>
  <c r="H1961" i="12"/>
  <c r="H1960" i="12" s="1"/>
  <c r="H1959" i="12" s="1"/>
  <c r="H1958" i="12" s="1"/>
  <c r="I1961" i="12"/>
  <c r="I1960" i="12" s="1"/>
  <c r="I1959" i="12" s="1"/>
  <c r="I1958" i="12" s="1"/>
  <c r="G1970" i="12"/>
  <c r="G1969" i="12" s="1"/>
  <c r="H1970" i="12"/>
  <c r="H1969" i="12" s="1"/>
  <c r="I1970" i="12"/>
  <c r="I1969" i="12" s="1"/>
  <c r="G1973" i="12"/>
  <c r="G1972" i="12" s="1"/>
  <c r="H1973" i="12"/>
  <c r="H1972" i="12" s="1"/>
  <c r="I1973" i="12"/>
  <c r="I1972" i="12" s="1"/>
  <c r="G1979" i="12"/>
  <c r="G1978" i="12" s="1"/>
  <c r="G1977" i="12" s="1"/>
  <c r="G1976" i="12" s="1"/>
  <c r="G1975" i="12" s="1"/>
  <c r="H1979" i="12"/>
  <c r="H1978" i="12" s="1"/>
  <c r="H1977" i="12" s="1"/>
  <c r="H1976" i="12" s="1"/>
  <c r="H1975" i="12" s="1"/>
  <c r="I1979" i="12"/>
  <c r="I1978" i="12" s="1"/>
  <c r="I1977" i="12" s="1"/>
  <c r="I1976" i="12" s="1"/>
  <c r="I1975" i="12" s="1"/>
  <c r="G1986" i="12"/>
  <c r="G1985" i="12" s="1"/>
  <c r="H1986" i="12"/>
  <c r="H1985" i="12" s="1"/>
  <c r="I1986" i="12"/>
  <c r="I1985" i="12" s="1"/>
  <c r="G1989" i="12"/>
  <c r="G1988" i="12" s="1"/>
  <c r="H1989" i="12"/>
  <c r="H1988" i="12" s="1"/>
  <c r="I1989" i="12"/>
  <c r="I1988" i="12" s="1"/>
  <c r="G1993" i="12"/>
  <c r="G1992" i="12" s="1"/>
  <c r="G1991" i="12" s="1"/>
  <c r="H1993" i="12"/>
  <c r="H1992" i="12" s="1"/>
  <c r="H1991" i="12" s="1"/>
  <c r="I1993" i="12"/>
  <c r="I1992" i="12" s="1"/>
  <c r="I1991" i="12" s="1"/>
  <c r="G1997" i="12"/>
  <c r="G1996" i="12" s="1"/>
  <c r="G1995" i="12" s="1"/>
  <c r="H1997" i="12"/>
  <c r="H1996" i="12" s="1"/>
  <c r="H1995" i="12" s="1"/>
  <c r="I1997" i="12"/>
  <c r="I1996" i="12" s="1"/>
  <c r="I1995" i="12" s="1"/>
  <c r="G2007" i="12"/>
  <c r="G2006" i="12" s="1"/>
  <c r="G2005" i="12" s="1"/>
  <c r="H2007" i="12"/>
  <c r="H2006" i="12" s="1"/>
  <c r="H2005" i="12" s="1"/>
  <c r="I2007" i="12"/>
  <c r="I2006" i="12" s="1"/>
  <c r="I2005" i="12" s="1"/>
  <c r="G2011" i="12"/>
  <c r="G2010" i="12" s="1"/>
  <c r="G2009" i="12" s="1"/>
  <c r="H2011" i="12"/>
  <c r="H2010" i="12" s="1"/>
  <c r="H2009" i="12" s="1"/>
  <c r="I2011" i="12"/>
  <c r="I2010" i="12" s="1"/>
  <c r="I2009" i="12" s="1"/>
  <c r="G2018" i="12"/>
  <c r="G2017" i="12" s="1"/>
  <c r="G2016" i="12" s="1"/>
  <c r="H2018" i="12"/>
  <c r="H2017" i="12" s="1"/>
  <c r="H2016" i="12" s="1"/>
  <c r="I2018" i="12"/>
  <c r="I2017" i="12" s="1"/>
  <c r="I2016" i="12" s="1"/>
  <c r="G2022" i="12"/>
  <c r="G2021" i="12" s="1"/>
  <c r="G2020" i="12" s="1"/>
  <c r="H2022" i="12"/>
  <c r="H2021" i="12" s="1"/>
  <c r="H2020" i="12" s="1"/>
  <c r="I2022" i="12"/>
  <c r="I2021" i="12" s="1"/>
  <c r="I2020" i="12" s="1"/>
  <c r="G2026" i="12"/>
  <c r="G2025" i="12" s="1"/>
  <c r="G2024" i="12" s="1"/>
  <c r="H2026" i="12"/>
  <c r="H2025" i="12" s="1"/>
  <c r="H2024" i="12" s="1"/>
  <c r="I2026" i="12"/>
  <c r="I2025" i="12" s="1"/>
  <c r="I2024" i="12" s="1"/>
  <c r="G2030" i="12"/>
  <c r="G2029" i="12" s="1"/>
  <c r="G2028" i="12" s="1"/>
  <c r="H2030" i="12"/>
  <c r="H2029" i="12" s="1"/>
  <c r="H2028" i="12" s="1"/>
  <c r="I2030" i="12"/>
  <c r="I2029" i="12" s="1"/>
  <c r="I2028" i="12" s="1"/>
  <c r="G2034" i="12"/>
  <c r="G2033" i="12" s="1"/>
  <c r="G2032" i="12" s="1"/>
  <c r="H2034" i="12"/>
  <c r="H2033" i="12" s="1"/>
  <c r="H2032" i="12" s="1"/>
  <c r="I2034" i="12"/>
  <c r="I2033" i="12" s="1"/>
  <c r="I2032" i="12" s="1"/>
  <c r="G2038" i="12"/>
  <c r="G2037" i="12" s="1"/>
  <c r="G2036" i="12" s="1"/>
  <c r="H2038" i="12"/>
  <c r="H2037" i="12" s="1"/>
  <c r="H2036" i="12" s="1"/>
  <c r="I2038" i="12"/>
  <c r="I2037" i="12" s="1"/>
  <c r="I2036" i="12" s="1"/>
  <c r="G2042" i="12"/>
  <c r="G2041" i="12" s="1"/>
  <c r="G2040" i="12" s="1"/>
  <c r="H2042" i="12"/>
  <c r="H2041" i="12" s="1"/>
  <c r="H2040" i="12" s="1"/>
  <c r="I2042" i="12"/>
  <c r="I2041" i="12" s="1"/>
  <c r="I2040" i="12" s="1"/>
  <c r="G2046" i="12"/>
  <c r="G2045" i="12" s="1"/>
  <c r="G2044" i="12" s="1"/>
  <c r="H2046" i="12"/>
  <c r="H2045" i="12" s="1"/>
  <c r="H2044" i="12" s="1"/>
  <c r="I2046" i="12"/>
  <c r="I2045" i="12" s="1"/>
  <c r="I2044" i="12" s="1"/>
  <c r="G2050" i="12"/>
  <c r="G2049" i="12" s="1"/>
  <c r="G2048" i="12" s="1"/>
  <c r="H2050" i="12"/>
  <c r="H2049" i="12" s="1"/>
  <c r="H2048" i="12" s="1"/>
  <c r="I2050" i="12"/>
  <c r="I2049" i="12" s="1"/>
  <c r="I2048" i="12" s="1"/>
  <c r="G2054" i="12"/>
  <c r="G2053" i="12" s="1"/>
  <c r="G2052" i="12" s="1"/>
  <c r="H2054" i="12"/>
  <c r="H2053" i="12" s="1"/>
  <c r="H2052" i="12" s="1"/>
  <c r="I2054" i="12"/>
  <c r="I2053" i="12" s="1"/>
  <c r="I2052" i="12" s="1"/>
  <c r="G2058" i="12"/>
  <c r="G2057" i="12" s="1"/>
  <c r="G2056" i="12" s="1"/>
  <c r="H2058" i="12"/>
  <c r="H2057" i="12" s="1"/>
  <c r="H2056" i="12" s="1"/>
  <c r="I2058" i="12"/>
  <c r="I2057" i="12" s="1"/>
  <c r="I2056" i="12" s="1"/>
  <c r="G2062" i="12"/>
  <c r="G2061" i="12" s="1"/>
  <c r="G2060" i="12" s="1"/>
  <c r="H2062" i="12"/>
  <c r="H2061" i="12" s="1"/>
  <c r="H2060" i="12" s="1"/>
  <c r="I2062" i="12"/>
  <c r="I2061" i="12" s="1"/>
  <c r="I2060" i="12" s="1"/>
  <c r="G2066" i="12"/>
  <c r="G2065" i="12" s="1"/>
  <c r="G2064" i="12" s="1"/>
  <c r="H2066" i="12"/>
  <c r="H2065" i="12" s="1"/>
  <c r="H2064" i="12" s="1"/>
  <c r="I2066" i="12"/>
  <c r="I2065" i="12" s="1"/>
  <c r="I2064" i="12" s="1"/>
  <c r="G2070" i="12"/>
  <c r="G2069" i="12" s="1"/>
  <c r="G2068" i="12" s="1"/>
  <c r="H2070" i="12"/>
  <c r="H2069" i="12" s="1"/>
  <c r="H2068" i="12" s="1"/>
  <c r="I2070" i="12"/>
  <c r="I2069" i="12" s="1"/>
  <c r="I2068" i="12" s="1"/>
  <c r="G2074" i="12"/>
  <c r="G2073" i="12" s="1"/>
  <c r="G2072" i="12" s="1"/>
  <c r="H2074" i="12"/>
  <c r="H2073" i="12" s="1"/>
  <c r="H2072" i="12" s="1"/>
  <c r="I2074" i="12"/>
  <c r="I2073" i="12" s="1"/>
  <c r="I2072" i="12" s="1"/>
  <c r="G2078" i="12"/>
  <c r="G2077" i="12" s="1"/>
  <c r="G2076" i="12" s="1"/>
  <c r="H2078" i="12"/>
  <c r="H2077" i="12" s="1"/>
  <c r="H2076" i="12" s="1"/>
  <c r="I2078" i="12"/>
  <c r="I2077" i="12" s="1"/>
  <c r="I2076" i="12" s="1"/>
  <c r="G2083" i="12"/>
  <c r="G2082" i="12" s="1"/>
  <c r="G2081" i="12" s="1"/>
  <c r="G2080" i="12" s="1"/>
  <c r="H2083" i="12"/>
  <c r="H2082" i="12" s="1"/>
  <c r="H2081" i="12" s="1"/>
  <c r="H2080" i="12" s="1"/>
  <c r="I2083" i="12"/>
  <c r="I2082" i="12" s="1"/>
  <c r="I2081" i="12" s="1"/>
  <c r="I2080" i="12" s="1"/>
  <c r="G2088" i="12"/>
  <c r="G2087" i="12" s="1"/>
  <c r="G2086" i="12" s="1"/>
  <c r="G2085" i="12" s="1"/>
  <c r="H2088" i="12"/>
  <c r="H2087" i="12" s="1"/>
  <c r="H2086" i="12" s="1"/>
  <c r="H2085" i="12" s="1"/>
  <c r="I2088" i="12"/>
  <c r="I2087" i="12" s="1"/>
  <c r="I2086" i="12" s="1"/>
  <c r="I2085" i="12" s="1"/>
  <c r="G2093" i="12"/>
  <c r="G2092" i="12" s="1"/>
  <c r="G2091" i="12" s="1"/>
  <c r="H2093" i="12"/>
  <c r="H2092" i="12" s="1"/>
  <c r="H2091" i="12" s="1"/>
  <c r="I2093" i="12"/>
  <c r="I2092" i="12" s="1"/>
  <c r="I2091" i="12" s="1"/>
  <c r="G2097" i="12"/>
  <c r="G2096" i="12" s="1"/>
  <c r="G2095" i="12" s="1"/>
  <c r="H2097" i="12"/>
  <c r="H2096" i="12" s="1"/>
  <c r="H2095" i="12" s="1"/>
  <c r="I2097" i="12"/>
  <c r="I2096" i="12" s="1"/>
  <c r="I2095" i="12" s="1"/>
  <c r="G2103" i="12"/>
  <c r="G2102" i="12" s="1"/>
  <c r="G2101" i="12" s="1"/>
  <c r="H2103" i="12"/>
  <c r="H2102" i="12" s="1"/>
  <c r="H2101" i="12" s="1"/>
  <c r="I2103" i="12"/>
  <c r="I2102" i="12" s="1"/>
  <c r="I2101" i="12" s="1"/>
  <c r="G2107" i="12"/>
  <c r="G2106" i="12" s="1"/>
  <c r="G2105" i="12" s="1"/>
  <c r="H2107" i="12"/>
  <c r="H2106" i="12" s="1"/>
  <c r="H2105" i="12" s="1"/>
  <c r="I2107" i="12"/>
  <c r="I2106" i="12" s="1"/>
  <c r="I2105" i="12" s="1"/>
  <c r="G2113" i="12"/>
  <c r="G2112" i="12" s="1"/>
  <c r="H2113" i="12"/>
  <c r="H2112" i="12" s="1"/>
  <c r="I2113" i="12"/>
  <c r="I2112" i="12" s="1"/>
  <c r="G2119" i="12"/>
  <c r="G2118" i="12" s="1"/>
  <c r="H2119" i="12"/>
  <c r="H2118" i="12" s="1"/>
  <c r="I2119" i="12"/>
  <c r="I2118" i="12" s="1"/>
  <c r="G2126" i="12"/>
  <c r="H2126" i="12"/>
  <c r="I2126" i="12"/>
  <c r="G2128" i="12"/>
  <c r="H2128" i="12"/>
  <c r="I2128" i="12"/>
  <c r="G2131" i="12"/>
  <c r="G2130" i="12" s="1"/>
  <c r="H2131" i="12"/>
  <c r="H2130" i="12" s="1"/>
  <c r="I2131" i="12"/>
  <c r="I2130" i="12" s="1"/>
  <c r="G2136" i="12"/>
  <c r="G2135" i="12" s="1"/>
  <c r="H2136" i="12"/>
  <c r="H2135" i="12" s="1"/>
  <c r="I2136" i="12"/>
  <c r="I2135" i="12" s="1"/>
  <c r="G2139" i="12"/>
  <c r="G2138" i="12" s="1"/>
  <c r="H2139" i="12"/>
  <c r="H2138" i="12" s="1"/>
  <c r="I2139" i="12"/>
  <c r="I2138" i="12" s="1"/>
  <c r="G2142" i="12"/>
  <c r="G2141" i="12" s="1"/>
  <c r="H2142" i="12"/>
  <c r="H2141" i="12" s="1"/>
  <c r="I2142" i="12"/>
  <c r="I2141" i="12" s="1"/>
  <c r="G2147" i="12"/>
  <c r="G2146" i="12" s="1"/>
  <c r="H2147" i="12"/>
  <c r="H2146" i="12" s="1"/>
  <c r="I2147" i="12"/>
  <c r="I2146" i="12" s="1"/>
  <c r="G2150" i="12"/>
  <c r="G2149" i="12" s="1"/>
  <c r="H2150" i="12"/>
  <c r="H2149" i="12" s="1"/>
  <c r="I2150" i="12"/>
  <c r="I2149" i="12" s="1"/>
  <c r="G2153" i="12"/>
  <c r="G2152" i="12" s="1"/>
  <c r="H2153" i="12"/>
  <c r="H2152" i="12" s="1"/>
  <c r="I2153" i="12"/>
  <c r="I2152" i="12" s="1"/>
  <c r="G2157" i="12"/>
  <c r="G2156" i="12" s="1"/>
  <c r="H2157" i="12"/>
  <c r="H2156" i="12" s="1"/>
  <c r="I2157" i="12"/>
  <c r="I2156" i="12" s="1"/>
  <c r="G2160" i="12"/>
  <c r="G2159" i="12" s="1"/>
  <c r="H2160" i="12"/>
  <c r="H2159" i="12" s="1"/>
  <c r="I2160" i="12"/>
  <c r="I2159" i="12" s="1"/>
  <c r="G2164" i="12"/>
  <c r="G2163" i="12" s="1"/>
  <c r="G2162" i="12" s="1"/>
  <c r="H2164" i="12"/>
  <c r="H2163" i="12" s="1"/>
  <c r="H2162" i="12" s="1"/>
  <c r="I2164" i="12"/>
  <c r="I2163" i="12" s="1"/>
  <c r="I2162" i="12" s="1"/>
  <c r="G2169" i="12"/>
  <c r="G2168" i="12" s="1"/>
  <c r="G2167" i="12" s="1"/>
  <c r="H2169" i="12"/>
  <c r="H2168" i="12" s="1"/>
  <c r="H2167" i="12" s="1"/>
  <c r="I2169" i="12"/>
  <c r="I2168" i="12" s="1"/>
  <c r="I2167" i="12" s="1"/>
  <c r="G2173" i="12"/>
  <c r="G2172" i="12" s="1"/>
  <c r="G2171" i="12" s="1"/>
  <c r="H2173" i="12"/>
  <c r="H2172" i="12" s="1"/>
  <c r="H2171" i="12" s="1"/>
  <c r="I2173" i="12"/>
  <c r="I2172" i="12" s="1"/>
  <c r="I2171" i="12" s="1"/>
  <c r="G2176" i="12"/>
  <c r="H2176" i="12"/>
  <c r="I2176" i="12"/>
  <c r="G2180" i="12"/>
  <c r="G2179" i="12" s="1"/>
  <c r="H2180" i="12"/>
  <c r="H2179" i="12" s="1"/>
  <c r="I2180" i="12"/>
  <c r="I2179" i="12" s="1"/>
  <c r="G2183" i="12"/>
  <c r="G2182" i="12" s="1"/>
  <c r="H2183" i="12"/>
  <c r="H2182" i="12" s="1"/>
  <c r="I2183" i="12"/>
  <c r="I2182" i="12" s="1"/>
  <c r="G2189" i="12"/>
  <c r="G2188" i="12" s="1"/>
  <c r="G2187" i="12" s="1"/>
  <c r="H2189" i="12"/>
  <c r="H2188" i="12" s="1"/>
  <c r="H2187" i="12" s="1"/>
  <c r="I2189" i="12"/>
  <c r="I2188" i="12" s="1"/>
  <c r="I2187" i="12" s="1"/>
  <c r="G2196" i="12"/>
  <c r="G2195" i="12" s="1"/>
  <c r="G2191" i="12" s="1"/>
  <c r="H2196" i="12"/>
  <c r="H2195" i="12" s="1"/>
  <c r="H2191" i="12" s="1"/>
  <c r="I2196" i="12"/>
  <c r="I2195" i="12" s="1"/>
  <c r="I2191" i="12" s="1"/>
  <c r="G2200" i="12"/>
  <c r="G2199" i="12" s="1"/>
  <c r="G2198" i="12" s="1"/>
  <c r="H2200" i="12"/>
  <c r="H2199" i="12" s="1"/>
  <c r="H2198" i="12" s="1"/>
  <c r="I2200" i="12"/>
  <c r="I2199" i="12" s="1"/>
  <c r="I2198" i="12" s="1"/>
  <c r="G2204" i="12"/>
  <c r="G2203" i="12" s="1"/>
  <c r="G2202" i="12" s="1"/>
  <c r="H2204" i="12"/>
  <c r="H2203" i="12" s="1"/>
  <c r="H2202" i="12" s="1"/>
  <c r="I2204" i="12"/>
  <c r="I2203" i="12" s="1"/>
  <c r="I2202" i="12" s="1"/>
  <c r="G2208" i="12"/>
  <c r="G2207" i="12" s="1"/>
  <c r="G2206" i="12" s="1"/>
  <c r="H2208" i="12"/>
  <c r="H2207" i="12" s="1"/>
  <c r="H2206" i="12" s="1"/>
  <c r="I2208" i="12"/>
  <c r="I2207" i="12" s="1"/>
  <c r="I2206" i="12" s="1"/>
  <c r="G2212" i="12"/>
  <c r="G2211" i="12" s="1"/>
  <c r="G2210" i="12" s="1"/>
  <c r="H2212" i="12"/>
  <c r="H2211" i="12" s="1"/>
  <c r="H2210" i="12" s="1"/>
  <c r="I2212" i="12"/>
  <c r="I2211" i="12" s="1"/>
  <c r="I2210" i="12" s="1"/>
  <c r="G2216" i="12"/>
  <c r="G2215" i="12" s="1"/>
  <c r="G2214" i="12" s="1"/>
  <c r="H2216" i="12"/>
  <c r="H2215" i="12" s="1"/>
  <c r="H2214" i="12" s="1"/>
  <c r="I2216" i="12"/>
  <c r="I2215" i="12" s="1"/>
  <c r="I2214" i="12" s="1"/>
  <c r="G2220" i="12"/>
  <c r="G2219" i="12" s="1"/>
  <c r="H2220" i="12"/>
  <c r="H2219" i="12" s="1"/>
  <c r="I2220" i="12"/>
  <c r="I2219" i="12" s="1"/>
  <c r="G2223" i="12"/>
  <c r="G2222" i="12" s="1"/>
  <c r="H2223" i="12"/>
  <c r="H2222" i="12" s="1"/>
  <c r="I2223" i="12"/>
  <c r="I2222" i="12" s="1"/>
  <c r="G2227" i="12"/>
  <c r="G2226" i="12" s="1"/>
  <c r="H2227" i="12"/>
  <c r="H2226" i="12" s="1"/>
  <c r="I2227" i="12"/>
  <c r="I2226" i="12" s="1"/>
  <c r="G2232" i="12"/>
  <c r="G2231" i="12" s="1"/>
  <c r="G2230" i="12" s="1"/>
  <c r="H2232" i="12"/>
  <c r="H2231" i="12" s="1"/>
  <c r="H2230" i="12" s="1"/>
  <c r="I2232" i="12"/>
  <c r="I2231" i="12" s="1"/>
  <c r="I2230" i="12" s="1"/>
  <c r="G2236" i="12"/>
  <c r="G2235" i="12" s="1"/>
  <c r="G2234" i="12" s="1"/>
  <c r="H2236" i="12"/>
  <c r="H2235" i="12" s="1"/>
  <c r="H2234" i="12" s="1"/>
  <c r="I2236" i="12"/>
  <c r="I2235" i="12" s="1"/>
  <c r="I2234" i="12" s="1"/>
  <c r="G2240" i="12"/>
  <c r="H2240" i="12"/>
  <c r="I2240" i="12"/>
  <c r="G2242" i="12"/>
  <c r="H2242" i="12"/>
  <c r="I2242" i="12"/>
  <c r="G2246" i="12"/>
  <c r="G2245" i="12" s="1"/>
  <c r="G2244" i="12" s="1"/>
  <c r="H2246" i="12"/>
  <c r="H2245" i="12" s="1"/>
  <c r="H2244" i="12" s="1"/>
  <c r="I2246" i="12"/>
  <c r="I2245" i="12" s="1"/>
  <c r="I2244" i="12" s="1"/>
  <c r="G2250" i="12"/>
  <c r="G2249" i="12" s="1"/>
  <c r="G2248" i="12" s="1"/>
  <c r="H2250" i="12"/>
  <c r="H2249" i="12" s="1"/>
  <c r="H2248" i="12" s="1"/>
  <c r="I2250" i="12"/>
  <c r="I2249" i="12" s="1"/>
  <c r="I2248" i="12" s="1"/>
  <c r="G2254" i="12"/>
  <c r="G2253" i="12" s="1"/>
  <c r="G2252" i="12" s="1"/>
  <c r="H2254" i="12"/>
  <c r="H2253" i="12" s="1"/>
  <c r="H2252" i="12" s="1"/>
  <c r="I2254" i="12"/>
  <c r="I2253" i="12" s="1"/>
  <c r="I2252" i="12" s="1"/>
  <c r="G2258" i="12"/>
  <c r="G2257" i="12" s="1"/>
  <c r="G2256" i="12" s="1"/>
  <c r="H2258" i="12"/>
  <c r="H2257" i="12" s="1"/>
  <c r="H2256" i="12" s="1"/>
  <c r="I2258" i="12"/>
  <c r="I2257" i="12" s="1"/>
  <c r="I2256" i="12" s="1"/>
  <c r="G2262" i="12"/>
  <c r="G2261" i="12" s="1"/>
  <c r="G2260" i="12" s="1"/>
  <c r="H2262" i="12"/>
  <c r="H2261" i="12" s="1"/>
  <c r="H2260" i="12" s="1"/>
  <c r="I2262" i="12"/>
  <c r="I2261" i="12" s="1"/>
  <c r="I2260" i="12" s="1"/>
  <c r="G2266" i="12"/>
  <c r="H2266" i="12"/>
  <c r="I2266" i="12"/>
  <c r="G2268" i="12"/>
  <c r="H2268" i="12"/>
  <c r="I2268" i="12"/>
  <c r="G2271" i="12"/>
  <c r="G2270" i="12" s="1"/>
  <c r="H2271" i="12"/>
  <c r="H2270" i="12" s="1"/>
  <c r="I2271" i="12"/>
  <c r="I2270" i="12" s="1"/>
  <c r="G2275" i="12"/>
  <c r="G2274" i="12" s="1"/>
  <c r="H2275" i="12"/>
  <c r="H2274" i="12" s="1"/>
  <c r="I2275" i="12"/>
  <c r="I2274" i="12" s="1"/>
  <c r="G2280" i="12"/>
  <c r="G2279" i="12" s="1"/>
  <c r="H2280" i="12"/>
  <c r="H2279" i="12" s="1"/>
  <c r="I2280" i="12"/>
  <c r="I2279" i="12" s="1"/>
  <c r="G2284" i="12"/>
  <c r="G2283" i="12" s="1"/>
  <c r="G2282" i="12" s="1"/>
  <c r="H2284" i="12"/>
  <c r="H2283" i="12" s="1"/>
  <c r="H2282" i="12" s="1"/>
  <c r="I2284" i="12"/>
  <c r="I2283" i="12" s="1"/>
  <c r="I2282" i="12" s="1"/>
  <c r="G2288" i="12"/>
  <c r="G2287" i="12" s="1"/>
  <c r="G2286" i="12" s="1"/>
  <c r="H2288" i="12"/>
  <c r="H2287" i="12" s="1"/>
  <c r="H2286" i="12" s="1"/>
  <c r="I2288" i="12"/>
  <c r="I2287" i="12" s="1"/>
  <c r="I2286" i="12" s="1"/>
  <c r="G2299" i="12"/>
  <c r="G2298" i="12" s="1"/>
  <c r="G2297" i="12" s="1"/>
  <c r="H2299" i="12"/>
  <c r="H2298" i="12" s="1"/>
  <c r="H2297" i="12" s="1"/>
  <c r="I2299" i="12"/>
  <c r="I2298" i="12" s="1"/>
  <c r="I2297" i="12" s="1"/>
  <c r="G2303" i="12"/>
  <c r="G2302" i="12" s="1"/>
  <c r="H2303" i="12"/>
  <c r="H2302" i="12" s="1"/>
  <c r="I2303" i="12"/>
  <c r="I2302" i="12" s="1"/>
  <c r="G2306" i="12"/>
  <c r="G2305" i="12" s="1"/>
  <c r="H2306" i="12"/>
  <c r="H2305" i="12" s="1"/>
  <c r="I2306" i="12"/>
  <c r="I2305" i="12" s="1"/>
  <c r="G2309" i="12"/>
  <c r="G2308" i="12" s="1"/>
  <c r="H2309" i="12"/>
  <c r="H2308" i="12" s="1"/>
  <c r="I2309" i="12"/>
  <c r="I2308" i="12" s="1"/>
  <c r="G2313" i="12"/>
  <c r="G2312" i="12" s="1"/>
  <c r="G2311" i="12" s="1"/>
  <c r="H2313" i="12"/>
  <c r="H2312" i="12" s="1"/>
  <c r="H2311" i="12" s="1"/>
  <c r="I2313" i="12"/>
  <c r="I2312" i="12" s="1"/>
  <c r="I2311" i="12" s="1"/>
  <c r="G2317" i="12"/>
  <c r="G2316" i="12" s="1"/>
  <c r="G2315" i="12" s="1"/>
  <c r="H2317" i="12"/>
  <c r="H2316" i="12" s="1"/>
  <c r="H2315" i="12" s="1"/>
  <c r="I2317" i="12"/>
  <c r="I2316" i="12" s="1"/>
  <c r="I2315" i="12" s="1"/>
  <c r="G2321" i="12"/>
  <c r="G2320" i="12" s="1"/>
  <c r="G2319" i="12" s="1"/>
  <c r="H2321" i="12"/>
  <c r="H2320" i="12" s="1"/>
  <c r="H2319" i="12" s="1"/>
  <c r="I2321" i="12"/>
  <c r="I2320" i="12" s="1"/>
  <c r="I2319" i="12" s="1"/>
  <c r="G2325" i="12"/>
  <c r="G2324" i="12" s="1"/>
  <c r="G2323" i="12" s="1"/>
  <c r="H2325" i="12"/>
  <c r="H2324" i="12" s="1"/>
  <c r="H2323" i="12" s="1"/>
  <c r="I2325" i="12"/>
  <c r="I2324" i="12" s="1"/>
  <c r="I2323" i="12" s="1"/>
  <c r="G2329" i="12"/>
  <c r="G2328" i="12" s="1"/>
  <c r="H2329" i="12"/>
  <c r="H2328" i="12" s="1"/>
  <c r="I2329" i="12"/>
  <c r="I2328" i="12" s="1"/>
  <c r="G2332" i="12"/>
  <c r="G2331" i="12" s="1"/>
  <c r="H2332" i="12"/>
  <c r="H2331" i="12" s="1"/>
  <c r="I2332" i="12"/>
  <c r="I2331" i="12" s="1"/>
  <c r="G2338" i="12"/>
  <c r="G2337" i="12" s="1"/>
  <c r="G2336" i="12" s="1"/>
  <c r="H2338" i="12"/>
  <c r="H2337" i="12" s="1"/>
  <c r="H2336" i="12" s="1"/>
  <c r="I2338" i="12"/>
  <c r="I2337" i="12" s="1"/>
  <c r="I2336" i="12" s="1"/>
  <c r="G2342" i="12"/>
  <c r="G2341" i="12" s="1"/>
  <c r="G2340" i="12" s="1"/>
  <c r="H2342" i="12"/>
  <c r="H2341" i="12" s="1"/>
  <c r="H2340" i="12" s="1"/>
  <c r="I2342" i="12"/>
  <c r="I2341" i="12" s="1"/>
  <c r="I2340" i="12" s="1"/>
  <c r="G2347" i="12"/>
  <c r="G2346" i="12" s="1"/>
  <c r="G2345" i="12" s="1"/>
  <c r="H2347" i="12"/>
  <c r="H2346" i="12" s="1"/>
  <c r="H2345" i="12" s="1"/>
  <c r="I2347" i="12"/>
  <c r="I2346" i="12" s="1"/>
  <c r="I2345" i="12" s="1"/>
  <c r="G2351" i="12"/>
  <c r="G2350" i="12" s="1"/>
  <c r="H2351" i="12"/>
  <c r="H2350" i="12" s="1"/>
  <c r="I2351" i="12"/>
  <c r="I2350" i="12" s="1"/>
  <c r="G2354" i="12"/>
  <c r="G2353" i="12" s="1"/>
  <c r="H2354" i="12"/>
  <c r="H2353" i="12" s="1"/>
  <c r="I2354" i="12"/>
  <c r="I2353" i="12" s="1"/>
  <c r="G2360" i="12"/>
  <c r="G2359" i="12" s="1"/>
  <c r="G2358" i="12" s="1"/>
  <c r="G2357" i="12" s="1"/>
  <c r="H2360" i="12"/>
  <c r="H2359" i="12" s="1"/>
  <c r="H2358" i="12" s="1"/>
  <c r="H2357" i="12" s="1"/>
  <c r="I2360" i="12"/>
  <c r="I2359" i="12" s="1"/>
  <c r="I2358" i="12" s="1"/>
  <c r="I2357" i="12" s="1"/>
  <c r="G2365" i="12"/>
  <c r="G2364" i="12" s="1"/>
  <c r="G2363" i="12" s="1"/>
  <c r="H2365" i="12"/>
  <c r="H2364" i="12" s="1"/>
  <c r="H2363" i="12" s="1"/>
  <c r="I2365" i="12"/>
  <c r="I2364" i="12" s="1"/>
  <c r="I2363" i="12" s="1"/>
  <c r="G2369" i="12"/>
  <c r="G2368" i="12" s="1"/>
  <c r="H2369" i="12"/>
  <c r="H2368" i="12" s="1"/>
  <c r="I2369" i="12"/>
  <c r="I2368" i="12" s="1"/>
  <c r="G2372" i="12"/>
  <c r="G2371" i="12" s="1"/>
  <c r="H2372" i="12"/>
  <c r="H2371" i="12" s="1"/>
  <c r="I2372" i="12"/>
  <c r="I2371" i="12" s="1"/>
  <c r="G2375" i="12"/>
  <c r="G2374" i="12" s="1"/>
  <c r="H2375" i="12"/>
  <c r="H2374" i="12" s="1"/>
  <c r="I2375" i="12"/>
  <c r="I2374" i="12" s="1"/>
  <c r="G2381" i="12"/>
  <c r="G2380" i="12" s="1"/>
  <c r="G2379" i="12" s="1"/>
  <c r="G2378" i="12" s="1"/>
  <c r="H2381" i="12"/>
  <c r="H2380" i="12" s="1"/>
  <c r="H2379" i="12" s="1"/>
  <c r="H2378" i="12" s="1"/>
  <c r="I2381" i="12"/>
  <c r="I2380" i="12" s="1"/>
  <c r="I2379" i="12" s="1"/>
  <c r="I2378" i="12" s="1"/>
  <c r="G2386" i="12"/>
  <c r="G2385" i="12" s="1"/>
  <c r="G2384" i="12" s="1"/>
  <c r="H2386" i="12"/>
  <c r="H2385" i="12" s="1"/>
  <c r="H2384" i="12" s="1"/>
  <c r="I2386" i="12"/>
  <c r="I2385" i="12" s="1"/>
  <c r="I2384" i="12" s="1"/>
  <c r="G2390" i="12"/>
  <c r="G2389" i="12" s="1"/>
  <c r="H2390" i="12"/>
  <c r="H2389" i="12" s="1"/>
  <c r="I2390" i="12"/>
  <c r="I2389" i="12" s="1"/>
  <c r="G2393" i="12"/>
  <c r="G2392" i="12" s="1"/>
  <c r="H2393" i="12"/>
  <c r="H2392" i="12" s="1"/>
  <c r="I2393" i="12"/>
  <c r="I2392" i="12" s="1"/>
  <c r="G2398" i="12"/>
  <c r="G2397" i="12" s="1"/>
  <c r="G2396" i="12" s="1"/>
  <c r="H2398" i="12"/>
  <c r="H2397" i="12" s="1"/>
  <c r="H2396" i="12" s="1"/>
  <c r="I2398" i="12"/>
  <c r="I2397" i="12" s="1"/>
  <c r="I2396" i="12" s="1"/>
  <c r="G2411" i="12"/>
  <c r="G2410" i="12" s="1"/>
  <c r="H2411" i="12"/>
  <c r="H2410" i="12" s="1"/>
  <c r="I2411" i="12"/>
  <c r="I2410" i="12" s="1"/>
  <c r="G2421" i="12"/>
  <c r="G2420" i="12" s="1"/>
  <c r="H2421" i="12"/>
  <c r="H2420" i="12" s="1"/>
  <c r="I2421" i="12"/>
  <c r="I2420" i="12" s="1"/>
  <c r="G2433" i="12"/>
  <c r="G2432" i="12" s="1"/>
  <c r="H2433" i="12"/>
  <c r="H2432" i="12" s="1"/>
  <c r="I2433" i="12"/>
  <c r="I2432" i="12" s="1"/>
  <c r="G2439" i="12"/>
  <c r="G2438" i="12" s="1"/>
  <c r="G2437" i="12" s="1"/>
  <c r="H2439" i="12"/>
  <c r="H2438" i="12" s="1"/>
  <c r="H2437" i="12" s="1"/>
  <c r="I2439" i="12"/>
  <c r="I2438" i="12" s="1"/>
  <c r="I2437" i="12" s="1"/>
  <c r="G2443" i="12"/>
  <c r="G2442" i="12" s="1"/>
  <c r="H2443" i="12"/>
  <c r="H2442" i="12" s="1"/>
  <c r="I2443" i="12"/>
  <c r="I2442" i="12" s="1"/>
  <c r="G2446" i="12"/>
  <c r="G2445" i="12" s="1"/>
  <c r="H2446" i="12"/>
  <c r="H2445" i="12" s="1"/>
  <c r="I2446" i="12"/>
  <c r="I2445" i="12" s="1"/>
  <c r="G2449" i="12"/>
  <c r="G2448" i="12" s="1"/>
  <c r="H2449" i="12"/>
  <c r="H2448" i="12" s="1"/>
  <c r="I2449" i="12"/>
  <c r="I2448" i="12" s="1"/>
  <c r="G2455" i="12"/>
  <c r="H2455" i="12"/>
  <c r="I2455" i="12"/>
  <c r="G2463" i="12"/>
  <c r="G2462" i="12" s="1"/>
  <c r="G2461" i="12" s="1"/>
  <c r="G2460" i="12" s="1"/>
  <c r="H2463" i="12"/>
  <c r="H2462" i="12" s="1"/>
  <c r="H2461" i="12" s="1"/>
  <c r="H2460" i="12" s="1"/>
  <c r="I2463" i="12"/>
  <c r="I2462" i="12" s="1"/>
  <c r="I2461" i="12" s="1"/>
  <c r="I2460" i="12" s="1"/>
  <c r="G2469" i="12"/>
  <c r="G2468" i="12" s="1"/>
  <c r="H2469" i="12"/>
  <c r="H2468" i="12" s="1"/>
  <c r="I2469" i="12"/>
  <c r="I2468" i="12" s="1"/>
  <c r="G2472" i="12"/>
  <c r="G2471" i="12" s="1"/>
  <c r="H2472" i="12"/>
  <c r="H2471" i="12" s="1"/>
  <c r="I2472" i="12"/>
  <c r="I2471" i="12" s="1"/>
  <c r="G2475" i="12"/>
  <c r="G2474" i="12" s="1"/>
  <c r="H2475" i="12"/>
  <c r="H2474" i="12" s="1"/>
  <c r="I2475" i="12"/>
  <c r="I2474" i="12" s="1"/>
  <c r="H2454" i="12" l="1"/>
  <c r="H2453" i="12" s="1"/>
  <c r="H2452" i="12" s="1"/>
  <c r="H2451" i="12" s="1"/>
  <c r="G2454" i="12"/>
  <c r="G2453" i="12" s="1"/>
  <c r="G2452" i="12" s="1"/>
  <c r="G2451" i="12" s="1"/>
  <c r="I2454" i="12"/>
  <c r="I2453" i="12" s="1"/>
  <c r="I2452" i="12" s="1"/>
  <c r="I2451" i="12" s="1"/>
  <c r="I1343" i="12"/>
  <c r="I1342" i="12" s="1"/>
  <c r="I1341" i="12" s="1"/>
  <c r="G1343" i="12"/>
  <c r="G1342" i="12" s="1"/>
  <c r="G1341" i="12" s="1"/>
  <c r="H1343" i="12"/>
  <c r="H1342" i="12" s="1"/>
  <c r="H1341" i="12" s="1"/>
  <c r="G1847" i="12"/>
  <c r="G1846" i="12" s="1"/>
  <c r="I1847" i="12"/>
  <c r="I1846" i="12" s="1"/>
  <c r="H1847" i="12"/>
  <c r="H1846" i="12" s="1"/>
  <c r="H959" i="12"/>
  <c r="H958" i="12" s="1"/>
  <c r="G959" i="12"/>
  <c r="G958" i="12" s="1"/>
  <c r="I959" i="12"/>
  <c r="I958" i="12" s="1"/>
  <c r="G953" i="12"/>
  <c r="G952" i="12" s="1"/>
  <c r="I953" i="12"/>
  <c r="I952" i="12" s="1"/>
  <c r="H953" i="12"/>
  <c r="H952" i="12" s="1"/>
  <c r="I943" i="12"/>
  <c r="I942" i="12" s="1"/>
  <c r="H943" i="12"/>
  <c r="H942" i="12" s="1"/>
  <c r="G943" i="12"/>
  <c r="G942" i="12" s="1"/>
  <c r="I790" i="12"/>
  <c r="I789" i="12" s="1"/>
  <c r="G790" i="12"/>
  <c r="G789" i="12" s="1"/>
  <c r="H790" i="12"/>
  <c r="H789" i="12" s="1"/>
  <c r="H236" i="12"/>
  <c r="G236" i="12"/>
  <c r="I236" i="12"/>
  <c r="I2273" i="12"/>
  <c r="H2273" i="12"/>
  <c r="G2273" i="12"/>
  <c r="I1886" i="12"/>
  <c r="H1886" i="12"/>
  <c r="G1886" i="12"/>
  <c r="I190" i="12"/>
  <c r="H190" i="12"/>
  <c r="G190" i="12"/>
  <c r="H499" i="12"/>
  <c r="H498" i="12" s="1"/>
  <c r="H398" i="12"/>
  <c r="H397" i="12" s="1"/>
  <c r="H284" i="12"/>
  <c r="H283" i="12" s="1"/>
  <c r="I1791" i="12"/>
  <c r="G124" i="12"/>
  <c r="G123" i="12" s="1"/>
  <c r="H1950" i="12"/>
  <c r="H1949" i="12" s="1"/>
  <c r="H1943" i="12" s="1"/>
  <c r="H708" i="12"/>
  <c r="H707" i="12" s="1"/>
  <c r="I698" i="12"/>
  <c r="I697" i="12" s="1"/>
  <c r="I151" i="12"/>
  <c r="I830" i="12"/>
  <c r="I829" i="12" s="1"/>
  <c r="G988" i="12"/>
  <c r="G987" i="12" s="1"/>
  <c r="I738" i="12"/>
  <c r="I737" i="12" s="1"/>
  <c r="G456" i="12"/>
  <c r="G455" i="12" s="1"/>
  <c r="I116" i="12"/>
  <c r="I115" i="12" s="1"/>
  <c r="I114" i="12" s="1"/>
  <c r="I103" i="12" s="1"/>
  <c r="H277" i="12"/>
  <c r="H276" i="12" s="1"/>
  <c r="I1429" i="12"/>
  <c r="I1428" i="12" s="1"/>
  <c r="H837" i="12"/>
  <c r="H836" i="12" s="1"/>
  <c r="G655" i="12"/>
  <c r="G654" i="12" s="1"/>
  <c r="G653" i="12" s="1"/>
  <c r="I450" i="12"/>
  <c r="I449" i="12" s="1"/>
  <c r="G547" i="12"/>
  <c r="G546" i="12" s="1"/>
  <c r="H655" i="12"/>
  <c r="H654" i="12" s="1"/>
  <c r="H653" i="12" s="1"/>
  <c r="I1736" i="12"/>
  <c r="I1711" i="12" s="1"/>
  <c r="H1612" i="12"/>
  <c r="H1608" i="12" s="1"/>
  <c r="G2125" i="12"/>
  <c r="G2124" i="12" s="1"/>
  <c r="H765" i="12"/>
  <c r="H758" i="12" s="1"/>
  <c r="I668" i="12"/>
  <c r="I661" i="12" s="1"/>
  <c r="I660" i="12" s="1"/>
  <c r="I2239" i="12"/>
  <c r="I2238" i="12" s="1"/>
  <c r="I2155" i="12"/>
  <c r="G1930" i="12"/>
  <c r="G1929" i="12" s="1"/>
  <c r="G1587" i="12"/>
  <c r="H483" i="12"/>
  <c r="H482" i="12" s="1"/>
  <c r="H405" i="12"/>
  <c r="H404" i="12" s="1"/>
  <c r="H1298" i="12"/>
  <c r="I2388" i="12"/>
  <c r="I2383" i="12" s="1"/>
  <c r="I2327" i="12"/>
  <c r="G2265" i="12"/>
  <c r="G2264" i="12" s="1"/>
  <c r="G1211" i="12"/>
  <c r="G1210" i="12" s="1"/>
  <c r="G1209" i="12" s="1"/>
  <c r="H988" i="12"/>
  <c r="H987" i="12" s="1"/>
  <c r="G751" i="12"/>
  <c r="G750" i="12" s="1"/>
  <c r="G749" i="12" s="1"/>
  <c r="H568" i="12"/>
  <c r="G869" i="12"/>
  <c r="G868" i="12" s="1"/>
  <c r="H1984" i="12"/>
  <c r="G1829" i="12"/>
  <c r="G1828" i="12" s="1"/>
  <c r="G1774" i="12"/>
  <c r="G1773" i="12" s="1"/>
  <c r="H796" i="12"/>
  <c r="I724" i="12"/>
  <c r="I489" i="12"/>
  <c r="I488" i="12" s="1"/>
  <c r="G284" i="12"/>
  <c r="G283" i="12" s="1"/>
  <c r="I261" i="12"/>
  <c r="I260" i="12" s="1"/>
  <c r="G255" i="12"/>
  <c r="G254" i="12" s="1"/>
  <c r="I2125" i="12"/>
  <c r="I2124" i="12" s="1"/>
  <c r="G2111" i="12"/>
  <c r="G1823" i="12"/>
  <c r="G1822" i="12" s="1"/>
  <c r="G1821" i="12" s="1"/>
  <c r="I837" i="12"/>
  <c r="I836" i="12" s="1"/>
  <c r="G577" i="12"/>
  <c r="G576" i="12" s="1"/>
  <c r="H489" i="12"/>
  <c r="H488" i="12" s="1"/>
  <c r="I476" i="12"/>
  <c r="I475" i="12" s="1"/>
  <c r="I443" i="12"/>
  <c r="I442" i="12" s="1"/>
  <c r="I231" i="12"/>
  <c r="I230" i="12" s="1"/>
  <c r="G820" i="12"/>
  <c r="G813" i="12" s="1"/>
  <c r="G639" i="12"/>
  <c r="G638" i="12" s="1"/>
  <c r="I547" i="12"/>
  <c r="I546" i="12" s="1"/>
  <c r="I456" i="12"/>
  <c r="I455" i="12" s="1"/>
  <c r="H437" i="12"/>
  <c r="H436" i="12" s="1"/>
  <c r="G398" i="12"/>
  <c r="G397" i="12" s="1"/>
  <c r="I391" i="12"/>
  <c r="I390" i="12" s="1"/>
  <c r="H372" i="12"/>
  <c r="H371" i="12" s="1"/>
  <c r="H370" i="12" s="1"/>
  <c r="H255" i="12"/>
  <c r="H254" i="12" s="1"/>
  <c r="H231" i="12"/>
  <c r="H230" i="12" s="1"/>
  <c r="I1829" i="12"/>
  <c r="I1828" i="12" s="1"/>
  <c r="H1680" i="12"/>
  <c r="H1676" i="12" s="1"/>
  <c r="H1671" i="12" s="1"/>
  <c r="H1670" i="12" s="1"/>
  <c r="G1472" i="12"/>
  <c r="G765" i="12"/>
  <c r="G758" i="12" s="1"/>
  <c r="H715" i="12"/>
  <c r="H714" i="12" s="1"/>
  <c r="G584" i="12"/>
  <c r="I511" i="12"/>
  <c r="I483" i="12"/>
  <c r="I482" i="12" s="1"/>
  <c r="H391" i="12"/>
  <c r="H390" i="12" s="1"/>
  <c r="I359" i="12"/>
  <c r="I358" i="12" s="1"/>
  <c r="I284" i="12"/>
  <c r="I283" i="12" s="1"/>
  <c r="G277" i="12"/>
  <c r="G276" i="12" s="1"/>
  <c r="G231" i="12"/>
  <c r="G230" i="12" s="1"/>
  <c r="H83" i="12"/>
  <c r="H79" i="12" s="1"/>
  <c r="G1035" i="12"/>
  <c r="G1034" i="12" s="1"/>
  <c r="I806" i="12"/>
  <c r="I805" i="12" s="1"/>
  <c r="G83" i="12"/>
  <c r="G79" i="12" s="1"/>
  <c r="I2218" i="12"/>
  <c r="G1950" i="12"/>
  <c r="G1949" i="12" s="1"/>
  <c r="G1943" i="12" s="1"/>
  <c r="H1791" i="12"/>
  <c r="G2388" i="12"/>
  <c r="G2383" i="12" s="1"/>
  <c r="I2265" i="12"/>
  <c r="I2264" i="12" s="1"/>
  <c r="H2125" i="12"/>
  <c r="H2124" i="12" s="1"/>
  <c r="G1968" i="12"/>
  <c r="G1967" i="12" s="1"/>
  <c r="G1957" i="12" s="1"/>
  <c r="G1578" i="12"/>
  <c r="G405" i="12"/>
  <c r="G404" i="12" s="1"/>
  <c r="G1313" i="12"/>
  <c r="G2349" i="12"/>
  <c r="G2344" i="12" s="1"/>
  <c r="H2265" i="12"/>
  <c r="H2264" i="12" s="1"/>
  <c r="H1823" i="12"/>
  <c r="H1822" i="12" s="1"/>
  <c r="H1821" i="12" s="1"/>
  <c r="H1774" i="12"/>
  <c r="H1773" i="12" s="1"/>
  <c r="H1653" i="12"/>
  <c r="H1652" i="12" s="1"/>
  <c r="I1088" i="12"/>
  <c r="I1087" i="12" s="1"/>
  <c r="H698" i="12"/>
  <c r="H697" i="12" s="1"/>
  <c r="I1271" i="12"/>
  <c r="I1241" i="12"/>
  <c r="I1240" i="12" s="1"/>
  <c r="H1088" i="12"/>
  <c r="H1087" i="12" s="1"/>
  <c r="H994" i="12"/>
  <c r="H993" i="12" s="1"/>
  <c r="H965" i="12"/>
  <c r="H964" i="12" s="1"/>
  <c r="G806" i="12"/>
  <c r="G805" i="12" s="1"/>
  <c r="G775" i="12"/>
  <c r="G774" i="12" s="1"/>
  <c r="I765" i="12"/>
  <c r="I758" i="12" s="1"/>
  <c r="I715" i="12"/>
  <c r="I714" i="12" s="1"/>
  <c r="G708" i="12"/>
  <c r="G707" i="12" s="1"/>
  <c r="G698" i="12"/>
  <c r="G697" i="12" s="1"/>
  <c r="I684" i="12"/>
  <c r="I683" i="12" s="1"/>
  <c r="G610" i="12"/>
  <c r="G600" i="12" s="1"/>
  <c r="G599" i="12" s="1"/>
  <c r="I398" i="12"/>
  <c r="I397" i="12" s="1"/>
  <c r="H179" i="12"/>
  <c r="H174" i="12" s="1"/>
  <c r="G1514" i="12"/>
  <c r="G1513" i="12" s="1"/>
  <c r="G1419" i="12"/>
  <c r="G1418" i="12" s="1"/>
  <c r="G1412" i="12" s="1"/>
  <c r="H1262" i="12"/>
  <c r="I1211" i="12"/>
  <c r="I1210" i="12" s="1"/>
  <c r="I1209" i="12" s="1"/>
  <c r="H1024" i="12"/>
  <c r="H1020" i="12" s="1"/>
  <c r="G982" i="12"/>
  <c r="G981" i="12" s="1"/>
  <c r="G965" i="12"/>
  <c r="G964" i="12" s="1"/>
  <c r="I775" i="12"/>
  <c r="I774" i="12" s="1"/>
  <c r="I744" i="12"/>
  <c r="I743" i="12" s="1"/>
  <c r="G684" i="12"/>
  <c r="G683" i="12" s="1"/>
  <c r="I639" i="12"/>
  <c r="I638" i="12" s="1"/>
  <c r="I568" i="12"/>
  <c r="G499" i="12"/>
  <c r="G498" i="12" s="1"/>
  <c r="G391" i="12"/>
  <c r="G390" i="12" s="1"/>
  <c r="G116" i="12"/>
  <c r="G115" i="12" s="1"/>
  <c r="G114" i="12" s="1"/>
  <c r="G103" i="12" s="1"/>
  <c r="H1472" i="12"/>
  <c r="G1327" i="12"/>
  <c r="H1313" i="12"/>
  <c r="G1024" i="12"/>
  <c r="G1020" i="12" s="1"/>
  <c r="H1010" i="12"/>
  <c r="H1006" i="12" s="1"/>
  <c r="I861" i="12"/>
  <c r="I860" i="12" s="1"/>
  <c r="I859" i="12" s="1"/>
  <c r="H820" i="12"/>
  <c r="H813" i="12" s="1"/>
  <c r="I732" i="12"/>
  <c r="I731" i="12" s="1"/>
  <c r="I631" i="12"/>
  <c r="G622" i="12"/>
  <c r="G621" i="12" s="1"/>
  <c r="G541" i="12"/>
  <c r="G537" i="12" s="1"/>
  <c r="I499" i="12"/>
  <c r="I498" i="12" s="1"/>
  <c r="G450" i="12"/>
  <c r="G449" i="12" s="1"/>
  <c r="I372" i="12"/>
  <c r="I371" i="12" s="1"/>
  <c r="I370" i="12" s="1"/>
  <c r="I83" i="12"/>
  <c r="I79" i="12" s="1"/>
  <c r="G1528" i="12"/>
  <c r="G1527" i="12" s="1"/>
  <c r="G1521" i="12" s="1"/>
  <c r="I2409" i="12"/>
  <c r="I2395" i="12" s="1"/>
  <c r="G1271" i="12"/>
  <c r="G2441" i="12"/>
  <c r="G2436" i="12" s="1"/>
  <c r="I2145" i="12"/>
  <c r="H2015" i="12"/>
  <c r="H1662" i="12"/>
  <c r="H1661" i="12" s="1"/>
  <c r="H1660" i="12" s="1"/>
  <c r="H1618" i="12"/>
  <c r="H1231" i="12"/>
  <c r="H1230" i="12" s="1"/>
  <c r="H1224" i="12" s="1"/>
  <c r="G1098" i="12"/>
  <c r="G2327" i="12"/>
  <c r="G1680" i="12"/>
  <c r="G1676" i="12" s="1"/>
  <c r="G1671" i="12" s="1"/>
  <c r="G1670" i="12" s="1"/>
  <c r="H1598" i="12"/>
  <c r="I1587" i="12"/>
  <c r="H1482" i="12"/>
  <c r="H1481" i="12" s="1"/>
  <c r="G45" i="12"/>
  <c r="G44" i="12" s="1"/>
  <c r="H2441" i="12"/>
  <c r="H2436" i="12" s="1"/>
  <c r="H2388" i="12"/>
  <c r="H2383" i="12" s="1"/>
  <c r="H2367" i="12"/>
  <c r="H2362" i="12" s="1"/>
  <c r="H2356" i="12" s="1"/>
  <c r="I2349" i="12"/>
  <c r="I2344" i="12" s="1"/>
  <c r="I2301" i="12"/>
  <c r="G2239" i="12"/>
  <c r="G2238" i="12" s="1"/>
  <c r="G2090" i="12"/>
  <c r="I1950" i="12"/>
  <c r="I1949" i="12" s="1"/>
  <c r="I1943" i="12" s="1"/>
  <c r="I1918" i="12"/>
  <c r="I1909" i="12" s="1"/>
  <c r="G1736" i="12"/>
  <c r="G1711" i="12" s="1"/>
  <c r="I1687" i="12"/>
  <c r="I1686" i="12" s="1"/>
  <c r="I1685" i="12" s="1"/>
  <c r="I1680" i="12"/>
  <c r="I1676" i="12" s="1"/>
  <c r="I1671" i="12" s="1"/>
  <c r="I1670" i="12" s="1"/>
  <c r="G1612" i="12"/>
  <c r="G1608" i="12" s="1"/>
  <c r="H1587" i="12"/>
  <c r="H1506" i="12"/>
  <c r="H1505" i="12" s="1"/>
  <c r="I1419" i="12"/>
  <c r="I1418" i="12" s="1"/>
  <c r="I1412" i="12" s="1"/>
  <c r="I1385" i="12"/>
  <c r="I1352" i="12"/>
  <c r="I1298" i="12"/>
  <c r="H1241" i="12"/>
  <c r="H1240" i="12" s="1"/>
  <c r="H898" i="12"/>
  <c r="H897" i="12" s="1"/>
  <c r="G2335" i="12"/>
  <c r="G2166" i="12"/>
  <c r="H1631" i="12"/>
  <c r="I2467" i="12"/>
  <c r="I2466" i="12" s="1"/>
  <c r="I2465" i="12" s="1"/>
  <c r="G1984" i="12"/>
  <c r="I1930" i="12"/>
  <c r="I1929" i="12" s="1"/>
  <c r="G1687" i="12"/>
  <c r="G1686" i="12" s="1"/>
  <c r="G1685" i="12" s="1"/>
  <c r="G1653" i="12"/>
  <c r="G1652" i="12" s="1"/>
  <c r="I1506" i="12"/>
  <c r="I1505" i="12" s="1"/>
  <c r="G1450" i="12"/>
  <c r="G1449" i="12" s="1"/>
  <c r="H919" i="12"/>
  <c r="H918" i="12" s="1"/>
  <c r="G2467" i="12"/>
  <c r="G2466" i="12" s="1"/>
  <c r="G2465" i="12" s="1"/>
  <c r="H2349" i="12"/>
  <c r="H2344" i="12" s="1"/>
  <c r="H2301" i="12"/>
  <c r="H2175" i="12"/>
  <c r="G2175" i="12"/>
  <c r="I2134" i="12"/>
  <c r="I2133" i="12" s="1"/>
  <c r="G2100" i="12"/>
  <c r="G2099" i="12" s="1"/>
  <c r="G2004" i="12"/>
  <c r="G2003" i="12" s="1"/>
  <c r="I1984" i="12"/>
  <c r="H1968" i="12"/>
  <c r="H1967" i="12" s="1"/>
  <c r="H1957" i="12" s="1"/>
  <c r="H1918" i="12"/>
  <c r="H1909" i="12" s="1"/>
  <c r="H1829" i="12"/>
  <c r="H1828" i="12" s="1"/>
  <c r="I1823" i="12"/>
  <c r="I1822" i="12" s="1"/>
  <c r="I1821" i="12" s="1"/>
  <c r="I1774" i="12"/>
  <c r="I1773" i="12" s="1"/>
  <c r="I1662" i="12"/>
  <c r="I1661" i="12" s="1"/>
  <c r="I1660" i="12" s="1"/>
  <c r="I1653" i="12"/>
  <c r="I1652" i="12" s="1"/>
  <c r="I1612" i="12"/>
  <c r="I1608" i="12" s="1"/>
  <c r="I1514" i="12"/>
  <c r="I1513" i="12" s="1"/>
  <c r="G1506" i="12"/>
  <c r="G1505" i="12" s="1"/>
  <c r="G1482" i="12"/>
  <c r="G1481" i="12" s="1"/>
  <c r="H1450" i="12"/>
  <c r="H1449" i="12" s="1"/>
  <c r="H1419" i="12"/>
  <c r="H1418" i="12" s="1"/>
  <c r="H1412" i="12" s="1"/>
  <c r="H1404" i="12"/>
  <c r="H1403" i="12" s="1"/>
  <c r="G1404" i="12"/>
  <c r="G1403" i="12" s="1"/>
  <c r="H1394" i="12"/>
  <c r="H1362" i="12"/>
  <c r="H1361" i="12" s="1"/>
  <c r="H1352" i="12"/>
  <c r="I1231" i="12"/>
  <c r="I1230" i="12" s="1"/>
  <c r="I1224" i="12" s="1"/>
  <c r="H1211" i="12"/>
  <c r="H1210" i="12" s="1"/>
  <c r="H1209" i="12" s="1"/>
  <c r="I1077" i="12"/>
  <c r="I1076" i="12" s="1"/>
  <c r="I1010" i="12"/>
  <c r="I1006" i="12" s="1"/>
  <c r="I919" i="12"/>
  <c r="I918" i="12" s="1"/>
  <c r="H847" i="12"/>
  <c r="H842" i="12" s="1"/>
  <c r="H830" i="12"/>
  <c r="H829" i="12" s="1"/>
  <c r="I437" i="12"/>
  <c r="I436" i="12" s="1"/>
  <c r="H1385" i="12"/>
  <c r="I1148" i="12"/>
  <c r="G1135" i="12"/>
  <c r="H1077" i="12"/>
  <c r="H1076" i="12" s="1"/>
  <c r="I1035" i="12"/>
  <c r="I1034" i="12" s="1"/>
  <c r="G1010" i="12"/>
  <c r="G1006" i="12" s="1"/>
  <c r="G994" i="12"/>
  <c r="G993" i="12" s="1"/>
  <c r="I988" i="12"/>
  <c r="I987" i="12" s="1"/>
  <c r="H971" i="12"/>
  <c r="H970" i="12" s="1"/>
  <c r="G971" i="12"/>
  <c r="G970" i="12" s="1"/>
  <c r="G878" i="12"/>
  <c r="G877" i="12" s="1"/>
  <c r="H869" i="12"/>
  <c r="H868" i="12" s="1"/>
  <c r="H861" i="12"/>
  <c r="H860" i="12" s="1"/>
  <c r="H859" i="12" s="1"/>
  <c r="H806" i="12"/>
  <c r="H805" i="12" s="1"/>
  <c r="H631" i="12"/>
  <c r="H584" i="12"/>
  <c r="H476" i="12"/>
  <c r="H475" i="12" s="1"/>
  <c r="H461" i="12"/>
  <c r="H443" i="12"/>
  <c r="H442" i="12" s="1"/>
  <c r="G151" i="12"/>
  <c r="I1450" i="12"/>
  <c r="I1449" i="12" s="1"/>
  <c r="G1394" i="12"/>
  <c r="H1148" i="12"/>
  <c r="H982" i="12"/>
  <c r="H981" i="12" s="1"/>
  <c r="I965" i="12"/>
  <c r="I964" i="12" s="1"/>
  <c r="I898" i="12"/>
  <c r="I897" i="12" s="1"/>
  <c r="I878" i="12"/>
  <c r="I877" i="12" s="1"/>
  <c r="G837" i="12"/>
  <c r="G836" i="12" s="1"/>
  <c r="I820" i="12"/>
  <c r="I813" i="12" s="1"/>
  <c r="I796" i="12"/>
  <c r="H775" i="12"/>
  <c r="H774" i="12" s="1"/>
  <c r="I751" i="12"/>
  <c r="I750" i="12" s="1"/>
  <c r="I749" i="12" s="1"/>
  <c r="H744" i="12"/>
  <c r="H743" i="12" s="1"/>
  <c r="H738" i="12"/>
  <c r="H737" i="12" s="1"/>
  <c r="H732" i="12"/>
  <c r="H731" i="12" s="1"/>
  <c r="H668" i="12"/>
  <c r="H661" i="12" s="1"/>
  <c r="H660" i="12" s="1"/>
  <c r="H610" i="12"/>
  <c r="H600" i="12" s="1"/>
  <c r="H599" i="12" s="1"/>
  <c r="I577" i="12"/>
  <c r="I576" i="12" s="1"/>
  <c r="I541" i="12"/>
  <c r="I537" i="12" s="1"/>
  <c r="G511" i="12"/>
  <c r="G410" i="12"/>
  <c r="G359" i="12"/>
  <c r="G358" i="12" s="1"/>
  <c r="H344" i="12"/>
  <c r="H335" i="12" s="1"/>
  <c r="H334" i="12" s="1"/>
  <c r="G161" i="12"/>
  <c r="H161" i="12"/>
  <c r="H751" i="12"/>
  <c r="H750" i="12" s="1"/>
  <c r="H749" i="12" s="1"/>
  <c r="G744" i="12"/>
  <c r="G743" i="12" s="1"/>
  <c r="G738" i="12"/>
  <c r="G737" i="12" s="1"/>
  <c r="G732" i="12"/>
  <c r="G731" i="12" s="1"/>
  <c r="H724" i="12"/>
  <c r="I610" i="12"/>
  <c r="I600" i="12" s="1"/>
  <c r="I599" i="12" s="1"/>
  <c r="H577" i="12"/>
  <c r="H576" i="12" s="1"/>
  <c r="G568" i="12"/>
  <c r="H541" i="12"/>
  <c r="H537" i="12" s="1"/>
  <c r="G489" i="12"/>
  <c r="G488" i="12" s="1"/>
  <c r="G372" i="12"/>
  <c r="G371" i="12" s="1"/>
  <c r="G370" i="12" s="1"/>
  <c r="G261" i="12"/>
  <c r="G260" i="12" s="1"/>
  <c r="I161" i="12"/>
  <c r="G93" i="12"/>
  <c r="G88" i="12" s="1"/>
  <c r="I45" i="12"/>
  <c r="I44" i="12" s="1"/>
  <c r="G13" i="12"/>
  <c r="G12" i="12" s="1"/>
  <c r="G796" i="12"/>
  <c r="G715" i="12"/>
  <c r="G714" i="12" s="1"/>
  <c r="I708" i="12"/>
  <c r="I707" i="12" s="1"/>
  <c r="I655" i="12"/>
  <c r="I654" i="12" s="1"/>
  <c r="I653" i="12" s="1"/>
  <c r="H622" i="12"/>
  <c r="H621" i="12" s="1"/>
  <c r="H518" i="12"/>
  <c r="I461" i="12"/>
  <c r="H456" i="12"/>
  <c r="H455" i="12" s="1"/>
  <c r="H450" i="12"/>
  <c r="H449" i="12" s="1"/>
  <c r="I277" i="12"/>
  <c r="I276" i="12" s="1"/>
  <c r="I255" i="12"/>
  <c r="I254" i="12" s="1"/>
  <c r="I179" i="12"/>
  <c r="I174" i="12" s="1"/>
  <c r="H116" i="12"/>
  <c r="H115" i="12" s="1"/>
  <c r="H114" i="12" s="1"/>
  <c r="H103" i="12" s="1"/>
  <c r="I13" i="12"/>
  <c r="I12" i="12" s="1"/>
  <c r="H2166" i="12"/>
  <c r="H2327" i="12"/>
  <c r="G2301" i="12"/>
  <c r="I2090" i="12"/>
  <c r="H2409" i="12"/>
  <c r="H2395" i="12" s="1"/>
  <c r="H2155" i="12"/>
  <c r="G2134" i="12"/>
  <c r="G2133" i="12" s="1"/>
  <c r="I2111" i="12"/>
  <c r="I2100" i="12"/>
  <c r="I2099" i="12" s="1"/>
  <c r="H2090" i="12"/>
  <c r="G2367" i="12"/>
  <c r="G2362" i="12" s="1"/>
  <c r="G2356" i="12" s="1"/>
  <c r="H2335" i="12"/>
  <c r="H2218" i="12"/>
  <c r="I2166" i="12"/>
  <c r="G2145" i="12"/>
  <c r="H2100" i="12"/>
  <c r="H2099" i="12" s="1"/>
  <c r="I2015" i="12"/>
  <c r="H2145" i="12"/>
  <c r="H2134" i="12"/>
  <c r="H2133" i="12" s="1"/>
  <c r="I2367" i="12"/>
  <c r="I2362" i="12" s="1"/>
  <c r="I2356" i="12" s="1"/>
  <c r="I2175" i="12"/>
  <c r="H2111" i="12"/>
  <c r="I2004" i="12"/>
  <c r="I2003" i="12" s="1"/>
  <c r="I1968" i="12"/>
  <c r="I1967" i="12" s="1"/>
  <c r="I1957" i="12" s="1"/>
  <c r="H1930" i="12"/>
  <c r="H1929" i="12" s="1"/>
  <c r="H1736" i="12"/>
  <c r="H1711" i="12" s="1"/>
  <c r="G1262" i="12"/>
  <c r="I2441" i="12"/>
  <c r="I2436" i="12" s="1"/>
  <c r="G2015" i="12"/>
  <c r="H2004" i="12"/>
  <c r="H2003" i="12" s="1"/>
  <c r="I2335" i="12"/>
  <c r="H2467" i="12"/>
  <c r="H2466" i="12" s="1"/>
  <c r="H2465" i="12" s="1"/>
  <c r="G2409" i="12"/>
  <c r="G2395" i="12" s="1"/>
  <c r="H2239" i="12"/>
  <c r="H2238" i="12" s="1"/>
  <c r="G2218" i="12"/>
  <c r="G2155" i="12"/>
  <c r="G1918" i="12"/>
  <c r="G1909" i="12" s="1"/>
  <c r="G1791" i="12"/>
  <c r="I1528" i="12"/>
  <c r="I1527" i="12" s="1"/>
  <c r="I1521" i="12" s="1"/>
  <c r="I1394" i="12"/>
  <c r="H1327" i="12"/>
  <c r="I1327" i="12"/>
  <c r="I1098" i="12"/>
  <c r="I1631" i="12"/>
  <c r="I1482" i="12"/>
  <c r="I1481" i="12" s="1"/>
  <c r="H1429" i="12"/>
  <c r="H1428" i="12" s="1"/>
  <c r="H1687" i="12"/>
  <c r="H1686" i="12" s="1"/>
  <c r="H1685" i="12" s="1"/>
  <c r="G1631" i="12"/>
  <c r="G1598" i="12"/>
  <c r="H1578" i="12"/>
  <c r="H1528" i="12"/>
  <c r="H1527" i="12" s="1"/>
  <c r="H1521" i="12" s="1"/>
  <c r="G1429" i="12"/>
  <c r="G1428" i="12" s="1"/>
  <c r="I1404" i="12"/>
  <c r="I1403" i="12" s="1"/>
  <c r="G1385" i="12"/>
  <c r="G1362" i="12"/>
  <c r="G1361" i="12" s="1"/>
  <c r="I1313" i="12"/>
  <c r="H1162" i="12"/>
  <c r="H1048" i="12"/>
  <c r="G1618" i="12"/>
  <c r="G1662" i="12"/>
  <c r="G1661" i="12" s="1"/>
  <c r="G1660" i="12" s="1"/>
  <c r="I1618" i="12"/>
  <c r="I1598" i="12"/>
  <c r="I1578" i="12"/>
  <c r="H1514" i="12"/>
  <c r="H1513" i="12" s="1"/>
  <c r="I1472" i="12"/>
  <c r="I1362" i="12"/>
  <c r="I1361" i="12" s="1"/>
  <c r="G1352" i="12"/>
  <c r="G1298" i="12"/>
  <c r="I1162" i="12"/>
  <c r="I1135" i="12"/>
  <c r="G1077" i="12"/>
  <c r="G1076" i="12" s="1"/>
  <c r="G1048" i="12"/>
  <c r="H1035" i="12"/>
  <c r="H1034" i="12" s="1"/>
  <c r="H1271" i="12"/>
  <c r="G1148" i="12"/>
  <c r="H1098" i="12"/>
  <c r="G1088" i="12"/>
  <c r="G1087" i="12" s="1"/>
  <c r="I1048" i="12"/>
  <c r="I1024" i="12"/>
  <c r="I1020" i="12" s="1"/>
  <c r="G919" i="12"/>
  <c r="G918" i="12" s="1"/>
  <c r="I1262" i="12"/>
  <c r="G1241" i="12"/>
  <c r="G1240" i="12" s="1"/>
  <c r="G1231" i="12"/>
  <c r="G1230" i="12" s="1"/>
  <c r="G1224" i="12" s="1"/>
  <c r="G1162" i="12"/>
  <c r="H1135" i="12"/>
  <c r="G898" i="12"/>
  <c r="G897" i="12" s="1"/>
  <c r="G631" i="12"/>
  <c r="I971" i="12"/>
  <c r="I970" i="12" s="1"/>
  <c r="I869" i="12"/>
  <c r="I868" i="12" s="1"/>
  <c r="G847" i="12"/>
  <c r="G842" i="12" s="1"/>
  <c r="G830" i="12"/>
  <c r="G829" i="12" s="1"/>
  <c r="H684" i="12"/>
  <c r="H683" i="12" s="1"/>
  <c r="G668" i="12"/>
  <c r="G661" i="12" s="1"/>
  <c r="G660" i="12" s="1"/>
  <c r="H639" i="12"/>
  <c r="H638" i="12" s="1"/>
  <c r="I622" i="12"/>
  <c r="I621" i="12" s="1"/>
  <c r="G518" i="12"/>
  <c r="H295" i="12"/>
  <c r="H294" i="12" s="1"/>
  <c r="I994" i="12"/>
  <c r="I993" i="12" s="1"/>
  <c r="I982" i="12"/>
  <c r="I981" i="12" s="1"/>
  <c r="H878" i="12"/>
  <c r="H877" i="12" s="1"/>
  <c r="G861" i="12"/>
  <c r="G860" i="12" s="1"/>
  <c r="G859" i="12" s="1"/>
  <c r="I847" i="12"/>
  <c r="I842" i="12" s="1"/>
  <c r="G724" i="12"/>
  <c r="I584" i="12"/>
  <c r="H547" i="12"/>
  <c r="H546" i="12" s="1"/>
  <c r="I518" i="12"/>
  <c r="I410" i="12"/>
  <c r="I405" i="12"/>
  <c r="I404" i="12" s="1"/>
  <c r="G344" i="12"/>
  <c r="G335" i="12" s="1"/>
  <c r="G334" i="12" s="1"/>
  <c r="G295" i="12"/>
  <c r="G294" i="12" s="1"/>
  <c r="G483" i="12"/>
  <c r="G482" i="12" s="1"/>
  <c r="G461" i="12"/>
  <c r="G443" i="12"/>
  <c r="G442" i="12" s="1"/>
  <c r="H359" i="12"/>
  <c r="H358" i="12" s="1"/>
  <c r="I344" i="12"/>
  <c r="I335" i="12" s="1"/>
  <c r="I334" i="12" s="1"/>
  <c r="I295" i="12"/>
  <c r="I294" i="12" s="1"/>
  <c r="H511" i="12"/>
  <c r="G476" i="12"/>
  <c r="G475" i="12" s="1"/>
  <c r="G437" i="12"/>
  <c r="G436" i="12" s="1"/>
  <c r="H410" i="12"/>
  <c r="G179" i="12"/>
  <c r="G174" i="12" s="1"/>
  <c r="H124" i="12"/>
  <c r="H123" i="12" s="1"/>
  <c r="H261" i="12"/>
  <c r="H260" i="12" s="1"/>
  <c r="I124" i="12"/>
  <c r="I123" i="12" s="1"/>
  <c r="I93" i="12"/>
  <c r="I88" i="12" s="1"/>
  <c r="H93" i="12"/>
  <c r="H88" i="12" s="1"/>
  <c r="H45" i="12"/>
  <c r="H44" i="12" s="1"/>
  <c r="H13" i="12"/>
  <c r="H12" i="12" s="1"/>
  <c r="H151" i="12"/>
  <c r="H1815" i="12" l="1"/>
  <c r="I1815" i="12"/>
  <c r="G1815" i="12"/>
  <c r="H876" i="12"/>
  <c r="H620" i="12"/>
  <c r="H598" i="12" s="1"/>
  <c r="H271" i="12"/>
  <c r="H270" i="12" s="1"/>
  <c r="G2186" i="12"/>
  <c r="H2186" i="12"/>
  <c r="I2186" i="12"/>
  <c r="G876" i="12"/>
  <c r="I876" i="12"/>
  <c r="I929" i="12"/>
  <c r="G929" i="12"/>
  <c r="H929" i="12"/>
  <c r="I271" i="12"/>
  <c r="I270" i="12" s="1"/>
  <c r="G271" i="12"/>
  <c r="G270" i="12" s="1"/>
  <c r="I253" i="12"/>
  <c r="I252" i="12" s="1"/>
  <c r="H253" i="12"/>
  <c r="H252" i="12" s="1"/>
  <c r="G253" i="12"/>
  <c r="G252" i="12" s="1"/>
  <c r="I564" i="12"/>
  <c r="I563" i="12" s="1"/>
  <c r="I562" i="12" s="1"/>
  <c r="G564" i="12"/>
  <c r="G563" i="12" s="1"/>
  <c r="G562" i="12" s="1"/>
  <c r="H564" i="12"/>
  <c r="H563" i="12" s="1"/>
  <c r="H562" i="12" s="1"/>
  <c r="I1983" i="12"/>
  <c r="I1982" i="12" s="1"/>
  <c r="I1981" i="12" s="1"/>
  <c r="G1983" i="12"/>
  <c r="G1982" i="12" s="1"/>
  <c r="G1981" i="12" s="1"/>
  <c r="H1983" i="12"/>
  <c r="H1982" i="12" s="1"/>
  <c r="H1981" i="12" s="1"/>
  <c r="G1239" i="12"/>
  <c r="H1239" i="12"/>
  <c r="I1239" i="12"/>
  <c r="I150" i="12"/>
  <c r="I122" i="12" s="1"/>
  <c r="G652" i="12"/>
  <c r="H1942" i="12"/>
  <c r="I2144" i="12"/>
  <c r="I2110" i="12"/>
  <c r="G620" i="12"/>
  <c r="G598" i="12" s="1"/>
  <c r="G575" i="12"/>
  <c r="I229" i="12"/>
  <c r="I228" i="12" s="1"/>
  <c r="I1411" i="12"/>
  <c r="G448" i="12"/>
  <c r="I1710" i="12"/>
  <c r="G1903" i="12"/>
  <c r="H652" i="12"/>
  <c r="G1710" i="12"/>
  <c r="G229" i="12"/>
  <c r="G228" i="12" s="1"/>
  <c r="G1577" i="12"/>
  <c r="I620" i="12"/>
  <c r="I598" i="12" s="1"/>
  <c r="G1312" i="12"/>
  <c r="H435" i="12"/>
  <c r="H389" i="12"/>
  <c r="H369" i="12" s="1"/>
  <c r="I435" i="12"/>
  <c r="H229" i="12"/>
  <c r="H228" i="12" s="1"/>
  <c r="H1845" i="12"/>
  <c r="I812" i="12"/>
  <c r="I811" i="12" s="1"/>
  <c r="G980" i="12"/>
  <c r="I448" i="12"/>
  <c r="I474" i="12"/>
  <c r="H812" i="12"/>
  <c r="H811" i="12" s="1"/>
  <c r="H682" i="12"/>
  <c r="I2014" i="12"/>
  <c r="I2013" i="12" s="1"/>
  <c r="G2110" i="12"/>
  <c r="H474" i="12"/>
  <c r="H1086" i="12"/>
  <c r="H1069" i="12" s="1"/>
  <c r="H11" i="12"/>
  <c r="I389" i="12"/>
  <c r="I369" i="12" s="1"/>
  <c r="I1597" i="12"/>
  <c r="I1596" i="12" s="1"/>
  <c r="G11" i="12"/>
  <c r="G713" i="12"/>
  <c r="G150" i="12"/>
  <c r="G122" i="12" s="1"/>
  <c r="G389" i="12"/>
  <c r="G369" i="12" s="1"/>
  <c r="H1005" i="12"/>
  <c r="H1004" i="12" s="1"/>
  <c r="I506" i="12"/>
  <c r="I505" i="12" s="1"/>
  <c r="G757" i="12"/>
  <c r="G756" i="12" s="1"/>
  <c r="H506" i="12"/>
  <c r="H505" i="12" s="1"/>
  <c r="I1086" i="12"/>
  <c r="I1069" i="12" s="1"/>
  <c r="I1669" i="12"/>
  <c r="I713" i="12"/>
  <c r="G682" i="12"/>
  <c r="I1577" i="12"/>
  <c r="I333" i="12"/>
  <c r="H2014" i="12"/>
  <c r="H2013" i="12" s="1"/>
  <c r="G506" i="12"/>
  <c r="G505" i="12" s="1"/>
  <c r="H1903" i="12"/>
  <c r="G1411" i="12"/>
  <c r="G2334" i="12"/>
  <c r="H173" i="12"/>
  <c r="H1134" i="12"/>
  <c r="H1133" i="12" s="1"/>
  <c r="H2144" i="12"/>
  <c r="H575" i="12"/>
  <c r="H713" i="12"/>
  <c r="H1710" i="12"/>
  <c r="H1448" i="12"/>
  <c r="H1447" i="12" s="1"/>
  <c r="H333" i="12"/>
  <c r="I652" i="12"/>
  <c r="I1134" i="12"/>
  <c r="I1133" i="12" s="1"/>
  <c r="I682" i="12"/>
  <c r="G1005" i="12"/>
  <c r="G1004" i="12" s="1"/>
  <c r="G1845" i="12"/>
  <c r="G1942" i="12"/>
  <c r="H757" i="12"/>
  <c r="H756" i="12" s="1"/>
  <c r="G1086" i="12"/>
  <c r="G1069" i="12" s="1"/>
  <c r="H1577" i="12"/>
  <c r="H1312" i="12"/>
  <c r="G2377" i="12"/>
  <c r="I1942" i="12"/>
  <c r="H980" i="12"/>
  <c r="I2377" i="12"/>
  <c r="I74" i="12"/>
  <c r="I73" i="12" s="1"/>
  <c r="I173" i="12"/>
  <c r="G333" i="12"/>
  <c r="I575" i="12"/>
  <c r="I11" i="12"/>
  <c r="I980" i="12"/>
  <c r="I1617" i="12"/>
  <c r="G1617" i="12"/>
  <c r="H2334" i="12"/>
  <c r="H448" i="12"/>
  <c r="G812" i="12"/>
  <c r="G811" i="12" s="1"/>
  <c r="H2377" i="12"/>
  <c r="I1448" i="12"/>
  <c r="I1447" i="12" s="1"/>
  <c r="I1351" i="12"/>
  <c r="I1350" i="12" s="1"/>
  <c r="H1669" i="12"/>
  <c r="H150" i="12"/>
  <c r="H122" i="12" s="1"/>
  <c r="G173" i="12"/>
  <c r="I757" i="12"/>
  <c r="I756" i="12" s="1"/>
  <c r="I1005" i="12"/>
  <c r="I1004" i="12" s="1"/>
  <c r="G1134" i="12"/>
  <c r="G1133" i="12" s="1"/>
  <c r="G1448" i="12"/>
  <c r="G1447" i="12" s="1"/>
  <c r="H1597" i="12"/>
  <c r="H1596" i="12" s="1"/>
  <c r="I2334" i="12"/>
  <c r="G2014" i="12"/>
  <c r="G2013" i="12" s="1"/>
  <c r="H2110" i="12"/>
  <c r="H1351" i="12"/>
  <c r="H1350" i="12" s="1"/>
  <c r="G74" i="12"/>
  <c r="G73" i="12" s="1"/>
  <c r="I1903" i="12"/>
  <c r="H1617" i="12"/>
  <c r="H74" i="12"/>
  <c r="H73" i="12" s="1"/>
  <c r="G474" i="12"/>
  <c r="G1351" i="12"/>
  <c r="G1350" i="12" s="1"/>
  <c r="G2144" i="12"/>
  <c r="G435" i="12"/>
  <c r="G1669" i="12"/>
  <c r="I1312" i="12"/>
  <c r="G1597" i="12"/>
  <c r="G1596" i="12" s="1"/>
  <c r="H1411" i="12"/>
  <c r="I1845" i="12"/>
  <c r="F15" i="12"/>
  <c r="F14" i="12" s="1"/>
  <c r="F17" i="12"/>
  <c r="F25" i="12"/>
  <c r="F24" i="12" s="1"/>
  <c r="F23" i="12" s="1"/>
  <c r="F29" i="12"/>
  <c r="F28" i="12" s="1"/>
  <c r="F27" i="12" s="1"/>
  <c r="F33" i="12"/>
  <c r="F32" i="12" s="1"/>
  <c r="F31" i="12" s="1"/>
  <c r="F37" i="12"/>
  <c r="F36" i="12" s="1"/>
  <c r="F35" i="12" s="1"/>
  <c r="F42" i="12"/>
  <c r="F41" i="12" s="1"/>
  <c r="F40" i="12" s="1"/>
  <c r="F39" i="12" s="1"/>
  <c r="F47" i="12"/>
  <c r="F46" i="12" s="1"/>
  <c r="F50" i="12"/>
  <c r="F49" i="12" s="1"/>
  <c r="F55" i="12"/>
  <c r="F54" i="12" s="1"/>
  <c r="F53" i="12" s="1"/>
  <c r="F52" i="12" s="1"/>
  <c r="F77" i="12"/>
  <c r="F76" i="12" s="1"/>
  <c r="F75" i="12" s="1"/>
  <c r="F81" i="12"/>
  <c r="F80" i="12" s="1"/>
  <c r="F84" i="12"/>
  <c r="F86" i="12"/>
  <c r="F90" i="12"/>
  <c r="F89" i="12" s="1"/>
  <c r="F94" i="12"/>
  <c r="F97" i="12"/>
  <c r="F100" i="12"/>
  <c r="F107" i="12"/>
  <c r="F106" i="12" s="1"/>
  <c r="F105" i="12" s="1"/>
  <c r="F104" i="12" s="1"/>
  <c r="F112" i="12"/>
  <c r="F111" i="12" s="1"/>
  <c r="F110" i="12" s="1"/>
  <c r="F109" i="12" s="1"/>
  <c r="F117" i="12"/>
  <c r="F119" i="12"/>
  <c r="F126" i="12"/>
  <c r="F125" i="12" s="1"/>
  <c r="F130" i="12"/>
  <c r="F129" i="12" s="1"/>
  <c r="F134" i="12"/>
  <c r="F133" i="12" s="1"/>
  <c r="F139" i="12"/>
  <c r="F138" i="12" s="1"/>
  <c r="F137" i="12" s="1"/>
  <c r="F143" i="12"/>
  <c r="F142" i="12" s="1"/>
  <c r="F141" i="12" s="1"/>
  <c r="F148" i="12"/>
  <c r="F147" i="12" s="1"/>
  <c r="F146" i="12" s="1"/>
  <c r="F145" i="12" s="1"/>
  <c r="F153" i="12"/>
  <c r="F152" i="12" s="1"/>
  <c r="F156" i="12"/>
  <c r="F155" i="12" s="1"/>
  <c r="F163" i="12"/>
  <c r="F162" i="12" s="1"/>
  <c r="F166" i="12"/>
  <c r="F165" i="12" s="1"/>
  <c r="F171" i="12"/>
  <c r="F170" i="12" s="1"/>
  <c r="F169" i="12" s="1"/>
  <c r="F168" i="12" s="1"/>
  <c r="F177" i="12"/>
  <c r="F176" i="12" s="1"/>
  <c r="F175" i="12" s="1"/>
  <c r="F181" i="12"/>
  <c r="F180" i="12" s="1"/>
  <c r="F184" i="12"/>
  <c r="F183" i="12" s="1"/>
  <c r="F188" i="12"/>
  <c r="F187" i="12" s="1"/>
  <c r="F186" i="12" s="1"/>
  <c r="F193" i="12"/>
  <c r="F192" i="12" s="1"/>
  <c r="F191" i="12" s="1"/>
  <c r="F197" i="12"/>
  <c r="F196" i="12" s="1"/>
  <c r="F195" i="12" s="1"/>
  <c r="F201" i="12"/>
  <c r="F200" i="12" s="1"/>
  <c r="F199" i="12" s="1"/>
  <c r="F205" i="12"/>
  <c r="F204" i="12" s="1"/>
  <c r="F203" i="12" s="1"/>
  <c r="F209" i="12"/>
  <c r="F208" i="12" s="1"/>
  <c r="F207" i="12" s="1"/>
  <c r="F213" i="12"/>
  <c r="F212" i="12" s="1"/>
  <c r="F211" i="12" s="1"/>
  <c r="F232" i="12"/>
  <c r="F234" i="12"/>
  <c r="F238" i="12"/>
  <c r="F237" i="12" s="1"/>
  <c r="F241" i="12"/>
  <c r="F240" i="12" s="1"/>
  <c r="F250" i="12"/>
  <c r="F249" i="12" s="1"/>
  <c r="F248" i="12" s="1"/>
  <c r="F256" i="12"/>
  <c r="F258" i="12"/>
  <c r="F262" i="12"/>
  <c r="F264" i="12"/>
  <c r="F274" i="12"/>
  <c r="F273" i="12" s="1"/>
  <c r="F272" i="12" s="1"/>
  <c r="F278" i="12"/>
  <c r="F280" i="12"/>
  <c r="F285" i="12"/>
  <c r="F287" i="12"/>
  <c r="F298" i="12"/>
  <c r="F297" i="12" s="1"/>
  <c r="F296" i="12" s="1"/>
  <c r="F308" i="12"/>
  <c r="F307" i="12" s="1"/>
  <c r="F300" i="12" s="1"/>
  <c r="F312" i="12"/>
  <c r="F311" i="12" s="1"/>
  <c r="F310" i="12" s="1"/>
  <c r="F316" i="12"/>
  <c r="F315" i="12" s="1"/>
  <c r="F314" i="12" s="1"/>
  <c r="F320" i="12"/>
  <c r="F319" i="12" s="1"/>
  <c r="F318" i="12" s="1"/>
  <c r="F325" i="12"/>
  <c r="F324" i="12" s="1"/>
  <c r="F323" i="12" s="1"/>
  <c r="F331" i="12"/>
  <c r="F330" i="12" s="1"/>
  <c r="F329" i="12" s="1"/>
  <c r="F328" i="12" s="1"/>
  <c r="F338" i="12"/>
  <c r="F337" i="12" s="1"/>
  <c r="F336" i="12" s="1"/>
  <c r="F342" i="12"/>
  <c r="F341" i="12" s="1"/>
  <c r="F340" i="12" s="1"/>
  <c r="F346" i="12"/>
  <c r="F345" i="12" s="1"/>
  <c r="F349" i="12"/>
  <c r="F348" i="12" s="1"/>
  <c r="F352" i="12"/>
  <c r="F351" i="12" s="1"/>
  <c r="F356" i="12"/>
  <c r="F355" i="12" s="1"/>
  <c r="F354" i="12" s="1"/>
  <c r="F362" i="12"/>
  <c r="F361" i="12" s="1"/>
  <c r="F360" i="12" s="1"/>
  <c r="F366" i="12"/>
  <c r="F365" i="12" s="1"/>
  <c r="F364" i="12" s="1"/>
  <c r="F373" i="12"/>
  <c r="F375" i="12"/>
  <c r="F379" i="12"/>
  <c r="F378" i="12" s="1"/>
  <c r="F377" i="12" s="1"/>
  <c r="F383" i="12"/>
  <c r="F382" i="12" s="1"/>
  <c r="F381" i="12" s="1"/>
  <c r="F387" i="12"/>
  <c r="F386" i="12" s="1"/>
  <c r="F385" i="12" s="1"/>
  <c r="F392" i="12"/>
  <c r="F394" i="12"/>
  <c r="F399" i="12"/>
  <c r="F401" i="12"/>
  <c r="F406" i="12"/>
  <c r="F408" i="12"/>
  <c r="F413" i="12"/>
  <c r="F412" i="12" s="1"/>
  <c r="F411" i="12" s="1"/>
  <c r="F417" i="12"/>
  <c r="F416" i="12" s="1"/>
  <c r="F415" i="12" s="1"/>
  <c r="F438" i="12"/>
  <c r="F440" i="12"/>
  <c r="F444" i="12"/>
  <c r="F446" i="12"/>
  <c r="F451" i="12"/>
  <c r="F453" i="12"/>
  <c r="F457" i="12"/>
  <c r="F459" i="12"/>
  <c r="F464" i="12"/>
  <c r="F463" i="12" s="1"/>
  <c r="F462" i="12" s="1"/>
  <c r="F468" i="12"/>
  <c r="F467" i="12" s="1"/>
  <c r="F466" i="12" s="1"/>
  <c r="F472" i="12"/>
  <c r="F471" i="12" s="1"/>
  <c r="F470" i="12" s="1"/>
  <c r="F477" i="12"/>
  <c r="F479" i="12"/>
  <c r="F484" i="12"/>
  <c r="F486" i="12"/>
  <c r="F490" i="12"/>
  <c r="F492" i="12"/>
  <c r="F496" i="12"/>
  <c r="F495" i="12" s="1"/>
  <c r="F494" i="12" s="1"/>
  <c r="F500" i="12"/>
  <c r="F502" i="12"/>
  <c r="F509" i="12"/>
  <c r="F508" i="12" s="1"/>
  <c r="F507" i="12" s="1"/>
  <c r="F513" i="12"/>
  <c r="F512" i="12" s="1"/>
  <c r="F516" i="12"/>
  <c r="F515" i="12" s="1"/>
  <c r="F520" i="12"/>
  <c r="F519" i="12" s="1"/>
  <c r="F523" i="12"/>
  <c r="F522" i="12" s="1"/>
  <c r="F527" i="12"/>
  <c r="F526" i="12" s="1"/>
  <c r="F525" i="12" s="1"/>
  <c r="F531" i="12"/>
  <c r="F530" i="12" s="1"/>
  <c r="F529" i="12" s="1"/>
  <c r="F535" i="12"/>
  <c r="F534" i="12" s="1"/>
  <c r="F533" i="12" s="1"/>
  <c r="F539" i="12"/>
  <c r="F538" i="12" s="1"/>
  <c r="F542" i="12"/>
  <c r="F544" i="12"/>
  <c r="F549" i="12"/>
  <c r="F548" i="12" s="1"/>
  <c r="F552" i="12"/>
  <c r="F551" i="12" s="1"/>
  <c r="F556" i="12"/>
  <c r="F555" i="12" s="1"/>
  <c r="F554" i="12" s="1"/>
  <c r="F560" i="12"/>
  <c r="F559" i="12" s="1"/>
  <c r="F558" i="12" s="1"/>
  <c r="F569" i="12"/>
  <c r="F571" i="12"/>
  <c r="F579" i="12"/>
  <c r="F578" i="12" s="1"/>
  <c r="F582" i="12"/>
  <c r="F581" i="12" s="1"/>
  <c r="F587" i="12"/>
  <c r="F586" i="12" s="1"/>
  <c r="F585" i="12" s="1"/>
  <c r="F591" i="12"/>
  <c r="F590" i="12" s="1"/>
  <c r="F589" i="12" s="1"/>
  <c r="F596" i="12"/>
  <c r="F595" i="12" s="1"/>
  <c r="F594" i="12" s="1"/>
  <c r="F593" i="12" s="1"/>
  <c r="F602" i="12"/>
  <c r="F601" i="12" s="1"/>
  <c r="F605" i="12"/>
  <c r="F604" i="12" s="1"/>
  <c r="F608" i="12"/>
  <c r="F607" i="12" s="1"/>
  <c r="F611" i="12"/>
  <c r="F613" i="12"/>
  <c r="F615" i="12"/>
  <c r="F618" i="12"/>
  <c r="F617" i="12" s="1"/>
  <c r="F623" i="12"/>
  <c r="F625" i="12"/>
  <c r="F629" i="12"/>
  <c r="F628" i="12" s="1"/>
  <c r="F627" i="12" s="1"/>
  <c r="F633" i="12"/>
  <c r="F632" i="12" s="1"/>
  <c r="F636" i="12"/>
  <c r="F635" i="12" s="1"/>
  <c r="F641" i="12"/>
  <c r="F640" i="12" s="1"/>
  <c r="F644" i="12"/>
  <c r="F643" i="12" s="1"/>
  <c r="F649" i="12"/>
  <c r="F648" i="12" s="1"/>
  <c r="F647" i="12" s="1"/>
  <c r="F646" i="12" s="1"/>
  <c r="F656" i="12"/>
  <c r="F658" i="12"/>
  <c r="F663" i="12"/>
  <c r="F662" i="12" s="1"/>
  <c r="F666" i="12"/>
  <c r="F665" i="12" s="1"/>
  <c r="F669" i="12"/>
  <c r="F673" i="12"/>
  <c r="F679" i="12"/>
  <c r="F678" i="12" s="1"/>
  <c r="F677" i="12" s="1"/>
  <c r="F685" i="12"/>
  <c r="F687" i="12"/>
  <c r="F691" i="12"/>
  <c r="F690" i="12" s="1"/>
  <c r="F689" i="12" s="1"/>
  <c r="F695" i="12"/>
  <c r="F694" i="12" s="1"/>
  <c r="F693" i="12" s="1"/>
  <c r="F699" i="12"/>
  <c r="F701" i="12"/>
  <c r="F705" i="12"/>
  <c r="F704" i="12" s="1"/>
  <c r="F703" i="12" s="1"/>
  <c r="F709" i="12"/>
  <c r="F711" i="12"/>
  <c r="F716" i="12"/>
  <c r="F719" i="12"/>
  <c r="F722" i="12"/>
  <c r="F726" i="12"/>
  <c r="F725" i="12" s="1"/>
  <c r="F729" i="12"/>
  <c r="F728" i="12" s="1"/>
  <c r="F733" i="12"/>
  <c r="F735" i="12"/>
  <c r="F739" i="12"/>
  <c r="F741" i="12"/>
  <c r="F745" i="12"/>
  <c r="F747" i="12"/>
  <c r="F752" i="12"/>
  <c r="F754" i="12"/>
  <c r="F760" i="12"/>
  <c r="F759" i="12" s="1"/>
  <c r="F763" i="12"/>
  <c r="F762" i="12" s="1"/>
  <c r="F766" i="12"/>
  <c r="F772" i="12"/>
  <c r="F771" i="12" s="1"/>
  <c r="F776" i="12"/>
  <c r="F778" i="12"/>
  <c r="F782" i="12"/>
  <c r="F781" i="12" s="1"/>
  <c r="F780" i="12" s="1"/>
  <c r="F787" i="12"/>
  <c r="F786" i="12" s="1"/>
  <c r="F785" i="12" s="1"/>
  <c r="F807" i="12"/>
  <c r="F809" i="12"/>
  <c r="F798" i="12"/>
  <c r="F797" i="12" s="1"/>
  <c r="F800" i="12"/>
  <c r="F815" i="12"/>
  <c r="F814" i="12" s="1"/>
  <c r="F818" i="12"/>
  <c r="F817" i="12" s="1"/>
  <c r="F821" i="12"/>
  <c r="F823" i="12"/>
  <c r="F827" i="12"/>
  <c r="F826" i="12" s="1"/>
  <c r="F831" i="12"/>
  <c r="F833" i="12"/>
  <c r="F838" i="12"/>
  <c r="F840" i="12"/>
  <c r="F845" i="12"/>
  <c r="F844" i="12" s="1"/>
  <c r="F843" i="12" s="1"/>
  <c r="F849" i="12"/>
  <c r="F848" i="12" s="1"/>
  <c r="F852" i="12"/>
  <c r="F851" i="12" s="1"/>
  <c r="F857" i="12"/>
  <c r="F854" i="12" s="1"/>
  <c r="F862" i="12"/>
  <c r="F864" i="12"/>
  <c r="F866" i="12"/>
  <c r="F871" i="12"/>
  <c r="F870" i="12" s="1"/>
  <c r="F874" i="12"/>
  <c r="F873" i="12" s="1"/>
  <c r="F880" i="12"/>
  <c r="F879" i="12" s="1"/>
  <c r="F883" i="12"/>
  <c r="F882" i="12" s="1"/>
  <c r="F887" i="12"/>
  <c r="F886" i="12" s="1"/>
  <c r="F885" i="12" s="1"/>
  <c r="F891" i="12"/>
  <c r="F890" i="12" s="1"/>
  <c r="F889" i="12" s="1"/>
  <c r="F895" i="12"/>
  <c r="F894" i="12" s="1"/>
  <c r="F893" i="12" s="1"/>
  <c r="F900" i="12"/>
  <c r="F899" i="12" s="1"/>
  <c r="F903" i="12"/>
  <c r="F902" i="12" s="1"/>
  <c r="F906" i="12"/>
  <c r="F905" i="12" s="1"/>
  <c r="F910" i="12"/>
  <c r="F909" i="12" s="1"/>
  <c r="F922" i="12"/>
  <c r="F921" i="12" s="1"/>
  <c r="F920" i="12" s="1"/>
  <c r="F926" i="12"/>
  <c r="F925" i="12" s="1"/>
  <c r="F924" i="12" s="1"/>
  <c r="F932" i="12"/>
  <c r="F931" i="12" s="1"/>
  <c r="F930" i="12" s="1"/>
  <c r="F936" i="12"/>
  <c r="F935" i="12" s="1"/>
  <c r="F934" i="12" s="1"/>
  <c r="F940" i="12"/>
  <c r="F939" i="12" s="1"/>
  <c r="F938" i="12" s="1"/>
  <c r="F944" i="12"/>
  <c r="F954" i="12"/>
  <c r="F960" i="12"/>
  <c r="F966" i="12"/>
  <c r="F968" i="12"/>
  <c r="F972" i="12"/>
  <c r="F974" i="12"/>
  <c r="F978" i="12"/>
  <c r="F977" i="12" s="1"/>
  <c r="F976" i="12" s="1"/>
  <c r="F983" i="12"/>
  <c r="F985" i="12"/>
  <c r="F989" i="12"/>
  <c r="F991" i="12"/>
  <c r="F995" i="12"/>
  <c r="F997" i="12"/>
  <c r="F1002" i="12"/>
  <c r="F1001" i="12" s="1"/>
  <c r="F1000" i="12" s="1"/>
  <c r="F999" i="12" s="1"/>
  <c r="F1008" i="12"/>
  <c r="F1007" i="12" s="1"/>
  <c r="F1011" i="12"/>
  <c r="F1022" i="12"/>
  <c r="F1021" i="12" s="1"/>
  <c r="F1025" i="12"/>
  <c r="F1036" i="12"/>
  <c r="F1038" i="12"/>
  <c r="F1042" i="12"/>
  <c r="F1041" i="12" s="1"/>
  <c r="F1040" i="12" s="1"/>
  <c r="F1046" i="12"/>
  <c r="F1045" i="12" s="1"/>
  <c r="F1044" i="12" s="1"/>
  <c r="F1051" i="12"/>
  <c r="F1050" i="12" s="1"/>
  <c r="F1049" i="12" s="1"/>
  <c r="F1057" i="12"/>
  <c r="F1056" i="12" s="1"/>
  <c r="F1055" i="12" s="1"/>
  <c r="F1061" i="12"/>
  <c r="F1060" i="12" s="1"/>
  <c r="F1059" i="12" s="1"/>
  <c r="F1066" i="12"/>
  <c r="F1065" i="12" s="1"/>
  <c r="F1064" i="12" s="1"/>
  <c r="F1063" i="12" s="1"/>
  <c r="F1074" i="12"/>
  <c r="F1073" i="12" s="1"/>
  <c r="F1072" i="12" s="1"/>
  <c r="F1071" i="12" s="1"/>
  <c r="F1070" i="12" s="1"/>
  <c r="F1080" i="12"/>
  <c r="F1079" i="12" s="1"/>
  <c r="F1078" i="12" s="1"/>
  <c r="F1084" i="12"/>
  <c r="F1083" i="12" s="1"/>
  <c r="F1082" i="12" s="1"/>
  <c r="F1090" i="12"/>
  <c r="F1089" i="12" s="1"/>
  <c r="F1093" i="12"/>
  <c r="F1092" i="12" s="1"/>
  <c r="F1096" i="12"/>
  <c r="F1095" i="12" s="1"/>
  <c r="F1101" i="12"/>
  <c r="F1100" i="12" s="1"/>
  <c r="F1099" i="12" s="1"/>
  <c r="F1105" i="12"/>
  <c r="F1104" i="12" s="1"/>
  <c r="F1103" i="12" s="1"/>
  <c r="F1131" i="12"/>
  <c r="F1130" i="12" s="1"/>
  <c r="F1129" i="12" s="1"/>
  <c r="F1128" i="12" s="1"/>
  <c r="F1127" i="12" s="1"/>
  <c r="F1138" i="12"/>
  <c r="F1137" i="12" s="1"/>
  <c r="F1136" i="12" s="1"/>
  <c r="F1142" i="12"/>
  <c r="F1141" i="12" s="1"/>
  <c r="F1140" i="12" s="1"/>
  <c r="F1146" i="12"/>
  <c r="F1145" i="12" s="1"/>
  <c r="F1144" i="12" s="1"/>
  <c r="F1151" i="12"/>
  <c r="F1150" i="12" s="1"/>
  <c r="F1149" i="12" s="1"/>
  <c r="F1155" i="12"/>
  <c r="F1154" i="12" s="1"/>
  <c r="F1153" i="12" s="1"/>
  <c r="F1160" i="12"/>
  <c r="F1159" i="12" s="1"/>
  <c r="F1158" i="12" s="1"/>
  <c r="F1157" i="12" s="1"/>
  <c r="F1165" i="12"/>
  <c r="F1164" i="12" s="1"/>
  <c r="F1163" i="12" s="1"/>
  <c r="F1169" i="12"/>
  <c r="F1168" i="12" s="1"/>
  <c r="F1167" i="12" s="1"/>
  <c r="F1173" i="12"/>
  <c r="F1172" i="12" s="1"/>
  <c r="F1171" i="12" s="1"/>
  <c r="F1177" i="12"/>
  <c r="F1176" i="12" s="1"/>
  <c r="F1175" i="12" s="1"/>
  <c r="F1181" i="12"/>
  <c r="F1180" i="12" s="1"/>
  <c r="F1179" i="12" s="1"/>
  <c r="F1185" i="12"/>
  <c r="F1184" i="12" s="1"/>
  <c r="F1183" i="12" s="1"/>
  <c r="F1189" i="12"/>
  <c r="F1188" i="12" s="1"/>
  <c r="F1187" i="12" s="1"/>
  <c r="F1193" i="12"/>
  <c r="F1192" i="12" s="1"/>
  <c r="F1191" i="12" s="1"/>
  <c r="F1198" i="12"/>
  <c r="F1197" i="12" s="1"/>
  <c r="F1196" i="12" s="1"/>
  <c r="F1195" i="12" s="1"/>
  <c r="F1207" i="12"/>
  <c r="F1206" i="12" s="1"/>
  <c r="F1205" i="12" s="1"/>
  <c r="F1200" i="12" s="1"/>
  <c r="F1213" i="12"/>
  <c r="F1212" i="12" s="1"/>
  <c r="F1217" i="12"/>
  <c r="F1216" i="12" s="1"/>
  <c r="F1221" i="12"/>
  <c r="F1220" i="12" s="1"/>
  <c r="F1228" i="12"/>
  <c r="F1227" i="12" s="1"/>
  <c r="F1226" i="12" s="1"/>
  <c r="F1225" i="12" s="1"/>
  <c r="F1233" i="12"/>
  <c r="F1232" i="12" s="1"/>
  <c r="F1236" i="12"/>
  <c r="F1235" i="12" s="1"/>
  <c r="F1243" i="12"/>
  <c r="F1242" i="12" s="1"/>
  <c r="F1246" i="12"/>
  <c r="F1245" i="12" s="1"/>
  <c r="F1250" i="12"/>
  <c r="F1249" i="12" s="1"/>
  <c r="F1248" i="12" s="1"/>
  <c r="F1255" i="12"/>
  <c r="F1254" i="12" s="1"/>
  <c r="F1253" i="12" s="1"/>
  <c r="F1252" i="12" s="1"/>
  <c r="F1260" i="12"/>
  <c r="F1259" i="12" s="1"/>
  <c r="F1258" i="12" s="1"/>
  <c r="F1257" i="12" s="1"/>
  <c r="F1265" i="12"/>
  <c r="F1264" i="12" s="1"/>
  <c r="F1263" i="12" s="1"/>
  <c r="F1269" i="12"/>
  <c r="F1268" i="12" s="1"/>
  <c r="F1267" i="12" s="1"/>
  <c r="F1274" i="12"/>
  <c r="F1273" i="12" s="1"/>
  <c r="F1272" i="12" s="1"/>
  <c r="F1278" i="12"/>
  <c r="F1277" i="12" s="1"/>
  <c r="F1276" i="12" s="1"/>
  <c r="F1282" i="12"/>
  <c r="F1281" i="12" s="1"/>
  <c r="F1280" i="12" s="1"/>
  <c r="F1290" i="12"/>
  <c r="F1289" i="12" s="1"/>
  <c r="F1288" i="12" s="1"/>
  <c r="F1287" i="12" s="1"/>
  <c r="F1296" i="12"/>
  <c r="F1295" i="12" s="1"/>
  <c r="F1294" i="12" s="1"/>
  <c r="F1293" i="12" s="1"/>
  <c r="F1301" i="12"/>
  <c r="F1300" i="12" s="1"/>
  <c r="F1299" i="12" s="1"/>
  <c r="F1305" i="12"/>
  <c r="F1304" i="12" s="1"/>
  <c r="F1303" i="12" s="1"/>
  <c r="F1316" i="12"/>
  <c r="F1315" i="12" s="1"/>
  <c r="F1314" i="12" s="1"/>
  <c r="F1320" i="12"/>
  <c r="F1319" i="12" s="1"/>
  <c r="F1318" i="12" s="1"/>
  <c r="F1325" i="12"/>
  <c r="F1324" i="12" s="1"/>
  <c r="F1323" i="12" s="1"/>
  <c r="F1322" i="12" s="1"/>
  <c r="F1330" i="12"/>
  <c r="F1329" i="12" s="1"/>
  <c r="F1328" i="12" s="1"/>
  <c r="F1334" i="12"/>
  <c r="F1333" i="12" s="1"/>
  <c r="F1332" i="12" s="1"/>
  <c r="F1339" i="12"/>
  <c r="F1338" i="12" s="1"/>
  <c r="F1337" i="12" s="1"/>
  <c r="F1336" i="12" s="1"/>
  <c r="F1348" i="12"/>
  <c r="F1347" i="12" s="1"/>
  <c r="F1355" i="12"/>
  <c r="F1354" i="12" s="1"/>
  <c r="F1353" i="12" s="1"/>
  <c r="F1359" i="12"/>
  <c r="F1358" i="12" s="1"/>
  <c r="F1357" i="12" s="1"/>
  <c r="F1364" i="12"/>
  <c r="F1363" i="12" s="1"/>
  <c r="F1367" i="12"/>
  <c r="F1366" i="12" s="1"/>
  <c r="F1370" i="12"/>
  <c r="F1369" i="12" s="1"/>
  <c r="F1374" i="12"/>
  <c r="F1373" i="12" s="1"/>
  <c r="F1372" i="12" s="1"/>
  <c r="F1378" i="12"/>
  <c r="F1377" i="12" s="1"/>
  <c r="F1376" i="12" s="1"/>
  <c r="F1383" i="12"/>
  <c r="F1382" i="12" s="1"/>
  <c r="F1381" i="12" s="1"/>
  <c r="F1380" i="12" s="1"/>
  <c r="F1388" i="12"/>
  <c r="F1387" i="12" s="1"/>
  <c r="F1386" i="12" s="1"/>
  <c r="F1392" i="12"/>
  <c r="F1391" i="12" s="1"/>
  <c r="F1390" i="12" s="1"/>
  <c r="F1397" i="12"/>
  <c r="F1396" i="12" s="1"/>
  <c r="F1395" i="12" s="1"/>
  <c r="F1401" i="12"/>
  <c r="F1400" i="12" s="1"/>
  <c r="F1399" i="12" s="1"/>
  <c r="F1406" i="12"/>
  <c r="F1405" i="12" s="1"/>
  <c r="F1409" i="12"/>
  <c r="F1408" i="12" s="1"/>
  <c r="F1416" i="12"/>
  <c r="F1415" i="12" s="1"/>
  <c r="F1414" i="12" s="1"/>
  <c r="F1413" i="12" s="1"/>
  <c r="F1421" i="12"/>
  <c r="F1420" i="12" s="1"/>
  <c r="F1425" i="12"/>
  <c r="F1424" i="12" s="1"/>
  <c r="F1432" i="12"/>
  <c r="F1431" i="12" s="1"/>
  <c r="F1430" i="12" s="1"/>
  <c r="F1436" i="12"/>
  <c r="F1435" i="12" s="1"/>
  <c r="F1434" i="12" s="1"/>
  <c r="F1440" i="12"/>
  <c r="F1439" i="12" s="1"/>
  <c r="F1438" i="12" s="1"/>
  <c r="F1445" i="12"/>
  <c r="F1444" i="12" s="1"/>
  <c r="F1443" i="12" s="1"/>
  <c r="F1442" i="12" s="1"/>
  <c r="F1452" i="12"/>
  <c r="F1451" i="12" s="1"/>
  <c r="F1455" i="12"/>
  <c r="F1454" i="12" s="1"/>
  <c r="F1460" i="12"/>
  <c r="F1459" i="12" s="1"/>
  <c r="F1458" i="12" s="1"/>
  <c r="F1457" i="12" s="1"/>
  <c r="F1465" i="12"/>
  <c r="F1464" i="12" s="1"/>
  <c r="F1463" i="12" s="1"/>
  <c r="F1462" i="12" s="1"/>
  <c r="F1470" i="12"/>
  <c r="F1469" i="12" s="1"/>
  <c r="F1468" i="12" s="1"/>
  <c r="F1467" i="12" s="1"/>
  <c r="F1475" i="12"/>
  <c r="F1474" i="12" s="1"/>
  <c r="F1473" i="12" s="1"/>
  <c r="F1479" i="12"/>
  <c r="F1478" i="12" s="1"/>
  <c r="F1477" i="12" s="1"/>
  <c r="F1484" i="12"/>
  <c r="F1483" i="12" s="1"/>
  <c r="F1487" i="12"/>
  <c r="F1486" i="12" s="1"/>
  <c r="F1490" i="12"/>
  <c r="F1489" i="12" s="1"/>
  <c r="F1494" i="12"/>
  <c r="F1493" i="12" s="1"/>
  <c r="F1492" i="12" s="1"/>
  <c r="F1498" i="12"/>
  <c r="F1497" i="12" s="1"/>
  <c r="F1496" i="12" s="1"/>
  <c r="F1503" i="12"/>
  <c r="F1502" i="12" s="1"/>
  <c r="F1501" i="12" s="1"/>
  <c r="F1500" i="12" s="1"/>
  <c r="F1508" i="12"/>
  <c r="F1507" i="12" s="1"/>
  <c r="F1511" i="12"/>
  <c r="F1510" i="12" s="1"/>
  <c r="F1516" i="12"/>
  <c r="F1515" i="12" s="1"/>
  <c r="F1519" i="12"/>
  <c r="F1518" i="12" s="1"/>
  <c r="F1525" i="12"/>
  <c r="F1524" i="12" s="1"/>
  <c r="F1523" i="12" s="1"/>
  <c r="F1522" i="12" s="1"/>
  <c r="F1530" i="12"/>
  <c r="F1529" i="12" s="1"/>
  <c r="F1533" i="12"/>
  <c r="F1532" i="12" s="1"/>
  <c r="F1536" i="12"/>
  <c r="F1535" i="12" s="1"/>
  <c r="F1540" i="12"/>
  <c r="F1539" i="12" s="1"/>
  <c r="F1538" i="12" s="1"/>
  <c r="F1545" i="12"/>
  <c r="F1544" i="12" s="1"/>
  <c r="F1543" i="12" s="1"/>
  <c r="F1542" i="12" s="1"/>
  <c r="F1550" i="12"/>
  <c r="F1549" i="12" s="1"/>
  <c r="F1548" i="12" s="1"/>
  <c r="F1547" i="12" s="1"/>
  <c r="F1581" i="12"/>
  <c r="F1580" i="12" s="1"/>
  <c r="F1579" i="12" s="1"/>
  <c r="F1585" i="12"/>
  <c r="F1584" i="12" s="1"/>
  <c r="F1583" i="12" s="1"/>
  <c r="F1590" i="12"/>
  <c r="F1589" i="12" s="1"/>
  <c r="F1588" i="12" s="1"/>
  <c r="F1594" i="12"/>
  <c r="F1593" i="12" s="1"/>
  <c r="F1592" i="12" s="1"/>
  <c r="F1600" i="12"/>
  <c r="F1599" i="12" s="1"/>
  <c r="F1603" i="12"/>
  <c r="F1602" i="12" s="1"/>
  <c r="F1606" i="12"/>
  <c r="F1605" i="12" s="1"/>
  <c r="F1610" i="12"/>
  <c r="F1609" i="12" s="1"/>
  <c r="F1613" i="12"/>
  <c r="F1615" i="12"/>
  <c r="F1621" i="12"/>
  <c r="F1620" i="12" s="1"/>
  <c r="F1619" i="12" s="1"/>
  <c r="F1625" i="12"/>
  <c r="F1624" i="12" s="1"/>
  <c r="F1623" i="12" s="1"/>
  <c r="F1629" i="12"/>
  <c r="F1628" i="12" s="1"/>
  <c r="F1627" i="12" s="1"/>
  <c r="F1634" i="12"/>
  <c r="F1633" i="12" s="1"/>
  <c r="F1632" i="12" s="1"/>
  <c r="F1638" i="12"/>
  <c r="F1637" i="12" s="1"/>
  <c r="F1636" i="12" s="1"/>
  <c r="F1642" i="12"/>
  <c r="F1641" i="12" s="1"/>
  <c r="F1640" i="12" s="1"/>
  <c r="F1646" i="12"/>
  <c r="F1645" i="12" s="1"/>
  <c r="F1644" i="12" s="1"/>
  <c r="F1650" i="12"/>
  <c r="F1649" i="12" s="1"/>
  <c r="F1648" i="12" s="1"/>
  <c r="F1655" i="12"/>
  <c r="F1654" i="12" s="1"/>
  <c r="F1658" i="12"/>
  <c r="F1657" i="12" s="1"/>
  <c r="F1664" i="12"/>
  <c r="F1663" i="12" s="1"/>
  <c r="F1667" i="12"/>
  <c r="F1666" i="12" s="1"/>
  <c r="F1674" i="12"/>
  <c r="F1673" i="12" s="1"/>
  <c r="F1672" i="12" s="1"/>
  <c r="F1678" i="12"/>
  <c r="F1677" i="12" s="1"/>
  <c r="F1681" i="12"/>
  <c r="F1683" i="12"/>
  <c r="F1689" i="12"/>
  <c r="F1688" i="12" s="1"/>
  <c r="F1692" i="12"/>
  <c r="F1691" i="12" s="1"/>
  <c r="F1695" i="12"/>
  <c r="F1694" i="12" s="1"/>
  <c r="F1699" i="12"/>
  <c r="F1698" i="12" s="1"/>
  <c r="F1697" i="12" s="1"/>
  <c r="F1703" i="12"/>
  <c r="F1702" i="12" s="1"/>
  <c r="F1701" i="12" s="1"/>
  <c r="F1707" i="12"/>
  <c r="F1706" i="12" s="1"/>
  <c r="F1705" i="12" s="1"/>
  <c r="F1714" i="12"/>
  <c r="F1713" i="12" s="1"/>
  <c r="F1712" i="12" s="1"/>
  <c r="F1718" i="12"/>
  <c r="F1717" i="12" s="1"/>
  <c r="F1716" i="12" s="1"/>
  <c r="F1722" i="12"/>
  <c r="F1721" i="12" s="1"/>
  <c r="F1720" i="12" s="1"/>
  <c r="F1726" i="12"/>
  <c r="F1725" i="12" s="1"/>
  <c r="F1724" i="12" s="1"/>
  <c r="F1738" i="12"/>
  <c r="F1737" i="12" s="1"/>
  <c r="F1741" i="12"/>
  <c r="F1740" i="12" s="1"/>
  <c r="F1745" i="12"/>
  <c r="F1744" i="12" s="1"/>
  <c r="F1743" i="12" s="1"/>
  <c r="F1749" i="12"/>
  <c r="F1748" i="12" s="1"/>
  <c r="F1747" i="12" s="1"/>
  <c r="F1753" i="12"/>
  <c r="F1752" i="12" s="1"/>
  <c r="F1751" i="12" s="1"/>
  <c r="F1757" i="12"/>
  <c r="F1756" i="12" s="1"/>
  <c r="F1755" i="12" s="1"/>
  <c r="F1761" i="12"/>
  <c r="F1760" i="12" s="1"/>
  <c r="F1759" i="12" s="1"/>
  <c r="F1766" i="12"/>
  <c r="F1765" i="12" s="1"/>
  <c r="F1764" i="12" s="1"/>
  <c r="F1763" i="12" s="1"/>
  <c r="F1771" i="12"/>
  <c r="F1770" i="12" s="1"/>
  <c r="F1769" i="12" s="1"/>
  <c r="F1768" i="12" s="1"/>
  <c r="F1776" i="12"/>
  <c r="F1775" i="12" s="1"/>
  <c r="F1779" i="12"/>
  <c r="F1778" i="12" s="1"/>
  <c r="F1784" i="12"/>
  <c r="F1783" i="12" s="1"/>
  <c r="F1782" i="12" s="1"/>
  <c r="F1781" i="12" s="1"/>
  <c r="F1789" i="12"/>
  <c r="F1788" i="12" s="1"/>
  <c r="F1787" i="12" s="1"/>
  <c r="F1786" i="12" s="1"/>
  <c r="F1804" i="12"/>
  <c r="F1803" i="12" s="1"/>
  <c r="F1802" i="12" s="1"/>
  <c r="F1801" i="12" s="1"/>
  <c r="F1813" i="12"/>
  <c r="F1812" i="12" s="1"/>
  <c r="F1811" i="12" s="1"/>
  <c r="F1806" i="12" s="1"/>
  <c r="F1819" i="12"/>
  <c r="F1818" i="12" s="1"/>
  <c r="F1817" i="12" s="1"/>
  <c r="F1816" i="12" s="1"/>
  <c r="F1824" i="12"/>
  <c r="F1826" i="12"/>
  <c r="F1831" i="12"/>
  <c r="F1830" i="12" s="1"/>
  <c r="F1834" i="12"/>
  <c r="F1833" i="12" s="1"/>
  <c r="F1849" i="12"/>
  <c r="F1848" i="12" s="1"/>
  <c r="F1852" i="12"/>
  <c r="F1851" i="12" s="1"/>
  <c r="F1858" i="12"/>
  <c r="F1857" i="12" s="1"/>
  <c r="F1870" i="12"/>
  <c r="F1869" i="12" s="1"/>
  <c r="F1868" i="12" s="1"/>
  <c r="F1874" i="12"/>
  <c r="F1873" i="12" s="1"/>
  <c r="F1872" i="12" s="1"/>
  <c r="F1879" i="12"/>
  <c r="F1878" i="12" s="1"/>
  <c r="F1877" i="12" s="1"/>
  <c r="F1876" i="12" s="1"/>
  <c r="F1884" i="12"/>
  <c r="F1883" i="12" s="1"/>
  <c r="F1882" i="12" s="1"/>
  <c r="F1881" i="12" s="1"/>
  <c r="F1888" i="12"/>
  <c r="F1887" i="12" s="1"/>
  <c r="F1898" i="12"/>
  <c r="F1897" i="12" s="1"/>
  <c r="F1907" i="12"/>
  <c r="F1906" i="12" s="1"/>
  <c r="F1905" i="12" s="1"/>
  <c r="F1904" i="12" s="1"/>
  <c r="F1916" i="12"/>
  <c r="F1915" i="12" s="1"/>
  <c r="F1914" i="12" s="1"/>
  <c r="F1920" i="12"/>
  <c r="F1919" i="12" s="1"/>
  <c r="F1923" i="12"/>
  <c r="F1922" i="12" s="1"/>
  <c r="F1927" i="12"/>
  <c r="F1926" i="12" s="1"/>
  <c r="F1925" i="12" s="1"/>
  <c r="F1932" i="12"/>
  <c r="F1931" i="12" s="1"/>
  <c r="F1935" i="12"/>
  <c r="F1934" i="12" s="1"/>
  <c r="F1940" i="12"/>
  <c r="F1939" i="12" s="1"/>
  <c r="F1938" i="12" s="1"/>
  <c r="F1937" i="12" s="1"/>
  <c r="F1952" i="12"/>
  <c r="F1951" i="12" s="1"/>
  <c r="F1955" i="12"/>
  <c r="F1954" i="12" s="1"/>
  <c r="F1961" i="12"/>
  <c r="F1960" i="12" s="1"/>
  <c r="F1959" i="12" s="1"/>
  <c r="F1958" i="12" s="1"/>
  <c r="F1970" i="12"/>
  <c r="F1969" i="12" s="1"/>
  <c r="F1973" i="12"/>
  <c r="F1972" i="12" s="1"/>
  <c r="F1979" i="12"/>
  <c r="F1978" i="12" s="1"/>
  <c r="F1977" i="12" s="1"/>
  <c r="F1976" i="12" s="1"/>
  <c r="F1986" i="12"/>
  <c r="F1985" i="12" s="1"/>
  <c r="F1989" i="12"/>
  <c r="F1988" i="12" s="1"/>
  <c r="F1993" i="12"/>
  <c r="F1992" i="12" s="1"/>
  <c r="F1991" i="12" s="1"/>
  <c r="F1997" i="12"/>
  <c r="F1996" i="12" s="1"/>
  <c r="F1995" i="12" s="1"/>
  <c r="F2007" i="12"/>
  <c r="F2006" i="12" s="1"/>
  <c r="F2005" i="12" s="1"/>
  <c r="F2011" i="12"/>
  <c r="F2010" i="12" s="1"/>
  <c r="F2009" i="12" s="1"/>
  <c r="F2018" i="12"/>
  <c r="F2017" i="12" s="1"/>
  <c r="F2016" i="12" s="1"/>
  <c r="F2022" i="12"/>
  <c r="F2021" i="12" s="1"/>
  <c r="F2020" i="12" s="1"/>
  <c r="F2026" i="12"/>
  <c r="F2025" i="12" s="1"/>
  <c r="F2024" i="12" s="1"/>
  <c r="F2030" i="12"/>
  <c r="F2029" i="12" s="1"/>
  <c r="F2028" i="12" s="1"/>
  <c r="F2034" i="12"/>
  <c r="F2033" i="12" s="1"/>
  <c r="F2032" i="12" s="1"/>
  <c r="F2038" i="12"/>
  <c r="F2037" i="12" s="1"/>
  <c r="F2036" i="12" s="1"/>
  <c r="F2042" i="12"/>
  <c r="F2041" i="12" s="1"/>
  <c r="F2040" i="12" s="1"/>
  <c r="F2046" i="12"/>
  <c r="F2045" i="12" s="1"/>
  <c r="F2044" i="12" s="1"/>
  <c r="F2050" i="12"/>
  <c r="F2049" i="12" s="1"/>
  <c r="F2048" i="12" s="1"/>
  <c r="F2054" i="12"/>
  <c r="F2053" i="12" s="1"/>
  <c r="F2052" i="12" s="1"/>
  <c r="F2058" i="12"/>
  <c r="F2057" i="12" s="1"/>
  <c r="F2056" i="12" s="1"/>
  <c r="F2062" i="12"/>
  <c r="F2061" i="12" s="1"/>
  <c r="F2060" i="12" s="1"/>
  <c r="F2066" i="12"/>
  <c r="F2065" i="12" s="1"/>
  <c r="F2064" i="12" s="1"/>
  <c r="F2070" i="12"/>
  <c r="F2069" i="12" s="1"/>
  <c r="F2068" i="12" s="1"/>
  <c r="F2074" i="12"/>
  <c r="F2073" i="12" s="1"/>
  <c r="F2072" i="12" s="1"/>
  <c r="F2078" i="12"/>
  <c r="F2077" i="12" s="1"/>
  <c r="F2076" i="12" s="1"/>
  <c r="F2083" i="12"/>
  <c r="F2082" i="12" s="1"/>
  <c r="F2081" i="12" s="1"/>
  <c r="F2080" i="12" s="1"/>
  <c r="F2088" i="12"/>
  <c r="F2087" i="12" s="1"/>
  <c r="F2086" i="12" s="1"/>
  <c r="F2085" i="12" s="1"/>
  <c r="F2093" i="12"/>
  <c r="F2092" i="12" s="1"/>
  <c r="F2091" i="12" s="1"/>
  <c r="F2097" i="12"/>
  <c r="F2096" i="12" s="1"/>
  <c r="F2095" i="12" s="1"/>
  <c r="F2103" i="12"/>
  <c r="F2102" i="12" s="1"/>
  <c r="F2101" i="12" s="1"/>
  <c r="F2107" i="12"/>
  <c r="F2106" i="12" s="1"/>
  <c r="F2105" i="12" s="1"/>
  <c r="F2113" i="12"/>
  <c r="F2112" i="12" s="1"/>
  <c r="F2119" i="12"/>
  <c r="F2118" i="12" s="1"/>
  <c r="F2126" i="12"/>
  <c r="F2128" i="12"/>
  <c r="F2131" i="12"/>
  <c r="F2130" i="12" s="1"/>
  <c r="F2136" i="12"/>
  <c r="F2135" i="12" s="1"/>
  <c r="F2139" i="12"/>
  <c r="F2138" i="12" s="1"/>
  <c r="F2142" i="12"/>
  <c r="F2141" i="12" s="1"/>
  <c r="F2147" i="12"/>
  <c r="F2146" i="12" s="1"/>
  <c r="F2150" i="12"/>
  <c r="F2149" i="12" s="1"/>
  <c r="F2153" i="12"/>
  <c r="F2152" i="12" s="1"/>
  <c r="F2157" i="12"/>
  <c r="F2156" i="12" s="1"/>
  <c r="F2160" i="12"/>
  <c r="F2159" i="12" s="1"/>
  <c r="F2164" i="12"/>
  <c r="F2163" i="12" s="1"/>
  <c r="F2162" i="12" s="1"/>
  <c r="F2169" i="12"/>
  <c r="F2168" i="12" s="1"/>
  <c r="F2167" i="12" s="1"/>
  <c r="F2173" i="12"/>
  <c r="F2172" i="12" s="1"/>
  <c r="F2171" i="12" s="1"/>
  <c r="F2176" i="12"/>
  <c r="F2180" i="12"/>
  <c r="F2179" i="12" s="1"/>
  <c r="F2183" i="12"/>
  <c r="F2182" i="12" s="1"/>
  <c r="F2189" i="12"/>
  <c r="F2188" i="12" s="1"/>
  <c r="F2187" i="12" s="1"/>
  <c r="F2196" i="12"/>
  <c r="F2195" i="12" s="1"/>
  <c r="F2191" i="12" s="1"/>
  <c r="F2200" i="12"/>
  <c r="F2199" i="12" s="1"/>
  <c r="F2198" i="12" s="1"/>
  <c r="F2204" i="12"/>
  <c r="F2203" i="12" s="1"/>
  <c r="F2202" i="12" s="1"/>
  <c r="F2208" i="12"/>
  <c r="F2207" i="12" s="1"/>
  <c r="F2206" i="12" s="1"/>
  <c r="F2212" i="12"/>
  <c r="F2211" i="12" s="1"/>
  <c r="F2210" i="12" s="1"/>
  <c r="F2216" i="12"/>
  <c r="F2215" i="12" s="1"/>
  <c r="F2214" i="12" s="1"/>
  <c r="F2220" i="12"/>
  <c r="F2219" i="12" s="1"/>
  <c r="F2223" i="12"/>
  <c r="F2222" i="12" s="1"/>
  <c r="F2227" i="12"/>
  <c r="F2226" i="12" s="1"/>
  <c r="F2232" i="12"/>
  <c r="F2231" i="12" s="1"/>
  <c r="F2230" i="12" s="1"/>
  <c r="F2236" i="12"/>
  <c r="F2235" i="12" s="1"/>
  <c r="F2234" i="12" s="1"/>
  <c r="F2240" i="12"/>
  <c r="F2242" i="12"/>
  <c r="F2246" i="12"/>
  <c r="F2245" i="12" s="1"/>
  <c r="F2244" i="12" s="1"/>
  <c r="F2250" i="12"/>
  <c r="F2249" i="12" s="1"/>
  <c r="F2248" i="12" s="1"/>
  <c r="F2254" i="12"/>
  <c r="F2253" i="12" s="1"/>
  <c r="F2252" i="12" s="1"/>
  <c r="F2258" i="12"/>
  <c r="F2257" i="12" s="1"/>
  <c r="F2256" i="12" s="1"/>
  <c r="F2262" i="12"/>
  <c r="F2261" i="12" s="1"/>
  <c r="F2260" i="12" s="1"/>
  <c r="F2266" i="12"/>
  <c r="F2268" i="12"/>
  <c r="F2271" i="12"/>
  <c r="F2270" i="12" s="1"/>
  <c r="F2275" i="12"/>
  <c r="F2274" i="12" s="1"/>
  <c r="F2280" i="12"/>
  <c r="F2279" i="12" s="1"/>
  <c r="F2284" i="12"/>
  <c r="F2283" i="12" s="1"/>
  <c r="F2282" i="12" s="1"/>
  <c r="F2288" i="12"/>
  <c r="F2287" i="12" s="1"/>
  <c r="F2286" i="12" s="1"/>
  <c r="F2299" i="12"/>
  <c r="F2298" i="12" s="1"/>
  <c r="F2297" i="12" s="1"/>
  <c r="F2303" i="12"/>
  <c r="F2302" i="12" s="1"/>
  <c r="F2306" i="12"/>
  <c r="F2305" i="12" s="1"/>
  <c r="F2309" i="12"/>
  <c r="F2308" i="12" s="1"/>
  <c r="F2313" i="12"/>
  <c r="F2312" i="12" s="1"/>
  <c r="F2311" i="12" s="1"/>
  <c r="F2317" i="12"/>
  <c r="F2316" i="12" s="1"/>
  <c r="F2315" i="12" s="1"/>
  <c r="F2321" i="12"/>
  <c r="F2320" i="12" s="1"/>
  <c r="F2319" i="12" s="1"/>
  <c r="F2325" i="12"/>
  <c r="F2324" i="12" s="1"/>
  <c r="F2323" i="12" s="1"/>
  <c r="F2329" i="12"/>
  <c r="F2328" i="12" s="1"/>
  <c r="F2332" i="12"/>
  <c r="F2331" i="12" s="1"/>
  <c r="F2338" i="12"/>
  <c r="F2337" i="12" s="1"/>
  <c r="F2336" i="12" s="1"/>
  <c r="F2342" i="12"/>
  <c r="F2341" i="12" s="1"/>
  <c r="F2340" i="12" s="1"/>
  <c r="F2347" i="12"/>
  <c r="F2346" i="12" s="1"/>
  <c r="F2345" i="12" s="1"/>
  <c r="F2351" i="12"/>
  <c r="F2350" i="12" s="1"/>
  <c r="F2354" i="12"/>
  <c r="F2353" i="12" s="1"/>
  <c r="F2360" i="12"/>
  <c r="F2359" i="12" s="1"/>
  <c r="F2358" i="12" s="1"/>
  <c r="F2357" i="12" s="1"/>
  <c r="F2365" i="12"/>
  <c r="F2364" i="12" s="1"/>
  <c r="F2363" i="12" s="1"/>
  <c r="F2369" i="12"/>
  <c r="F2368" i="12" s="1"/>
  <c r="F2372" i="12"/>
  <c r="F2371" i="12" s="1"/>
  <c r="F2375" i="12"/>
  <c r="F2374" i="12" s="1"/>
  <c r="F2381" i="12"/>
  <c r="F2380" i="12" s="1"/>
  <c r="F2379" i="12" s="1"/>
  <c r="F2378" i="12" s="1"/>
  <c r="F2386" i="12"/>
  <c r="F2385" i="12" s="1"/>
  <c r="F2384" i="12" s="1"/>
  <c r="F2390" i="12"/>
  <c r="F2389" i="12" s="1"/>
  <c r="F2393" i="12"/>
  <c r="F2392" i="12" s="1"/>
  <c r="F2398" i="12"/>
  <c r="F2397" i="12" s="1"/>
  <c r="F2396" i="12" s="1"/>
  <c r="F2411" i="12"/>
  <c r="F2410" i="12" s="1"/>
  <c r="F2421" i="12"/>
  <c r="F2420" i="12" s="1"/>
  <c r="F2433" i="12"/>
  <c r="F2432" i="12" s="1"/>
  <c r="F2439" i="12"/>
  <c r="F2438" i="12" s="1"/>
  <c r="F2437" i="12" s="1"/>
  <c r="F2443" i="12"/>
  <c r="F2442" i="12" s="1"/>
  <c r="F2446" i="12"/>
  <c r="F2445" i="12" s="1"/>
  <c r="F2449" i="12"/>
  <c r="F2448" i="12" s="1"/>
  <c r="F2455" i="12"/>
  <c r="F2463" i="12"/>
  <c r="F2462" i="12" s="1"/>
  <c r="F2461" i="12" s="1"/>
  <c r="F2460" i="12" s="1"/>
  <c r="F2469" i="12"/>
  <c r="F2468" i="12" s="1"/>
  <c r="F2472" i="12"/>
  <c r="F2471" i="12" s="1"/>
  <c r="F2475" i="12"/>
  <c r="F2474" i="12" s="1"/>
  <c r="F2454" i="12" l="1"/>
  <c r="F2453" i="12" s="1"/>
  <c r="F2452" i="12" s="1"/>
  <c r="F2451" i="12" s="1"/>
  <c r="F1343" i="12"/>
  <c r="F1342" i="12" s="1"/>
  <c r="F1341" i="12" s="1"/>
  <c r="F1847" i="12"/>
  <c r="F1846" i="12" s="1"/>
  <c r="F959" i="12"/>
  <c r="F958" i="12" s="1"/>
  <c r="F953" i="12"/>
  <c r="F952" i="12" s="1"/>
  <c r="F943" i="12"/>
  <c r="F942" i="12" s="1"/>
  <c r="G419" i="12"/>
  <c r="G368" i="12" s="1"/>
  <c r="H419" i="12"/>
  <c r="H368" i="12" s="1"/>
  <c r="I419" i="12"/>
  <c r="I368" i="12" s="1"/>
  <c r="F790" i="12"/>
  <c r="F789" i="12" s="1"/>
  <c r="F236" i="12"/>
  <c r="F2273" i="12"/>
  <c r="F1886" i="12"/>
  <c r="F190" i="12"/>
  <c r="G1238" i="12"/>
  <c r="I102" i="12"/>
  <c r="I2109" i="12"/>
  <c r="I1576" i="12"/>
  <c r="H928" i="12"/>
  <c r="H917" i="12" s="1"/>
  <c r="I227" i="12"/>
  <c r="H227" i="12"/>
  <c r="I10" i="12"/>
  <c r="G504" i="12"/>
  <c r="H681" i="12"/>
  <c r="H651" i="12" s="1"/>
  <c r="G10" i="12"/>
  <c r="G227" i="12"/>
  <c r="I928" i="12"/>
  <c r="I917" i="12" s="1"/>
  <c r="H10" i="12"/>
  <c r="G1709" i="12"/>
  <c r="G928" i="12"/>
  <c r="G917" i="12" s="1"/>
  <c r="H102" i="12"/>
  <c r="G2109" i="12"/>
  <c r="G681" i="12"/>
  <c r="G651" i="12" s="1"/>
  <c r="I1709" i="12"/>
  <c r="I681" i="12"/>
  <c r="I651" i="12" s="1"/>
  <c r="H1709" i="12"/>
  <c r="G102" i="12"/>
  <c r="H1238" i="12"/>
  <c r="F1587" i="12"/>
  <c r="I1238" i="12"/>
  <c r="H1576" i="12"/>
  <c r="H504" i="12"/>
  <c r="G1576" i="12"/>
  <c r="H2109" i="12"/>
  <c r="I504" i="12"/>
  <c r="F1578" i="12"/>
  <c r="F1394" i="12"/>
  <c r="F1313" i="12"/>
  <c r="F2015" i="12"/>
  <c r="F1135" i="12"/>
  <c r="F461" i="12"/>
  <c r="F919" i="12"/>
  <c r="F918" i="12" s="1"/>
  <c r="F1048" i="12"/>
  <c r="F295" i="12"/>
  <c r="F294" i="12" s="1"/>
  <c r="F284" i="12"/>
  <c r="F283" i="12" s="1"/>
  <c r="F1241" i="12"/>
  <c r="F1240" i="12" s="1"/>
  <c r="F796" i="12"/>
  <c r="F1653" i="12"/>
  <c r="F1652" i="12" s="1"/>
  <c r="F668" i="12"/>
  <c r="F661" i="12" s="1"/>
  <c r="F660" i="12" s="1"/>
  <c r="F655" i="12"/>
  <c r="F654" i="12" s="1"/>
  <c r="F653" i="12" s="1"/>
  <c r="F2004" i="12"/>
  <c r="F2003" i="12" s="1"/>
  <c r="F1950" i="12"/>
  <c r="F1949" i="12" s="1"/>
  <c r="F1943" i="12" s="1"/>
  <c r="F775" i="12"/>
  <c r="F774" i="12" s="1"/>
  <c r="F547" i="12"/>
  <c r="F546" i="12" s="1"/>
  <c r="F499" i="12"/>
  <c r="F498" i="12" s="1"/>
  <c r="F179" i="12"/>
  <c r="F174" i="12" s="1"/>
  <c r="F1687" i="12"/>
  <c r="F1686" i="12" s="1"/>
  <c r="F1685" i="12" s="1"/>
  <c r="F1514" i="12"/>
  <c r="F1513" i="12" s="1"/>
  <c r="F443" i="12"/>
  <c r="F442" i="12" s="1"/>
  <c r="F1680" i="12"/>
  <c r="F1676" i="12" s="1"/>
  <c r="F1598" i="12"/>
  <c r="F971" i="12"/>
  <c r="F970" i="12" s="1"/>
  <c r="F830" i="12"/>
  <c r="F829" i="12" s="1"/>
  <c r="F751" i="12"/>
  <c r="F750" i="12" s="1"/>
  <c r="F749" i="12" s="1"/>
  <c r="F1774" i="12"/>
  <c r="F1773" i="12" s="1"/>
  <c r="F724" i="12"/>
  <c r="F483" i="12"/>
  <c r="F482" i="12" s="1"/>
  <c r="F1823" i="12"/>
  <c r="F1822" i="12" s="1"/>
  <c r="F1821" i="12" s="1"/>
  <c r="F878" i="12"/>
  <c r="F877" i="12" s="1"/>
  <c r="F261" i="12"/>
  <c r="F260" i="12" s="1"/>
  <c r="F151" i="12"/>
  <c r="F2388" i="12"/>
  <c r="F2383" i="12" s="1"/>
  <c r="F1975" i="12"/>
  <c r="F1829" i="12"/>
  <c r="F1828" i="12" s="1"/>
  <c r="F1352" i="12"/>
  <c r="F684" i="12"/>
  <c r="F683" i="12" s="1"/>
  <c r="F622" i="12"/>
  <c r="F621" i="12" s="1"/>
  <c r="F541" i="12"/>
  <c r="F537" i="12" s="1"/>
  <c r="F277" i="12"/>
  <c r="F276" i="12" s="1"/>
  <c r="F255" i="12"/>
  <c r="F254" i="12" s="1"/>
  <c r="F2467" i="12"/>
  <c r="F2466" i="12" s="1"/>
  <c r="F2465" i="12" s="1"/>
  <c r="F2441" i="12"/>
  <c r="F2436" i="12" s="1"/>
  <c r="F2111" i="12"/>
  <c r="F2265" i="12"/>
  <c r="F2264" i="12" s="1"/>
  <c r="F1662" i="12"/>
  <c r="F1661" i="12" s="1"/>
  <c r="F1660" i="12" s="1"/>
  <c r="F1506" i="12"/>
  <c r="F1505" i="12" s="1"/>
  <c r="F1918" i="12"/>
  <c r="F1909" i="12" s="1"/>
  <c r="F1450" i="12"/>
  <c r="F1449" i="12" s="1"/>
  <c r="F1429" i="12"/>
  <c r="F1428" i="12" s="1"/>
  <c r="F1262" i="12"/>
  <c r="F869" i="12"/>
  <c r="F868" i="12" s="1"/>
  <c r="F1077" i="12"/>
  <c r="F1076" i="12" s="1"/>
  <c r="F738" i="12"/>
  <c r="F737" i="12" s="1"/>
  <c r="F568" i="12"/>
  <c r="F564" i="12" s="1"/>
  <c r="F476" i="12"/>
  <c r="F475" i="12" s="1"/>
  <c r="F456" i="12"/>
  <c r="F455" i="12" s="1"/>
  <c r="F437" i="12"/>
  <c r="F436" i="12" s="1"/>
  <c r="F405" i="12"/>
  <c r="F404" i="12" s="1"/>
  <c r="F391" i="12"/>
  <c r="F390" i="12" s="1"/>
  <c r="F372" i="12"/>
  <c r="F371" i="12" s="1"/>
  <c r="F370" i="12" s="1"/>
  <c r="F13" i="12"/>
  <c r="F12" i="12" s="1"/>
  <c r="F1024" i="12"/>
  <c r="F1020" i="12" s="1"/>
  <c r="F820" i="12"/>
  <c r="F813" i="12" s="1"/>
  <c r="F744" i="12"/>
  <c r="F743" i="12" s="1"/>
  <c r="F732" i="12"/>
  <c r="F731" i="12" s="1"/>
  <c r="F398" i="12"/>
  <c r="F397" i="12" s="1"/>
  <c r="F2349" i="12"/>
  <c r="F2344" i="12" s="1"/>
  <c r="F2100" i="12"/>
  <c r="F2099" i="12" s="1"/>
  <c r="F1528" i="12"/>
  <c r="F1527" i="12" s="1"/>
  <c r="F1521" i="12" s="1"/>
  <c r="F2367" i="12"/>
  <c r="F2362" i="12" s="1"/>
  <c r="F2356" i="12" s="1"/>
  <c r="F2218" i="12"/>
  <c r="F2134" i="12"/>
  <c r="F2133" i="12" s="1"/>
  <c r="F1211" i="12"/>
  <c r="F1210" i="12" s="1"/>
  <c r="F1209" i="12" s="1"/>
  <c r="F2327" i="12"/>
  <c r="F2166" i="12"/>
  <c r="F1930" i="12"/>
  <c r="F1929" i="12" s="1"/>
  <c r="F1482" i="12"/>
  <c r="F1481" i="12" s="1"/>
  <c r="F2155" i="12"/>
  <c r="F1162" i="12"/>
  <c r="F2239" i="12"/>
  <c r="F2238" i="12" s="1"/>
  <c r="F1968" i="12"/>
  <c r="F1967" i="12" s="1"/>
  <c r="F1957" i="12" s="1"/>
  <c r="F1736" i="12"/>
  <c r="F1711" i="12" s="1"/>
  <c r="F1472" i="12"/>
  <c r="F994" i="12"/>
  <c r="F993" i="12" s="1"/>
  <c r="F988" i="12"/>
  <c r="F987" i="12" s="1"/>
  <c r="F806" i="12"/>
  <c r="F805" i="12" s="1"/>
  <c r="F639" i="12"/>
  <c r="F638" i="12" s="1"/>
  <c r="F631" i="12"/>
  <c r="F610" i="12"/>
  <c r="F600" i="12" s="1"/>
  <c r="F599" i="12" s="1"/>
  <c r="F1035" i="12"/>
  <c r="F1034" i="12" s="1"/>
  <c r="F861" i="12"/>
  <c r="F860" i="12" s="1"/>
  <c r="F859" i="12" s="1"/>
  <c r="F577" i="12"/>
  <c r="F576" i="12" s="1"/>
  <c r="F1098" i="12"/>
  <c r="F965" i="12"/>
  <c r="F964" i="12" s="1"/>
  <c r="F715" i="12"/>
  <c r="F714" i="12" s="1"/>
  <c r="F698" i="12"/>
  <c r="F697" i="12" s="1"/>
  <c r="F489" i="12"/>
  <c r="F488" i="12" s="1"/>
  <c r="F83" i="12"/>
  <c r="F79" i="12" s="1"/>
  <c r="F2090" i="12"/>
  <c r="F2409" i="12"/>
  <c r="F2395" i="12" s="1"/>
  <c r="F2335" i="12"/>
  <c r="F2301" i="12"/>
  <c r="F2175" i="12"/>
  <c r="F1791" i="12"/>
  <c r="F1385" i="12"/>
  <c r="F2145" i="12"/>
  <c r="F1419" i="12"/>
  <c r="F1418" i="12" s="1"/>
  <c r="F1412" i="12" s="1"/>
  <c r="F1362" i="12"/>
  <c r="F1361" i="12" s="1"/>
  <c r="F1327" i="12"/>
  <c r="F1298" i="12"/>
  <c r="F898" i="12"/>
  <c r="F897" i="12" s="1"/>
  <c r="F1631" i="12"/>
  <c r="F1618" i="12"/>
  <c r="F2125" i="12"/>
  <c r="F2124" i="12" s="1"/>
  <c r="F1984" i="12"/>
  <c r="F1983" i="12" s="1"/>
  <c r="F1271" i="12"/>
  <c r="F1231" i="12"/>
  <c r="F1230" i="12" s="1"/>
  <c r="F1224" i="12" s="1"/>
  <c r="F1148" i="12"/>
  <c r="F1088" i="12"/>
  <c r="F1087" i="12" s="1"/>
  <c r="F1010" i="12"/>
  <c r="F1006" i="12" s="1"/>
  <c r="F1612" i="12"/>
  <c r="F1608" i="12" s="1"/>
  <c r="F1404" i="12"/>
  <c r="F1403" i="12" s="1"/>
  <c r="F837" i="12"/>
  <c r="F836" i="12" s="1"/>
  <c r="F584" i="12"/>
  <c r="F518" i="12"/>
  <c r="F359" i="12"/>
  <c r="F358" i="12" s="1"/>
  <c r="F847" i="12"/>
  <c r="F842" i="12" s="1"/>
  <c r="F327" i="12"/>
  <c r="F982" i="12"/>
  <c r="F981" i="12" s="1"/>
  <c r="F765" i="12"/>
  <c r="F758" i="12" s="1"/>
  <c r="F410" i="12"/>
  <c r="F708" i="12"/>
  <c r="F707" i="12" s="1"/>
  <c r="F511" i="12"/>
  <c r="F450" i="12"/>
  <c r="F449" i="12" s="1"/>
  <c r="F344" i="12"/>
  <c r="F335" i="12" s="1"/>
  <c r="F334" i="12" s="1"/>
  <c r="F93" i="12"/>
  <c r="F88" i="12" s="1"/>
  <c r="F124" i="12"/>
  <c r="F123" i="12" s="1"/>
  <c r="F231" i="12"/>
  <c r="F230" i="12" s="1"/>
  <c r="F161" i="12"/>
  <c r="F45" i="12"/>
  <c r="F44" i="12" s="1"/>
  <c r="F116" i="12"/>
  <c r="F115" i="12" s="1"/>
  <c r="F114" i="12" s="1"/>
  <c r="F103" i="12" s="1"/>
  <c r="F1815" i="12" l="1"/>
  <c r="F2186" i="12"/>
  <c r="F929" i="12"/>
  <c r="F876" i="12"/>
  <c r="F271" i="12"/>
  <c r="F270" i="12" s="1"/>
  <c r="F253" i="12"/>
  <c r="F252" i="12" s="1"/>
  <c r="F1239" i="12"/>
  <c r="I2478" i="12"/>
  <c r="G2478" i="12"/>
  <c r="H2478" i="12"/>
  <c r="F1597" i="12"/>
  <c r="F1596" i="12" s="1"/>
  <c r="F1982" i="12"/>
  <c r="F1981" i="12" s="1"/>
  <c r="F1312" i="12"/>
  <c r="F1845" i="12"/>
  <c r="F1671" i="12"/>
  <c r="F1670" i="12" s="1"/>
  <c r="F1669" i="12" s="1"/>
  <c r="F1005" i="12"/>
  <c r="F1004" i="12" s="1"/>
  <c r="F563" i="12"/>
  <c r="F562" i="12" s="1"/>
  <c r="F229" i="12"/>
  <c r="F228" i="12" s="1"/>
  <c r="F575" i="12"/>
  <c r="F150" i="12"/>
  <c r="F122" i="12" s="1"/>
  <c r="F620" i="12"/>
  <c r="F598" i="12" s="1"/>
  <c r="F1577" i="12"/>
  <c r="F1942" i="12"/>
  <c r="F2110" i="12"/>
  <c r="F1710" i="12"/>
  <c r="F448" i="12"/>
  <c r="F757" i="12"/>
  <c r="F756" i="12" s="1"/>
  <c r="F682" i="12"/>
  <c r="F652" i="12"/>
  <c r="F333" i="12"/>
  <c r="F812" i="12"/>
  <c r="F811" i="12" s="1"/>
  <c r="F435" i="12"/>
  <c r="F173" i="12"/>
  <c r="F1351" i="12"/>
  <c r="F1350" i="12" s="1"/>
  <c r="F474" i="12"/>
  <c r="F74" i="12"/>
  <c r="F73" i="12" s="1"/>
  <c r="F506" i="12"/>
  <c r="F505" i="12" s="1"/>
  <c r="F1086" i="12"/>
  <c r="F1069" i="12" s="1"/>
  <c r="F389" i="12"/>
  <c r="F369" i="12" s="1"/>
  <c r="F1448" i="12"/>
  <c r="F1447" i="12" s="1"/>
  <c r="F1903" i="12"/>
  <c r="F2377" i="12"/>
  <c r="F980" i="12"/>
  <c r="F1411" i="12"/>
  <c r="F713" i="12"/>
  <c r="F2334" i="12"/>
  <c r="F1134" i="12"/>
  <c r="F2144" i="12"/>
  <c r="F2014" i="12"/>
  <c r="F2013" i="12" s="1"/>
  <c r="F11" i="12"/>
  <c r="F1617" i="12"/>
  <c r="F419" i="12" l="1"/>
  <c r="F368" i="12" s="1"/>
  <c r="F1238" i="12"/>
  <c r="F2109" i="12"/>
  <c r="F102" i="12"/>
  <c r="F928" i="12"/>
  <c r="F917" i="12" s="1"/>
  <c r="F10" i="12"/>
  <c r="F681" i="12"/>
  <c r="F651" i="12" s="1"/>
  <c r="F1709" i="12"/>
  <c r="F227" i="12"/>
  <c r="F1576" i="12"/>
  <c r="F504" i="12"/>
  <c r="F1133" i="12"/>
  <c r="F2478" i="12" l="1"/>
</calcChain>
</file>

<file path=xl/sharedStrings.xml><?xml version="1.0" encoding="utf-8"?>
<sst xmlns="http://schemas.openxmlformats.org/spreadsheetml/2006/main" count="8219" uniqueCount="1366">
  <si>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</si>
  <si>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</si>
  <si>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</si>
  <si>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</si>
  <si>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</si>
  <si>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</si>
  <si>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</si>
  <si>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</si>
  <si>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</si>
  <si>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</si>
  <si>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</si>
  <si>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0110121330</t>
  </si>
  <si>
    <t>0110123100</t>
  </si>
  <si>
    <t>0110171140</t>
  </si>
  <si>
    <t>0110171250</t>
  </si>
  <si>
    <t>0110271130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</si>
  <si>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</si>
  <si>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</si>
  <si>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</si>
  <si>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</si>
  <si>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</si>
  <si>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</si>
  <si>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</si>
  <si>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</si>
  <si>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</si>
  <si>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</si>
  <si>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</si>
  <si>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</si>
  <si>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</si>
  <si>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</si>
  <si>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</si>
  <si>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</si>
  <si>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</si>
  <si>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</si>
  <si>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</si>
  <si>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</si>
  <si>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</si>
  <si>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</si>
  <si>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</si>
  <si>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</si>
  <si>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</si>
  <si>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</si>
  <si>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</si>
  <si>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</si>
  <si>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</si>
  <si>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</si>
  <si>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</si>
  <si>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</si>
  <si>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0230200000</t>
  </si>
  <si>
    <t>10</t>
  </si>
  <si>
    <t>0310100590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</si>
  <si>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</si>
  <si>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</si>
  <si>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</si>
  <si>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</si>
  <si>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</si>
  <si>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</si>
  <si>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</si>
  <si>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</si>
  <si>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</si>
  <si>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</si>
  <si>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</si>
  <si>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</si>
  <si>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</si>
  <si>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</si>
  <si>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</si>
  <si>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</si>
  <si>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</si>
  <si>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</si>
  <si>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</si>
  <si>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</si>
  <si>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</si>
  <si>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</si>
  <si>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</si>
  <si>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</si>
  <si>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</si>
  <si>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</si>
  <si>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</si>
  <si>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</si>
  <si>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0420100740</t>
  </si>
  <si>
    <t>0420170070</t>
  </si>
  <si>
    <t>0420000000</t>
  </si>
  <si>
    <t>0420100000</t>
  </si>
  <si>
    <t>11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</si>
  <si>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</si>
  <si>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</si>
  <si>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</si>
  <si>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</si>
  <si>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</si>
  <si>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</si>
  <si>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</si>
  <si>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</si>
  <si>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0520000000</t>
  </si>
  <si>
    <t>0520200590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</si>
  <si>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</si>
  <si>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</si>
  <si>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</si>
  <si>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</si>
  <si>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</si>
  <si>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</si>
  <si>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</si>
  <si>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</si>
  <si>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</si>
  <si>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</si>
  <si>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</si>
  <si>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</si>
  <si>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</si>
  <si>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</si>
  <si>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</si>
  <si>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</si>
  <si>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</si>
  <si>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</si>
  <si>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</si>
  <si>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</si>
  <si>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</si>
  <si>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</si>
  <si>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</si>
  <si>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</si>
  <si>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</si>
  <si>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</si>
  <si>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</si>
  <si>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</si>
  <si>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</si>
  <si>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</si>
  <si>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</si>
  <si>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</si>
  <si>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</si>
  <si>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</si>
  <si>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</si>
  <si>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</si>
  <si>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</si>
  <si>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</si>
  <si>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</si>
  <si>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</si>
  <si>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</si>
  <si>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</si>
  <si>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</si>
  <si>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</si>
  <si>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</si>
  <si>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</si>
  <si>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</si>
  <si>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</si>
  <si>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</si>
  <si>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</si>
  <si>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</si>
  <si>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</si>
  <si>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</si>
  <si>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</si>
  <si>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</si>
  <si>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</si>
  <si>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</si>
  <si>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</si>
  <si>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</si>
  <si>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</si>
  <si>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</si>
  <si>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</si>
  <si>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</si>
  <si>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</si>
  <si>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</si>
  <si>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</si>
  <si>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</si>
  <si>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</si>
  <si>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</si>
  <si>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</si>
  <si>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</si>
  <si>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</si>
  <si>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</si>
  <si>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</si>
  <si>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</si>
  <si>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</si>
  <si>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</si>
  <si>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</si>
  <si>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0810142160</t>
  </si>
  <si>
    <t>0800000000</t>
  </si>
  <si>
    <t>0810000000</t>
  </si>
  <si>
    <t>0810100000</t>
  </si>
  <si>
    <t>0820141160</t>
  </si>
  <si>
    <t>0820141300</t>
  </si>
  <si>
    <t>08201SН070</t>
  </si>
  <si>
    <t>0820000000</t>
  </si>
  <si>
    <t>0820100000</t>
  </si>
  <si>
    <t>0820243510</t>
  </si>
  <si>
    <t>0820243520</t>
  </si>
  <si>
    <t>0820200000</t>
  </si>
  <si>
    <t>0830000000</t>
  </si>
  <si>
    <t>0830100000</t>
  </si>
  <si>
    <t>0830200000</t>
  </si>
  <si>
    <t>0830300000</t>
  </si>
  <si>
    <t>0910171320</t>
  </si>
  <si>
    <t>0900000000</t>
  </si>
  <si>
    <t>0910000000</t>
  </si>
  <si>
    <t>0910100000</t>
  </si>
  <si>
    <t>12</t>
  </si>
  <si>
    <t>1010121370</t>
  </si>
  <si>
    <t>1010121390</t>
  </si>
  <si>
    <t>1000000000</t>
  </si>
  <si>
    <t>1010000000</t>
  </si>
  <si>
    <t>1010100000</t>
  </si>
  <si>
    <t>1010200000</t>
  </si>
  <si>
    <t>1110100000</t>
  </si>
  <si>
    <t>1100000000</t>
  </si>
  <si>
    <t>1110000000</t>
  </si>
  <si>
    <t>1110200000</t>
  </si>
  <si>
    <t>1110300000</t>
  </si>
  <si>
    <t>1110400000</t>
  </si>
  <si>
    <t>1110500000</t>
  </si>
  <si>
    <t>1110600000</t>
  </si>
  <si>
    <t>1120100000</t>
  </si>
  <si>
    <t>1120123700</t>
  </si>
  <si>
    <t>1120123710</t>
  </si>
  <si>
    <t>1120000000</t>
  </si>
  <si>
    <t>1120200000</t>
  </si>
  <si>
    <t>1120300000</t>
  </si>
  <si>
    <t>1120400000</t>
  </si>
  <si>
    <t>1300000000</t>
  </si>
  <si>
    <t>1310000000</t>
  </si>
  <si>
    <t>1320000000</t>
  </si>
  <si>
    <t>1320100000</t>
  </si>
  <si>
    <t>1410121660</t>
  </si>
  <si>
    <t>1400000000</t>
  </si>
  <si>
    <t>1410000000</t>
  </si>
  <si>
    <t>1410100000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</si>
  <si>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</si>
  <si>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</si>
  <si>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</si>
  <si>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</si>
  <si>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</si>
  <si>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</si>
  <si>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</si>
  <si>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</si>
  <si>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1510121480</t>
  </si>
  <si>
    <t>1500000000</t>
  </si>
  <si>
    <t>1510000000</t>
  </si>
  <si>
    <t>1510100000</t>
  </si>
  <si>
    <t>1520100590</t>
  </si>
  <si>
    <t>1520121500</t>
  </si>
  <si>
    <t>1520000000</t>
  </si>
  <si>
    <t>1520100000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</si>
  <si>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</si>
  <si>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</si>
  <si>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</si>
  <si>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</si>
  <si>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</si>
  <si>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</si>
  <si>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</si>
  <si>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</si>
  <si>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</si>
  <si>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</si>
  <si>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1710141210</t>
  </si>
  <si>
    <t>1710141320</t>
  </si>
  <si>
    <t>1710142260</t>
  </si>
  <si>
    <t>1710142370</t>
  </si>
  <si>
    <t>1700000000</t>
  </si>
  <si>
    <t>1710000000</t>
  </si>
  <si>
    <t>1710100000</t>
  </si>
  <si>
    <t>1710241100</t>
  </si>
  <si>
    <t>1710200000</t>
  </si>
  <si>
    <t>1710321680</t>
  </si>
  <si>
    <t>1710300000</t>
  </si>
  <si>
    <t>1720000000</t>
  </si>
  <si>
    <t>1720100000</t>
  </si>
  <si>
    <t>1730121360</t>
  </si>
  <si>
    <t>1730000000</t>
  </si>
  <si>
    <t>1730100000</t>
  </si>
  <si>
    <t>1730282110</t>
  </si>
  <si>
    <t>1730200000</t>
  </si>
  <si>
    <t>1730371190</t>
  </si>
  <si>
    <t>1730300000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</si>
  <si>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</si>
  <si>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</si>
  <si>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</si>
  <si>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</si>
  <si>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</si>
  <si>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</si>
  <si>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</si>
  <si>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1750200000</t>
  </si>
  <si>
    <t>1800000000</t>
  </si>
  <si>
    <t>1810000000</t>
  </si>
  <si>
    <t>1810100000</t>
  </si>
  <si>
    <t>1820100000</t>
  </si>
  <si>
    <t>1820000000</t>
  </si>
  <si>
    <t>1820200000</t>
  </si>
  <si>
    <t>1910121520</t>
  </si>
  <si>
    <t>1910123650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</si>
  <si>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</si>
  <si>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</si>
  <si>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</si>
  <si>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</si>
  <si>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</si>
  <si>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</si>
  <si>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</si>
  <si>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</si>
  <si>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</si>
  <si>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</si>
  <si>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</si>
  <si>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</si>
  <si>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</si>
  <si>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</si>
  <si>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</si>
  <si>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</si>
  <si>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</si>
  <si>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</si>
  <si>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</si>
  <si>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</si>
  <si>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</si>
  <si>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</si>
  <si>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</si>
  <si>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</si>
  <si>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</si>
  <si>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</si>
  <si>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</si>
  <si>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</si>
  <si>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</si>
  <si>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</si>
  <si>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</si>
  <si>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</si>
  <si>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</si>
  <si>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</si>
  <si>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</si>
  <si>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</si>
  <si>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</si>
  <si>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</si>
  <si>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</si>
  <si>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</si>
  <si>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</si>
  <si>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</si>
  <si>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</si>
  <si>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</si>
  <si>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</si>
  <si>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</si>
  <si>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</si>
  <si>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</si>
  <si>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</si>
  <si>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</si>
  <si>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</si>
  <si>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</si>
  <si>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</si>
  <si>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</si>
  <si>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</si>
  <si>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</si>
  <si>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</si>
  <si>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</si>
  <si>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</si>
  <si>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</si>
  <si>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</si>
  <si>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</si>
  <si>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</si>
  <si>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</si>
  <si>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</si>
  <si>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</si>
  <si>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</si>
  <si>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</si>
  <si>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</si>
  <si>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</si>
  <si>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</si>
  <si>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</si>
  <si>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</si>
  <si>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</si>
  <si>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</si>
  <si>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</si>
  <si>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</si>
  <si>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</si>
  <si>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</si>
  <si>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</si>
  <si>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</si>
  <si>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</si>
  <si>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</si>
  <si>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</si>
  <si>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</si>
  <si>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</si>
  <si>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</si>
  <si>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</si>
  <si>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</si>
  <si>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</si>
  <si>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</si>
  <si>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</si>
  <si>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</si>
  <si>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</si>
  <si>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</si>
  <si>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</si>
  <si>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</si>
  <si>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</si>
  <si>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</si>
  <si>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</si>
  <si>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</si>
  <si>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</si>
  <si>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</si>
  <si>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</si>
  <si>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</si>
  <si>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</si>
  <si>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</si>
  <si>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</si>
  <si>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</si>
  <si>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</si>
  <si>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</si>
  <si>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</si>
  <si>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</si>
  <si>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</si>
  <si>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</si>
  <si>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</si>
  <si>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</si>
  <si>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</si>
  <si>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</si>
  <si>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</si>
  <si>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</si>
  <si>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</si>
  <si>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</si>
  <si>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</si>
  <si>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</si>
  <si>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</si>
  <si>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</si>
  <si>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</si>
  <si>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</si>
  <si>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</si>
  <si>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</si>
  <si>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</si>
  <si>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</si>
  <si>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</si>
  <si>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</si>
  <si>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</si>
  <si>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</si>
  <si>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</si>
  <si>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</si>
  <si>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</si>
  <si>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</si>
  <si>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</si>
  <si>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</si>
  <si>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</si>
  <si>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</si>
  <si>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</si>
  <si>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</si>
  <si>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</si>
  <si>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</si>
  <si>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</si>
  <si>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</si>
  <si>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</si>
  <si>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</si>
  <si>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</si>
  <si>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</si>
  <si>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</si>
  <si>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</si>
  <si>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</si>
  <si>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</si>
  <si>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</si>
  <si>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</si>
  <si>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</si>
  <si>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</si>
  <si>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</si>
  <si>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</si>
  <si>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</si>
  <si>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</si>
  <si>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</si>
  <si>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Целевая субсидия по сохранению историко-культурного наследия</t>
  </si>
  <si>
    <t>911002Н020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</si>
  <si>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</si>
  <si>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</si>
  <si>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</si>
  <si>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</si>
  <si>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</si>
  <si>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Ремонт и приведение в нормативное состояние муниципальных учреждений системы физической культуры и спорта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</si>
  <si>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</si>
  <si>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</si>
  <si>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</si>
  <si>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</si>
  <si>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</si>
  <si>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</si>
  <si>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</si>
  <si>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</si>
  <si>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</si>
  <si>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</si>
  <si>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</si>
  <si>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</si>
  <si>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</si>
  <si>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</si>
  <si>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</si>
  <si>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</si>
  <si>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</si>
  <si>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</si>
  <si>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</si>
  <si>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</si>
  <si>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</si>
  <si>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</si>
  <si>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</si>
  <si>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</si>
  <si>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</si>
  <si>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Содержание и ремонт автомобильных дорог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</si>
  <si>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</si>
  <si>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</si>
  <si>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</si>
  <si>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</si>
  <si>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</si>
  <si>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Обеспечение нормативного содержания муниципального жилищного фонда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</si>
  <si>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</si>
  <si>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</si>
  <si>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</si>
  <si>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</si>
  <si>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</si>
  <si>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</si>
  <si>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</si>
  <si>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</si>
  <si>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</si>
  <si>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</si>
  <si>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</si>
  <si>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</si>
  <si>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</si>
  <si>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</si>
  <si>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</si>
  <si>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</si>
  <si>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</si>
  <si>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</si>
  <si>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</si>
  <si>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</si>
  <si>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</si>
  <si>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</si>
  <si>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</si>
  <si>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</si>
  <si>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</si>
  <si>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</si>
  <si>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</si>
  <si>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</si>
  <si>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Денежное вознаграждение физическим лицам, награжденным Почетной грамотой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</si>
  <si>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</si>
  <si>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</si>
  <si>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</si>
  <si>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</si>
  <si>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</si>
  <si>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Содержание централизованных бухгалтерий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</si>
  <si>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</si>
  <si>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</si>
  <si>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</si>
  <si>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</si>
  <si>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</si>
  <si>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</si>
  <si>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0340122140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</si>
  <si>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</si>
  <si>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</si>
  <si>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</si>
  <si>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</si>
  <si>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1720200000</t>
  </si>
  <si>
    <t>0220400000</t>
  </si>
  <si>
    <t>Возмещение затрат по благоустройству придомовых территорий многоквартирных домов города Перми</t>
  </si>
  <si>
    <t>0820142550</t>
  </si>
  <si>
    <t>151F300000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</si>
  <si>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</si>
  <si>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</si>
  <si>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</si>
  <si>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</si>
  <si>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Повышение уровня благоустройства территории города Перми</t>
  </si>
  <si>
    <t>0820242640</t>
  </si>
  <si>
    <t>тыс.руб.</t>
  </si>
  <si>
    <t>101R100000</t>
  </si>
  <si>
    <t>131F200000</t>
  </si>
  <si>
    <t>131F255550</t>
  </si>
  <si>
    <t>Реализация программ формирования современной городской среды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</si>
  <si>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</si>
  <si>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</si>
  <si>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</si>
  <si>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</si>
  <si>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</si>
  <si>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</si>
  <si>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</si>
  <si>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</si>
  <si>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</si>
  <si>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</si>
  <si>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</si>
  <si>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</si>
  <si>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</si>
  <si>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</si>
  <si>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</si>
  <si>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</si>
  <si>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</si>
  <si>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082E100000</t>
  </si>
  <si>
    <t>Основное мероприятие "Федеральный проект "Современная школа"</t>
  </si>
  <si>
    <t>к решению</t>
  </si>
  <si>
    <t>Пермской городской Думы</t>
  </si>
  <si>
    <t>9190021530</t>
  </si>
  <si>
    <t>Муниципальная программа "Общественное согласие"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</si>
  <si>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</si>
  <si>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</si>
  <si>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</si>
  <si>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</si>
  <si>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</si>
  <si>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</si>
  <si>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</si>
  <si>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</si>
  <si>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</si>
  <si>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</si>
  <si>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</si>
  <si>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</si>
  <si>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</si>
  <si>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</si>
  <si>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</si>
  <si>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</si>
  <si>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</si>
  <si>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</si>
  <si>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</si>
  <si>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</si>
  <si>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</si>
  <si>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</si>
  <si>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</si>
  <si>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</si>
  <si>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</si>
  <si>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</si>
  <si>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"Проведение занятий физкультурно-спортивной направленности по месту проживания граждан"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</si>
  <si>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</si>
  <si>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</si>
  <si>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</si>
  <si>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</si>
  <si>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</si>
  <si>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</si>
  <si>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</si>
  <si>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</si>
  <si>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</si>
  <si>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</si>
  <si>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</si>
  <si>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</si>
  <si>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</si>
  <si>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</si>
  <si>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</si>
  <si>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</si>
  <si>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</si>
  <si>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</si>
  <si>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</si>
  <si>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</si>
  <si>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</si>
  <si>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</si>
  <si>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</si>
  <si>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</si>
  <si>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</si>
  <si>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</si>
  <si>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</si>
  <si>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</si>
  <si>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</si>
  <si>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</si>
  <si>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</si>
  <si>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</si>
  <si>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</si>
  <si>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</si>
  <si>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</si>
  <si>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</si>
  <si>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</si>
  <si>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</si>
  <si>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</si>
  <si>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</si>
  <si>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Муниципальная программа "Организация дорожной деятельности в городе Перми"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</si>
  <si>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</si>
  <si>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</si>
  <si>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строительству и реконструкции автомобильных дорог"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</si>
  <si>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</si>
  <si>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</si>
  <si>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</si>
  <si>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</si>
  <si>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</si>
  <si>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</si>
  <si>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</si>
  <si>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</si>
  <si>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</si>
  <si>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</si>
  <si>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</si>
  <si>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</si>
  <si>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</si>
  <si>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</si>
  <si>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</si>
  <si>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</si>
  <si>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</si>
  <si>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</si>
  <si>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</si>
  <si>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</si>
  <si>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</si>
  <si>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</si>
  <si>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</si>
  <si>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</si>
  <si>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</si>
  <si>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</si>
  <si>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</si>
  <si>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</si>
  <si>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</si>
  <si>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</si>
  <si>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</si>
  <si>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</si>
  <si>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</si>
  <si>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</si>
  <si>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</si>
  <si>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</si>
  <si>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</si>
  <si>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</si>
  <si>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</si>
  <si>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</si>
  <si>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</si>
  <si>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Муниципальная программа "Градостроительная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</si>
  <si>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</si>
  <si>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</si>
  <si>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</si>
  <si>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</si>
  <si>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</si>
  <si>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</si>
  <si>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</si>
  <si>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</si>
  <si>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</si>
  <si>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</si>
  <si>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</si>
  <si>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</si>
  <si>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</si>
  <si>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</si>
  <si>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151F367483</t>
  </si>
  <si>
    <t>Обеспечение устойчивого сокращения непригодного для проживания жилого фонда</t>
  </si>
  <si>
    <t>151F367484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</si>
  <si>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</si>
  <si>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13201SЖ090</t>
  </si>
  <si>
    <t>11104SЖ410</t>
  </si>
  <si>
    <t>1110423360</t>
  </si>
  <si>
    <t>1120441120</t>
  </si>
  <si>
    <t>Капитальный ремонт объектов озеленения общего пользования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</si>
  <si>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</si>
  <si>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1750300000</t>
  </si>
  <si>
    <t>1750321830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</si>
  <si>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</si>
  <si>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</si>
  <si>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Подпрограмма "Создание условий для социальной интеграции молодежи в общественно полезную деятельность"</t>
  </si>
  <si>
    <t>Предоставление мер социальной поддержки руководителям и педагогическим работникам образовательных учреждений</t>
  </si>
  <si>
    <t>Целевая субсидия на проведение мероприятий по сохранению и использованию музея "Дом Дягилева"</t>
  </si>
  <si>
    <t>Исполнение обязанностей по уплате платежей в федеральный бюджет</t>
  </si>
  <si>
    <t>0110123180</t>
  </si>
  <si>
    <t>Проведение мероприятий в рамках реализации инициативных проектов на территории города Перми</t>
  </si>
  <si>
    <t>051012Ф280</t>
  </si>
  <si>
    <t>051P500000</t>
  </si>
  <si>
    <t>Основное мероприятие "Федеральный проект "Спорт - норма жизни"</t>
  </si>
  <si>
    <t>051P550810</t>
  </si>
  <si>
    <t>0720253030</t>
  </si>
  <si>
    <t>07202L3040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</si>
  <si>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</si>
  <si>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1010221380</t>
  </si>
  <si>
    <t>Содержание, ремонт и обследование искусственных дорожных сооружений</t>
  </si>
  <si>
    <t>1110121450</t>
  </si>
  <si>
    <t>Содержание и ремонт объектов озеленения общего пользования</t>
  </si>
  <si>
    <t>1110221510</t>
  </si>
  <si>
    <t>1110321570</t>
  </si>
  <si>
    <t>Содержание и ремонт фонтанов</t>
  </si>
  <si>
    <t>1110621750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</si>
  <si>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</si>
  <si>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</si>
  <si>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</si>
  <si>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17502SЖ410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</si>
  <si>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</si>
  <si>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</si>
  <si>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</si>
  <si>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2010100000</t>
  </si>
  <si>
    <t>20101ST04В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</si>
  <si>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</si>
  <si>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20101ST04E</t>
  </si>
  <si>
    <t>20101ST040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</si>
  <si>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</si>
  <si>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</si>
  <si>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</si>
  <si>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</si>
  <si>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20201ST040</t>
  </si>
  <si>
    <t>Сельское хозяйство и рыболовство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</si>
  <si>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</si>
  <si>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</si>
  <si>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</si>
  <si>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</si>
  <si>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</si>
  <si>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</si>
  <si>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</si>
  <si>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0230243180</t>
  </si>
  <si>
    <t>0230243190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</si>
  <si>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</si>
  <si>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Единовременные денежные вознаграждения и ежегодные денежные выплаты Почетным гражданам города Перми</t>
  </si>
  <si>
    <t>101R1ST040</t>
  </si>
  <si>
    <t>Организация обучения муниципальных служащих администрации города Перми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</si>
  <si>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</si>
  <si>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</si>
  <si>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</si>
  <si>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</si>
  <si>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</si>
  <si>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</si>
  <si>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11101SЖ410</t>
  </si>
  <si>
    <t>1710143310</t>
  </si>
  <si>
    <t>0820143360</t>
  </si>
  <si>
    <t>0810143350</t>
  </si>
  <si>
    <t>1540000000</t>
  </si>
  <si>
    <t>1540100000</t>
  </si>
  <si>
    <t>1540122110</t>
  </si>
  <si>
    <t>Подпрограмма "Осуществление иных мероприятий в сфере жилищных отношений"</t>
  </si>
  <si>
    <t>Основное мероприятие "Реализация мероприятий в сфере жилищных отношений"</t>
  </si>
  <si>
    <t>9140001060</t>
  </si>
  <si>
    <t>Целевая субсидия на повышение фонда оплаты труда</t>
  </si>
  <si>
    <t>0340101060</t>
  </si>
  <si>
    <t>0410101060</t>
  </si>
  <si>
    <t>0730101060</t>
  </si>
  <si>
    <t>0740101060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</si>
  <si>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</si>
  <si>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</si>
  <si>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</si>
  <si>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</si>
  <si>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</si>
  <si>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</si>
  <si>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</si>
  <si>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</si>
  <si>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</si>
  <si>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</si>
  <si>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</si>
  <si>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</si>
  <si>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Устройство муниципальных плоскостных спортивных сооружений с оснащением их спортивным инвентарем</t>
  </si>
  <si>
    <t>Целевая субсидия на предоставление бесплатного питания отдельным категориям учащихся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</si>
  <si>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</si>
  <si>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</si>
  <si>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</si>
  <si>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</si>
  <si>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</si>
  <si>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</si>
  <si>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</si>
  <si>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Подпрограмма "Озеленение территории города Перми, в том числе путем создания парков, скверов, садов, бульваров"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</si>
  <si>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</si>
  <si>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</si>
  <si>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</si>
  <si>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</si>
  <si>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</si>
  <si>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</si>
  <si>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Строительство крематория на кладбище "Восточное" города Перми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</si>
  <si>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</si>
  <si>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</si>
  <si>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</si>
  <si>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</si>
  <si>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</si>
  <si>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</si>
  <si>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</si>
  <si>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Защита населения и территории от чрезвычайных ситуаций природного и техногенного характера, пожарная безопасность</t>
  </si>
  <si>
    <t>0230172290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</si>
  <si>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</si>
  <si>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</si>
  <si>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0820141230</t>
  </si>
  <si>
    <t>0820143490</t>
  </si>
  <si>
    <t>0820143500</t>
  </si>
  <si>
    <t>0830101070</t>
  </si>
  <si>
    <t>0920000000</t>
  </si>
  <si>
    <t>0920100000</t>
  </si>
  <si>
    <t>0920121170</t>
  </si>
  <si>
    <t>Подпрограмма "Формирование благоприятной инвестиционной среды"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</si>
  <si>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</si>
  <si>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</si>
  <si>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>0930000000</t>
  </si>
  <si>
    <t>0930100000</t>
  </si>
  <si>
    <t>Подпрограмма "Создание условий для развития малого и среднего предпринимательства"</t>
  </si>
  <si>
    <t>0930100590</t>
  </si>
  <si>
    <t>100</t>
  </si>
  <si>
    <t>200</t>
  </si>
  <si>
    <t>800</t>
  </si>
  <si>
    <t>0930200000</t>
  </si>
  <si>
    <t>0930221180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</si>
  <si>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</si>
  <si>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Проведение мероприятий, направленных на развитие инновационного предпринимательства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</si>
  <si>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</si>
  <si>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</si>
  <si>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1010400000</t>
  </si>
  <si>
    <t>10104ST040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</si>
  <si>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</si>
  <si>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1010500000</t>
  </si>
  <si>
    <t>1010522190</t>
  </si>
  <si>
    <t>Содержание сетей наружного освещения на автомобильных дорогах города Перми</t>
  </si>
  <si>
    <t>1010523160</t>
  </si>
  <si>
    <t>Содержание сетей наружного освещения микрорайона Бумкомбинат</t>
  </si>
  <si>
    <t>Развитие городского пространства</t>
  </si>
  <si>
    <t>1010600000</t>
  </si>
  <si>
    <t>1010623150</t>
  </si>
  <si>
    <t>Основное мероприятие "Выполнение комплекса мероприятий по архитектурной подсветке"</t>
  </si>
  <si>
    <t>Архитектурная подсветка зданий</t>
  </si>
  <si>
    <t>1020000000</t>
  </si>
  <si>
    <t>1020100000</t>
  </si>
  <si>
    <t>1020100590</t>
  </si>
  <si>
    <t>1030000000</t>
  </si>
  <si>
    <t>1030100000</t>
  </si>
  <si>
    <t>1030123510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</si>
  <si>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</si>
  <si>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</si>
  <si>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</si>
  <si>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1030300000</t>
  </si>
  <si>
    <t>1030323340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</si>
  <si>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</si>
  <si>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</si>
  <si>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</si>
  <si>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</si>
  <si>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Основное мероприятие "Демонтаж самовольно установленных и незаконно размещенных движимых объектов"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</si>
  <si>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</si>
  <si>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1110800000</t>
  </si>
  <si>
    <t>Основное мероприятие "Выполнение комплекса мероприятий по содержанию и ремонту гидротехнических сооружений"</t>
  </si>
  <si>
    <t>Водное хозяйство</t>
  </si>
  <si>
    <t>1130000000</t>
  </si>
  <si>
    <t>1130100000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</si>
  <si>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</si>
  <si>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</si>
  <si>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1130123130</t>
  </si>
  <si>
    <t>Благоустройство территорий индивидуальной жилой застройки в городе Перми</t>
  </si>
  <si>
    <t>1200000000</t>
  </si>
  <si>
    <t>1210000000</t>
  </si>
  <si>
    <t>1210500000</t>
  </si>
  <si>
    <t>1210521780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</si>
  <si>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</si>
  <si>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общественного транспорта в городе Перми"</t>
  </si>
  <si>
    <t>Основное мероприятие "Обустройство остановочных пунктов"</t>
  </si>
  <si>
    <t>1210100000</t>
  </si>
  <si>
    <t>1210123270</t>
  </si>
  <si>
    <t>Основное мероприятие "Совершенствование маршрутной сети"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</si>
  <si>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</si>
  <si>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1210123320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</si>
  <si>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</si>
  <si>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1210300000</t>
  </si>
  <si>
    <t>1210300590</t>
  </si>
  <si>
    <t>Основное мероприятие "Повышение уровня контроля за работой перевозчиков и оплатой проезда"</t>
  </si>
  <si>
    <t>1210322210</t>
  </si>
  <si>
    <t>Обеспечение функционирования автоматизированных информационных систем по управлению транспортом</t>
  </si>
  <si>
    <t>1210400000</t>
  </si>
  <si>
    <t>1210421810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</si>
  <si>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</si>
  <si>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</si>
  <si>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1210521770</t>
  </si>
  <si>
    <t>1210600000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</si>
  <si>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</si>
  <si>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1410200000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</si>
  <si>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</si>
  <si>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Охрана объектов растительного и животного мира и среды их обитания</t>
  </si>
  <si>
    <t>1410300000</t>
  </si>
  <si>
    <t>Основное мероприятие "Компенсационные посадки зеленых насаждений"</t>
  </si>
  <si>
    <t>1410321690</t>
  </si>
  <si>
    <t>Посадка зеленых насаждений ценных видов</t>
  </si>
  <si>
    <t>1410400000</t>
  </si>
  <si>
    <t>Основное мероприятие "Создание единого зеленого каркаса города Перми"</t>
  </si>
  <si>
    <t>1410422070</t>
  </si>
  <si>
    <t>1410500000</t>
  </si>
  <si>
    <t>1410600000</t>
  </si>
  <si>
    <t>1410622340</t>
  </si>
  <si>
    <t>1410600590</t>
  </si>
  <si>
    <t>1410700000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</si>
  <si>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</si>
  <si>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</si>
  <si>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1410800000</t>
  </si>
  <si>
    <t>1410821640</t>
  </si>
  <si>
    <t>Наблюдение за водными объектами города Перми и их обустройство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</si>
  <si>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</si>
  <si>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</si>
  <si>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</si>
  <si>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</si>
  <si>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1530000000</t>
  </si>
  <si>
    <t>Подпрограмма "Повышение доступности жилья"</t>
  </si>
  <si>
    <t>1530100000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</si>
  <si>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</si>
  <si>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153012С070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</si>
  <si>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</si>
  <si>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153012С080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</si>
  <si>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</si>
  <si>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</si>
  <si>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</si>
  <si>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1530200000</t>
  </si>
  <si>
    <t>153022С190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</si>
  <si>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</si>
  <si>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300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</si>
  <si>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</si>
  <si>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</si>
  <si>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</si>
  <si>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</si>
  <si>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</si>
  <si>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</si>
  <si>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</si>
  <si>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</si>
  <si>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1620122150</t>
  </si>
  <si>
    <t>Реализация мероприятий по приведению в нормативное состояние объектов нежилого муниципального фонда</t>
  </si>
  <si>
    <t>Реконструкция самотечного коллектора Д-360 мм/450 мм по бульвару Гагарина до шахты №13 ГРК</t>
  </si>
  <si>
    <t>1710142410</t>
  </si>
  <si>
    <t>1710143480</t>
  </si>
  <si>
    <t>1810200000</t>
  </si>
  <si>
    <t>1810223420</t>
  </si>
  <si>
    <t>Проведение экспертиз, оказание консультационных, юридических услуг</t>
  </si>
  <si>
    <t>1830000000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</si>
  <si>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</si>
  <si>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</si>
  <si>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1830121210</t>
  </si>
  <si>
    <t>400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</si>
  <si>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</si>
  <si>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</si>
  <si>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</si>
  <si>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</si>
  <si>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</si>
  <si>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</si>
  <si>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</si>
  <si>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</si>
  <si>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</si>
  <si>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2010300000</t>
  </si>
  <si>
    <t>Основное мероприятие "Выполнение комплекса мероприятий по строительству подпорной стенки"</t>
  </si>
  <si>
    <t>2010343340</t>
  </si>
  <si>
    <t>Строительство подпорной стенки с устройством противопожарного проезда по ул. Льва Шатрова, 35</t>
  </si>
  <si>
    <t>2010400000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</si>
  <si>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</si>
  <si>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0830123470</t>
  </si>
  <si>
    <t>083012Н420</t>
  </si>
  <si>
    <t>Организация и выполнение мероприятий в сфере жилищных отношений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</si>
  <si>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</si>
  <si>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</si>
  <si>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</si>
  <si>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Основное мероприятие "Выполнение комплекса мероприятий по ремонту и капитальному ремонту территорий общего пользования"</t>
  </si>
  <si>
    <t>ПРИЛОЖЕНИЕ 2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</si>
  <si>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</si>
  <si>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"Восстановление и экологическая реабилитация водных объектов"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</si>
  <si>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</si>
  <si>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</si>
  <si>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Основное мероприятие "Региональный проект "Формирование комфортной городской среды"</t>
  </si>
  <si>
    <t>Руководитель, заместитель руководителя и аудиторы Контрольно-счетной палаты города Перми</t>
  </si>
  <si>
    <t>Обеспечение питомника растений инфраструктурой для его деятельности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</si>
  <si>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</si>
  <si>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</si>
  <si>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Реализация мероприятий по модернизации школьных систем образования</t>
  </si>
  <si>
    <t>11108SЖ410</t>
  </si>
  <si>
    <t>0230243600</t>
  </si>
  <si>
    <t>11105SЖ410</t>
  </si>
  <si>
    <t>Основное мероприятие "Организация экспертно-консультационной деятельности в сфере градостроительства"</t>
  </si>
  <si>
    <t>Основное мероприятие "Организация противооползневых мероприятий"</t>
  </si>
  <si>
    <t>Строительство противооползневого сооружения в районе жилых домов по ул. КИМ, 5, 7, ул. Ивановской, 19 и ул. Чехова, 2, 4, 6, 8, 10</t>
  </si>
  <si>
    <t>0220200000</t>
  </si>
  <si>
    <t>0220241030</t>
  </si>
  <si>
    <t>Строительство корпуса МАОУ "Школа дизайна "Точка" г. Перми</t>
  </si>
  <si>
    <t>Строительство корпуса МАОУ "Гимназия № 33" г. Перми</t>
  </si>
  <si>
    <t>0950000000</t>
  </si>
  <si>
    <t>0950100000</t>
  </si>
  <si>
    <t>0950122240</t>
  </si>
  <si>
    <t>Подпрограмма "Развитие туризма в городе Перми"</t>
  </si>
  <si>
    <t>08301L7500</t>
  </si>
  <si>
    <t>15101SЖ860</t>
  </si>
  <si>
    <t>Мероприятия по расселению жилых помещений, признанных непригодными для проживания, а также жилых помещений, находящихся в многоквартирных домах, признанных аварийными и подлежащими сносу, на территории г. Перми</t>
  </si>
  <si>
    <t>Строительство городского питомника растений на земельном участке с кадастровым номером 59:01:0000000:91384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</si>
  <si>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лагерях, лагерях с дневным пребыванием детей"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</si>
  <si>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</si>
  <si>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Основное мероприятие "Мероприятие по развитию городского пространства в рамках проекта "Зеленое кольцо" в особо охраняемой природной территории местного значения - охраняемом ландшафте "Черняевский лес"</t>
  </si>
  <si>
    <t>1420400000</t>
  </si>
  <si>
    <t>14204SЖ410</t>
  </si>
  <si>
    <t>Мероприятия по приведению в нормативное состояние, содержанию источников противопожарного водоснабжения (пожарных водоемов, резервуаров, емкостей) и пирсов</t>
  </si>
  <si>
    <t>1710142360</t>
  </si>
  <si>
    <t>Реконструкция канализационной насосной станции "Речник" Дзержинского района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</si>
  <si>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</si>
  <si>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Денежное вознаграждение победителям и лауреатам конкурса "Лучший муниципальный служащий администрации города Перми"</t>
  </si>
  <si>
    <t>1320300000</t>
  </si>
  <si>
    <t>13203SЖ090</t>
  </si>
  <si>
    <t>Основное мероприятие "Выполнение комплекса работ по обустройству территорий общего пользования"</t>
  </si>
  <si>
    <t>0730100600</t>
  </si>
  <si>
    <t>Мероприятия по обеспечению персонифицированного финансирования дополнительного образования детей</t>
  </si>
  <si>
    <t>2025 год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</si>
  <si>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</si>
  <si>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</si>
  <si>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</si>
  <si>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Подпрограмма "Обеспечение населения спортивной инфраструктурой"</t>
  </si>
  <si>
    <t>Подпрограмма "Развитие физической культуры и спорта на территории города Перми"</t>
  </si>
  <si>
    <t>Ежемесячное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</si>
  <si>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Мероприятия в области инновационного развития и отраслевые мероприятия</t>
  </si>
  <si>
    <t>Оснащение муниципальных образовательных организаций оборудованием, средствами обучения и воспитания</t>
  </si>
  <si>
    <t>Разработка и сопровождение информационной системы обеспечения озеленительной деятельности города Перми</t>
  </si>
  <si>
    <t>Основное мероприятие "Создание и развитие инфраструктуры на природных территориях"</t>
  </si>
  <si>
    <t>Санация и строительство 2-й нитки водовода Гайва-Заозерье</t>
  </si>
  <si>
    <t>Основное мероприятие "Ведение автоматизированной информационной системы обеспечения градостроительной деятельности"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</si>
  <si>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Космонавта Леонова)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</si>
  <si>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</si>
  <si>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Основное мероприятие "Совершенствование спортивной инфраструктуры образовательных организаций"</t>
  </si>
  <si>
    <t>Целевая субсидия на предоставление бесплатного питания учащимся с ограниченными возможностями здоровья</t>
  </si>
  <si>
    <t>Основное мероприятие "Финансовое обеспечение денежных обязательств муниципальных предприятий"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</si>
  <si>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</si>
  <si>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Основное мероприятие "Финансовая и информационно-методическая поддержка ТОС с целью совершенствования форм участия населения в решении вопросов местного значения"</t>
  </si>
  <si>
    <t>Основное мероприятие "Оказание мер социальной поддержки гражданам города Перми в целях улучшения жилищных условий"</t>
  </si>
  <si>
    <t>0230241630</t>
  </si>
  <si>
    <t>Строительство пожарного резервуара в микрорайоне Социалистический Орджоникидзевского района города Перми</t>
  </si>
  <si>
    <t>0230241650</t>
  </si>
  <si>
    <t>Строительство пожарного резервуара в микрорайоне Новобродовский Свердловского района города Перми</t>
  </si>
  <si>
    <t>051P552290</t>
  </si>
  <si>
    <t>0520201060</t>
  </si>
  <si>
    <t>0520300000</t>
  </si>
  <si>
    <t>0520300590</t>
  </si>
  <si>
    <t>0520301060</t>
  </si>
  <si>
    <t>0520400000</t>
  </si>
  <si>
    <t>Основное мероприятие "Создание условий для занятий физической культурой и спортом"</t>
  </si>
  <si>
    <t>0520470100</t>
  </si>
  <si>
    <t>0520471110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</si>
  <si>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</si>
  <si>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0520471200</t>
  </si>
  <si>
    <t>0520500000</t>
  </si>
  <si>
    <t>Основное мероприятие "Реализация дополнительных образовательных программ спортивной подготовки"</t>
  </si>
  <si>
    <t>0520500590</t>
  </si>
  <si>
    <t>0520500620</t>
  </si>
  <si>
    <t>0520501060</t>
  </si>
  <si>
    <t>0520581110</t>
  </si>
  <si>
    <t>330</t>
  </si>
  <si>
    <t>083022Н420</t>
  </si>
  <si>
    <t>1210671340</t>
  </si>
  <si>
    <t>Возмещение затрат, связанных с уплатой лизинговых платежей по договорам финансовой аренды (лизинга)</t>
  </si>
  <si>
    <t>14105SЖ410</t>
  </si>
  <si>
    <t>1410623030</t>
  </si>
  <si>
    <t>Содержание древесно-кустарниковых саженцев на территории города Перми</t>
  </si>
  <si>
    <t>1010500590</t>
  </si>
  <si>
    <t>1010500770</t>
  </si>
  <si>
    <t>Целевая субсидия на выполнение работ по капитальному ремонту сетей наружного освещения</t>
  </si>
  <si>
    <t>1010501060</t>
  </si>
  <si>
    <t>1110523050</t>
  </si>
  <si>
    <t>Обустройство объектов озеленения общего пользования</t>
  </si>
  <si>
    <t>1110523060</t>
  </si>
  <si>
    <t>Обустройство сетей наружного освещения на объектах озеленения общего пользования</t>
  </si>
  <si>
    <t>11203SЖ410</t>
  </si>
  <si>
    <t>2010423070</t>
  </si>
  <si>
    <t>Обустройство сетей наружного освещения на автомобильных дорогах города Перми</t>
  </si>
  <si>
    <t>2010423080</t>
  </si>
  <si>
    <t>Обустройство сетей наружного освещения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</si>
  <si>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</si>
  <si>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</si>
  <si>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Аренда помещения для организации стенда города на форумах, выставках, организация и проведение презентационных мероприятий, организация пресс-тура, изготовление, распространение информационных материалов в сфере туризма</t>
  </si>
  <si>
    <t>Основное мероприятие "Выполнение комплекса работ по обустройству объектов озеленения общего пользования"</t>
  </si>
  <si>
    <t>Основное мероприятие "Переселение граждан города Перми из непригодного для проживания и аварийного жилищного фонда, в том числе изъятие нежилых помещений"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</si>
  <si>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</si>
  <si>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Строительство сетей водоснабжения в микрорайоне "Заозерье" для земельных участков многодетных семей</t>
  </si>
  <si>
    <t>Основное мероприятие "Обеспечение обустройства сетей наружного освещения"</t>
  </si>
  <si>
    <t>0730100650</t>
  </si>
  <si>
    <t>Реализация мероприятий по взаимодействию с детскими общественными объединениями</t>
  </si>
  <si>
    <t>0830223491</t>
  </si>
  <si>
    <t>Оснащение вновь вводимых в эксплуатацию зданий для размещения образовательных организаций оборудованием, средствами обучения, мебелью, инвентарем для реконструкции здания под размещение общеобразовательной организации по ул. Целинной, 15</t>
  </si>
  <si>
    <t>0830300610</t>
  </si>
  <si>
    <t>Устройство спортивных площадок в муниципальных образовательных организациях города Перми</t>
  </si>
  <si>
    <t>Основное мероприятие "Обеспечение содержания, текущего и капитального ремонта сетей наружного освещения"</t>
  </si>
  <si>
    <t>Обеспечение проведения выборов и референдумов</t>
  </si>
  <si>
    <t>Рекреационное обустройство в долинах малых рек</t>
  </si>
  <si>
    <t>1410522180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</si>
  <si>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</si>
  <si>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1210321800</t>
  </si>
  <si>
    <t>19101L5110</t>
  </si>
  <si>
    <t>Проведение комплексных кадастровых работ</t>
  </si>
  <si>
    <t>1530300000</t>
  </si>
  <si>
    <t>1530343260</t>
  </si>
  <si>
    <t>Основное мероприятие "Исполнение судебных решений об изъятии жилых (нежилых) помещений, о предоставлении благоустроенного жилья"</t>
  </si>
  <si>
    <t>Приобретение жилья, изъятие жилых (нежилых) помещений в целях исполнения судебных решений</t>
  </si>
  <si>
    <t>171F500000</t>
  </si>
  <si>
    <t>171F552430</t>
  </si>
  <si>
    <t>Основное мероприятие "Федеральный проект "Чистая вода"</t>
  </si>
  <si>
    <t>Строительство и реконструкция (модернизация) объектов питьевого водоснабжения</t>
  </si>
  <si>
    <t>17502SЖ720</t>
  </si>
  <si>
    <t>Капитальный ремонт общего имущества в многоквартирных домах на территории Пермского края</t>
  </si>
  <si>
    <t>Основное мероприятие "Благоустройство дворовых территорий многоквартирных домов города Перми"</t>
  </si>
  <si>
    <t>1310100000</t>
  </si>
  <si>
    <t>13101SЖ090</t>
  </si>
  <si>
    <t>Реализация мероприятия "Умею плавать!"</t>
  </si>
  <si>
    <t>0520582020</t>
  </si>
  <si>
    <t>1620121600</t>
  </si>
  <si>
    <t>Снос объектов недвижимого имущества муниципального нежилого фонда, находящихся в составе муниципальной казны</t>
  </si>
  <si>
    <t>0110400000</t>
  </si>
  <si>
    <t>0110441040</t>
  </si>
  <si>
    <t>Основное мероприятие "Капитальные вложения в объекты недвижимого имущества муниципальной собственности в сфере общественного согласия"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</si>
  <si>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</si>
  <si>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водопроводных сетей в микрорайоне "Вышка-1" Мотовилихинского района города Перми</t>
  </si>
  <si>
    <t>1710141220</t>
  </si>
  <si>
    <t>0510141470</t>
  </si>
  <si>
    <t>Строительство плавательного бассейна по адресу: ул. Гашкова, 20а</t>
  </si>
  <si>
    <t>20101ST04J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</si>
  <si>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</si>
  <si>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2010200000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</si>
  <si>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</si>
  <si>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по ул. Промышленной</t>
  </si>
  <si>
    <t>2010243460</t>
  </si>
  <si>
    <t>1320123040</t>
  </si>
  <si>
    <t>Капитальный ремонт общественных территорий города Перми</t>
  </si>
  <si>
    <t>1320122280</t>
  </si>
  <si>
    <t>Ремонт общественных территорий города Перми</t>
  </si>
  <si>
    <t>1010123110</t>
  </si>
  <si>
    <t>Инвентаризация бесхозяйных сетей ливневой канализации</t>
  </si>
  <si>
    <t>10105SЖ410</t>
  </si>
  <si>
    <t>20101ST200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</si>
  <si>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</si>
  <si>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0830223490</t>
  </si>
  <si>
    <t>Оснащение вновь вводимых в эксплуатацию зданий для размещения образовательных организаций</t>
  </si>
  <si>
    <t>1740200000</t>
  </si>
  <si>
    <t>1740271160</t>
  </si>
  <si>
    <t>1740300000</t>
  </si>
  <si>
    <t>1740323190</t>
  </si>
  <si>
    <t>Основное мероприятие "Мероприятия по разработке схемы ливневой канализации системы водоотведения поверхностных сточных вод"</t>
  </si>
  <si>
    <t>Разработка схемы ливневой системы водоотведения поверхностных сточных вод</t>
  </si>
  <si>
    <t>Прикладные научные исследования в области жилищно-коммунального хозяйства</t>
  </si>
  <si>
    <t>0630223090</t>
  </si>
  <si>
    <t>Создание и содержание ООПТ местного значения</t>
  </si>
  <si>
    <t>9190023020</t>
  </si>
  <si>
    <t>2010142580</t>
  </si>
  <si>
    <t>Строительство автомобильной дороги по Ивинскому проспекту</t>
  </si>
  <si>
    <t>072EВ00000</t>
  </si>
  <si>
    <t>072EВ51790</t>
  </si>
  <si>
    <t>Основное мероприятие "Федеральный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</si>
  <si>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</si>
  <si>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121R700000</t>
  </si>
  <si>
    <t>Основное мероприятие "Финансовое обеспечение реализации инфраструктурных проектов, направленных на комплексное развитие городского наземного электрического транспорта"</t>
  </si>
  <si>
    <t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</si>
  <si>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1010223220</t>
  </si>
  <si>
    <t>Ремонт мостового перехода через реку Каму и подходов к нему</t>
  </si>
  <si>
    <t>0820141660</t>
  </si>
  <si>
    <t>Строительство здания общеобразовательного учреждения по адресу: г. Пермь, ул. Ветлужская</t>
  </si>
  <si>
    <t>2010141990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</si>
  <si>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</si>
  <si>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1710500000</t>
  </si>
  <si>
    <t>1710523230</t>
  </si>
  <si>
    <t>Основное мероприятие "Научно-исследовательские работы в области развития систем коммунальной инфраструктуры"</t>
  </si>
  <si>
    <t>1720222030</t>
  </si>
  <si>
    <t>Разработка программы комплексного развития систем коммунальной инфраструктуры города Перми</t>
  </si>
  <si>
    <t>1010523170</t>
  </si>
  <si>
    <t>Паспортизация, инвентаризация сетей наружного освещения</t>
  </si>
  <si>
    <t>1010500800</t>
  </si>
  <si>
    <t>Целевая субсидия на выполнение работ по ремонту сетей наружного освещения</t>
  </si>
  <si>
    <t>1710400000</t>
  </si>
  <si>
    <t>1710471120</t>
  </si>
  <si>
    <t>Основное мероприятие "Муниципальная поддержка газификации жилых домов в микрорайонах индивидуальной застройки"</t>
  </si>
  <si>
    <t>Возмещение затрат по подключению к системе газоснабжения жилых домов в зонах индивидуальной жилой застройки</t>
  </si>
  <si>
    <t>1740123240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</si>
  <si>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</si>
  <si>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20101ST04D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</si>
  <si>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Пермской от ул. Плеханова до ул. Попова)</t>
  </si>
  <si>
    <t>121R754010</t>
  </si>
  <si>
    <t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</si>
  <si>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083012P350</t>
  </si>
  <si>
    <t>Реализация программы "Комфортный край"</t>
  </si>
  <si>
    <t>1740400000</t>
  </si>
  <si>
    <t>Основное мероприятие "Организация выполнения работ (услуг) по санитарной очистке и содержанию территорий города Перми"</t>
  </si>
  <si>
    <t>1740400590</t>
  </si>
  <si>
    <t>1750400000</t>
  </si>
  <si>
    <t>1750423250</t>
  </si>
  <si>
    <t>Основное мероприятие "Организация содержания расселенных многоквартирных домов"</t>
  </si>
  <si>
    <t>Содержание расселенных многоквартирных домов, признанных в установленном порядке аварийными и подлежащими сносу</t>
  </si>
  <si>
    <t>0740200730</t>
  </si>
  <si>
    <t>9190020600</t>
  </si>
  <si>
    <t>Мероприятия по проведению выборов в Пермскую городскую Думу</t>
  </si>
  <si>
    <t>Специальные расходы</t>
  </si>
  <si>
    <t>Организация мероприятия «Пермские каникулы» для детей, прибывших из Донецкой Народной Республики, Луганской Народной Республики, Херсонской области и Запорожской области</t>
  </si>
  <si>
    <t>1750271330</t>
  </si>
  <si>
    <t>2010142570</t>
  </si>
  <si>
    <t>2010122330</t>
  </si>
  <si>
    <t>Изъятие земельных участков и объектов недвижимости, имущества, проектирование в целях строительства (реконструкции) дорожных объектов</t>
  </si>
  <si>
    <t>2010141670</t>
  </si>
  <si>
    <t>1740401060</t>
  </si>
  <si>
    <t>Содержание и ремонт объектов инженерной инфраструктуры</t>
  </si>
  <si>
    <t>Государственная поддержка организаций, входящих в систему спортивной подготовки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</si>
  <si>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</si>
  <si>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Реконструкция ул. Героев Хасана от ул. Хлебозаводская до ул. Василия Васильева</t>
  </si>
  <si>
    <t>Строительство проезда на участке от ул. Уральской до ул. Степана Разина</t>
  </si>
  <si>
    <t>1720300000</t>
  </si>
  <si>
    <t>17203SЖ410</t>
  </si>
  <si>
    <t>Основное мероприятие "Организация работ по обустройству контейнерных площадок нового образца"</t>
  </si>
  <si>
    <t>1110823410</t>
  </si>
  <si>
    <t>Содержание и ремонт гидротехнических сооружений</t>
  </si>
  <si>
    <t>2026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</si>
  <si>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бюджетов на 2024 год и на плановый период 2025 и 2026 годов</t>
  </si>
  <si>
    <t>Популяризация художественного образования среди жителей</t>
  </si>
  <si>
    <t>Строительство спортивной трассы для лыжероллеров по адресу: г. Пермь, ул. Агрономическая, 23</t>
  </si>
  <si>
    <t>Основное мероприятие "Обеспечение доступности муниципальных объектов социальной инфраструктуры, информационной доступности для инвалидов и иных маломобильных групп населения"</t>
  </si>
  <si>
    <t>Оборудование зданий муниципальных учреждений средствами беспрепятственного доступа, обеспечение информационной доступности</t>
  </si>
  <si>
    <t>07301SФ320</t>
  </si>
  <si>
    <t>Обновление инвестиционного паспорта города Перми, инвестиционного портала города Перми, изготовление информационных материалов, организация форумов, презентационных мероприятий</t>
  </si>
  <si>
    <t>Основное мероприятие "Региональный проект "Региональная и местная дорожная сеть"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</si>
  <si>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 национального проекта "Безопасные качественные дороги"</t>
  </si>
  <si>
    <t>Основное мероприятие "Организация содержания земель, не принадлежащих физическим и (или) юридическим лицам, уборка водоохранных зон"</t>
  </si>
  <si>
    <t>Содержание земель, не принадлежащих физическим и (или) юридическим лицам, уборка водоохранных зон</t>
  </si>
  <si>
    <t>Основное мероприятие "Организация содержания элементов благоустройства, предназначенных для движения населения на территориях общего пользования города Перми"</t>
  </si>
  <si>
    <t>1410221630</t>
  </si>
  <si>
    <t>Наполнение и сопровождение автоматизированной информационной системы обеспечения градостроительной деятельности</t>
  </si>
  <si>
    <t>Основное мероприятие "Формирование земельных участков"</t>
  </si>
  <si>
    <t>Ремонт тротуаров, пешеходных дорожек и газонов вдоль тротуаров, пешеходных дорожек</t>
  </si>
  <si>
    <t>12106ST220</t>
  </si>
  <si>
    <t>0940000000</t>
  </si>
  <si>
    <t>0940100000</t>
  </si>
  <si>
    <t>0940121160</t>
  </si>
  <si>
    <t>0940200000</t>
  </si>
  <si>
    <t>0940221020</t>
  </si>
  <si>
    <t>0940300000</t>
  </si>
  <si>
    <t>0940322120</t>
  </si>
  <si>
    <t>0940323480</t>
  </si>
  <si>
    <t>Подпрограмма "Развитие потребительского рынка"</t>
  </si>
  <si>
    <t>Основное мероприятие "Организация мероприятий по размещению ОПР в соответствии с действующим законодательством"</t>
  </si>
  <si>
    <t>Мониторинг и учет объектов потребительского рынка</t>
  </si>
  <si>
    <t>Основное мероприятие "Организация мероприятий по проведению конкурса среди предприятий города Перми"</t>
  </si>
  <si>
    <t>Ежегодный конкурс на лучшее оформление предприятий города Перми к Новому году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</si>
  <si>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</si>
  <si>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</si>
  <si>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Проведение на территории города Перми ярмарок и продажи товаров (выполнения работ, оказания услуг) на них</t>
  </si>
  <si>
    <t>101R153940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</si>
  <si>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и качественные дороги"</t>
  </si>
  <si>
    <t>1110900000</t>
  </si>
  <si>
    <t>1110923290</t>
  </si>
  <si>
    <t>Основное мероприятие "Обеспечение жителей организованными местами отдыха у воды"</t>
  </si>
  <si>
    <t>Обустройство организованных мест отдыха у воды на территории города Перми</t>
  </si>
  <si>
    <t>1430000000</t>
  </si>
  <si>
    <t>Подпрограмма "Обращение с животными без владельцев"</t>
  </si>
  <si>
    <t>Основное мероприятие "Организация отлова и временного содержания животных без владельцев"</t>
  </si>
  <si>
    <t>1430100000</t>
  </si>
  <si>
    <t>1430100590</t>
  </si>
  <si>
    <t>143012У150</t>
  </si>
  <si>
    <t>1430200000</t>
  </si>
  <si>
    <t>1430221260</t>
  </si>
  <si>
    <t>Организация мероприятий при осуществлении деятельности по обращению с животными без владельцев</t>
  </si>
  <si>
    <t>Основное мероприятие "Формирование ответственного обращения к животным"</t>
  </si>
  <si>
    <t>Обустройство и содержание площадок для выгула и дрессировки собак</t>
  </si>
  <si>
    <t>1810123590</t>
  </si>
  <si>
    <t>Постановка земельных участков на государственный кадастровый учет</t>
  </si>
  <si>
    <t>1820171370</t>
  </si>
  <si>
    <t>19101SЦ140</t>
  </si>
  <si>
    <t>Субсидия на разработку проектов межевания территории и проведение комплексных кадастровых работ</t>
  </si>
  <si>
    <t>0230243610</t>
  </si>
  <si>
    <t>0230243620</t>
  </si>
  <si>
    <t>0230243630</t>
  </si>
  <si>
    <t>Строительство пожарного резервуара в микрорайоне Липовая гора по ул. 4-й Липогорской Свердловского района города Перми</t>
  </si>
  <si>
    <t>Строительство пожарного резервуара в микрорайоне Вышка-2 по ул. Омской Мотовилихинского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</si>
  <si>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</si>
  <si>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1710141700</t>
  </si>
  <si>
    <t>1710141710</t>
  </si>
  <si>
    <t>Выкуп сетей водоснабжения и водоотведения, принадлежащих на праве собственности ООО "Энергия-М"</t>
  </si>
  <si>
    <t>Выкуп сетей водоотведения по адресу: г. Пермь, ул. Монастырская, 61</t>
  </si>
  <si>
    <t>1720323430</t>
  </si>
  <si>
    <t>Обустройство контейнерных площадок нового образца в городе Перми</t>
  </si>
  <si>
    <t>1740400790</t>
  </si>
  <si>
    <t>Целевая субсидия МБУ "Полигон" на проведение производственного экологического контроля на очистных сооружениях дождевой (ливневой) канализации</t>
  </si>
  <si>
    <t>0110441720</t>
  </si>
  <si>
    <t>0110441730</t>
  </si>
  <si>
    <t>0110441740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</si>
  <si>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</si>
  <si>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</si>
  <si>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</si>
  <si>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</si>
  <si>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0110441750</t>
  </si>
  <si>
    <t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</si>
  <si>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</si>
  <si>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0320123620</t>
  </si>
  <si>
    <t>Оказание услуг библиотечного обслуживания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</si>
  <si>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</si>
  <si>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</si>
  <si>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0820141680</t>
  </si>
  <si>
    <t>Строительство нового корпуса МАОУ "Инженерная школа" г. Перми по ул. Академика Веденеева</t>
  </si>
  <si>
    <t>0750300000</t>
  </si>
  <si>
    <t>Основное мероприятие "Реализация дополнительных общеразвивающих программ"</t>
  </si>
  <si>
    <t>Субсидии частным организациям на реализацию дополнительных общеразвивающих программ</t>
  </si>
  <si>
    <t>0750371390</t>
  </si>
  <si>
    <t>0520100000</t>
  </si>
  <si>
    <t>0520122230</t>
  </si>
  <si>
    <t>0520123350</t>
  </si>
  <si>
    <t>Основное мероприятие "Обеспечение условий для развития на территории города Перми физической культуры и массового спорта, организация проведения официальных физкультурно-оздоровительных и спортивных мероприятий"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</si>
  <si>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</si>
  <si>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Физкультурные и спортивные мероприятия, конкурсы, спортивно-массовая работа</t>
  </si>
  <si>
    <t>Основное мероприятие "Популяризация города Перми как привлекательного объекта историко-культурного, круизного, промышленного и событийного туризма"</t>
  </si>
  <si>
    <t>мп</t>
  </si>
  <si>
    <t>пп</t>
  </si>
  <si>
    <t>ом</t>
  </si>
  <si>
    <t>к</t>
  </si>
  <si>
    <t>кв</t>
  </si>
  <si>
    <t>ом нп</t>
  </si>
  <si>
    <t>мер</t>
  </si>
  <si>
    <t>Возмещение затрат некоммерческой организации "Фонд капитального ремонта общего имущества в многоквартирных домах в Пермском крае" по проведению капитального ремонта общего имущества многоквартирных домов</t>
  </si>
  <si>
    <t>Обустройство и содержание мест (площадок) накопления твердых коммунальных отходов</t>
  </si>
  <si>
    <t>Основное мероприятие "Охрана зеленого фонда города Перми от инвазивных растений"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</si>
  <si>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</si>
  <si>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</si>
  <si>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Основное мероприятие "Мероприятия по содержанию питомника растений"</t>
  </si>
  <si>
    <t>1720100590</t>
  </si>
  <si>
    <t>1720101060</t>
  </si>
  <si>
    <t>1730400000</t>
  </si>
  <si>
    <t>1730400590</t>
  </si>
  <si>
    <t>1730401060</t>
  </si>
  <si>
    <t>Основное мероприятие "Организация работ по сносу многоквартирных домов"</t>
  </si>
  <si>
    <t>1740100790</t>
  </si>
  <si>
    <t>1740101060</t>
  </si>
  <si>
    <t>Содержание и ремонт пешеходных мостиков, лестниц на территориях общего пользования города Перми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</si>
  <si>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</si>
  <si>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 с элементами благоустройства</t>
  </si>
  <si>
    <t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</si>
  <si>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Проведение спартакиады "Шаг навстречу" для несовершеннолетних, склонных к противоправному поведению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</si>
</sst>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B5B"/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AK2487"/>
  <sheetViews>
    <sheetView tabSelected="1" zoomScale="60" zoomScaleNormal="60" workbookViewId="0">
      <pane xSplit="4" ySplit="9" topLeftCell="E2469" activePane="bottomRight" state="frozen"/>
      <selection pane="topRight" activeCell="E1" sqref="E1"/>
      <selection pane="bottomLeft" activeCell="A11" sqref="A11"/>
      <selection pane="bottomRight" activeCell="S2480" sqref="S2480"/>
    </sheetView>
  </sheetViews>
  <sheetFormatPr defaultColWidth="9.109375" defaultRowHeight="15.6" x14ac:dyDescent="0.3"/>
  <cols>
    <col min="1" max="1" width="14.88671875" style="4" customWidth="1"/>
    <col min="2" max="2" width="11.109375" style="3" customWidth="1"/>
    <col min="3" max="4" width="7.6640625" style="4" customWidth="1"/>
    <col min="5" max="5" width="48.5546875" style="5" customWidth="1"/>
    <col min="6" max="8" width="18.6640625" style="3" customWidth="1"/>
    <col min="9" max="9" width="15.109375" style="3" hidden="1" customWidth="1"/>
    <col min="10" max="10" width="10" style="30" customWidth="1"/>
    <col min="11" max="16" width="9.109375" style="21" hidden="1" customWidth="1"/>
    <col min="17" max="17" width="9.109375" style="21" customWidth="1"/>
    <col min="18" max="37" width="9.109375" style="21"/>
    <col min="38" max="16384" width="9.109375" style="2"/>
  </cols>
  <sheetData>
    <row r="1" spans="1:37" x14ac:dyDescent="0.3">
      <c r="D1" s="48"/>
      <c r="E1" s="48"/>
      <c r="F1" s="39"/>
      <c r="G1" s="48" t="s">
        <v>999</v>
      </c>
      <c r="H1" s="48"/>
      <c r="I1" s="26"/>
      <c r="J1" s="29"/>
    </row>
    <row r="2" spans="1:37" x14ac:dyDescent="0.3">
      <c r="D2" s="48"/>
      <c r="E2" s="48"/>
      <c r="F2" s="39"/>
      <c r="G2" s="48" t="s">
        <v>573</v>
      </c>
      <c r="H2" s="48"/>
      <c r="I2" s="26"/>
      <c r="J2" s="29"/>
    </row>
    <row r="3" spans="1:37" x14ac:dyDescent="0.3">
      <c r="D3" s="48"/>
      <c r="E3" s="48"/>
      <c r="F3" s="39"/>
      <c r="G3" s="48" t="s">
        <v>574</v>
      </c>
      <c r="H3" s="48"/>
      <c r="I3" s="26"/>
      <c r="J3" s="29"/>
    </row>
    <row r="4" spans="1:37" x14ac:dyDescent="0.3">
      <c r="D4" s="39"/>
      <c r="E4" s="39"/>
      <c r="F4" s="39"/>
      <c r="G4" s="39"/>
      <c r="H4" s="39"/>
      <c r="I4" s="26"/>
      <c r="J4" s="29"/>
    </row>
    <row r="5" spans="1:37" ht="38.4" customHeight="1" x14ac:dyDescent="0.3">
      <c r="A5" s="49" t="s">
        <v>1244</v>
      </c>
      <c r="B5" s="49"/>
      <c r="C5" s="49"/>
      <c r="D5" s="49"/>
      <c r="E5" s="49"/>
      <c r="F5" s="49"/>
      <c r="G5" s="49"/>
      <c r="H5" s="49"/>
    </row>
    <row r="6" spans="1:37" s="1" customFormat="1" ht="23.25" customHeight="1" x14ac:dyDescent="0.3">
      <c r="A6" s="49"/>
      <c r="B6" s="49"/>
      <c r="C6" s="49"/>
      <c r="D6" s="49"/>
      <c r="E6" s="49"/>
      <c r="F6" s="49"/>
      <c r="G6" s="49"/>
      <c r="H6" s="49"/>
      <c r="I6" s="27"/>
      <c r="J6" s="31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s="1" customFormat="1" x14ac:dyDescent="0.3">
      <c r="A7" s="40"/>
      <c r="B7" s="40"/>
      <c r="C7" s="40"/>
      <c r="D7" s="40"/>
      <c r="E7" s="40"/>
      <c r="F7" s="40"/>
      <c r="G7" s="40"/>
      <c r="H7" s="18" t="s">
        <v>549</v>
      </c>
      <c r="I7" s="27"/>
      <c r="J7" s="31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x14ac:dyDescent="0.3">
      <c r="A8" s="47" t="s">
        <v>0</v>
      </c>
      <c r="B8" s="45" t="s">
        <v>1</v>
      </c>
      <c r="C8" s="47" t="s">
        <v>3</v>
      </c>
      <c r="D8" s="47" t="s">
        <v>4</v>
      </c>
      <c r="E8" s="47" t="s">
        <v>10</v>
      </c>
      <c r="F8" s="45" t="s">
        <v>793</v>
      </c>
      <c r="G8" s="45" t="s">
        <v>1043</v>
      </c>
      <c r="H8" s="45" t="s">
        <v>1243</v>
      </c>
      <c r="I8" s="45" t="s">
        <v>9</v>
      </c>
      <c r="J8" s="44">
        <v>0</v>
      </c>
    </row>
    <row r="9" spans="1:37" ht="41.4" customHeight="1" x14ac:dyDescent="0.3">
      <c r="A9" s="47"/>
      <c r="B9" s="45"/>
      <c r="C9" s="47"/>
      <c r="D9" s="47"/>
      <c r="E9" s="47"/>
      <c r="F9" s="45"/>
      <c r="G9" s="45"/>
      <c r="H9" s="45"/>
      <c r="I9" s="45"/>
      <c r="J9" s="44"/>
      <c r="K9" s="38" t="s">
        <v>1340</v>
      </c>
      <c r="L9" s="38" t="s">
        <v>1341</v>
      </c>
      <c r="M9" s="38" t="s">
        <v>1342</v>
      </c>
      <c r="N9" s="38" t="s">
        <v>1343</v>
      </c>
      <c r="O9" s="38" t="s">
        <v>1344</v>
      </c>
      <c r="P9" s="21" t="s">
        <v>1346</v>
      </c>
    </row>
    <row r="10" spans="1:37" s="7" customFormat="1" ht="31.2" x14ac:dyDescent="0.3">
      <c r="A10" s="6" t="s">
        <v>7</v>
      </c>
      <c r="B10" s="11"/>
      <c r="C10" s="6"/>
      <c r="D10" s="6"/>
      <c r="E10" s="42" t="s">
        <v>576</v>
      </c>
      <c r="F10" s="10">
        <f>F11+F73</f>
        <v>239853.1</v>
      </c>
      <c r="G10" s="10">
        <f t="shared" ref="G10:I10" si="0">G11+G73</f>
        <v>182859.1</v>
      </c>
      <c r="H10" s="10">
        <f t="shared" si="0"/>
        <v>184357.2</v>
      </c>
      <c r="I10" s="10">
        <f t="shared" si="0"/>
        <v>0</v>
      </c>
      <c r="J10" s="32"/>
      <c r="K10" s="22" t="s">
        <v>1340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s="9" customFormat="1" ht="31.2" x14ac:dyDescent="0.3">
      <c r="A11" s="8" t="s">
        <v>8</v>
      </c>
      <c r="B11" s="14"/>
      <c r="C11" s="8"/>
      <c r="D11" s="8"/>
      <c r="E11" s="13" t="s">
        <v>794</v>
      </c>
      <c r="F11" s="15">
        <f>F12+F39+F44+F52</f>
        <v>229244.4</v>
      </c>
      <c r="G11" s="15">
        <f t="shared" ref="G11:I11" si="1">G12+G39+G44+G52</f>
        <v>172250.4</v>
      </c>
      <c r="H11" s="15">
        <f t="shared" si="1"/>
        <v>173748.5</v>
      </c>
      <c r="I11" s="15">
        <f t="shared" si="1"/>
        <v>0</v>
      </c>
      <c r="J11" s="33"/>
      <c r="K11" s="23"/>
      <c r="L11" s="23" t="s">
        <v>1341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</row>
    <row r="12" spans="1:37" ht="78" x14ac:dyDescent="0.3">
      <c r="A12" s="43" t="s">
        <v>2</v>
      </c>
      <c r="B12" s="41"/>
      <c r="C12" s="43"/>
      <c r="D12" s="43"/>
      <c r="E12" s="12" t="s">
        <v>795</v>
      </c>
      <c r="F12" s="16">
        <f t="shared" ref="F12:I12" si="2">F13+F23+F31+F27+F35</f>
        <v>67135.899999999994</v>
      </c>
      <c r="G12" s="16">
        <f t="shared" si="2"/>
        <v>66735.899999999994</v>
      </c>
      <c r="H12" s="16">
        <f t="shared" si="2"/>
        <v>66735.899999999994</v>
      </c>
      <c r="I12" s="16">
        <f t="shared" si="2"/>
        <v>0</v>
      </c>
      <c r="J12" s="34"/>
      <c r="M12" s="21" t="s">
        <v>1342</v>
      </c>
    </row>
    <row r="13" spans="1:37" ht="62.4" x14ac:dyDescent="0.3">
      <c r="A13" s="43" t="s">
        <v>11</v>
      </c>
      <c r="B13" s="41"/>
      <c r="C13" s="43"/>
      <c r="D13" s="43"/>
      <c r="E13" s="12" t="s">
        <v>796</v>
      </c>
      <c r="F13" s="16">
        <f t="shared" ref="F13:I13" si="3">F14+F17</f>
        <v>3365.8</v>
      </c>
      <c r="G13" s="16">
        <f t="shared" si="3"/>
        <v>3365.8</v>
      </c>
      <c r="H13" s="16">
        <f t="shared" si="3"/>
        <v>3365.8</v>
      </c>
      <c r="I13" s="16">
        <f t="shared" si="3"/>
        <v>0</v>
      </c>
      <c r="J13" s="34"/>
      <c r="P13" s="21" t="s">
        <v>1346</v>
      </c>
    </row>
    <row r="14" spans="1:37" ht="31.2" x14ac:dyDescent="0.3">
      <c r="A14" s="43" t="s">
        <v>11</v>
      </c>
      <c r="B14" s="41">
        <v>200</v>
      </c>
      <c r="C14" s="43"/>
      <c r="D14" s="43"/>
      <c r="E14" s="12" t="s">
        <v>392</v>
      </c>
      <c r="F14" s="16">
        <f t="shared" ref="F14:I15" si="4">F15</f>
        <v>150</v>
      </c>
      <c r="G14" s="16">
        <f t="shared" si="4"/>
        <v>150</v>
      </c>
      <c r="H14" s="16">
        <f t="shared" si="4"/>
        <v>150</v>
      </c>
      <c r="I14" s="16">
        <f t="shared" si="4"/>
        <v>0</v>
      </c>
      <c r="J14" s="34"/>
      <c r="N14" s="21" t="s">
        <v>1343</v>
      </c>
    </row>
    <row r="15" spans="1:37" ht="46.8" x14ac:dyDescent="0.3">
      <c r="A15" s="43" t="s">
        <v>11</v>
      </c>
      <c r="B15" s="41">
        <v>240</v>
      </c>
      <c r="C15" s="43"/>
      <c r="D15" s="43"/>
      <c r="E15" s="12" t="s">
        <v>400</v>
      </c>
      <c r="F15" s="16">
        <f t="shared" si="4"/>
        <v>150</v>
      </c>
      <c r="G15" s="16">
        <f t="shared" si="4"/>
        <v>150</v>
      </c>
      <c r="H15" s="16">
        <f t="shared" si="4"/>
        <v>150</v>
      </c>
      <c r="I15" s="16">
        <f t="shared" si="4"/>
        <v>0</v>
      </c>
      <c r="J15" s="34"/>
      <c r="O15" s="21" t="s">
        <v>1344</v>
      </c>
    </row>
    <row r="16" spans="1:37" x14ac:dyDescent="0.3">
      <c r="A16" s="43" t="s">
        <v>11</v>
      </c>
      <c r="B16" s="41">
        <v>240</v>
      </c>
      <c r="C16" s="43" t="s">
        <v>5</v>
      </c>
      <c r="D16" s="43" t="s">
        <v>6</v>
      </c>
      <c r="E16" s="12" t="s">
        <v>363</v>
      </c>
      <c r="F16" s="16">
        <v>150</v>
      </c>
      <c r="G16" s="16">
        <v>150</v>
      </c>
      <c r="H16" s="16">
        <v>150</v>
      </c>
      <c r="I16" s="16"/>
      <c r="J16" s="34"/>
    </row>
    <row r="17" spans="1:16" ht="46.8" x14ac:dyDescent="0.3">
      <c r="A17" s="43" t="s">
        <v>11</v>
      </c>
      <c r="B17" s="41">
        <v>600</v>
      </c>
      <c r="C17" s="43"/>
      <c r="D17" s="43"/>
      <c r="E17" s="12" t="s">
        <v>395</v>
      </c>
      <c r="F17" s="16">
        <f>F18+F21</f>
        <v>3215.8</v>
      </c>
      <c r="G17" s="16">
        <f t="shared" ref="G17:I17" si="5">G18+G21</f>
        <v>3215.8</v>
      </c>
      <c r="H17" s="16">
        <f t="shared" si="5"/>
        <v>3215.8</v>
      </c>
      <c r="I17" s="16">
        <f t="shared" si="5"/>
        <v>0</v>
      </c>
      <c r="J17" s="34"/>
      <c r="N17" s="21" t="s">
        <v>1343</v>
      </c>
    </row>
    <row r="18" spans="1:16" x14ac:dyDescent="0.3">
      <c r="A18" s="43" t="s">
        <v>11</v>
      </c>
      <c r="B18" s="41">
        <v>620</v>
      </c>
      <c r="C18" s="43"/>
      <c r="D18" s="43"/>
      <c r="E18" s="12" t="s">
        <v>410</v>
      </c>
      <c r="F18" s="16">
        <f>F19+F20</f>
        <v>1565.8</v>
      </c>
      <c r="G18" s="16">
        <f t="shared" ref="G18:I18" si="6">G19+G20</f>
        <v>1565.8</v>
      </c>
      <c r="H18" s="16">
        <f t="shared" si="6"/>
        <v>1565.8</v>
      </c>
      <c r="I18" s="16">
        <f t="shared" si="6"/>
        <v>0</v>
      </c>
      <c r="J18" s="34"/>
      <c r="O18" s="21" t="s">
        <v>1344</v>
      </c>
    </row>
    <row r="19" spans="1:16" x14ac:dyDescent="0.3">
      <c r="A19" s="43" t="s">
        <v>11</v>
      </c>
      <c r="B19" s="41">
        <v>620</v>
      </c>
      <c r="C19" s="43" t="s">
        <v>25</v>
      </c>
      <c r="D19" s="43" t="s">
        <v>25</v>
      </c>
      <c r="E19" s="12" t="s">
        <v>378</v>
      </c>
      <c r="F19" s="16">
        <v>1010</v>
      </c>
      <c r="G19" s="16">
        <v>1010</v>
      </c>
      <c r="H19" s="16">
        <v>1010</v>
      </c>
      <c r="I19" s="16"/>
      <c r="J19" s="34"/>
    </row>
    <row r="20" spans="1:16" x14ac:dyDescent="0.3">
      <c r="A20" s="43" t="s">
        <v>11</v>
      </c>
      <c r="B20" s="41">
        <v>620</v>
      </c>
      <c r="C20" s="43" t="s">
        <v>21</v>
      </c>
      <c r="D20" s="43" t="s">
        <v>5</v>
      </c>
      <c r="E20" s="12" t="s">
        <v>380</v>
      </c>
      <c r="F20" s="16">
        <v>555.79999999999995</v>
      </c>
      <c r="G20" s="16">
        <v>555.79999999999995</v>
      </c>
      <c r="H20" s="16">
        <v>555.79999999999995</v>
      </c>
      <c r="I20" s="16"/>
      <c r="J20" s="34"/>
    </row>
    <row r="21" spans="1:16" ht="78" x14ac:dyDescent="0.3">
      <c r="A21" s="43" t="s">
        <v>11</v>
      </c>
      <c r="B21" s="41">
        <v>630</v>
      </c>
      <c r="C21" s="43"/>
      <c r="D21" s="43"/>
      <c r="E21" s="12" t="s">
        <v>758</v>
      </c>
      <c r="F21" s="16">
        <f>F22</f>
        <v>1650</v>
      </c>
      <c r="G21" s="16">
        <f t="shared" ref="G21:I21" si="7">G22</f>
        <v>1650</v>
      </c>
      <c r="H21" s="16">
        <f t="shared" si="7"/>
        <v>1650</v>
      </c>
      <c r="I21" s="16">
        <f t="shared" si="7"/>
        <v>0</v>
      </c>
      <c r="J21" s="34"/>
      <c r="O21" s="21" t="s">
        <v>1344</v>
      </c>
    </row>
    <row r="22" spans="1:16" x14ac:dyDescent="0.3">
      <c r="A22" s="43" t="s">
        <v>11</v>
      </c>
      <c r="B22" s="41">
        <v>630</v>
      </c>
      <c r="C22" s="43" t="s">
        <v>5</v>
      </c>
      <c r="D22" s="43" t="s">
        <v>6</v>
      </c>
      <c r="E22" s="12" t="s">
        <v>363</v>
      </c>
      <c r="F22" s="16">
        <v>1650</v>
      </c>
      <c r="G22" s="16">
        <v>1650</v>
      </c>
      <c r="H22" s="16">
        <v>1650</v>
      </c>
      <c r="I22" s="16"/>
      <c r="J22" s="34"/>
    </row>
    <row r="23" spans="1:16" ht="46.8" x14ac:dyDescent="0.3">
      <c r="A23" s="43" t="s">
        <v>12</v>
      </c>
      <c r="B23" s="41"/>
      <c r="C23" s="43"/>
      <c r="D23" s="43"/>
      <c r="E23" s="12" t="s">
        <v>434</v>
      </c>
      <c r="F23" s="16">
        <f t="shared" ref="F23:I25" si="8">F24</f>
        <v>200</v>
      </c>
      <c r="G23" s="16">
        <f t="shared" si="8"/>
        <v>200</v>
      </c>
      <c r="H23" s="16">
        <f t="shared" si="8"/>
        <v>200</v>
      </c>
      <c r="I23" s="16">
        <f t="shared" si="8"/>
        <v>0</v>
      </c>
      <c r="J23" s="34"/>
      <c r="P23" s="21" t="s">
        <v>1346</v>
      </c>
    </row>
    <row r="24" spans="1:16" x14ac:dyDescent="0.3">
      <c r="A24" s="43" t="s">
        <v>12</v>
      </c>
      <c r="B24" s="41">
        <v>800</v>
      </c>
      <c r="C24" s="43"/>
      <c r="D24" s="43"/>
      <c r="E24" s="12" t="s">
        <v>397</v>
      </c>
      <c r="F24" s="16">
        <f t="shared" si="8"/>
        <v>200</v>
      </c>
      <c r="G24" s="16">
        <f t="shared" si="8"/>
        <v>200</v>
      </c>
      <c r="H24" s="16">
        <f t="shared" si="8"/>
        <v>200</v>
      </c>
      <c r="I24" s="16">
        <f t="shared" si="8"/>
        <v>0</v>
      </c>
      <c r="J24" s="34"/>
      <c r="N24" s="21" t="s">
        <v>1343</v>
      </c>
    </row>
    <row r="25" spans="1:16" x14ac:dyDescent="0.3">
      <c r="A25" s="43" t="s">
        <v>12</v>
      </c>
      <c r="B25" s="41">
        <v>870</v>
      </c>
      <c r="C25" s="43"/>
      <c r="D25" s="43"/>
      <c r="E25" s="12" t="s">
        <v>416</v>
      </c>
      <c r="F25" s="16">
        <f t="shared" si="8"/>
        <v>200</v>
      </c>
      <c r="G25" s="16">
        <f t="shared" si="8"/>
        <v>200</v>
      </c>
      <c r="H25" s="16">
        <f t="shared" si="8"/>
        <v>200</v>
      </c>
      <c r="I25" s="16">
        <f t="shared" si="8"/>
        <v>0</v>
      </c>
      <c r="J25" s="34"/>
      <c r="O25" s="21" t="s">
        <v>1344</v>
      </c>
    </row>
    <row r="26" spans="1:16" x14ac:dyDescent="0.3">
      <c r="A26" s="43" t="s">
        <v>12</v>
      </c>
      <c r="B26" s="41">
        <v>870</v>
      </c>
      <c r="C26" s="43" t="s">
        <v>5</v>
      </c>
      <c r="D26" s="43" t="s">
        <v>6</v>
      </c>
      <c r="E26" s="12" t="s">
        <v>363</v>
      </c>
      <c r="F26" s="16">
        <v>200</v>
      </c>
      <c r="G26" s="16">
        <v>200</v>
      </c>
      <c r="H26" s="16">
        <v>200</v>
      </c>
      <c r="I26" s="16"/>
      <c r="J26" s="34"/>
    </row>
    <row r="27" spans="1:16" ht="46.8" x14ac:dyDescent="0.3">
      <c r="A27" s="43" t="s">
        <v>722</v>
      </c>
      <c r="B27" s="41"/>
      <c r="C27" s="43"/>
      <c r="D27" s="43"/>
      <c r="E27" s="12" t="s">
        <v>723</v>
      </c>
      <c r="F27" s="16">
        <f t="shared" ref="F27:I29" si="9">F28</f>
        <v>22000</v>
      </c>
      <c r="G27" s="16">
        <f t="shared" si="9"/>
        <v>22000</v>
      </c>
      <c r="H27" s="16">
        <f t="shared" si="9"/>
        <v>22000</v>
      </c>
      <c r="I27" s="16">
        <f t="shared" si="9"/>
        <v>0</v>
      </c>
      <c r="J27" s="34"/>
      <c r="P27" s="21" t="s">
        <v>1346</v>
      </c>
    </row>
    <row r="28" spans="1:16" ht="31.2" x14ac:dyDescent="0.3">
      <c r="A28" s="43" t="s">
        <v>722</v>
      </c>
      <c r="B28" s="41">
        <v>200</v>
      </c>
      <c r="C28" s="43"/>
      <c r="D28" s="43"/>
      <c r="E28" s="12" t="s">
        <v>392</v>
      </c>
      <c r="F28" s="16">
        <f t="shared" si="9"/>
        <v>22000</v>
      </c>
      <c r="G28" s="16">
        <f t="shared" si="9"/>
        <v>22000</v>
      </c>
      <c r="H28" s="16">
        <f t="shared" si="9"/>
        <v>22000</v>
      </c>
      <c r="I28" s="16">
        <f t="shared" si="9"/>
        <v>0</v>
      </c>
      <c r="J28" s="34"/>
      <c r="N28" s="21" t="s">
        <v>1343</v>
      </c>
    </row>
    <row r="29" spans="1:16" ht="46.8" x14ac:dyDescent="0.3">
      <c r="A29" s="43" t="s">
        <v>722</v>
      </c>
      <c r="B29" s="41">
        <v>240</v>
      </c>
      <c r="C29" s="43"/>
      <c r="D29" s="43"/>
      <c r="E29" s="12" t="s">
        <v>400</v>
      </c>
      <c r="F29" s="16">
        <f t="shared" si="9"/>
        <v>22000</v>
      </c>
      <c r="G29" s="16">
        <f t="shared" si="9"/>
        <v>22000</v>
      </c>
      <c r="H29" s="16">
        <f t="shared" si="9"/>
        <v>22000</v>
      </c>
      <c r="I29" s="16">
        <f t="shared" si="9"/>
        <v>0</v>
      </c>
      <c r="J29" s="34"/>
      <c r="O29" s="21" t="s">
        <v>1344</v>
      </c>
    </row>
    <row r="30" spans="1:16" x14ac:dyDescent="0.3">
      <c r="A30" s="43" t="s">
        <v>722</v>
      </c>
      <c r="B30" s="41">
        <v>240</v>
      </c>
      <c r="C30" s="43" t="s">
        <v>5</v>
      </c>
      <c r="D30" s="43" t="s">
        <v>6</v>
      </c>
      <c r="E30" s="12" t="s">
        <v>363</v>
      </c>
      <c r="F30" s="16">
        <v>22000</v>
      </c>
      <c r="G30" s="16">
        <v>22000</v>
      </c>
      <c r="H30" s="16">
        <v>22000</v>
      </c>
      <c r="I30" s="16"/>
      <c r="J30" s="34"/>
    </row>
    <row r="31" spans="1:16" ht="46.8" x14ac:dyDescent="0.3">
      <c r="A31" s="43" t="s">
        <v>13</v>
      </c>
      <c r="B31" s="41"/>
      <c r="C31" s="43"/>
      <c r="D31" s="43"/>
      <c r="E31" s="12" t="s">
        <v>435</v>
      </c>
      <c r="F31" s="16">
        <f t="shared" ref="F31:I33" si="10">F32</f>
        <v>12789.400000000001</v>
      </c>
      <c r="G31" s="16">
        <f t="shared" si="10"/>
        <v>12789.400000000001</v>
      </c>
      <c r="H31" s="16">
        <f t="shared" si="10"/>
        <v>12789.400000000001</v>
      </c>
      <c r="I31" s="16">
        <f t="shared" si="10"/>
        <v>0</v>
      </c>
      <c r="J31" s="34"/>
      <c r="P31" s="21" t="s">
        <v>1346</v>
      </c>
    </row>
    <row r="32" spans="1:16" ht="46.8" x14ac:dyDescent="0.3">
      <c r="A32" s="43" t="s">
        <v>13</v>
      </c>
      <c r="B32" s="41">
        <v>600</v>
      </c>
      <c r="C32" s="43"/>
      <c r="D32" s="43"/>
      <c r="E32" s="12" t="s">
        <v>395</v>
      </c>
      <c r="F32" s="16">
        <f t="shared" si="10"/>
        <v>12789.400000000001</v>
      </c>
      <c r="G32" s="16">
        <f t="shared" si="10"/>
        <v>12789.400000000001</v>
      </c>
      <c r="H32" s="16">
        <f t="shared" si="10"/>
        <v>12789.400000000001</v>
      </c>
      <c r="I32" s="16">
        <f t="shared" si="10"/>
        <v>0</v>
      </c>
      <c r="J32" s="34"/>
      <c r="N32" s="21" t="s">
        <v>1343</v>
      </c>
    </row>
    <row r="33" spans="1:16" ht="78" x14ac:dyDescent="0.3">
      <c r="A33" s="43" t="s">
        <v>13</v>
      </c>
      <c r="B33" s="41">
        <v>630</v>
      </c>
      <c r="C33" s="43"/>
      <c r="D33" s="43"/>
      <c r="E33" s="12" t="s">
        <v>758</v>
      </c>
      <c r="F33" s="16">
        <f t="shared" si="10"/>
        <v>12789.400000000001</v>
      </c>
      <c r="G33" s="16">
        <f t="shared" si="10"/>
        <v>12789.400000000001</v>
      </c>
      <c r="H33" s="16">
        <f t="shared" si="10"/>
        <v>12789.400000000001</v>
      </c>
      <c r="I33" s="16">
        <f t="shared" si="10"/>
        <v>0</v>
      </c>
      <c r="J33" s="34"/>
      <c r="O33" s="21" t="s">
        <v>1344</v>
      </c>
    </row>
    <row r="34" spans="1:16" x14ac:dyDescent="0.3">
      <c r="A34" s="43" t="s">
        <v>13</v>
      </c>
      <c r="B34" s="41">
        <v>630</v>
      </c>
      <c r="C34" s="43" t="s">
        <v>5</v>
      </c>
      <c r="D34" s="43" t="s">
        <v>6</v>
      </c>
      <c r="E34" s="12" t="s">
        <v>363</v>
      </c>
      <c r="F34" s="16">
        <v>12789.400000000001</v>
      </c>
      <c r="G34" s="16">
        <v>12789.400000000001</v>
      </c>
      <c r="H34" s="16">
        <v>12789.400000000001</v>
      </c>
      <c r="I34" s="16"/>
      <c r="J34" s="34"/>
    </row>
    <row r="35" spans="1:16" ht="62.4" x14ac:dyDescent="0.3">
      <c r="A35" s="17" t="s">
        <v>14</v>
      </c>
      <c r="B35" s="41"/>
      <c r="C35" s="43"/>
      <c r="D35" s="43"/>
      <c r="E35" s="12" t="s">
        <v>1000</v>
      </c>
      <c r="F35" s="16">
        <f t="shared" ref="F35:I37" si="11">F36</f>
        <v>28780.7</v>
      </c>
      <c r="G35" s="16">
        <f t="shared" si="11"/>
        <v>28380.7</v>
      </c>
      <c r="H35" s="16">
        <f t="shared" si="11"/>
        <v>28380.7</v>
      </c>
      <c r="I35" s="16">
        <f t="shared" si="11"/>
        <v>0</v>
      </c>
      <c r="J35" s="34"/>
      <c r="P35" s="21" t="s">
        <v>1346</v>
      </c>
    </row>
    <row r="36" spans="1:16" ht="46.8" x14ac:dyDescent="0.3">
      <c r="A36" s="17" t="s">
        <v>14</v>
      </c>
      <c r="B36" s="41">
        <v>600</v>
      </c>
      <c r="C36" s="43"/>
      <c r="D36" s="43"/>
      <c r="E36" s="12" t="s">
        <v>395</v>
      </c>
      <c r="F36" s="16">
        <f t="shared" si="11"/>
        <v>28780.7</v>
      </c>
      <c r="G36" s="16">
        <f t="shared" si="11"/>
        <v>28380.7</v>
      </c>
      <c r="H36" s="16">
        <f t="shared" si="11"/>
        <v>28380.7</v>
      </c>
      <c r="I36" s="16">
        <f t="shared" si="11"/>
        <v>0</v>
      </c>
      <c r="J36" s="34"/>
      <c r="N36" s="21" t="s">
        <v>1343</v>
      </c>
    </row>
    <row r="37" spans="1:16" ht="78" x14ac:dyDescent="0.3">
      <c r="A37" s="17" t="s">
        <v>14</v>
      </c>
      <c r="B37" s="41">
        <v>630</v>
      </c>
      <c r="C37" s="43"/>
      <c r="D37" s="43"/>
      <c r="E37" s="12" t="s">
        <v>758</v>
      </c>
      <c r="F37" s="16">
        <f t="shared" si="11"/>
        <v>28780.7</v>
      </c>
      <c r="G37" s="16">
        <f t="shared" si="11"/>
        <v>28380.7</v>
      </c>
      <c r="H37" s="16">
        <f t="shared" si="11"/>
        <v>28380.7</v>
      </c>
      <c r="I37" s="16">
        <f t="shared" si="11"/>
        <v>0</v>
      </c>
      <c r="J37" s="34"/>
      <c r="O37" s="21" t="s">
        <v>1344</v>
      </c>
    </row>
    <row r="38" spans="1:16" x14ac:dyDescent="0.3">
      <c r="A38" s="17" t="s">
        <v>14</v>
      </c>
      <c r="B38" s="41">
        <v>630</v>
      </c>
      <c r="C38" s="43" t="s">
        <v>5</v>
      </c>
      <c r="D38" s="43" t="s">
        <v>6</v>
      </c>
      <c r="E38" s="12" t="s">
        <v>363</v>
      </c>
      <c r="F38" s="16">
        <v>28780.7</v>
      </c>
      <c r="G38" s="16">
        <v>28380.7</v>
      </c>
      <c r="H38" s="16">
        <v>28380.7</v>
      </c>
      <c r="I38" s="16"/>
      <c r="J38" s="34"/>
    </row>
    <row r="39" spans="1:16" ht="78" x14ac:dyDescent="0.3">
      <c r="A39" s="43" t="s">
        <v>16</v>
      </c>
      <c r="B39" s="41"/>
      <c r="C39" s="43"/>
      <c r="D39" s="43"/>
      <c r="E39" s="12" t="s">
        <v>1062</v>
      </c>
      <c r="F39" s="16">
        <f>F40</f>
        <v>33002.5</v>
      </c>
      <c r="G39" s="16">
        <f t="shared" ref="G39:I39" si="12">G40</f>
        <v>33002.5</v>
      </c>
      <c r="H39" s="16">
        <f t="shared" si="12"/>
        <v>33002.5</v>
      </c>
      <c r="I39" s="16">
        <f t="shared" si="12"/>
        <v>0</v>
      </c>
      <c r="J39" s="34"/>
      <c r="M39" s="21" t="s">
        <v>1342</v>
      </c>
    </row>
    <row r="40" spans="1:16" ht="46.8" x14ac:dyDescent="0.3">
      <c r="A40" s="43" t="s">
        <v>15</v>
      </c>
      <c r="B40" s="41"/>
      <c r="C40" s="43"/>
      <c r="D40" s="43"/>
      <c r="E40" s="12" t="s">
        <v>439</v>
      </c>
      <c r="F40" s="16">
        <f t="shared" ref="F40:I42" si="13">F41</f>
        <v>33002.5</v>
      </c>
      <c r="G40" s="16">
        <f t="shared" si="13"/>
        <v>33002.5</v>
      </c>
      <c r="H40" s="16">
        <f t="shared" si="13"/>
        <v>33002.5</v>
      </c>
      <c r="I40" s="16">
        <f t="shared" si="13"/>
        <v>0</v>
      </c>
      <c r="J40" s="34"/>
      <c r="P40" s="21" t="s">
        <v>1346</v>
      </c>
    </row>
    <row r="41" spans="1:16" ht="46.8" x14ac:dyDescent="0.3">
      <c r="A41" s="43" t="s">
        <v>15</v>
      </c>
      <c r="B41" s="41">
        <v>600</v>
      </c>
      <c r="C41" s="43"/>
      <c r="D41" s="43"/>
      <c r="E41" s="12" t="s">
        <v>395</v>
      </c>
      <c r="F41" s="16">
        <f t="shared" si="13"/>
        <v>33002.5</v>
      </c>
      <c r="G41" s="16">
        <f t="shared" si="13"/>
        <v>33002.5</v>
      </c>
      <c r="H41" s="16">
        <f t="shared" si="13"/>
        <v>33002.5</v>
      </c>
      <c r="I41" s="16">
        <f t="shared" si="13"/>
        <v>0</v>
      </c>
      <c r="J41" s="34"/>
      <c r="N41" s="21" t="s">
        <v>1343</v>
      </c>
    </row>
    <row r="42" spans="1:16" ht="78" x14ac:dyDescent="0.3">
      <c r="A42" s="43" t="s">
        <v>15</v>
      </c>
      <c r="B42" s="41">
        <v>630</v>
      </c>
      <c r="C42" s="43"/>
      <c r="D42" s="43"/>
      <c r="E42" s="12" t="s">
        <v>758</v>
      </c>
      <c r="F42" s="16">
        <f t="shared" si="13"/>
        <v>33002.5</v>
      </c>
      <c r="G42" s="16">
        <f t="shared" si="13"/>
        <v>33002.5</v>
      </c>
      <c r="H42" s="16">
        <f t="shared" si="13"/>
        <v>33002.5</v>
      </c>
      <c r="I42" s="16">
        <f t="shared" si="13"/>
        <v>0</v>
      </c>
      <c r="J42" s="34"/>
      <c r="O42" s="21" t="s">
        <v>1344</v>
      </c>
    </row>
    <row r="43" spans="1:16" x14ac:dyDescent="0.3">
      <c r="A43" s="43" t="s">
        <v>15</v>
      </c>
      <c r="B43" s="41">
        <v>630</v>
      </c>
      <c r="C43" s="43" t="s">
        <v>5</v>
      </c>
      <c r="D43" s="43" t="s">
        <v>6</v>
      </c>
      <c r="E43" s="12" t="s">
        <v>363</v>
      </c>
      <c r="F43" s="16">
        <v>33002.5</v>
      </c>
      <c r="G43" s="16">
        <v>33002.5</v>
      </c>
      <c r="H43" s="16">
        <v>33002.5</v>
      </c>
      <c r="I43" s="16"/>
      <c r="J43" s="34"/>
    </row>
    <row r="44" spans="1:16" ht="62.4" x14ac:dyDescent="0.3">
      <c r="A44" s="43" t="s">
        <v>19</v>
      </c>
      <c r="B44" s="41"/>
      <c r="C44" s="43"/>
      <c r="D44" s="43"/>
      <c r="E44" s="12" t="s">
        <v>577</v>
      </c>
      <c r="F44" s="16">
        <f t="shared" ref="F44:I44" si="14">F45</f>
        <v>41301.500000000007</v>
      </c>
      <c r="G44" s="16">
        <f t="shared" si="14"/>
        <v>41301.499999999993</v>
      </c>
      <c r="H44" s="16">
        <f t="shared" si="14"/>
        <v>41301.500000000007</v>
      </c>
      <c r="I44" s="16">
        <f t="shared" si="14"/>
        <v>0</v>
      </c>
      <c r="J44" s="34"/>
      <c r="M44" s="21" t="s">
        <v>1342</v>
      </c>
    </row>
    <row r="45" spans="1:16" ht="31.2" x14ac:dyDescent="0.3">
      <c r="A45" s="43" t="s">
        <v>18</v>
      </c>
      <c r="B45" s="41"/>
      <c r="C45" s="43"/>
      <c r="D45" s="43"/>
      <c r="E45" s="12" t="s">
        <v>440</v>
      </c>
      <c r="F45" s="16">
        <f t="shared" ref="F45:I45" si="15">F46+F49</f>
        <v>41301.500000000007</v>
      </c>
      <c r="G45" s="16">
        <f t="shared" si="15"/>
        <v>41301.499999999993</v>
      </c>
      <c r="H45" s="16">
        <f t="shared" si="15"/>
        <v>41301.500000000007</v>
      </c>
      <c r="I45" s="16">
        <f t="shared" si="15"/>
        <v>0</v>
      </c>
      <c r="J45" s="34"/>
      <c r="P45" s="21" t="s">
        <v>1346</v>
      </c>
    </row>
    <row r="46" spans="1:16" ht="31.2" x14ac:dyDescent="0.3">
      <c r="A46" s="43" t="s">
        <v>18</v>
      </c>
      <c r="B46" s="41">
        <v>200</v>
      </c>
      <c r="C46" s="43"/>
      <c r="D46" s="43"/>
      <c r="E46" s="12" t="s">
        <v>392</v>
      </c>
      <c r="F46" s="16">
        <f t="shared" ref="F46:I47" si="16">F47</f>
        <v>40517.600000000006</v>
      </c>
      <c r="G46" s="16">
        <f t="shared" si="16"/>
        <v>40532.899999999994</v>
      </c>
      <c r="H46" s="16">
        <f t="shared" si="16"/>
        <v>40548.100000000006</v>
      </c>
      <c r="I46" s="16">
        <f t="shared" si="16"/>
        <v>0</v>
      </c>
      <c r="J46" s="34"/>
      <c r="N46" s="21" t="s">
        <v>1343</v>
      </c>
    </row>
    <row r="47" spans="1:16" ht="46.8" x14ac:dyDescent="0.3">
      <c r="A47" s="43" t="s">
        <v>18</v>
      </c>
      <c r="B47" s="41">
        <v>240</v>
      </c>
      <c r="C47" s="43"/>
      <c r="D47" s="43"/>
      <c r="E47" s="12" t="s">
        <v>400</v>
      </c>
      <c r="F47" s="16">
        <f t="shared" si="16"/>
        <v>40517.600000000006</v>
      </c>
      <c r="G47" s="16">
        <f t="shared" si="16"/>
        <v>40532.899999999994</v>
      </c>
      <c r="H47" s="16">
        <f t="shared" si="16"/>
        <v>40548.100000000006</v>
      </c>
      <c r="I47" s="16">
        <f t="shared" si="16"/>
        <v>0</v>
      </c>
      <c r="J47" s="34"/>
      <c r="O47" s="21" t="s">
        <v>1344</v>
      </c>
    </row>
    <row r="48" spans="1:16" x14ac:dyDescent="0.3">
      <c r="A48" s="43" t="s">
        <v>18</v>
      </c>
      <c r="B48" s="41">
        <v>240</v>
      </c>
      <c r="C48" s="43" t="s">
        <v>5</v>
      </c>
      <c r="D48" s="43" t="s">
        <v>6</v>
      </c>
      <c r="E48" s="12" t="s">
        <v>363</v>
      </c>
      <c r="F48" s="16">
        <v>40517.600000000006</v>
      </c>
      <c r="G48" s="16">
        <v>40532.899999999994</v>
      </c>
      <c r="H48" s="16">
        <v>40548.100000000006</v>
      </c>
      <c r="I48" s="16"/>
      <c r="J48" s="34"/>
    </row>
    <row r="49" spans="1:16" x14ac:dyDescent="0.3">
      <c r="A49" s="43" t="s">
        <v>18</v>
      </c>
      <c r="B49" s="41">
        <v>800</v>
      </c>
      <c r="C49" s="43"/>
      <c r="D49" s="43"/>
      <c r="E49" s="12" t="s">
        <v>397</v>
      </c>
      <c r="F49" s="16">
        <f t="shared" ref="F49:I50" si="17">F50</f>
        <v>783.9</v>
      </c>
      <c r="G49" s="16">
        <f t="shared" si="17"/>
        <v>768.6</v>
      </c>
      <c r="H49" s="16">
        <f t="shared" si="17"/>
        <v>753.4</v>
      </c>
      <c r="I49" s="16">
        <f t="shared" si="17"/>
        <v>0</v>
      </c>
      <c r="J49" s="34"/>
      <c r="N49" s="21" t="s">
        <v>1343</v>
      </c>
    </row>
    <row r="50" spans="1:16" x14ac:dyDescent="0.3">
      <c r="A50" s="43" t="s">
        <v>18</v>
      </c>
      <c r="B50" s="41">
        <v>850</v>
      </c>
      <c r="C50" s="43"/>
      <c r="D50" s="43"/>
      <c r="E50" s="12" t="s">
        <v>414</v>
      </c>
      <c r="F50" s="16">
        <f t="shared" si="17"/>
        <v>783.9</v>
      </c>
      <c r="G50" s="16">
        <f t="shared" si="17"/>
        <v>768.6</v>
      </c>
      <c r="H50" s="16">
        <f t="shared" si="17"/>
        <v>753.4</v>
      </c>
      <c r="I50" s="16">
        <f t="shared" si="17"/>
        <v>0</v>
      </c>
      <c r="J50" s="34"/>
      <c r="O50" s="21" t="s">
        <v>1344</v>
      </c>
    </row>
    <row r="51" spans="1:16" x14ac:dyDescent="0.3">
      <c r="A51" s="43" t="s">
        <v>18</v>
      </c>
      <c r="B51" s="41">
        <v>850</v>
      </c>
      <c r="C51" s="43" t="s">
        <v>5</v>
      </c>
      <c r="D51" s="43" t="s">
        <v>6</v>
      </c>
      <c r="E51" s="12" t="s">
        <v>363</v>
      </c>
      <c r="F51" s="16">
        <v>783.9</v>
      </c>
      <c r="G51" s="16">
        <v>768.6</v>
      </c>
      <c r="H51" s="16">
        <v>753.4</v>
      </c>
      <c r="I51" s="16"/>
      <c r="J51" s="34"/>
    </row>
    <row r="52" spans="1:16" ht="62.4" x14ac:dyDescent="0.3">
      <c r="A52" s="17" t="s">
        <v>1144</v>
      </c>
      <c r="B52" s="41"/>
      <c r="C52" s="43"/>
      <c r="D52" s="43"/>
      <c r="E52" s="12" t="s">
        <v>1146</v>
      </c>
      <c r="F52" s="16">
        <f>F53+F57+F61+F65+F69</f>
        <v>87804.5</v>
      </c>
      <c r="G52" s="16">
        <f t="shared" ref="G52:I52" si="18">G53+G57+G61+G65+G69</f>
        <v>31210.5</v>
      </c>
      <c r="H52" s="16">
        <f t="shared" si="18"/>
        <v>32708.6</v>
      </c>
      <c r="I52" s="16">
        <f t="shared" si="18"/>
        <v>0</v>
      </c>
      <c r="J52" s="34"/>
      <c r="M52" s="21" t="s">
        <v>1342</v>
      </c>
    </row>
    <row r="53" spans="1:16" ht="46.8" x14ac:dyDescent="0.3">
      <c r="A53" s="17" t="s">
        <v>1145</v>
      </c>
      <c r="B53" s="41"/>
      <c r="C53" s="43"/>
      <c r="D53" s="43"/>
      <c r="E53" s="12" t="s">
        <v>1147</v>
      </c>
      <c r="F53" s="16">
        <f t="shared" ref="F53:I55" si="19">F54</f>
        <v>28242.400000000001</v>
      </c>
      <c r="G53" s="16">
        <f t="shared" si="19"/>
        <v>0</v>
      </c>
      <c r="H53" s="16">
        <f t="shared" si="19"/>
        <v>0</v>
      </c>
      <c r="I53" s="16">
        <f t="shared" si="19"/>
        <v>0</v>
      </c>
      <c r="J53" s="34"/>
      <c r="P53" s="21" t="s">
        <v>1346</v>
      </c>
    </row>
    <row r="54" spans="1:16" ht="46.8" x14ac:dyDescent="0.3">
      <c r="A54" s="17" t="s">
        <v>1145</v>
      </c>
      <c r="B54" s="41">
        <v>400</v>
      </c>
      <c r="C54" s="43"/>
      <c r="D54" s="43"/>
      <c r="E54" s="12" t="s">
        <v>394</v>
      </c>
      <c r="F54" s="16">
        <f t="shared" si="19"/>
        <v>28242.400000000001</v>
      </c>
      <c r="G54" s="16">
        <f t="shared" si="19"/>
        <v>0</v>
      </c>
      <c r="H54" s="16">
        <f t="shared" si="19"/>
        <v>0</v>
      </c>
      <c r="I54" s="16">
        <f t="shared" si="19"/>
        <v>0</v>
      </c>
      <c r="J54" s="34"/>
      <c r="N54" s="21" t="s">
        <v>1343</v>
      </c>
    </row>
    <row r="55" spans="1:16" x14ac:dyDescent="0.3">
      <c r="A55" s="17" t="s">
        <v>1145</v>
      </c>
      <c r="B55" s="41">
        <v>410</v>
      </c>
      <c r="C55" s="43"/>
      <c r="D55" s="43"/>
      <c r="E55" s="12" t="s">
        <v>407</v>
      </c>
      <c r="F55" s="16">
        <f t="shared" si="19"/>
        <v>28242.400000000001</v>
      </c>
      <c r="G55" s="16">
        <f t="shared" si="19"/>
        <v>0</v>
      </c>
      <c r="H55" s="16">
        <f t="shared" si="19"/>
        <v>0</v>
      </c>
      <c r="I55" s="16">
        <f t="shared" si="19"/>
        <v>0</v>
      </c>
      <c r="J55" s="34"/>
      <c r="O55" s="21" t="s">
        <v>1344</v>
      </c>
    </row>
    <row r="56" spans="1:16" x14ac:dyDescent="0.3">
      <c r="A56" s="17" t="s">
        <v>1145</v>
      </c>
      <c r="B56" s="41">
        <v>410</v>
      </c>
      <c r="C56" s="43" t="s">
        <v>5</v>
      </c>
      <c r="D56" s="43" t="s">
        <v>6</v>
      </c>
      <c r="E56" s="12" t="s">
        <v>363</v>
      </c>
      <c r="F56" s="16">
        <v>28242.400000000001</v>
      </c>
      <c r="G56" s="16"/>
      <c r="H56" s="16"/>
      <c r="I56" s="16"/>
      <c r="J56" s="34"/>
    </row>
    <row r="57" spans="1:16" ht="62.4" x14ac:dyDescent="0.3">
      <c r="A57" s="17" t="s">
        <v>1313</v>
      </c>
      <c r="B57" s="41"/>
      <c r="C57" s="43"/>
      <c r="D57" s="43"/>
      <c r="E57" s="12" t="s">
        <v>1316</v>
      </c>
      <c r="F57" s="16">
        <f>F58</f>
        <v>29781.1</v>
      </c>
      <c r="G57" s="16">
        <f t="shared" ref="G57:I59" si="20">G58</f>
        <v>0</v>
      </c>
      <c r="H57" s="16">
        <f t="shared" si="20"/>
        <v>0</v>
      </c>
      <c r="I57" s="16">
        <f t="shared" si="20"/>
        <v>0</v>
      </c>
      <c r="J57" s="34"/>
      <c r="P57" s="21" t="s">
        <v>1346</v>
      </c>
    </row>
    <row r="58" spans="1:16" ht="46.8" x14ac:dyDescent="0.3">
      <c r="A58" s="17" t="s">
        <v>1313</v>
      </c>
      <c r="B58" s="41">
        <v>400</v>
      </c>
      <c r="C58" s="43"/>
      <c r="D58" s="43"/>
      <c r="E58" s="12" t="s">
        <v>394</v>
      </c>
      <c r="F58" s="16">
        <f>F59</f>
        <v>29781.1</v>
      </c>
      <c r="G58" s="16">
        <f t="shared" si="20"/>
        <v>0</v>
      </c>
      <c r="H58" s="16">
        <f t="shared" si="20"/>
        <v>0</v>
      </c>
      <c r="I58" s="16">
        <f t="shared" si="20"/>
        <v>0</v>
      </c>
      <c r="J58" s="34"/>
      <c r="N58" s="21" t="s">
        <v>1343</v>
      </c>
    </row>
    <row r="59" spans="1:16" x14ac:dyDescent="0.3">
      <c r="A59" s="17" t="s">
        <v>1313</v>
      </c>
      <c r="B59" s="41">
        <v>410</v>
      </c>
      <c r="C59" s="43"/>
      <c r="D59" s="43"/>
      <c r="E59" s="12" t="s">
        <v>407</v>
      </c>
      <c r="F59" s="16">
        <f>F60</f>
        <v>29781.1</v>
      </c>
      <c r="G59" s="16">
        <f t="shared" si="20"/>
        <v>0</v>
      </c>
      <c r="H59" s="16">
        <f t="shared" si="20"/>
        <v>0</v>
      </c>
      <c r="I59" s="16">
        <f t="shared" si="20"/>
        <v>0</v>
      </c>
      <c r="J59" s="34"/>
      <c r="O59" s="21" t="s">
        <v>1344</v>
      </c>
    </row>
    <row r="60" spans="1:16" x14ac:dyDescent="0.3">
      <c r="A60" s="17" t="s">
        <v>1313</v>
      </c>
      <c r="B60" s="41">
        <v>410</v>
      </c>
      <c r="C60" s="43" t="s">
        <v>5</v>
      </c>
      <c r="D60" s="43" t="s">
        <v>6</v>
      </c>
      <c r="E60" s="12" t="s">
        <v>363</v>
      </c>
      <c r="F60" s="16">
        <v>29781.1</v>
      </c>
      <c r="G60" s="16"/>
      <c r="H60" s="16"/>
      <c r="I60" s="16"/>
      <c r="J60" s="34"/>
    </row>
    <row r="61" spans="1:16" ht="62.4" x14ac:dyDescent="0.3">
      <c r="A61" s="17" t="s">
        <v>1314</v>
      </c>
      <c r="B61" s="41"/>
      <c r="C61" s="43"/>
      <c r="D61" s="43"/>
      <c r="E61" s="12" t="s">
        <v>1317</v>
      </c>
      <c r="F61" s="16">
        <f>F62</f>
        <v>29781</v>
      </c>
      <c r="G61" s="16">
        <f t="shared" ref="G61:I63" si="21">G62</f>
        <v>0</v>
      </c>
      <c r="H61" s="16">
        <f t="shared" si="21"/>
        <v>0</v>
      </c>
      <c r="I61" s="16">
        <f t="shared" si="21"/>
        <v>0</v>
      </c>
      <c r="J61" s="34"/>
      <c r="P61" s="21" t="s">
        <v>1346</v>
      </c>
    </row>
    <row r="62" spans="1:16" ht="46.8" x14ac:dyDescent="0.3">
      <c r="A62" s="17" t="s">
        <v>1314</v>
      </c>
      <c r="B62" s="41">
        <v>400</v>
      </c>
      <c r="C62" s="43"/>
      <c r="D62" s="43"/>
      <c r="E62" s="12" t="s">
        <v>394</v>
      </c>
      <c r="F62" s="16">
        <f>F63</f>
        <v>29781</v>
      </c>
      <c r="G62" s="16">
        <f t="shared" si="21"/>
        <v>0</v>
      </c>
      <c r="H62" s="16">
        <f t="shared" si="21"/>
        <v>0</v>
      </c>
      <c r="I62" s="16">
        <f t="shared" si="21"/>
        <v>0</v>
      </c>
      <c r="J62" s="34"/>
      <c r="N62" s="21" t="s">
        <v>1343</v>
      </c>
    </row>
    <row r="63" spans="1:16" x14ac:dyDescent="0.3">
      <c r="A63" s="17" t="s">
        <v>1314</v>
      </c>
      <c r="B63" s="41">
        <v>410</v>
      </c>
      <c r="C63" s="43"/>
      <c r="D63" s="43"/>
      <c r="E63" s="12" t="s">
        <v>407</v>
      </c>
      <c r="F63" s="16">
        <f>F64</f>
        <v>29781</v>
      </c>
      <c r="G63" s="16">
        <f t="shared" si="21"/>
        <v>0</v>
      </c>
      <c r="H63" s="16">
        <f t="shared" si="21"/>
        <v>0</v>
      </c>
      <c r="I63" s="16">
        <f t="shared" si="21"/>
        <v>0</v>
      </c>
      <c r="J63" s="34"/>
      <c r="O63" s="21" t="s">
        <v>1344</v>
      </c>
    </row>
    <row r="64" spans="1:16" x14ac:dyDescent="0.3">
      <c r="A64" s="17" t="s">
        <v>1314</v>
      </c>
      <c r="B64" s="41">
        <v>410</v>
      </c>
      <c r="C64" s="43" t="s">
        <v>5</v>
      </c>
      <c r="D64" s="43" t="s">
        <v>6</v>
      </c>
      <c r="E64" s="12" t="s">
        <v>363</v>
      </c>
      <c r="F64" s="16">
        <v>29781</v>
      </c>
      <c r="G64" s="16"/>
      <c r="H64" s="16"/>
      <c r="I64" s="16"/>
      <c r="J64" s="34"/>
    </row>
    <row r="65" spans="1:37" ht="62.4" x14ac:dyDescent="0.3">
      <c r="A65" s="17" t="s">
        <v>1315</v>
      </c>
      <c r="B65" s="41"/>
      <c r="C65" s="43"/>
      <c r="D65" s="43"/>
      <c r="E65" s="12" t="s">
        <v>1318</v>
      </c>
      <c r="F65" s="16">
        <f>F66</f>
        <v>0</v>
      </c>
      <c r="G65" s="16">
        <f t="shared" ref="G65:I67" si="22">G66</f>
        <v>31210.5</v>
      </c>
      <c r="H65" s="16">
        <f t="shared" si="22"/>
        <v>0</v>
      </c>
      <c r="I65" s="16">
        <f t="shared" si="22"/>
        <v>0</v>
      </c>
      <c r="J65" s="34"/>
      <c r="P65" s="21" t="s">
        <v>1346</v>
      </c>
    </row>
    <row r="66" spans="1:37" ht="46.8" x14ac:dyDescent="0.3">
      <c r="A66" s="17" t="s">
        <v>1315</v>
      </c>
      <c r="B66" s="41">
        <v>400</v>
      </c>
      <c r="C66" s="43"/>
      <c r="D66" s="43"/>
      <c r="E66" s="12" t="s">
        <v>394</v>
      </c>
      <c r="F66" s="16">
        <f>F67</f>
        <v>0</v>
      </c>
      <c r="G66" s="16">
        <f t="shared" si="22"/>
        <v>31210.5</v>
      </c>
      <c r="H66" s="16">
        <f t="shared" si="22"/>
        <v>0</v>
      </c>
      <c r="I66" s="16">
        <f t="shared" si="22"/>
        <v>0</v>
      </c>
      <c r="J66" s="34"/>
      <c r="N66" s="21" t="s">
        <v>1343</v>
      </c>
    </row>
    <row r="67" spans="1:37" x14ac:dyDescent="0.3">
      <c r="A67" s="17" t="s">
        <v>1315</v>
      </c>
      <c r="B67" s="41">
        <v>410</v>
      </c>
      <c r="C67" s="43"/>
      <c r="D67" s="43"/>
      <c r="E67" s="12" t="s">
        <v>407</v>
      </c>
      <c r="F67" s="16">
        <f>F68</f>
        <v>0</v>
      </c>
      <c r="G67" s="16">
        <f t="shared" si="22"/>
        <v>31210.5</v>
      </c>
      <c r="H67" s="16">
        <f t="shared" si="22"/>
        <v>0</v>
      </c>
      <c r="I67" s="16">
        <f t="shared" si="22"/>
        <v>0</v>
      </c>
      <c r="J67" s="34"/>
      <c r="O67" s="21" t="s">
        <v>1344</v>
      </c>
    </row>
    <row r="68" spans="1:37" x14ac:dyDescent="0.3">
      <c r="A68" s="17" t="s">
        <v>1315</v>
      </c>
      <c r="B68" s="41">
        <v>410</v>
      </c>
      <c r="C68" s="43" t="s">
        <v>5</v>
      </c>
      <c r="D68" s="43" t="s">
        <v>6</v>
      </c>
      <c r="E68" s="12" t="s">
        <v>363</v>
      </c>
      <c r="F68" s="16"/>
      <c r="G68" s="16">
        <v>31210.5</v>
      </c>
      <c r="H68" s="16"/>
      <c r="I68" s="16"/>
      <c r="J68" s="34"/>
    </row>
    <row r="69" spans="1:37" ht="62.4" x14ac:dyDescent="0.3">
      <c r="A69" s="17" t="s">
        <v>1320</v>
      </c>
      <c r="B69" s="41"/>
      <c r="C69" s="43"/>
      <c r="D69" s="43"/>
      <c r="E69" s="12" t="s">
        <v>1319</v>
      </c>
      <c r="F69" s="16">
        <f>F70</f>
        <v>0</v>
      </c>
      <c r="G69" s="16">
        <f t="shared" ref="G69:I71" si="23">G70</f>
        <v>0</v>
      </c>
      <c r="H69" s="16">
        <f t="shared" si="23"/>
        <v>32708.6</v>
      </c>
      <c r="I69" s="16">
        <f t="shared" si="23"/>
        <v>0</v>
      </c>
      <c r="J69" s="34"/>
      <c r="P69" s="21" t="s">
        <v>1346</v>
      </c>
    </row>
    <row r="70" spans="1:37" ht="46.8" x14ac:dyDescent="0.3">
      <c r="A70" s="17" t="s">
        <v>1320</v>
      </c>
      <c r="B70" s="41">
        <v>400</v>
      </c>
      <c r="C70" s="43"/>
      <c r="D70" s="43"/>
      <c r="E70" s="12" t="s">
        <v>394</v>
      </c>
      <c r="F70" s="16">
        <f>F71</f>
        <v>0</v>
      </c>
      <c r="G70" s="16">
        <f t="shared" si="23"/>
        <v>0</v>
      </c>
      <c r="H70" s="16">
        <f t="shared" si="23"/>
        <v>32708.6</v>
      </c>
      <c r="I70" s="16">
        <f t="shared" si="23"/>
        <v>0</v>
      </c>
      <c r="J70" s="34"/>
      <c r="N70" s="21" t="s">
        <v>1343</v>
      </c>
    </row>
    <row r="71" spans="1:37" x14ac:dyDescent="0.3">
      <c r="A71" s="17" t="s">
        <v>1320</v>
      </c>
      <c r="B71" s="41">
        <v>410</v>
      </c>
      <c r="C71" s="43"/>
      <c r="D71" s="43"/>
      <c r="E71" s="12" t="s">
        <v>407</v>
      </c>
      <c r="F71" s="16">
        <f>F72</f>
        <v>0</v>
      </c>
      <c r="G71" s="16">
        <f t="shared" si="23"/>
        <v>0</v>
      </c>
      <c r="H71" s="16">
        <f t="shared" si="23"/>
        <v>32708.6</v>
      </c>
      <c r="I71" s="16">
        <f t="shared" si="23"/>
        <v>0</v>
      </c>
      <c r="J71" s="34"/>
      <c r="O71" s="21" t="s">
        <v>1344</v>
      </c>
    </row>
    <row r="72" spans="1:37" x14ac:dyDescent="0.3">
      <c r="A72" s="17" t="s">
        <v>1320</v>
      </c>
      <c r="B72" s="41">
        <v>410</v>
      </c>
      <c r="C72" s="43" t="s">
        <v>5</v>
      </c>
      <c r="D72" s="43" t="s">
        <v>6</v>
      </c>
      <c r="E72" s="12" t="s">
        <v>363</v>
      </c>
      <c r="F72" s="16"/>
      <c r="G72" s="16"/>
      <c r="H72" s="16">
        <v>32708.6</v>
      </c>
      <c r="I72" s="16"/>
      <c r="J72" s="34"/>
    </row>
    <row r="73" spans="1:37" s="9" customFormat="1" ht="46.8" x14ac:dyDescent="0.3">
      <c r="A73" s="8" t="s">
        <v>22</v>
      </c>
      <c r="B73" s="14"/>
      <c r="C73" s="8"/>
      <c r="D73" s="8"/>
      <c r="E73" s="13" t="s">
        <v>578</v>
      </c>
      <c r="F73" s="15">
        <f t="shared" ref="F73:I73" si="24">F74</f>
        <v>10608.7</v>
      </c>
      <c r="G73" s="15">
        <f t="shared" si="24"/>
        <v>10608.7</v>
      </c>
      <c r="H73" s="15">
        <f t="shared" si="24"/>
        <v>10608.7</v>
      </c>
      <c r="I73" s="15">
        <f t="shared" si="24"/>
        <v>0</v>
      </c>
      <c r="J73" s="33"/>
      <c r="K73" s="23"/>
      <c r="L73" s="23" t="s">
        <v>1341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</row>
    <row r="74" spans="1:37" ht="62.4" x14ac:dyDescent="0.3">
      <c r="A74" s="43" t="s">
        <v>23</v>
      </c>
      <c r="B74" s="41"/>
      <c r="C74" s="43"/>
      <c r="D74" s="43"/>
      <c r="E74" s="12" t="s">
        <v>797</v>
      </c>
      <c r="F74" s="16">
        <f t="shared" ref="F74:I74" si="25">F79+F88+F75</f>
        <v>10608.7</v>
      </c>
      <c r="G74" s="16">
        <f t="shared" si="25"/>
        <v>10608.7</v>
      </c>
      <c r="H74" s="16">
        <f t="shared" si="25"/>
        <v>10608.7</v>
      </c>
      <c r="I74" s="16">
        <f t="shared" si="25"/>
        <v>0</v>
      </c>
      <c r="J74" s="34"/>
      <c r="M74" s="21" t="s">
        <v>1342</v>
      </c>
    </row>
    <row r="75" spans="1:37" ht="62.4" x14ac:dyDescent="0.3">
      <c r="A75" s="17" t="s">
        <v>825</v>
      </c>
      <c r="B75" s="41"/>
      <c r="C75" s="43"/>
      <c r="D75" s="43"/>
      <c r="E75" s="12" t="s">
        <v>826</v>
      </c>
      <c r="F75" s="16">
        <f t="shared" ref="F75:I77" si="26">F76</f>
        <v>940</v>
      </c>
      <c r="G75" s="16">
        <f t="shared" si="26"/>
        <v>940</v>
      </c>
      <c r="H75" s="16">
        <f t="shared" si="26"/>
        <v>940</v>
      </c>
      <c r="I75" s="16">
        <f t="shared" si="26"/>
        <v>0</v>
      </c>
      <c r="J75" s="34"/>
      <c r="P75" s="21" t="s">
        <v>1346</v>
      </c>
    </row>
    <row r="76" spans="1:37" ht="46.8" x14ac:dyDescent="0.3">
      <c r="A76" s="17" t="s">
        <v>825</v>
      </c>
      <c r="B76" s="41">
        <v>600</v>
      </c>
      <c r="C76" s="43"/>
      <c r="D76" s="43"/>
      <c r="E76" s="12" t="s">
        <v>395</v>
      </c>
      <c r="F76" s="16">
        <f t="shared" si="26"/>
        <v>940</v>
      </c>
      <c r="G76" s="16">
        <f t="shared" si="26"/>
        <v>940</v>
      </c>
      <c r="H76" s="16">
        <f t="shared" si="26"/>
        <v>940</v>
      </c>
      <c r="I76" s="16">
        <f t="shared" si="26"/>
        <v>0</v>
      </c>
      <c r="J76" s="34"/>
      <c r="N76" s="21" t="s">
        <v>1343</v>
      </c>
    </row>
    <row r="77" spans="1:37" ht="78" x14ac:dyDescent="0.3">
      <c r="A77" s="17" t="s">
        <v>825</v>
      </c>
      <c r="B77" s="41">
        <v>630</v>
      </c>
      <c r="C77" s="43"/>
      <c r="D77" s="43"/>
      <c r="E77" s="12" t="s">
        <v>758</v>
      </c>
      <c r="F77" s="16">
        <f t="shared" si="26"/>
        <v>940</v>
      </c>
      <c r="G77" s="16">
        <f t="shared" si="26"/>
        <v>940</v>
      </c>
      <c r="H77" s="16">
        <f t="shared" si="26"/>
        <v>940</v>
      </c>
      <c r="I77" s="16">
        <f t="shared" si="26"/>
        <v>0</v>
      </c>
      <c r="J77" s="34"/>
      <c r="O77" s="21" t="s">
        <v>1344</v>
      </c>
    </row>
    <row r="78" spans="1:37" x14ac:dyDescent="0.3">
      <c r="A78" s="17" t="s">
        <v>825</v>
      </c>
      <c r="B78" s="41">
        <v>630</v>
      </c>
      <c r="C78" s="43" t="s">
        <v>5</v>
      </c>
      <c r="D78" s="43" t="s">
        <v>6</v>
      </c>
      <c r="E78" s="12" t="s">
        <v>363</v>
      </c>
      <c r="F78" s="16">
        <v>940</v>
      </c>
      <c r="G78" s="16">
        <v>940</v>
      </c>
      <c r="H78" s="16">
        <v>940</v>
      </c>
      <c r="I78" s="16"/>
      <c r="J78" s="34"/>
    </row>
    <row r="79" spans="1:37" ht="78" x14ac:dyDescent="0.3">
      <c r="A79" s="43" t="s">
        <v>20</v>
      </c>
      <c r="B79" s="41"/>
      <c r="C79" s="43"/>
      <c r="D79" s="43"/>
      <c r="E79" s="12" t="s">
        <v>441</v>
      </c>
      <c r="F79" s="16">
        <f t="shared" ref="F79:I79" si="27">F80+F83</f>
        <v>2573.6999999999998</v>
      </c>
      <c r="G79" s="16">
        <f t="shared" si="27"/>
        <v>2573.6999999999998</v>
      </c>
      <c r="H79" s="16">
        <f t="shared" si="27"/>
        <v>2573.6999999999998</v>
      </c>
      <c r="I79" s="16">
        <f t="shared" si="27"/>
        <v>0</v>
      </c>
      <c r="J79" s="34"/>
      <c r="P79" s="21" t="s">
        <v>1346</v>
      </c>
    </row>
    <row r="80" spans="1:37" ht="31.2" hidden="1" x14ac:dyDescent="0.3">
      <c r="A80" s="43" t="s">
        <v>20</v>
      </c>
      <c r="B80" s="41">
        <v>200</v>
      </c>
      <c r="C80" s="43"/>
      <c r="D80" s="43"/>
      <c r="E80" s="12" t="s">
        <v>392</v>
      </c>
      <c r="F80" s="16">
        <f t="shared" ref="F80:I81" si="28">F81</f>
        <v>0</v>
      </c>
      <c r="G80" s="16">
        <f t="shared" si="28"/>
        <v>0</v>
      </c>
      <c r="H80" s="16">
        <f t="shared" si="28"/>
        <v>0</v>
      </c>
      <c r="I80" s="16">
        <f t="shared" si="28"/>
        <v>0</v>
      </c>
      <c r="J80" s="34">
        <v>0</v>
      </c>
      <c r="N80" s="21" t="s">
        <v>1343</v>
      </c>
    </row>
    <row r="81" spans="1:16" ht="46.8" hidden="1" x14ac:dyDescent="0.3">
      <c r="A81" s="43" t="s">
        <v>20</v>
      </c>
      <c r="B81" s="41">
        <v>240</v>
      </c>
      <c r="C81" s="43"/>
      <c r="D81" s="43"/>
      <c r="E81" s="12" t="s">
        <v>400</v>
      </c>
      <c r="F81" s="16">
        <f t="shared" si="28"/>
        <v>0</v>
      </c>
      <c r="G81" s="16">
        <f t="shared" si="28"/>
        <v>0</v>
      </c>
      <c r="H81" s="16">
        <f t="shared" si="28"/>
        <v>0</v>
      </c>
      <c r="I81" s="16">
        <f t="shared" si="28"/>
        <v>0</v>
      </c>
      <c r="J81" s="34">
        <v>0</v>
      </c>
      <c r="O81" s="21" t="s">
        <v>1344</v>
      </c>
    </row>
    <row r="82" spans="1:16" hidden="1" x14ac:dyDescent="0.3">
      <c r="A82" s="43" t="s">
        <v>20</v>
      </c>
      <c r="B82" s="41">
        <v>240</v>
      </c>
      <c r="C82" s="43" t="s">
        <v>5</v>
      </c>
      <c r="D82" s="43" t="s">
        <v>6</v>
      </c>
      <c r="E82" s="12" t="s">
        <v>363</v>
      </c>
      <c r="F82" s="16"/>
      <c r="G82" s="16"/>
      <c r="H82" s="16"/>
      <c r="I82" s="16"/>
      <c r="J82" s="34">
        <v>0</v>
      </c>
    </row>
    <row r="83" spans="1:16" ht="46.8" x14ac:dyDescent="0.3">
      <c r="A83" s="43" t="s">
        <v>20</v>
      </c>
      <c r="B83" s="41">
        <v>600</v>
      </c>
      <c r="C83" s="43"/>
      <c r="D83" s="43"/>
      <c r="E83" s="12" t="s">
        <v>395</v>
      </c>
      <c r="F83" s="16">
        <f t="shared" ref="F83:I83" si="29">F84+F86</f>
        <v>2573.6999999999998</v>
      </c>
      <c r="G83" s="16">
        <f t="shared" si="29"/>
        <v>2573.6999999999998</v>
      </c>
      <c r="H83" s="16">
        <f t="shared" si="29"/>
        <v>2573.6999999999998</v>
      </c>
      <c r="I83" s="16">
        <f t="shared" si="29"/>
        <v>0</v>
      </c>
      <c r="J83" s="34"/>
      <c r="N83" s="21" t="s">
        <v>1343</v>
      </c>
    </row>
    <row r="84" spans="1:16" x14ac:dyDescent="0.3">
      <c r="A84" s="43" t="s">
        <v>20</v>
      </c>
      <c r="B84" s="41">
        <v>620</v>
      </c>
      <c r="C84" s="43"/>
      <c r="D84" s="43"/>
      <c r="E84" s="12" t="s">
        <v>410</v>
      </c>
      <c r="F84" s="16">
        <f t="shared" ref="F84:I84" si="30">F85</f>
        <v>740</v>
      </c>
      <c r="G84" s="16">
        <f t="shared" si="30"/>
        <v>740</v>
      </c>
      <c r="H84" s="16">
        <f t="shared" si="30"/>
        <v>740</v>
      </c>
      <c r="I84" s="16">
        <f t="shared" si="30"/>
        <v>0</v>
      </c>
      <c r="J84" s="34"/>
      <c r="O84" s="21" t="s">
        <v>1344</v>
      </c>
    </row>
    <row r="85" spans="1:16" x14ac:dyDescent="0.3">
      <c r="A85" s="43" t="s">
        <v>20</v>
      </c>
      <c r="B85" s="41">
        <v>620</v>
      </c>
      <c r="C85" s="43" t="s">
        <v>21</v>
      </c>
      <c r="D85" s="43" t="s">
        <v>5</v>
      </c>
      <c r="E85" s="12" t="s">
        <v>380</v>
      </c>
      <c r="F85" s="16">
        <v>740</v>
      </c>
      <c r="G85" s="16">
        <v>740</v>
      </c>
      <c r="H85" s="16">
        <v>740</v>
      </c>
      <c r="I85" s="16"/>
      <c r="J85" s="34"/>
    </row>
    <row r="86" spans="1:16" ht="78" x14ac:dyDescent="0.3">
      <c r="A86" s="43" t="s">
        <v>20</v>
      </c>
      <c r="B86" s="41">
        <v>630</v>
      </c>
      <c r="C86" s="43"/>
      <c r="D86" s="43"/>
      <c r="E86" s="12" t="s">
        <v>758</v>
      </c>
      <c r="F86" s="16">
        <f t="shared" ref="F86:I86" si="31">F87</f>
        <v>1833.7</v>
      </c>
      <c r="G86" s="16">
        <f t="shared" si="31"/>
        <v>1833.7</v>
      </c>
      <c r="H86" s="16">
        <f t="shared" si="31"/>
        <v>1833.7</v>
      </c>
      <c r="I86" s="16">
        <f t="shared" si="31"/>
        <v>0</v>
      </c>
      <c r="J86" s="34"/>
      <c r="O86" s="21" t="s">
        <v>1344</v>
      </c>
    </row>
    <row r="87" spans="1:16" x14ac:dyDescent="0.3">
      <c r="A87" s="43" t="s">
        <v>20</v>
      </c>
      <c r="B87" s="41">
        <v>630</v>
      </c>
      <c r="C87" s="43" t="s">
        <v>5</v>
      </c>
      <c r="D87" s="43" t="s">
        <v>6</v>
      </c>
      <c r="E87" s="12" t="s">
        <v>363</v>
      </c>
      <c r="F87" s="16">
        <v>1833.7</v>
      </c>
      <c r="G87" s="16">
        <v>1833.7</v>
      </c>
      <c r="H87" s="16">
        <v>1833.7</v>
      </c>
      <c r="I87" s="16"/>
      <c r="J87" s="34"/>
    </row>
    <row r="88" spans="1:16" ht="78" x14ac:dyDescent="0.3">
      <c r="A88" s="43" t="s">
        <v>24</v>
      </c>
      <c r="B88" s="41"/>
      <c r="C88" s="43"/>
      <c r="D88" s="43"/>
      <c r="E88" s="12" t="s">
        <v>442</v>
      </c>
      <c r="F88" s="16">
        <f t="shared" ref="F88:I88" si="32">F89+F93</f>
        <v>7095</v>
      </c>
      <c r="G88" s="16">
        <f t="shared" si="32"/>
        <v>7095</v>
      </c>
      <c r="H88" s="16">
        <f t="shared" si="32"/>
        <v>7095</v>
      </c>
      <c r="I88" s="16">
        <f t="shared" si="32"/>
        <v>0</v>
      </c>
      <c r="J88" s="34"/>
      <c r="P88" s="21" t="s">
        <v>1346</v>
      </c>
    </row>
    <row r="89" spans="1:16" ht="31.2" x14ac:dyDescent="0.3">
      <c r="A89" s="43" t="s">
        <v>24</v>
      </c>
      <c r="B89" s="41">
        <v>200</v>
      </c>
      <c r="C89" s="43"/>
      <c r="D89" s="43"/>
      <c r="E89" s="12" t="s">
        <v>392</v>
      </c>
      <c r="F89" s="16">
        <f t="shared" ref="F89:I89" si="33">F90</f>
        <v>250</v>
      </c>
      <c r="G89" s="16">
        <f t="shared" si="33"/>
        <v>250</v>
      </c>
      <c r="H89" s="16">
        <f t="shared" si="33"/>
        <v>250</v>
      </c>
      <c r="I89" s="16">
        <f t="shared" si="33"/>
        <v>0</v>
      </c>
      <c r="J89" s="34"/>
      <c r="N89" s="21" t="s">
        <v>1343</v>
      </c>
    </row>
    <row r="90" spans="1:16" ht="46.8" x14ac:dyDescent="0.3">
      <c r="A90" s="43" t="s">
        <v>24</v>
      </c>
      <c r="B90" s="41">
        <v>240</v>
      </c>
      <c r="C90" s="43"/>
      <c r="D90" s="43"/>
      <c r="E90" s="12" t="s">
        <v>400</v>
      </c>
      <c r="F90" s="16">
        <f t="shared" ref="F90:I90" si="34">F91+F92</f>
        <v>250</v>
      </c>
      <c r="G90" s="16">
        <f t="shared" si="34"/>
        <v>250</v>
      </c>
      <c r="H90" s="16">
        <f t="shared" si="34"/>
        <v>250</v>
      </c>
      <c r="I90" s="16">
        <f t="shared" si="34"/>
        <v>0</v>
      </c>
      <c r="J90" s="34"/>
      <c r="O90" s="21" t="s">
        <v>1344</v>
      </c>
    </row>
    <row r="91" spans="1:16" hidden="1" x14ac:dyDescent="0.3">
      <c r="A91" s="43" t="s">
        <v>24</v>
      </c>
      <c r="B91" s="41">
        <v>240</v>
      </c>
      <c r="C91" s="43" t="s">
        <v>5</v>
      </c>
      <c r="D91" s="43" t="s">
        <v>6</v>
      </c>
      <c r="E91" s="12" t="s">
        <v>363</v>
      </c>
      <c r="F91" s="16"/>
      <c r="G91" s="16"/>
      <c r="H91" s="16"/>
      <c r="I91" s="16"/>
      <c r="J91" s="34">
        <v>0</v>
      </c>
    </row>
    <row r="92" spans="1:16" x14ac:dyDescent="0.3">
      <c r="A92" s="43" t="s">
        <v>24</v>
      </c>
      <c r="B92" s="41">
        <v>240</v>
      </c>
      <c r="C92" s="43" t="s">
        <v>21</v>
      </c>
      <c r="D92" s="43" t="s">
        <v>5</v>
      </c>
      <c r="E92" s="12" t="s">
        <v>380</v>
      </c>
      <c r="F92" s="16">
        <v>250</v>
      </c>
      <c r="G92" s="16">
        <v>250</v>
      </c>
      <c r="H92" s="16">
        <v>250</v>
      </c>
      <c r="I92" s="16"/>
      <c r="J92" s="34"/>
    </row>
    <row r="93" spans="1:16" ht="46.8" x14ac:dyDescent="0.3">
      <c r="A93" s="43" t="s">
        <v>24</v>
      </c>
      <c r="B93" s="41">
        <v>600</v>
      </c>
      <c r="C93" s="43"/>
      <c r="D93" s="43"/>
      <c r="E93" s="12" t="s">
        <v>395</v>
      </c>
      <c r="F93" s="16">
        <f t="shared" ref="F93:I93" si="35">F94+F97+F100</f>
        <v>6845</v>
      </c>
      <c r="G93" s="16">
        <f t="shared" si="35"/>
        <v>6845</v>
      </c>
      <c r="H93" s="16">
        <f t="shared" si="35"/>
        <v>6845</v>
      </c>
      <c r="I93" s="16">
        <f t="shared" si="35"/>
        <v>0</v>
      </c>
      <c r="J93" s="34"/>
      <c r="N93" s="21" t="s">
        <v>1343</v>
      </c>
    </row>
    <row r="94" spans="1:16" x14ac:dyDescent="0.3">
      <c r="A94" s="43" t="s">
        <v>24</v>
      </c>
      <c r="B94" s="41">
        <v>610</v>
      </c>
      <c r="C94" s="43"/>
      <c r="D94" s="43"/>
      <c r="E94" s="12" t="s">
        <v>409</v>
      </c>
      <c r="F94" s="16">
        <f t="shared" ref="F94:I94" si="36">F95+F96</f>
        <v>543</v>
      </c>
      <c r="G94" s="16">
        <f t="shared" si="36"/>
        <v>543</v>
      </c>
      <c r="H94" s="16">
        <f t="shared" si="36"/>
        <v>543</v>
      </c>
      <c r="I94" s="16">
        <f t="shared" si="36"/>
        <v>0</v>
      </c>
      <c r="J94" s="34"/>
      <c r="O94" s="21" t="s">
        <v>1344</v>
      </c>
    </row>
    <row r="95" spans="1:16" x14ac:dyDescent="0.3">
      <c r="A95" s="43" t="s">
        <v>24</v>
      </c>
      <c r="B95" s="41">
        <v>610</v>
      </c>
      <c r="C95" s="43" t="s">
        <v>25</v>
      </c>
      <c r="D95" s="43" t="s">
        <v>26</v>
      </c>
      <c r="E95" s="12" t="s">
        <v>379</v>
      </c>
      <c r="F95" s="16">
        <v>200</v>
      </c>
      <c r="G95" s="16">
        <v>200</v>
      </c>
      <c r="H95" s="16">
        <v>200</v>
      </c>
      <c r="I95" s="16"/>
      <c r="J95" s="34"/>
    </row>
    <row r="96" spans="1:16" x14ac:dyDescent="0.3">
      <c r="A96" s="43" t="s">
        <v>24</v>
      </c>
      <c r="B96" s="41">
        <v>610</v>
      </c>
      <c r="C96" s="43" t="s">
        <v>21</v>
      </c>
      <c r="D96" s="43" t="s">
        <v>5</v>
      </c>
      <c r="E96" s="12" t="s">
        <v>380</v>
      </c>
      <c r="F96" s="16">
        <v>343</v>
      </c>
      <c r="G96" s="16">
        <v>343</v>
      </c>
      <c r="H96" s="16">
        <v>343</v>
      </c>
      <c r="I96" s="16"/>
      <c r="J96" s="34"/>
    </row>
    <row r="97" spans="1:37" x14ac:dyDescent="0.3">
      <c r="A97" s="43" t="s">
        <v>24</v>
      </c>
      <c r="B97" s="41">
        <v>620</v>
      </c>
      <c r="C97" s="43"/>
      <c r="D97" s="43"/>
      <c r="E97" s="12" t="s">
        <v>410</v>
      </c>
      <c r="F97" s="16">
        <f t="shared" ref="F97:I97" si="37">F98+F99</f>
        <v>3150</v>
      </c>
      <c r="G97" s="16">
        <f t="shared" si="37"/>
        <v>3150</v>
      </c>
      <c r="H97" s="16">
        <f t="shared" si="37"/>
        <v>3150</v>
      </c>
      <c r="I97" s="16">
        <f t="shared" si="37"/>
        <v>0</v>
      </c>
      <c r="J97" s="34"/>
      <c r="O97" s="21" t="s">
        <v>1344</v>
      </c>
    </row>
    <row r="98" spans="1:37" x14ac:dyDescent="0.3">
      <c r="A98" s="43" t="s">
        <v>24</v>
      </c>
      <c r="B98" s="41">
        <v>620</v>
      </c>
      <c r="C98" s="43" t="s">
        <v>25</v>
      </c>
      <c r="D98" s="43" t="s">
        <v>25</v>
      </c>
      <c r="E98" s="12" t="s">
        <v>378</v>
      </c>
      <c r="F98" s="16">
        <v>2350</v>
      </c>
      <c r="G98" s="16">
        <v>2350</v>
      </c>
      <c r="H98" s="16">
        <v>2350</v>
      </c>
      <c r="I98" s="16"/>
      <c r="J98" s="34"/>
    </row>
    <row r="99" spans="1:37" x14ac:dyDescent="0.3">
      <c r="A99" s="43" t="s">
        <v>24</v>
      </c>
      <c r="B99" s="41">
        <v>620</v>
      </c>
      <c r="C99" s="43" t="s">
        <v>21</v>
      </c>
      <c r="D99" s="43" t="s">
        <v>5</v>
      </c>
      <c r="E99" s="12" t="s">
        <v>380</v>
      </c>
      <c r="F99" s="16">
        <v>800</v>
      </c>
      <c r="G99" s="16">
        <v>800</v>
      </c>
      <c r="H99" s="16">
        <v>800</v>
      </c>
      <c r="I99" s="16"/>
      <c r="J99" s="34"/>
    </row>
    <row r="100" spans="1:37" ht="78" x14ac:dyDescent="0.3">
      <c r="A100" s="43" t="s">
        <v>24</v>
      </c>
      <c r="B100" s="41">
        <v>630</v>
      </c>
      <c r="C100" s="43"/>
      <c r="D100" s="43"/>
      <c r="E100" s="12" t="s">
        <v>758</v>
      </c>
      <c r="F100" s="16">
        <f t="shared" ref="F100:I100" si="38">F101</f>
        <v>3152</v>
      </c>
      <c r="G100" s="16">
        <f t="shared" si="38"/>
        <v>3152</v>
      </c>
      <c r="H100" s="16">
        <f t="shared" si="38"/>
        <v>3152</v>
      </c>
      <c r="I100" s="16">
        <f t="shared" si="38"/>
        <v>0</v>
      </c>
      <c r="J100" s="34"/>
      <c r="O100" s="21" t="s">
        <v>1344</v>
      </c>
    </row>
    <row r="101" spans="1:37" x14ac:dyDescent="0.3">
      <c r="A101" s="43" t="s">
        <v>24</v>
      </c>
      <c r="B101" s="41">
        <v>630</v>
      </c>
      <c r="C101" s="43" t="s">
        <v>5</v>
      </c>
      <c r="D101" s="43" t="s">
        <v>6</v>
      </c>
      <c r="E101" s="12" t="s">
        <v>363</v>
      </c>
      <c r="F101" s="16">
        <v>3152</v>
      </c>
      <c r="G101" s="16">
        <v>3152</v>
      </c>
      <c r="H101" s="16">
        <v>3152</v>
      </c>
      <c r="I101" s="16"/>
      <c r="J101" s="34"/>
    </row>
    <row r="102" spans="1:37" s="7" customFormat="1" ht="31.2" x14ac:dyDescent="0.3">
      <c r="A102" s="6" t="s">
        <v>28</v>
      </c>
      <c r="B102" s="11"/>
      <c r="C102" s="6"/>
      <c r="D102" s="6"/>
      <c r="E102" s="42" t="s">
        <v>579</v>
      </c>
      <c r="F102" s="10">
        <f>F103+F122+F173</f>
        <v>359649.1</v>
      </c>
      <c r="G102" s="10">
        <f t="shared" ref="G102:I102" si="39">G103+G122+G173</f>
        <v>401612.89999999997</v>
      </c>
      <c r="H102" s="10">
        <f t="shared" si="39"/>
        <v>254219.8</v>
      </c>
      <c r="I102" s="10">
        <f t="shared" si="39"/>
        <v>0</v>
      </c>
      <c r="J102" s="32"/>
      <c r="K102" s="22" t="s">
        <v>1340</v>
      </c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</row>
    <row r="103" spans="1:37" s="9" customFormat="1" ht="31.2" x14ac:dyDescent="0.3">
      <c r="A103" s="8" t="s">
        <v>29</v>
      </c>
      <c r="B103" s="14"/>
      <c r="C103" s="8"/>
      <c r="D103" s="8"/>
      <c r="E103" s="13" t="s">
        <v>798</v>
      </c>
      <c r="F103" s="15">
        <f t="shared" ref="F103:I103" si="40">F104+F109+F114</f>
        <v>15468.5</v>
      </c>
      <c r="G103" s="15">
        <f t="shared" si="40"/>
        <v>15468.5</v>
      </c>
      <c r="H103" s="15">
        <f t="shared" si="40"/>
        <v>15468.5</v>
      </c>
      <c r="I103" s="15">
        <f t="shared" si="40"/>
        <v>0</v>
      </c>
      <c r="J103" s="33"/>
      <c r="K103" s="23"/>
      <c r="L103" s="23" t="s">
        <v>1341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</row>
    <row r="104" spans="1:37" ht="46.8" x14ac:dyDescent="0.3">
      <c r="A104" s="43" t="s">
        <v>30</v>
      </c>
      <c r="B104" s="41"/>
      <c r="C104" s="43"/>
      <c r="D104" s="43"/>
      <c r="E104" s="12" t="s">
        <v>580</v>
      </c>
      <c r="F104" s="16">
        <f t="shared" ref="F104:I107" si="41">F105</f>
        <v>5857.2999999999993</v>
      </c>
      <c r="G104" s="16">
        <f t="shared" si="41"/>
        <v>5857.2999999999993</v>
      </c>
      <c r="H104" s="16">
        <f t="shared" si="41"/>
        <v>5857.2999999999993</v>
      </c>
      <c r="I104" s="16">
        <f t="shared" si="41"/>
        <v>0</v>
      </c>
      <c r="J104" s="34"/>
      <c r="M104" s="21" t="s">
        <v>1342</v>
      </c>
    </row>
    <row r="105" spans="1:37" ht="46.8" x14ac:dyDescent="0.3">
      <c r="A105" s="43" t="s">
        <v>27</v>
      </c>
      <c r="B105" s="41"/>
      <c r="C105" s="43"/>
      <c r="D105" s="43"/>
      <c r="E105" s="12" t="s">
        <v>443</v>
      </c>
      <c r="F105" s="16">
        <f t="shared" si="41"/>
        <v>5857.2999999999993</v>
      </c>
      <c r="G105" s="16">
        <f t="shared" si="41"/>
        <v>5857.2999999999993</v>
      </c>
      <c r="H105" s="16">
        <f t="shared" si="41"/>
        <v>5857.2999999999993</v>
      </c>
      <c r="I105" s="16">
        <f t="shared" si="41"/>
        <v>0</v>
      </c>
      <c r="J105" s="34"/>
      <c r="P105" s="21" t="s">
        <v>1346</v>
      </c>
    </row>
    <row r="106" spans="1:37" ht="46.8" x14ac:dyDescent="0.3">
      <c r="A106" s="43" t="s">
        <v>27</v>
      </c>
      <c r="B106" s="41">
        <v>600</v>
      </c>
      <c r="C106" s="43"/>
      <c r="D106" s="43"/>
      <c r="E106" s="12" t="s">
        <v>395</v>
      </c>
      <c r="F106" s="16">
        <f t="shared" si="41"/>
        <v>5857.2999999999993</v>
      </c>
      <c r="G106" s="16">
        <f t="shared" si="41"/>
        <v>5857.2999999999993</v>
      </c>
      <c r="H106" s="16">
        <f t="shared" si="41"/>
        <v>5857.2999999999993</v>
      </c>
      <c r="I106" s="16">
        <f t="shared" si="41"/>
        <v>0</v>
      </c>
      <c r="J106" s="34"/>
      <c r="N106" s="21" t="s">
        <v>1343</v>
      </c>
    </row>
    <row r="107" spans="1:37" ht="78" x14ac:dyDescent="0.3">
      <c r="A107" s="43" t="s">
        <v>27</v>
      </c>
      <c r="B107" s="41">
        <v>630</v>
      </c>
      <c r="C107" s="43"/>
      <c r="D107" s="43"/>
      <c r="E107" s="12" t="s">
        <v>758</v>
      </c>
      <c r="F107" s="16">
        <f t="shared" si="41"/>
        <v>5857.2999999999993</v>
      </c>
      <c r="G107" s="16">
        <f t="shared" si="41"/>
        <v>5857.2999999999993</v>
      </c>
      <c r="H107" s="16">
        <f t="shared" si="41"/>
        <v>5857.2999999999993</v>
      </c>
      <c r="I107" s="16">
        <f t="shared" si="41"/>
        <v>0</v>
      </c>
      <c r="J107" s="34"/>
      <c r="O107" s="21" t="s">
        <v>1344</v>
      </c>
    </row>
    <row r="108" spans="1:37" ht="46.8" x14ac:dyDescent="0.3">
      <c r="A108" s="43" t="s">
        <v>27</v>
      </c>
      <c r="B108" s="41">
        <v>630</v>
      </c>
      <c r="C108" s="43" t="s">
        <v>17</v>
      </c>
      <c r="D108" s="43" t="s">
        <v>31</v>
      </c>
      <c r="E108" s="12" t="s">
        <v>364</v>
      </c>
      <c r="F108" s="16">
        <v>5857.2999999999993</v>
      </c>
      <c r="G108" s="16">
        <v>5857.2999999999993</v>
      </c>
      <c r="H108" s="16">
        <v>5857.2999999999993</v>
      </c>
      <c r="I108" s="16"/>
      <c r="J108" s="34"/>
    </row>
    <row r="109" spans="1:37" ht="78" x14ac:dyDescent="0.3">
      <c r="A109" s="43" t="s">
        <v>33</v>
      </c>
      <c r="B109" s="41"/>
      <c r="C109" s="43"/>
      <c r="D109" s="43"/>
      <c r="E109" s="12" t="s">
        <v>581</v>
      </c>
      <c r="F109" s="16">
        <f t="shared" ref="F109:I112" si="42">F110</f>
        <v>100</v>
      </c>
      <c r="G109" s="16">
        <f t="shared" si="42"/>
        <v>100</v>
      </c>
      <c r="H109" s="16">
        <f t="shared" si="42"/>
        <v>100</v>
      </c>
      <c r="I109" s="16">
        <f t="shared" si="42"/>
        <v>0</v>
      </c>
      <c r="J109" s="34"/>
      <c r="M109" s="21" t="s">
        <v>1342</v>
      </c>
    </row>
    <row r="110" spans="1:37" ht="31.2" x14ac:dyDescent="0.3">
      <c r="A110" s="43" t="s">
        <v>32</v>
      </c>
      <c r="B110" s="41"/>
      <c r="C110" s="43"/>
      <c r="D110" s="43"/>
      <c r="E110" s="12" t="s">
        <v>444</v>
      </c>
      <c r="F110" s="16">
        <f t="shared" si="42"/>
        <v>100</v>
      </c>
      <c r="G110" s="16">
        <f t="shared" si="42"/>
        <v>100</v>
      </c>
      <c r="H110" s="16">
        <f t="shared" si="42"/>
        <v>100</v>
      </c>
      <c r="I110" s="16">
        <f t="shared" si="42"/>
        <v>0</v>
      </c>
      <c r="J110" s="34"/>
      <c r="P110" s="21" t="s">
        <v>1346</v>
      </c>
    </row>
    <row r="111" spans="1:37" ht="31.2" x14ac:dyDescent="0.3">
      <c r="A111" s="43" t="s">
        <v>32</v>
      </c>
      <c r="B111" s="41">
        <v>200</v>
      </c>
      <c r="C111" s="43"/>
      <c r="D111" s="43"/>
      <c r="E111" s="12" t="s">
        <v>392</v>
      </c>
      <c r="F111" s="16">
        <f t="shared" si="42"/>
        <v>100</v>
      </c>
      <c r="G111" s="16">
        <f t="shared" si="42"/>
        <v>100</v>
      </c>
      <c r="H111" s="16">
        <f t="shared" si="42"/>
        <v>100</v>
      </c>
      <c r="I111" s="16">
        <f t="shared" si="42"/>
        <v>0</v>
      </c>
      <c r="J111" s="34"/>
      <c r="N111" s="21" t="s">
        <v>1343</v>
      </c>
    </row>
    <row r="112" spans="1:37" ht="46.8" x14ac:dyDescent="0.3">
      <c r="A112" s="43" t="s">
        <v>32</v>
      </c>
      <c r="B112" s="41">
        <v>240</v>
      </c>
      <c r="C112" s="43"/>
      <c r="D112" s="43"/>
      <c r="E112" s="12" t="s">
        <v>400</v>
      </c>
      <c r="F112" s="16">
        <f t="shared" si="42"/>
        <v>100</v>
      </c>
      <c r="G112" s="16">
        <f t="shared" si="42"/>
        <v>100</v>
      </c>
      <c r="H112" s="16">
        <f t="shared" si="42"/>
        <v>100</v>
      </c>
      <c r="I112" s="16">
        <f t="shared" si="42"/>
        <v>0</v>
      </c>
      <c r="J112" s="34"/>
      <c r="O112" s="21" t="s">
        <v>1344</v>
      </c>
    </row>
    <row r="113" spans="1:37" ht="46.8" x14ac:dyDescent="0.3">
      <c r="A113" s="43" t="s">
        <v>32</v>
      </c>
      <c r="B113" s="41">
        <v>240</v>
      </c>
      <c r="C113" s="43" t="s">
        <v>17</v>
      </c>
      <c r="D113" s="43" t="s">
        <v>31</v>
      </c>
      <c r="E113" s="12" t="s">
        <v>364</v>
      </c>
      <c r="F113" s="16">
        <v>100</v>
      </c>
      <c r="G113" s="16">
        <v>100</v>
      </c>
      <c r="H113" s="16">
        <v>100</v>
      </c>
      <c r="I113" s="16"/>
      <c r="J113" s="34"/>
    </row>
    <row r="114" spans="1:37" ht="31.2" x14ac:dyDescent="0.3">
      <c r="A114" s="43" t="s">
        <v>35</v>
      </c>
      <c r="B114" s="41"/>
      <c r="C114" s="43"/>
      <c r="D114" s="43"/>
      <c r="E114" s="12" t="s">
        <v>582</v>
      </c>
      <c r="F114" s="16">
        <f t="shared" ref="F114:I115" si="43">F115</f>
        <v>9511.2000000000007</v>
      </c>
      <c r="G114" s="16">
        <f t="shared" si="43"/>
        <v>9511.2000000000007</v>
      </c>
      <c r="H114" s="16">
        <f t="shared" si="43"/>
        <v>9511.2000000000007</v>
      </c>
      <c r="I114" s="16">
        <f t="shared" si="43"/>
        <v>0</v>
      </c>
      <c r="J114" s="34"/>
      <c r="M114" s="21" t="s">
        <v>1342</v>
      </c>
    </row>
    <row r="115" spans="1:37" ht="46.8" x14ac:dyDescent="0.3">
      <c r="A115" s="43" t="s">
        <v>34</v>
      </c>
      <c r="B115" s="41"/>
      <c r="C115" s="43"/>
      <c r="D115" s="43"/>
      <c r="E115" s="12" t="s">
        <v>445</v>
      </c>
      <c r="F115" s="16">
        <f t="shared" si="43"/>
        <v>9511.2000000000007</v>
      </c>
      <c r="G115" s="16">
        <f t="shared" si="43"/>
        <v>9511.2000000000007</v>
      </c>
      <c r="H115" s="16">
        <f t="shared" si="43"/>
        <v>9511.2000000000007</v>
      </c>
      <c r="I115" s="16">
        <f t="shared" si="43"/>
        <v>0</v>
      </c>
      <c r="J115" s="34"/>
      <c r="P115" s="21" t="s">
        <v>1346</v>
      </c>
    </row>
    <row r="116" spans="1:37" ht="46.8" x14ac:dyDescent="0.3">
      <c r="A116" s="43" t="s">
        <v>34</v>
      </c>
      <c r="B116" s="41">
        <v>600</v>
      </c>
      <c r="C116" s="43"/>
      <c r="D116" s="43"/>
      <c r="E116" s="12" t="s">
        <v>395</v>
      </c>
      <c r="F116" s="16">
        <f t="shared" ref="F116:I116" si="44">F117+F119</f>
        <v>9511.2000000000007</v>
      </c>
      <c r="G116" s="16">
        <f t="shared" si="44"/>
        <v>9511.2000000000007</v>
      </c>
      <c r="H116" s="16">
        <f t="shared" si="44"/>
        <v>9511.2000000000007</v>
      </c>
      <c r="I116" s="16">
        <f t="shared" si="44"/>
        <v>0</v>
      </c>
      <c r="J116" s="34"/>
      <c r="N116" s="21" t="s">
        <v>1343</v>
      </c>
    </row>
    <row r="117" spans="1:37" x14ac:dyDescent="0.3">
      <c r="A117" s="43" t="s">
        <v>34</v>
      </c>
      <c r="B117" s="41">
        <v>610</v>
      </c>
      <c r="C117" s="43"/>
      <c r="D117" s="43"/>
      <c r="E117" s="12" t="s">
        <v>409</v>
      </c>
      <c r="F117" s="16">
        <f t="shared" ref="F117:I117" si="45">F118</f>
        <v>1105.5</v>
      </c>
      <c r="G117" s="16">
        <f t="shared" si="45"/>
        <v>1105.5</v>
      </c>
      <c r="H117" s="16">
        <f t="shared" si="45"/>
        <v>1105.5</v>
      </c>
      <c r="I117" s="16">
        <f t="shared" si="45"/>
        <v>0</v>
      </c>
      <c r="J117" s="34"/>
      <c r="O117" s="21" t="s">
        <v>1344</v>
      </c>
    </row>
    <row r="118" spans="1:37" x14ac:dyDescent="0.3">
      <c r="A118" s="43" t="s">
        <v>34</v>
      </c>
      <c r="B118" s="41">
        <v>610</v>
      </c>
      <c r="C118" s="43" t="s">
        <v>25</v>
      </c>
      <c r="D118" s="43" t="s">
        <v>26</v>
      </c>
      <c r="E118" s="12" t="s">
        <v>379</v>
      </c>
      <c r="F118" s="16">
        <v>1105.5</v>
      </c>
      <c r="G118" s="16">
        <v>1105.5</v>
      </c>
      <c r="H118" s="16">
        <v>1105.5</v>
      </c>
      <c r="I118" s="16"/>
      <c r="J118" s="34"/>
    </row>
    <row r="119" spans="1:37" x14ac:dyDescent="0.3">
      <c r="A119" s="43" t="s">
        <v>34</v>
      </c>
      <c r="B119" s="41">
        <v>620</v>
      </c>
      <c r="C119" s="43"/>
      <c r="D119" s="43"/>
      <c r="E119" s="12" t="s">
        <v>410</v>
      </c>
      <c r="F119" s="16">
        <f t="shared" ref="F119:I119" si="46">F120+F121</f>
        <v>8405.7000000000007</v>
      </c>
      <c r="G119" s="16">
        <f t="shared" si="46"/>
        <v>8405.7000000000007</v>
      </c>
      <c r="H119" s="16">
        <f t="shared" si="46"/>
        <v>8405.7000000000007</v>
      </c>
      <c r="I119" s="16">
        <f t="shared" si="46"/>
        <v>0</v>
      </c>
      <c r="J119" s="34"/>
      <c r="O119" s="21" t="s">
        <v>1344</v>
      </c>
    </row>
    <row r="120" spans="1:37" x14ac:dyDescent="0.3">
      <c r="A120" s="43" t="s">
        <v>34</v>
      </c>
      <c r="B120" s="41">
        <v>620</v>
      </c>
      <c r="C120" s="43" t="s">
        <v>25</v>
      </c>
      <c r="D120" s="43" t="s">
        <v>25</v>
      </c>
      <c r="E120" s="12" t="s">
        <v>378</v>
      </c>
      <c r="F120" s="16">
        <v>5498.7</v>
      </c>
      <c r="G120" s="16">
        <v>5498.7</v>
      </c>
      <c r="H120" s="16">
        <v>5498.7</v>
      </c>
      <c r="I120" s="16"/>
      <c r="J120" s="34"/>
    </row>
    <row r="121" spans="1:37" x14ac:dyDescent="0.3">
      <c r="A121" s="43" t="s">
        <v>34</v>
      </c>
      <c r="B121" s="41">
        <v>620</v>
      </c>
      <c r="C121" s="43" t="s">
        <v>25</v>
      </c>
      <c r="D121" s="43" t="s">
        <v>26</v>
      </c>
      <c r="E121" s="12" t="s">
        <v>379</v>
      </c>
      <c r="F121" s="16">
        <v>2907</v>
      </c>
      <c r="G121" s="16">
        <v>2907</v>
      </c>
      <c r="H121" s="16">
        <v>2907</v>
      </c>
      <c r="I121" s="16"/>
      <c r="J121" s="34"/>
    </row>
    <row r="122" spans="1:37" s="9" customFormat="1" ht="78" x14ac:dyDescent="0.3">
      <c r="A122" s="8" t="s">
        <v>39</v>
      </c>
      <c r="B122" s="14"/>
      <c r="C122" s="8"/>
      <c r="D122" s="8"/>
      <c r="E122" s="13" t="s">
        <v>583</v>
      </c>
      <c r="F122" s="15">
        <f t="shared" ref="F122:I122" si="47">F123+F150+F168+F145</f>
        <v>309164</v>
      </c>
      <c r="G122" s="15">
        <f t="shared" si="47"/>
        <v>366411.69999999995</v>
      </c>
      <c r="H122" s="15">
        <f t="shared" si="47"/>
        <v>214442.8</v>
      </c>
      <c r="I122" s="15">
        <f t="shared" si="47"/>
        <v>0</v>
      </c>
      <c r="J122" s="33"/>
      <c r="K122" s="23"/>
      <c r="L122" s="23" t="s">
        <v>1341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</row>
    <row r="123" spans="1:37" ht="78" x14ac:dyDescent="0.3">
      <c r="A123" s="43" t="s">
        <v>40</v>
      </c>
      <c r="B123" s="41"/>
      <c r="C123" s="43"/>
      <c r="D123" s="43"/>
      <c r="E123" s="12" t="s">
        <v>584</v>
      </c>
      <c r="F123" s="16">
        <f t="shared" ref="F123:I123" si="48">F124+F137+F141</f>
        <v>120432.7</v>
      </c>
      <c r="G123" s="16">
        <f t="shared" si="48"/>
        <v>115918.99999999997</v>
      </c>
      <c r="H123" s="16">
        <f t="shared" si="48"/>
        <v>115918.99999999997</v>
      </c>
      <c r="I123" s="16">
        <f t="shared" si="48"/>
        <v>0</v>
      </c>
      <c r="J123" s="34"/>
      <c r="M123" s="21" t="s">
        <v>1342</v>
      </c>
    </row>
    <row r="124" spans="1:37" ht="46.8" x14ac:dyDescent="0.3">
      <c r="A124" s="43" t="s">
        <v>36</v>
      </c>
      <c r="B124" s="41"/>
      <c r="C124" s="43"/>
      <c r="D124" s="43"/>
      <c r="E124" s="12" t="s">
        <v>436</v>
      </c>
      <c r="F124" s="16">
        <f t="shared" ref="F124:I124" si="49">F125+F129+F133</f>
        <v>104435.7</v>
      </c>
      <c r="G124" s="16">
        <f t="shared" si="49"/>
        <v>107836.09999999998</v>
      </c>
      <c r="H124" s="16">
        <f t="shared" si="49"/>
        <v>107836.09999999998</v>
      </c>
      <c r="I124" s="16">
        <f t="shared" si="49"/>
        <v>0</v>
      </c>
      <c r="J124" s="34"/>
      <c r="P124" s="21" t="s">
        <v>1346</v>
      </c>
    </row>
    <row r="125" spans="1:37" ht="93.6" x14ac:dyDescent="0.3">
      <c r="A125" s="43" t="s">
        <v>36</v>
      </c>
      <c r="B125" s="41">
        <v>100</v>
      </c>
      <c r="C125" s="43"/>
      <c r="D125" s="43"/>
      <c r="E125" s="12" t="s">
        <v>391</v>
      </c>
      <c r="F125" s="16">
        <f t="shared" ref="F125:I125" si="50">F126</f>
        <v>93662.399999999994</v>
      </c>
      <c r="G125" s="16">
        <f t="shared" si="50"/>
        <v>97062.799999999988</v>
      </c>
      <c r="H125" s="16">
        <f t="shared" si="50"/>
        <v>97062.799999999988</v>
      </c>
      <c r="I125" s="16">
        <f t="shared" si="50"/>
        <v>0</v>
      </c>
      <c r="J125" s="34"/>
      <c r="N125" s="21" t="s">
        <v>1343</v>
      </c>
    </row>
    <row r="126" spans="1:37" ht="31.2" x14ac:dyDescent="0.3">
      <c r="A126" s="43" t="s">
        <v>36</v>
      </c>
      <c r="B126" s="41">
        <v>110</v>
      </c>
      <c r="C126" s="43"/>
      <c r="D126" s="43"/>
      <c r="E126" s="12" t="s">
        <v>398</v>
      </c>
      <c r="F126" s="16">
        <f t="shared" ref="F126:I126" si="51">F127+F128</f>
        <v>93662.399999999994</v>
      </c>
      <c r="G126" s="16">
        <f t="shared" si="51"/>
        <v>97062.799999999988</v>
      </c>
      <c r="H126" s="16">
        <f t="shared" si="51"/>
        <v>97062.799999999988</v>
      </c>
      <c r="I126" s="16">
        <f t="shared" si="51"/>
        <v>0</v>
      </c>
      <c r="J126" s="34"/>
      <c r="O126" s="21" t="s">
        <v>1344</v>
      </c>
    </row>
    <row r="127" spans="1:37" x14ac:dyDescent="0.3">
      <c r="A127" s="43" t="s">
        <v>36</v>
      </c>
      <c r="B127" s="41">
        <v>110</v>
      </c>
      <c r="C127" s="43" t="s">
        <v>17</v>
      </c>
      <c r="D127" s="43" t="s">
        <v>26</v>
      </c>
      <c r="E127" s="12" t="s">
        <v>757</v>
      </c>
      <c r="F127" s="16">
        <f>53081-1097</f>
        <v>51984</v>
      </c>
      <c r="G127" s="16">
        <f>55008.1-1136.8</f>
        <v>53871.299999999996</v>
      </c>
      <c r="H127" s="16">
        <f>55008.1-1136.8</f>
        <v>53871.299999999996</v>
      </c>
      <c r="I127" s="16"/>
      <c r="J127" s="34"/>
    </row>
    <row r="128" spans="1:37" ht="46.8" x14ac:dyDescent="0.3">
      <c r="A128" s="43" t="s">
        <v>36</v>
      </c>
      <c r="B128" s="41">
        <v>110</v>
      </c>
      <c r="C128" s="43" t="s">
        <v>17</v>
      </c>
      <c r="D128" s="43" t="s">
        <v>49</v>
      </c>
      <c r="E128" s="12" t="s">
        <v>827</v>
      </c>
      <c r="F128" s="16">
        <v>41678.400000000001</v>
      </c>
      <c r="G128" s="16">
        <v>43191.5</v>
      </c>
      <c r="H128" s="16">
        <v>43191.5</v>
      </c>
      <c r="I128" s="16"/>
      <c r="J128" s="34"/>
    </row>
    <row r="129" spans="1:16" ht="31.2" x14ac:dyDescent="0.3">
      <c r="A129" s="43" t="s">
        <v>36</v>
      </c>
      <c r="B129" s="41">
        <v>200</v>
      </c>
      <c r="C129" s="43"/>
      <c r="D129" s="43"/>
      <c r="E129" s="12" t="s">
        <v>392</v>
      </c>
      <c r="F129" s="16">
        <f t="shared" ref="F129:I129" si="52">F130</f>
        <v>10614.3</v>
      </c>
      <c r="G129" s="16">
        <f t="shared" si="52"/>
        <v>10617.4</v>
      </c>
      <c r="H129" s="16">
        <f t="shared" si="52"/>
        <v>10619.4</v>
      </c>
      <c r="I129" s="16">
        <f t="shared" si="52"/>
        <v>0</v>
      </c>
      <c r="J129" s="34"/>
      <c r="N129" s="21" t="s">
        <v>1343</v>
      </c>
    </row>
    <row r="130" spans="1:16" ht="46.8" x14ac:dyDescent="0.3">
      <c r="A130" s="43" t="s">
        <v>36</v>
      </c>
      <c r="B130" s="41">
        <v>240</v>
      </c>
      <c r="C130" s="43"/>
      <c r="D130" s="43"/>
      <c r="E130" s="12" t="s">
        <v>400</v>
      </c>
      <c r="F130" s="16">
        <f t="shared" ref="F130:I130" si="53">F131+F132</f>
        <v>10614.3</v>
      </c>
      <c r="G130" s="16">
        <f t="shared" si="53"/>
        <v>10617.4</v>
      </c>
      <c r="H130" s="16">
        <f t="shared" si="53"/>
        <v>10619.4</v>
      </c>
      <c r="I130" s="16">
        <f t="shared" si="53"/>
        <v>0</v>
      </c>
      <c r="J130" s="34"/>
      <c r="O130" s="21" t="s">
        <v>1344</v>
      </c>
    </row>
    <row r="131" spans="1:16" x14ac:dyDescent="0.3">
      <c r="A131" s="43" t="s">
        <v>36</v>
      </c>
      <c r="B131" s="41">
        <v>240</v>
      </c>
      <c r="C131" s="43" t="s">
        <v>17</v>
      </c>
      <c r="D131" s="43" t="s">
        <v>26</v>
      </c>
      <c r="E131" s="12" t="s">
        <v>757</v>
      </c>
      <c r="F131" s="16">
        <f>6886.5-87</f>
        <v>6799.5</v>
      </c>
      <c r="G131" s="16">
        <f>6886.5-87</f>
        <v>6799.5</v>
      </c>
      <c r="H131" s="16">
        <f>6886.5-87</f>
        <v>6799.5</v>
      </c>
      <c r="I131" s="16"/>
      <c r="J131" s="34"/>
    </row>
    <row r="132" spans="1:16" ht="46.8" x14ac:dyDescent="0.3">
      <c r="A132" s="43" t="s">
        <v>36</v>
      </c>
      <c r="B132" s="41">
        <v>240</v>
      </c>
      <c r="C132" s="43" t="s">
        <v>17</v>
      </c>
      <c r="D132" s="43" t="s">
        <v>49</v>
      </c>
      <c r="E132" s="12" t="s">
        <v>827</v>
      </c>
      <c r="F132" s="16">
        <f>3821.2-6.4</f>
        <v>3814.7999999999997</v>
      </c>
      <c r="G132" s="16">
        <f>3821.2-3.3</f>
        <v>3817.8999999999996</v>
      </c>
      <c r="H132" s="16">
        <f>3821.2-1.3</f>
        <v>3819.8999999999996</v>
      </c>
      <c r="I132" s="16"/>
      <c r="J132" s="34"/>
    </row>
    <row r="133" spans="1:16" x14ac:dyDescent="0.3">
      <c r="A133" s="43" t="s">
        <v>36</v>
      </c>
      <c r="B133" s="41">
        <v>800</v>
      </c>
      <c r="C133" s="43"/>
      <c r="D133" s="43"/>
      <c r="E133" s="12" t="s">
        <v>397</v>
      </c>
      <c r="F133" s="16">
        <f t="shared" ref="F133:I133" si="54">F134</f>
        <v>159</v>
      </c>
      <c r="G133" s="16">
        <f t="shared" si="54"/>
        <v>155.9</v>
      </c>
      <c r="H133" s="16">
        <f t="shared" si="54"/>
        <v>153.9</v>
      </c>
      <c r="I133" s="16">
        <f t="shared" si="54"/>
        <v>0</v>
      </c>
      <c r="J133" s="34"/>
      <c r="N133" s="21" t="s">
        <v>1343</v>
      </c>
    </row>
    <row r="134" spans="1:16" x14ac:dyDescent="0.3">
      <c r="A134" s="43" t="s">
        <v>36</v>
      </c>
      <c r="B134" s="41">
        <v>850</v>
      </c>
      <c r="C134" s="43"/>
      <c r="D134" s="43"/>
      <c r="E134" s="12" t="s">
        <v>414</v>
      </c>
      <c r="F134" s="16">
        <f t="shared" ref="F134:I134" si="55">F135+F136</f>
        <v>159</v>
      </c>
      <c r="G134" s="16">
        <f t="shared" si="55"/>
        <v>155.9</v>
      </c>
      <c r="H134" s="16">
        <f t="shared" si="55"/>
        <v>153.9</v>
      </c>
      <c r="I134" s="16">
        <f t="shared" si="55"/>
        <v>0</v>
      </c>
      <c r="J134" s="34"/>
      <c r="O134" s="21" t="s">
        <v>1344</v>
      </c>
    </row>
    <row r="135" spans="1:16" x14ac:dyDescent="0.3">
      <c r="A135" s="43" t="s">
        <v>36</v>
      </c>
      <c r="B135" s="41">
        <v>850</v>
      </c>
      <c r="C135" s="43" t="s">
        <v>17</v>
      </c>
      <c r="D135" s="43" t="s">
        <v>26</v>
      </c>
      <c r="E135" s="12" t="s">
        <v>757</v>
      </c>
      <c r="F135" s="16">
        <v>33.200000000000003</v>
      </c>
      <c r="G135" s="16">
        <v>33.200000000000003</v>
      </c>
      <c r="H135" s="16">
        <v>33.200000000000003</v>
      </c>
      <c r="I135" s="16"/>
      <c r="J135" s="34"/>
    </row>
    <row r="136" spans="1:16" ht="46.8" x14ac:dyDescent="0.3">
      <c r="A136" s="43" t="s">
        <v>36</v>
      </c>
      <c r="B136" s="41">
        <v>850</v>
      </c>
      <c r="C136" s="43" t="s">
        <v>17</v>
      </c>
      <c r="D136" s="43" t="s">
        <v>49</v>
      </c>
      <c r="E136" s="12" t="s">
        <v>827</v>
      </c>
      <c r="F136" s="16">
        <f>119.4+6.4</f>
        <v>125.80000000000001</v>
      </c>
      <c r="G136" s="16">
        <f>119.4+3.3</f>
        <v>122.7</v>
      </c>
      <c r="H136" s="16">
        <f>119.4+1.3</f>
        <v>120.7</v>
      </c>
      <c r="I136" s="16"/>
      <c r="J136" s="34"/>
    </row>
    <row r="137" spans="1:16" ht="62.4" x14ac:dyDescent="0.3">
      <c r="A137" s="43" t="s">
        <v>37</v>
      </c>
      <c r="B137" s="41"/>
      <c r="C137" s="43"/>
      <c r="D137" s="43"/>
      <c r="E137" s="12" t="s">
        <v>446</v>
      </c>
      <c r="F137" s="16">
        <f t="shared" ref="F137:I137" si="56">F138</f>
        <v>2910</v>
      </c>
      <c r="G137" s="16">
        <f t="shared" si="56"/>
        <v>2910</v>
      </c>
      <c r="H137" s="16">
        <f t="shared" si="56"/>
        <v>2910</v>
      </c>
      <c r="I137" s="16">
        <f t="shared" si="56"/>
        <v>0</v>
      </c>
      <c r="J137" s="34"/>
      <c r="P137" s="21" t="s">
        <v>1346</v>
      </c>
    </row>
    <row r="138" spans="1:16" ht="31.2" x14ac:dyDescent="0.3">
      <c r="A138" s="43" t="s">
        <v>37</v>
      </c>
      <c r="B138" s="41">
        <v>200</v>
      </c>
      <c r="C138" s="43"/>
      <c r="D138" s="43"/>
      <c r="E138" s="12" t="s">
        <v>392</v>
      </c>
      <c r="F138" s="16">
        <f t="shared" ref="F138:I139" si="57">F139</f>
        <v>2910</v>
      </c>
      <c r="G138" s="16">
        <f t="shared" si="57"/>
        <v>2910</v>
      </c>
      <c r="H138" s="16">
        <f t="shared" si="57"/>
        <v>2910</v>
      </c>
      <c r="I138" s="16">
        <f t="shared" si="57"/>
        <v>0</v>
      </c>
      <c r="J138" s="34"/>
      <c r="N138" s="21" t="s">
        <v>1343</v>
      </c>
    </row>
    <row r="139" spans="1:16" ht="46.8" x14ac:dyDescent="0.3">
      <c r="A139" s="43" t="s">
        <v>37</v>
      </c>
      <c r="B139" s="41">
        <v>240</v>
      </c>
      <c r="C139" s="43"/>
      <c r="D139" s="43"/>
      <c r="E139" s="12" t="s">
        <v>400</v>
      </c>
      <c r="F139" s="16">
        <f t="shared" si="57"/>
        <v>2910</v>
      </c>
      <c r="G139" s="16">
        <f t="shared" si="57"/>
        <v>2910</v>
      </c>
      <c r="H139" s="16">
        <f t="shared" si="57"/>
        <v>2910</v>
      </c>
      <c r="I139" s="16">
        <f t="shared" si="57"/>
        <v>0</v>
      </c>
      <c r="J139" s="34"/>
      <c r="O139" s="21" t="s">
        <v>1344</v>
      </c>
    </row>
    <row r="140" spans="1:16" x14ac:dyDescent="0.3">
      <c r="A140" s="43" t="s">
        <v>37</v>
      </c>
      <c r="B140" s="41">
        <v>240</v>
      </c>
      <c r="C140" s="43" t="s">
        <v>17</v>
      </c>
      <c r="D140" s="43" t="s">
        <v>26</v>
      </c>
      <c r="E140" s="12" t="s">
        <v>757</v>
      </c>
      <c r="F140" s="16">
        <v>2910</v>
      </c>
      <c r="G140" s="16">
        <v>2910</v>
      </c>
      <c r="H140" s="16">
        <v>2910</v>
      </c>
      <c r="I140" s="16"/>
      <c r="J140" s="34"/>
    </row>
    <row r="141" spans="1:16" ht="46.8" x14ac:dyDescent="0.3">
      <c r="A141" s="43" t="s">
        <v>38</v>
      </c>
      <c r="B141" s="41"/>
      <c r="C141" s="43"/>
      <c r="D141" s="43"/>
      <c r="E141" s="12" t="s">
        <v>447</v>
      </c>
      <c r="F141" s="16">
        <f t="shared" ref="F141:I143" si="58">F142</f>
        <v>13087</v>
      </c>
      <c r="G141" s="16">
        <f t="shared" si="58"/>
        <v>5172.8999999999996</v>
      </c>
      <c r="H141" s="16">
        <f t="shared" si="58"/>
        <v>5172.8999999999996</v>
      </c>
      <c r="I141" s="16">
        <f t="shared" si="58"/>
        <v>0</v>
      </c>
      <c r="J141" s="34"/>
      <c r="P141" s="21" t="s">
        <v>1346</v>
      </c>
    </row>
    <row r="142" spans="1:16" ht="31.2" x14ac:dyDescent="0.3">
      <c r="A142" s="43" t="s">
        <v>38</v>
      </c>
      <c r="B142" s="41">
        <v>200</v>
      </c>
      <c r="C142" s="43"/>
      <c r="D142" s="43"/>
      <c r="E142" s="12" t="s">
        <v>392</v>
      </c>
      <c r="F142" s="16">
        <f t="shared" si="58"/>
        <v>13087</v>
      </c>
      <c r="G142" s="16">
        <f t="shared" si="58"/>
        <v>5172.8999999999996</v>
      </c>
      <c r="H142" s="16">
        <f t="shared" si="58"/>
        <v>5172.8999999999996</v>
      </c>
      <c r="I142" s="16">
        <f t="shared" si="58"/>
        <v>0</v>
      </c>
      <c r="J142" s="34"/>
      <c r="N142" s="21" t="s">
        <v>1343</v>
      </c>
    </row>
    <row r="143" spans="1:16" ht="46.8" x14ac:dyDescent="0.3">
      <c r="A143" s="43" t="s">
        <v>38</v>
      </c>
      <c r="B143" s="41">
        <v>240</v>
      </c>
      <c r="C143" s="43"/>
      <c r="D143" s="43"/>
      <c r="E143" s="12" t="s">
        <v>400</v>
      </c>
      <c r="F143" s="16">
        <f t="shared" si="58"/>
        <v>13087</v>
      </c>
      <c r="G143" s="16">
        <f t="shared" si="58"/>
        <v>5172.8999999999996</v>
      </c>
      <c r="H143" s="16">
        <f t="shared" si="58"/>
        <v>5172.8999999999996</v>
      </c>
      <c r="I143" s="16">
        <f t="shared" si="58"/>
        <v>0</v>
      </c>
      <c r="J143" s="34"/>
      <c r="O143" s="21" t="s">
        <v>1344</v>
      </c>
    </row>
    <row r="144" spans="1:16" x14ac:dyDescent="0.3">
      <c r="A144" s="43" t="s">
        <v>38</v>
      </c>
      <c r="B144" s="41">
        <v>240</v>
      </c>
      <c r="C144" s="43" t="s">
        <v>17</v>
      </c>
      <c r="D144" s="43" t="s">
        <v>26</v>
      </c>
      <c r="E144" s="12" t="s">
        <v>757</v>
      </c>
      <c r="F144" s="16">
        <v>13087</v>
      </c>
      <c r="G144" s="16">
        <v>5172.8999999999996</v>
      </c>
      <c r="H144" s="16">
        <v>5172.8999999999996</v>
      </c>
      <c r="I144" s="16"/>
      <c r="J144" s="34"/>
    </row>
    <row r="145" spans="1:16" ht="31.2" x14ac:dyDescent="0.3">
      <c r="A145" s="17" t="s">
        <v>1016</v>
      </c>
      <c r="B145" s="41"/>
      <c r="C145" s="43"/>
      <c r="D145" s="43"/>
      <c r="E145" s="12" t="s">
        <v>1014</v>
      </c>
      <c r="F145" s="16">
        <f t="shared" ref="F145:I148" si="59">F146</f>
        <v>35549</v>
      </c>
      <c r="G145" s="16">
        <f t="shared" si="59"/>
        <v>0</v>
      </c>
      <c r="H145" s="16">
        <f t="shared" si="59"/>
        <v>0</v>
      </c>
      <c r="I145" s="16">
        <f t="shared" si="59"/>
        <v>0</v>
      </c>
      <c r="J145" s="34"/>
      <c r="M145" s="21" t="s">
        <v>1342</v>
      </c>
    </row>
    <row r="146" spans="1:16" ht="46.8" x14ac:dyDescent="0.3">
      <c r="A146" s="17" t="s">
        <v>1017</v>
      </c>
      <c r="B146" s="41"/>
      <c r="C146" s="43"/>
      <c r="D146" s="43"/>
      <c r="E146" s="12" t="s">
        <v>1015</v>
      </c>
      <c r="F146" s="16">
        <f t="shared" si="59"/>
        <v>35549</v>
      </c>
      <c r="G146" s="16">
        <f t="shared" si="59"/>
        <v>0</v>
      </c>
      <c r="H146" s="16">
        <f t="shared" si="59"/>
        <v>0</v>
      </c>
      <c r="I146" s="16">
        <f t="shared" si="59"/>
        <v>0</v>
      </c>
      <c r="J146" s="34"/>
      <c r="P146" s="21" t="s">
        <v>1346</v>
      </c>
    </row>
    <row r="147" spans="1:16" ht="46.8" x14ac:dyDescent="0.3">
      <c r="A147" s="17" t="s">
        <v>1017</v>
      </c>
      <c r="B147" s="41">
        <v>400</v>
      </c>
      <c r="C147" s="43"/>
      <c r="D147" s="43"/>
      <c r="E147" s="12" t="s">
        <v>394</v>
      </c>
      <c r="F147" s="16">
        <f t="shared" si="59"/>
        <v>35549</v>
      </c>
      <c r="G147" s="16">
        <f t="shared" si="59"/>
        <v>0</v>
      </c>
      <c r="H147" s="16">
        <f t="shared" si="59"/>
        <v>0</v>
      </c>
      <c r="I147" s="16">
        <f t="shared" si="59"/>
        <v>0</v>
      </c>
      <c r="J147" s="34"/>
      <c r="N147" s="21" t="s">
        <v>1343</v>
      </c>
    </row>
    <row r="148" spans="1:16" x14ac:dyDescent="0.3">
      <c r="A148" s="17" t="s">
        <v>1017</v>
      </c>
      <c r="B148" s="41">
        <v>410</v>
      </c>
      <c r="C148" s="43"/>
      <c r="D148" s="43"/>
      <c r="E148" s="12" t="s">
        <v>407</v>
      </c>
      <c r="F148" s="16">
        <f t="shared" si="59"/>
        <v>35549</v>
      </c>
      <c r="G148" s="16">
        <f t="shared" si="59"/>
        <v>0</v>
      </c>
      <c r="H148" s="16">
        <f t="shared" si="59"/>
        <v>0</v>
      </c>
      <c r="I148" s="16">
        <f t="shared" si="59"/>
        <v>0</v>
      </c>
      <c r="J148" s="34"/>
      <c r="O148" s="21" t="s">
        <v>1344</v>
      </c>
    </row>
    <row r="149" spans="1:16" ht="46.8" x14ac:dyDescent="0.3">
      <c r="A149" s="17" t="s">
        <v>1017</v>
      </c>
      <c r="B149" s="41">
        <v>410</v>
      </c>
      <c r="C149" s="43" t="s">
        <v>17</v>
      </c>
      <c r="D149" s="43" t="s">
        <v>49</v>
      </c>
      <c r="E149" s="12" t="s">
        <v>827</v>
      </c>
      <c r="F149" s="16">
        <v>35549</v>
      </c>
      <c r="G149" s="16"/>
      <c r="H149" s="16"/>
      <c r="I149" s="16"/>
      <c r="J149" s="34"/>
    </row>
    <row r="150" spans="1:16" ht="62.4" x14ac:dyDescent="0.3">
      <c r="A150" s="43" t="s">
        <v>43</v>
      </c>
      <c r="B150" s="41"/>
      <c r="C150" s="43"/>
      <c r="D150" s="43"/>
      <c r="E150" s="12" t="s">
        <v>585</v>
      </c>
      <c r="F150" s="16">
        <f t="shared" ref="F150:I150" si="60">F151+F161</f>
        <v>95498.400000000009</v>
      </c>
      <c r="G150" s="16">
        <f t="shared" si="60"/>
        <v>98523.8</v>
      </c>
      <c r="H150" s="16">
        <f t="shared" si="60"/>
        <v>98523.800000000017</v>
      </c>
      <c r="I150" s="16">
        <f t="shared" si="60"/>
        <v>0</v>
      </c>
      <c r="J150" s="34"/>
      <c r="M150" s="21" t="s">
        <v>1342</v>
      </c>
    </row>
    <row r="151" spans="1:16" ht="46.8" x14ac:dyDescent="0.3">
      <c r="A151" s="43" t="s">
        <v>41</v>
      </c>
      <c r="B151" s="41"/>
      <c r="C151" s="43"/>
      <c r="D151" s="43"/>
      <c r="E151" s="12" t="s">
        <v>436</v>
      </c>
      <c r="F151" s="16">
        <f t="shared" ref="F151:I151" si="61">F152+F155+F158</f>
        <v>86779.3</v>
      </c>
      <c r="G151" s="16">
        <f t="shared" si="61"/>
        <v>89495.7</v>
      </c>
      <c r="H151" s="16">
        <f t="shared" si="61"/>
        <v>89495.700000000012</v>
      </c>
      <c r="I151" s="16">
        <f t="shared" si="61"/>
        <v>0</v>
      </c>
      <c r="J151" s="34"/>
      <c r="P151" s="21" t="s">
        <v>1346</v>
      </c>
    </row>
    <row r="152" spans="1:16" ht="93.6" x14ac:dyDescent="0.3">
      <c r="A152" s="43" t="s">
        <v>41</v>
      </c>
      <c r="B152" s="41">
        <v>100</v>
      </c>
      <c r="C152" s="43"/>
      <c r="D152" s="43"/>
      <c r="E152" s="12" t="s">
        <v>391</v>
      </c>
      <c r="F152" s="16">
        <f t="shared" ref="F152:I153" si="62">F153</f>
        <v>75431.600000000006</v>
      </c>
      <c r="G152" s="16">
        <f t="shared" si="62"/>
        <v>78148</v>
      </c>
      <c r="H152" s="16">
        <f t="shared" si="62"/>
        <v>78148</v>
      </c>
      <c r="I152" s="16">
        <f t="shared" si="62"/>
        <v>0</v>
      </c>
      <c r="J152" s="34"/>
      <c r="N152" s="21" t="s">
        <v>1343</v>
      </c>
    </row>
    <row r="153" spans="1:16" ht="31.2" x14ac:dyDescent="0.3">
      <c r="A153" s="43" t="s">
        <v>41</v>
      </c>
      <c r="B153" s="41">
        <v>110</v>
      </c>
      <c r="C153" s="43"/>
      <c r="D153" s="43"/>
      <c r="E153" s="12" t="s">
        <v>398</v>
      </c>
      <c r="F153" s="16">
        <f t="shared" si="62"/>
        <v>75431.600000000006</v>
      </c>
      <c r="G153" s="16">
        <f t="shared" si="62"/>
        <v>78148</v>
      </c>
      <c r="H153" s="16">
        <f t="shared" si="62"/>
        <v>78148</v>
      </c>
      <c r="I153" s="16">
        <f t="shared" si="62"/>
        <v>0</v>
      </c>
      <c r="J153" s="34"/>
      <c r="O153" s="21" t="s">
        <v>1344</v>
      </c>
    </row>
    <row r="154" spans="1:16" ht="46.8" x14ac:dyDescent="0.3">
      <c r="A154" s="43" t="s">
        <v>41</v>
      </c>
      <c r="B154" s="41">
        <v>110</v>
      </c>
      <c r="C154" s="43" t="s">
        <v>17</v>
      </c>
      <c r="D154" s="43" t="s">
        <v>49</v>
      </c>
      <c r="E154" s="12" t="s">
        <v>827</v>
      </c>
      <c r="F154" s="16">
        <f>76782.6-1351</f>
        <v>75431.600000000006</v>
      </c>
      <c r="G154" s="16">
        <f>79548.1-1400.1</f>
        <v>78148</v>
      </c>
      <c r="H154" s="16">
        <f>79548.1-1400.1</f>
        <v>78148</v>
      </c>
      <c r="I154" s="16"/>
      <c r="J154" s="34"/>
    </row>
    <row r="155" spans="1:16" ht="31.2" x14ac:dyDescent="0.3">
      <c r="A155" s="43" t="s">
        <v>41</v>
      </c>
      <c r="B155" s="41">
        <v>200</v>
      </c>
      <c r="C155" s="43"/>
      <c r="D155" s="43"/>
      <c r="E155" s="12" t="s">
        <v>392</v>
      </c>
      <c r="F155" s="16">
        <f t="shared" ref="F155:I156" si="63">F156</f>
        <v>10853.4</v>
      </c>
      <c r="G155" s="16">
        <f t="shared" si="63"/>
        <v>10859.3</v>
      </c>
      <c r="H155" s="16">
        <f t="shared" si="63"/>
        <v>10865.1</v>
      </c>
      <c r="I155" s="16">
        <f t="shared" si="63"/>
        <v>0</v>
      </c>
      <c r="J155" s="34"/>
      <c r="N155" s="21" t="s">
        <v>1343</v>
      </c>
    </row>
    <row r="156" spans="1:16" ht="46.8" x14ac:dyDescent="0.3">
      <c r="A156" s="43" t="s">
        <v>41</v>
      </c>
      <c r="B156" s="41">
        <v>240</v>
      </c>
      <c r="C156" s="43"/>
      <c r="D156" s="43"/>
      <c r="E156" s="12" t="s">
        <v>400</v>
      </c>
      <c r="F156" s="16">
        <f t="shared" si="63"/>
        <v>10853.4</v>
      </c>
      <c r="G156" s="16">
        <f t="shared" si="63"/>
        <v>10859.3</v>
      </c>
      <c r="H156" s="16">
        <f t="shared" si="63"/>
        <v>10865.1</v>
      </c>
      <c r="I156" s="16">
        <f t="shared" si="63"/>
        <v>0</v>
      </c>
      <c r="J156" s="34"/>
      <c r="O156" s="21" t="s">
        <v>1344</v>
      </c>
    </row>
    <row r="157" spans="1:16" ht="46.8" x14ac:dyDescent="0.3">
      <c r="A157" s="43" t="s">
        <v>41</v>
      </c>
      <c r="B157" s="41">
        <v>240</v>
      </c>
      <c r="C157" s="43" t="s">
        <v>17</v>
      </c>
      <c r="D157" s="43" t="s">
        <v>49</v>
      </c>
      <c r="E157" s="12" t="s">
        <v>827</v>
      </c>
      <c r="F157" s="16">
        <f>10983.9-130.5</f>
        <v>10853.4</v>
      </c>
      <c r="G157" s="16">
        <f>10989.8-130.5</f>
        <v>10859.3</v>
      </c>
      <c r="H157" s="16">
        <f>10995.6-130.5</f>
        <v>10865.1</v>
      </c>
      <c r="I157" s="16"/>
      <c r="J157" s="34"/>
    </row>
    <row r="158" spans="1:16" x14ac:dyDescent="0.3">
      <c r="A158" s="43" t="s">
        <v>41</v>
      </c>
      <c r="B158" s="41">
        <v>800</v>
      </c>
      <c r="C158" s="43"/>
      <c r="D158" s="43"/>
      <c r="E158" s="12" t="s">
        <v>397</v>
      </c>
      <c r="F158" s="16">
        <f>F159</f>
        <v>494.3</v>
      </c>
      <c r="G158" s="16">
        <f t="shared" ref="G158:I159" si="64">G159</f>
        <v>488.4</v>
      </c>
      <c r="H158" s="16">
        <f t="shared" si="64"/>
        <v>482.6</v>
      </c>
      <c r="I158" s="16">
        <f t="shared" si="64"/>
        <v>0</v>
      </c>
      <c r="J158" s="34"/>
      <c r="N158" s="21" t="s">
        <v>1343</v>
      </c>
    </row>
    <row r="159" spans="1:16" x14ac:dyDescent="0.3">
      <c r="A159" s="43" t="s">
        <v>41</v>
      </c>
      <c r="B159" s="41">
        <v>850</v>
      </c>
      <c r="C159" s="43"/>
      <c r="D159" s="43"/>
      <c r="E159" s="12" t="s">
        <v>414</v>
      </c>
      <c r="F159" s="16">
        <f>F160</f>
        <v>494.3</v>
      </c>
      <c r="G159" s="16">
        <f t="shared" si="64"/>
        <v>488.4</v>
      </c>
      <c r="H159" s="16">
        <f t="shared" si="64"/>
        <v>482.6</v>
      </c>
      <c r="I159" s="16">
        <f t="shared" si="64"/>
        <v>0</v>
      </c>
      <c r="J159" s="34"/>
      <c r="O159" s="21" t="s">
        <v>1344</v>
      </c>
    </row>
    <row r="160" spans="1:16" ht="46.8" x14ac:dyDescent="0.3">
      <c r="A160" s="43" t="s">
        <v>41</v>
      </c>
      <c r="B160" s="41">
        <v>850</v>
      </c>
      <c r="C160" s="43" t="s">
        <v>17</v>
      </c>
      <c r="D160" s="43" t="s">
        <v>49</v>
      </c>
      <c r="E160" s="12" t="s">
        <v>827</v>
      </c>
      <c r="F160" s="16">
        <v>494.3</v>
      </c>
      <c r="G160" s="16">
        <v>488.4</v>
      </c>
      <c r="H160" s="16">
        <v>482.6</v>
      </c>
      <c r="I160" s="16"/>
      <c r="J160" s="34"/>
    </row>
    <row r="161" spans="1:37" ht="31.2" x14ac:dyDescent="0.3">
      <c r="A161" s="43" t="s">
        <v>42</v>
      </c>
      <c r="B161" s="41"/>
      <c r="C161" s="43"/>
      <c r="D161" s="43"/>
      <c r="E161" s="12" t="s">
        <v>448</v>
      </c>
      <c r="F161" s="16">
        <f t="shared" ref="F161:I161" si="65">F162+F165</f>
        <v>8719.1</v>
      </c>
      <c r="G161" s="16">
        <f t="shared" si="65"/>
        <v>9028.1</v>
      </c>
      <c r="H161" s="16">
        <f t="shared" si="65"/>
        <v>9028.1</v>
      </c>
      <c r="I161" s="16">
        <f t="shared" si="65"/>
        <v>0</v>
      </c>
      <c r="J161" s="34"/>
      <c r="P161" s="21" t="s">
        <v>1346</v>
      </c>
    </row>
    <row r="162" spans="1:37" ht="93.6" x14ac:dyDescent="0.3">
      <c r="A162" s="43" t="s">
        <v>42</v>
      </c>
      <c r="B162" s="41">
        <v>100</v>
      </c>
      <c r="C162" s="43"/>
      <c r="D162" s="43"/>
      <c r="E162" s="12" t="s">
        <v>391</v>
      </c>
      <c r="F162" s="16">
        <f t="shared" ref="F162:I163" si="66">F163</f>
        <v>7659.5</v>
      </c>
      <c r="G162" s="16">
        <f t="shared" si="66"/>
        <v>7968.5</v>
      </c>
      <c r="H162" s="16">
        <f t="shared" si="66"/>
        <v>7968.5</v>
      </c>
      <c r="I162" s="16">
        <f t="shared" si="66"/>
        <v>0</v>
      </c>
      <c r="J162" s="34"/>
      <c r="N162" s="21" t="s">
        <v>1343</v>
      </c>
    </row>
    <row r="163" spans="1:37" ht="31.2" x14ac:dyDescent="0.3">
      <c r="A163" s="43" t="s">
        <v>42</v>
      </c>
      <c r="B163" s="41">
        <v>110</v>
      </c>
      <c r="C163" s="43"/>
      <c r="D163" s="43"/>
      <c r="E163" s="12" t="s">
        <v>398</v>
      </c>
      <c r="F163" s="16">
        <f t="shared" si="66"/>
        <v>7659.5</v>
      </c>
      <c r="G163" s="16">
        <f t="shared" si="66"/>
        <v>7968.5</v>
      </c>
      <c r="H163" s="16">
        <f t="shared" si="66"/>
        <v>7968.5</v>
      </c>
      <c r="I163" s="16">
        <f t="shared" si="66"/>
        <v>0</v>
      </c>
      <c r="J163" s="34"/>
      <c r="O163" s="21" t="s">
        <v>1344</v>
      </c>
    </row>
    <row r="164" spans="1:37" ht="46.8" x14ac:dyDescent="0.3">
      <c r="A164" s="43" t="s">
        <v>42</v>
      </c>
      <c r="B164" s="41">
        <v>110</v>
      </c>
      <c r="C164" s="43" t="s">
        <v>17</v>
      </c>
      <c r="D164" s="43" t="s">
        <v>49</v>
      </c>
      <c r="E164" s="12" t="s">
        <v>827</v>
      </c>
      <c r="F164" s="16">
        <v>7659.5</v>
      </c>
      <c r="G164" s="16">
        <v>7968.5</v>
      </c>
      <c r="H164" s="16">
        <v>7968.5</v>
      </c>
      <c r="I164" s="16"/>
      <c r="J164" s="34"/>
    </row>
    <row r="165" spans="1:37" ht="31.2" x14ac:dyDescent="0.3">
      <c r="A165" s="43" t="s">
        <v>42</v>
      </c>
      <c r="B165" s="41">
        <v>200</v>
      </c>
      <c r="C165" s="43"/>
      <c r="D165" s="43"/>
      <c r="E165" s="12" t="s">
        <v>392</v>
      </c>
      <c r="F165" s="16">
        <f t="shared" ref="F165:I166" si="67">F166</f>
        <v>1059.5999999999999</v>
      </c>
      <c r="G165" s="16">
        <f t="shared" si="67"/>
        <v>1059.5999999999999</v>
      </c>
      <c r="H165" s="16">
        <f t="shared" si="67"/>
        <v>1059.5999999999999</v>
      </c>
      <c r="I165" s="16">
        <f t="shared" si="67"/>
        <v>0</v>
      </c>
      <c r="J165" s="34"/>
      <c r="N165" s="21" t="s">
        <v>1343</v>
      </c>
    </row>
    <row r="166" spans="1:37" ht="46.8" x14ac:dyDescent="0.3">
      <c r="A166" s="43" t="s">
        <v>42</v>
      </c>
      <c r="B166" s="41">
        <v>240</v>
      </c>
      <c r="C166" s="43"/>
      <c r="D166" s="43"/>
      <c r="E166" s="12" t="s">
        <v>400</v>
      </c>
      <c r="F166" s="16">
        <f t="shared" si="67"/>
        <v>1059.5999999999999</v>
      </c>
      <c r="G166" s="16">
        <f t="shared" si="67"/>
        <v>1059.5999999999999</v>
      </c>
      <c r="H166" s="16">
        <f t="shared" si="67"/>
        <v>1059.5999999999999</v>
      </c>
      <c r="I166" s="16">
        <f t="shared" si="67"/>
        <v>0</v>
      </c>
      <c r="J166" s="34"/>
      <c r="O166" s="21" t="s">
        <v>1344</v>
      </c>
    </row>
    <row r="167" spans="1:37" ht="46.8" x14ac:dyDescent="0.3">
      <c r="A167" s="43" t="s">
        <v>42</v>
      </c>
      <c r="B167" s="41">
        <v>240</v>
      </c>
      <c r="C167" s="43" t="s">
        <v>17</v>
      </c>
      <c r="D167" s="43" t="s">
        <v>49</v>
      </c>
      <c r="E167" s="12" t="s">
        <v>827</v>
      </c>
      <c r="F167" s="16">
        <v>1059.5999999999999</v>
      </c>
      <c r="G167" s="16">
        <v>1059.5999999999999</v>
      </c>
      <c r="H167" s="16">
        <v>1059.5999999999999</v>
      </c>
      <c r="I167" s="16"/>
      <c r="J167" s="34"/>
    </row>
    <row r="168" spans="1:37" ht="62.4" x14ac:dyDescent="0.3">
      <c r="A168" s="43" t="s">
        <v>539</v>
      </c>
      <c r="B168" s="41"/>
      <c r="C168" s="43"/>
      <c r="D168" s="43"/>
      <c r="E168" s="12" t="s">
        <v>586</v>
      </c>
      <c r="F168" s="16">
        <f>F169</f>
        <v>57683.9</v>
      </c>
      <c r="G168" s="16">
        <f t="shared" ref="G168:I168" si="68">G169</f>
        <v>151968.9</v>
      </c>
      <c r="H168" s="16">
        <f t="shared" si="68"/>
        <v>0</v>
      </c>
      <c r="I168" s="16">
        <f t="shared" si="68"/>
        <v>0</v>
      </c>
      <c r="J168" s="34"/>
      <c r="M168" s="21" t="s">
        <v>1342</v>
      </c>
    </row>
    <row r="169" spans="1:37" ht="31.2" x14ac:dyDescent="0.3">
      <c r="A169" s="43" t="s">
        <v>702</v>
      </c>
      <c r="B169" s="41"/>
      <c r="C169" s="43"/>
      <c r="D169" s="43"/>
      <c r="E169" s="12" t="s">
        <v>703</v>
      </c>
      <c r="F169" s="16">
        <f t="shared" ref="F169:I171" si="69">F170</f>
        <v>57683.9</v>
      </c>
      <c r="G169" s="16">
        <f t="shared" si="69"/>
        <v>151968.9</v>
      </c>
      <c r="H169" s="16">
        <f t="shared" si="69"/>
        <v>0</v>
      </c>
      <c r="I169" s="16">
        <f t="shared" si="69"/>
        <v>0</v>
      </c>
      <c r="J169" s="34"/>
      <c r="P169" s="21" t="s">
        <v>1346</v>
      </c>
    </row>
    <row r="170" spans="1:37" ht="46.8" x14ac:dyDescent="0.3">
      <c r="A170" s="43" t="s">
        <v>702</v>
      </c>
      <c r="B170" s="41">
        <v>400</v>
      </c>
      <c r="C170" s="43"/>
      <c r="D170" s="43"/>
      <c r="E170" s="12" t="s">
        <v>394</v>
      </c>
      <c r="F170" s="16">
        <f t="shared" si="69"/>
        <v>57683.9</v>
      </c>
      <c r="G170" s="16">
        <f t="shared" si="69"/>
        <v>151968.9</v>
      </c>
      <c r="H170" s="16">
        <f t="shared" si="69"/>
        <v>0</v>
      </c>
      <c r="I170" s="16">
        <f t="shared" si="69"/>
        <v>0</v>
      </c>
      <c r="J170" s="34"/>
      <c r="N170" s="21" t="s">
        <v>1343</v>
      </c>
    </row>
    <row r="171" spans="1:37" x14ac:dyDescent="0.3">
      <c r="A171" s="43" t="s">
        <v>702</v>
      </c>
      <c r="B171" s="41">
        <v>410</v>
      </c>
      <c r="C171" s="43"/>
      <c r="D171" s="43"/>
      <c r="E171" s="12" t="s">
        <v>407</v>
      </c>
      <c r="F171" s="16">
        <f t="shared" si="69"/>
        <v>57683.9</v>
      </c>
      <c r="G171" s="16">
        <f t="shared" si="69"/>
        <v>151968.9</v>
      </c>
      <c r="H171" s="16">
        <f t="shared" si="69"/>
        <v>0</v>
      </c>
      <c r="I171" s="16">
        <f t="shared" si="69"/>
        <v>0</v>
      </c>
      <c r="J171" s="34"/>
      <c r="O171" s="21" t="s">
        <v>1344</v>
      </c>
    </row>
    <row r="172" spans="1:37" ht="46.8" x14ac:dyDescent="0.3">
      <c r="A172" s="43" t="s">
        <v>702</v>
      </c>
      <c r="B172" s="41">
        <v>410</v>
      </c>
      <c r="C172" s="43" t="s">
        <v>17</v>
      </c>
      <c r="D172" s="43" t="s">
        <v>49</v>
      </c>
      <c r="E172" s="12" t="s">
        <v>827</v>
      </c>
      <c r="F172" s="16">
        <v>57683.9</v>
      </c>
      <c r="G172" s="16">
        <v>151968.9</v>
      </c>
      <c r="H172" s="16"/>
      <c r="I172" s="16"/>
      <c r="J172" s="34"/>
    </row>
    <row r="173" spans="1:37" s="9" customFormat="1" ht="62.4" x14ac:dyDescent="0.3">
      <c r="A173" s="8" t="s">
        <v>46</v>
      </c>
      <c r="B173" s="14"/>
      <c r="C173" s="8"/>
      <c r="D173" s="8"/>
      <c r="E173" s="13" t="s">
        <v>799</v>
      </c>
      <c r="F173" s="15">
        <f t="shared" ref="F173:I173" si="70">F174+F190</f>
        <v>35016.6</v>
      </c>
      <c r="G173" s="15">
        <f t="shared" si="70"/>
        <v>19732.699999999997</v>
      </c>
      <c r="H173" s="15">
        <f t="shared" si="70"/>
        <v>24308.499999999996</v>
      </c>
      <c r="I173" s="15">
        <f t="shared" si="70"/>
        <v>0</v>
      </c>
      <c r="J173" s="33"/>
      <c r="K173" s="23"/>
      <c r="L173" s="23" t="s">
        <v>1341</v>
      </c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</row>
    <row r="174" spans="1:37" ht="31.2" x14ac:dyDescent="0.3">
      <c r="A174" s="43" t="s">
        <v>47</v>
      </c>
      <c r="B174" s="41"/>
      <c r="C174" s="43"/>
      <c r="D174" s="43"/>
      <c r="E174" s="12" t="s">
        <v>587</v>
      </c>
      <c r="F174" s="16">
        <f t="shared" ref="F174:I174" si="71">F175+F179+F186</f>
        <v>10019.299999999999</v>
      </c>
      <c r="G174" s="16">
        <f t="shared" si="71"/>
        <v>10496.8</v>
      </c>
      <c r="H174" s="16">
        <f t="shared" si="71"/>
        <v>5777.4999999999991</v>
      </c>
      <c r="I174" s="16">
        <f t="shared" si="71"/>
        <v>0</v>
      </c>
      <c r="J174" s="34"/>
      <c r="M174" s="21" t="s">
        <v>1342</v>
      </c>
    </row>
    <row r="175" spans="1:37" ht="46.8" x14ac:dyDescent="0.3">
      <c r="A175" s="43" t="s">
        <v>44</v>
      </c>
      <c r="B175" s="41"/>
      <c r="C175" s="43"/>
      <c r="D175" s="43"/>
      <c r="E175" s="12" t="s">
        <v>449</v>
      </c>
      <c r="F175" s="16">
        <f t="shared" ref="F175:I177" si="72">F176</f>
        <v>1249.0999999999999</v>
      </c>
      <c r="G175" s="16">
        <f t="shared" si="72"/>
        <v>1249.0999999999999</v>
      </c>
      <c r="H175" s="16">
        <f t="shared" si="72"/>
        <v>1249.0999999999999</v>
      </c>
      <c r="I175" s="16">
        <f t="shared" si="72"/>
        <v>0</v>
      </c>
      <c r="J175" s="34"/>
      <c r="P175" s="21" t="s">
        <v>1346</v>
      </c>
    </row>
    <row r="176" spans="1:37" ht="31.2" x14ac:dyDescent="0.3">
      <c r="A176" s="43" t="s">
        <v>44</v>
      </c>
      <c r="B176" s="41">
        <v>200</v>
      </c>
      <c r="C176" s="43"/>
      <c r="D176" s="43"/>
      <c r="E176" s="12" t="s">
        <v>392</v>
      </c>
      <c r="F176" s="16">
        <f t="shared" si="72"/>
        <v>1249.0999999999999</v>
      </c>
      <c r="G176" s="16">
        <f t="shared" si="72"/>
        <v>1249.0999999999999</v>
      </c>
      <c r="H176" s="16">
        <f t="shared" si="72"/>
        <v>1249.0999999999999</v>
      </c>
      <c r="I176" s="16">
        <f t="shared" si="72"/>
        <v>0</v>
      </c>
      <c r="J176" s="34"/>
      <c r="N176" s="21" t="s">
        <v>1343</v>
      </c>
    </row>
    <row r="177" spans="1:16" ht="46.8" x14ac:dyDescent="0.3">
      <c r="A177" s="43" t="s">
        <v>44</v>
      </c>
      <c r="B177" s="41">
        <v>240</v>
      </c>
      <c r="C177" s="43"/>
      <c r="D177" s="43"/>
      <c r="E177" s="12" t="s">
        <v>400</v>
      </c>
      <c r="F177" s="16">
        <f t="shared" si="72"/>
        <v>1249.0999999999999</v>
      </c>
      <c r="G177" s="16">
        <f t="shared" si="72"/>
        <v>1249.0999999999999</v>
      </c>
      <c r="H177" s="16">
        <f t="shared" si="72"/>
        <v>1249.0999999999999</v>
      </c>
      <c r="I177" s="16">
        <f t="shared" si="72"/>
        <v>0</v>
      </c>
      <c r="J177" s="34"/>
      <c r="O177" s="21" t="s">
        <v>1344</v>
      </c>
    </row>
    <row r="178" spans="1:16" ht="46.8" x14ac:dyDescent="0.3">
      <c r="A178" s="43" t="s">
        <v>44</v>
      </c>
      <c r="B178" s="41">
        <v>240</v>
      </c>
      <c r="C178" s="43" t="s">
        <v>17</v>
      </c>
      <c r="D178" s="43" t="s">
        <v>49</v>
      </c>
      <c r="E178" s="12" t="s">
        <v>827</v>
      </c>
      <c r="F178" s="16">
        <v>1249.0999999999999</v>
      </c>
      <c r="G178" s="16">
        <v>1249.0999999999999</v>
      </c>
      <c r="H178" s="16">
        <v>1249.0999999999999</v>
      </c>
      <c r="I178" s="16"/>
      <c r="J178" s="34"/>
    </row>
    <row r="179" spans="1:16" ht="62.4" x14ac:dyDescent="0.3">
      <c r="A179" s="43" t="s">
        <v>45</v>
      </c>
      <c r="B179" s="41"/>
      <c r="C179" s="43"/>
      <c r="D179" s="43"/>
      <c r="E179" s="12" t="s">
        <v>1033</v>
      </c>
      <c r="F179" s="16">
        <f t="shared" ref="F179:I179" si="73">F180+F183</f>
        <v>8245.9</v>
      </c>
      <c r="G179" s="16">
        <f t="shared" si="73"/>
        <v>8723.4</v>
      </c>
      <c r="H179" s="16">
        <f t="shared" si="73"/>
        <v>4004.0999999999995</v>
      </c>
      <c r="I179" s="16">
        <f t="shared" si="73"/>
        <v>0</v>
      </c>
      <c r="J179" s="34"/>
      <c r="P179" s="21" t="s">
        <v>1346</v>
      </c>
    </row>
    <row r="180" spans="1:16" ht="31.2" x14ac:dyDescent="0.3">
      <c r="A180" s="43" t="s">
        <v>45</v>
      </c>
      <c r="B180" s="41">
        <v>200</v>
      </c>
      <c r="C180" s="43"/>
      <c r="D180" s="43"/>
      <c r="E180" s="12" t="s">
        <v>392</v>
      </c>
      <c r="F180" s="16">
        <f t="shared" ref="F180:I181" si="74">F181</f>
        <v>7357.3</v>
      </c>
      <c r="G180" s="16">
        <f t="shared" si="74"/>
        <v>7834.8</v>
      </c>
      <c r="H180" s="16">
        <f t="shared" si="74"/>
        <v>3115.4999999999995</v>
      </c>
      <c r="I180" s="16">
        <f t="shared" si="74"/>
        <v>0</v>
      </c>
      <c r="J180" s="34"/>
      <c r="N180" s="21" t="s">
        <v>1343</v>
      </c>
    </row>
    <row r="181" spans="1:16" ht="46.8" x14ac:dyDescent="0.3">
      <c r="A181" s="43" t="s">
        <v>45</v>
      </c>
      <c r="B181" s="41">
        <v>240</v>
      </c>
      <c r="C181" s="43"/>
      <c r="D181" s="43"/>
      <c r="E181" s="12" t="s">
        <v>400</v>
      </c>
      <c r="F181" s="16">
        <f t="shared" si="74"/>
        <v>7357.3</v>
      </c>
      <c r="G181" s="16">
        <f t="shared" si="74"/>
        <v>7834.8</v>
      </c>
      <c r="H181" s="16">
        <f t="shared" si="74"/>
        <v>3115.4999999999995</v>
      </c>
      <c r="I181" s="16">
        <f t="shared" si="74"/>
        <v>0</v>
      </c>
      <c r="J181" s="34"/>
      <c r="O181" s="21" t="s">
        <v>1344</v>
      </c>
    </row>
    <row r="182" spans="1:16" ht="46.8" x14ac:dyDescent="0.3">
      <c r="A182" s="43" t="s">
        <v>45</v>
      </c>
      <c r="B182" s="41">
        <v>240</v>
      </c>
      <c r="C182" s="43" t="s">
        <v>17</v>
      </c>
      <c r="D182" s="43" t="s">
        <v>49</v>
      </c>
      <c r="E182" s="12" t="s">
        <v>827</v>
      </c>
      <c r="F182" s="16">
        <v>7357.3</v>
      </c>
      <c r="G182" s="16">
        <v>7834.8</v>
      </c>
      <c r="H182" s="16">
        <v>3115.4999999999995</v>
      </c>
      <c r="I182" s="16"/>
      <c r="J182" s="34"/>
    </row>
    <row r="183" spans="1:16" x14ac:dyDescent="0.3">
      <c r="A183" s="43" t="s">
        <v>45</v>
      </c>
      <c r="B183" s="41">
        <v>800</v>
      </c>
      <c r="C183" s="43"/>
      <c r="D183" s="43"/>
      <c r="E183" s="12" t="s">
        <v>397</v>
      </c>
      <c r="F183" s="16">
        <f t="shared" ref="F183:I184" si="75">F184</f>
        <v>888.60000000000014</v>
      </c>
      <c r="G183" s="16">
        <f t="shared" si="75"/>
        <v>888.60000000000014</v>
      </c>
      <c r="H183" s="16">
        <f t="shared" si="75"/>
        <v>888.60000000000014</v>
      </c>
      <c r="I183" s="16">
        <f t="shared" si="75"/>
        <v>0</v>
      </c>
      <c r="J183" s="34"/>
      <c r="N183" s="21" t="s">
        <v>1343</v>
      </c>
    </row>
    <row r="184" spans="1:16" x14ac:dyDescent="0.3">
      <c r="A184" s="43" t="s">
        <v>45</v>
      </c>
      <c r="B184" s="41">
        <v>850</v>
      </c>
      <c r="C184" s="43"/>
      <c r="D184" s="43"/>
      <c r="E184" s="12" t="s">
        <v>414</v>
      </c>
      <c r="F184" s="16">
        <f t="shared" si="75"/>
        <v>888.60000000000014</v>
      </c>
      <c r="G184" s="16">
        <f t="shared" si="75"/>
        <v>888.60000000000014</v>
      </c>
      <c r="H184" s="16">
        <f t="shared" si="75"/>
        <v>888.60000000000014</v>
      </c>
      <c r="I184" s="16">
        <f t="shared" si="75"/>
        <v>0</v>
      </c>
      <c r="J184" s="34"/>
      <c r="O184" s="21" t="s">
        <v>1344</v>
      </c>
    </row>
    <row r="185" spans="1:16" ht="46.8" x14ac:dyDescent="0.3">
      <c r="A185" s="43" t="s">
        <v>45</v>
      </c>
      <c r="B185" s="41">
        <v>850</v>
      </c>
      <c r="C185" s="43" t="s">
        <v>17</v>
      </c>
      <c r="D185" s="43" t="s">
        <v>49</v>
      </c>
      <c r="E185" s="12" t="s">
        <v>827</v>
      </c>
      <c r="F185" s="16">
        <v>888.60000000000014</v>
      </c>
      <c r="G185" s="16">
        <v>888.60000000000014</v>
      </c>
      <c r="H185" s="16">
        <v>888.60000000000014</v>
      </c>
      <c r="I185" s="16"/>
      <c r="J185" s="34"/>
    </row>
    <row r="186" spans="1:16" ht="78" x14ac:dyDescent="0.3">
      <c r="A186" s="17" t="s">
        <v>828</v>
      </c>
      <c r="B186" s="41"/>
      <c r="C186" s="43"/>
      <c r="D186" s="43"/>
      <c r="E186" s="12" t="s">
        <v>829</v>
      </c>
      <c r="F186" s="16">
        <f t="shared" ref="F186:I188" si="76">F187</f>
        <v>524.29999999999995</v>
      </c>
      <c r="G186" s="16">
        <f t="shared" si="76"/>
        <v>524.29999999999995</v>
      </c>
      <c r="H186" s="16">
        <f t="shared" si="76"/>
        <v>524.29999999999995</v>
      </c>
      <c r="I186" s="16">
        <f t="shared" si="76"/>
        <v>0</v>
      </c>
      <c r="J186" s="34"/>
      <c r="P186" s="21" t="s">
        <v>1346</v>
      </c>
    </row>
    <row r="187" spans="1:16" ht="46.8" x14ac:dyDescent="0.3">
      <c r="A187" s="17" t="s">
        <v>828</v>
      </c>
      <c r="B187" s="41">
        <v>600</v>
      </c>
      <c r="C187" s="43"/>
      <c r="D187" s="43"/>
      <c r="E187" s="12" t="s">
        <v>395</v>
      </c>
      <c r="F187" s="16">
        <f t="shared" si="76"/>
        <v>524.29999999999995</v>
      </c>
      <c r="G187" s="16">
        <f t="shared" si="76"/>
        <v>524.29999999999995</v>
      </c>
      <c r="H187" s="16">
        <f t="shared" si="76"/>
        <v>524.29999999999995</v>
      </c>
      <c r="I187" s="16">
        <f t="shared" si="76"/>
        <v>0</v>
      </c>
      <c r="J187" s="34"/>
      <c r="N187" s="21" t="s">
        <v>1343</v>
      </c>
    </row>
    <row r="188" spans="1:16" ht="78" x14ac:dyDescent="0.3">
      <c r="A188" s="17" t="s">
        <v>828</v>
      </c>
      <c r="B188" s="41">
        <v>630</v>
      </c>
      <c r="C188" s="43"/>
      <c r="D188" s="43"/>
      <c r="E188" s="12" t="s">
        <v>758</v>
      </c>
      <c r="F188" s="16">
        <f t="shared" si="76"/>
        <v>524.29999999999995</v>
      </c>
      <c r="G188" s="16">
        <f t="shared" si="76"/>
        <v>524.29999999999995</v>
      </c>
      <c r="H188" s="16">
        <f t="shared" si="76"/>
        <v>524.29999999999995</v>
      </c>
      <c r="I188" s="16">
        <f t="shared" si="76"/>
        <v>0</v>
      </c>
      <c r="J188" s="34"/>
      <c r="O188" s="21" t="s">
        <v>1344</v>
      </c>
    </row>
    <row r="189" spans="1:16" ht="46.8" x14ac:dyDescent="0.3">
      <c r="A189" s="17" t="s">
        <v>828</v>
      </c>
      <c r="B189" s="41">
        <v>630</v>
      </c>
      <c r="C189" s="43" t="s">
        <v>17</v>
      </c>
      <c r="D189" s="43" t="s">
        <v>49</v>
      </c>
      <c r="E189" s="12" t="s">
        <v>827</v>
      </c>
      <c r="F189" s="16">
        <v>524.29999999999995</v>
      </c>
      <c r="G189" s="16">
        <v>524.29999999999995</v>
      </c>
      <c r="H189" s="16">
        <v>524.29999999999995</v>
      </c>
      <c r="I189" s="16"/>
      <c r="J189" s="34"/>
    </row>
    <row r="190" spans="1:16" ht="62.4" x14ac:dyDescent="0.3">
      <c r="A190" s="43" t="s">
        <v>48</v>
      </c>
      <c r="B190" s="41"/>
      <c r="C190" s="43"/>
      <c r="D190" s="43"/>
      <c r="E190" s="12" t="s">
        <v>588</v>
      </c>
      <c r="F190" s="16">
        <f>F199+F203+F207+F211+F191+F195+F215+F219+F223</f>
        <v>24997.3</v>
      </c>
      <c r="G190" s="16">
        <f t="shared" ref="G190:I190" si="77">G199+G203+G207+G211+G191+G195+G215+G219+G223</f>
        <v>9235.9</v>
      </c>
      <c r="H190" s="16">
        <f t="shared" si="77"/>
        <v>18530.999999999996</v>
      </c>
      <c r="I190" s="16">
        <f t="shared" si="77"/>
        <v>0</v>
      </c>
      <c r="J190" s="34"/>
      <c r="M190" s="21" t="s">
        <v>1342</v>
      </c>
    </row>
    <row r="191" spans="1:16" ht="46.8" x14ac:dyDescent="0.3">
      <c r="A191" s="17" t="s">
        <v>1064</v>
      </c>
      <c r="B191" s="17"/>
      <c r="C191" s="12"/>
      <c r="D191" s="43"/>
      <c r="E191" s="12" t="s">
        <v>1065</v>
      </c>
      <c r="F191" s="16">
        <f t="shared" ref="F191:I193" si="78">F192</f>
        <v>0</v>
      </c>
      <c r="G191" s="16">
        <f t="shared" si="78"/>
        <v>668.1</v>
      </c>
      <c r="H191" s="16">
        <f t="shared" si="78"/>
        <v>8231.5</v>
      </c>
      <c r="I191" s="16">
        <f t="shared" si="78"/>
        <v>0</v>
      </c>
      <c r="J191" s="34"/>
      <c r="P191" s="21" t="s">
        <v>1346</v>
      </c>
    </row>
    <row r="192" spans="1:16" ht="46.8" x14ac:dyDescent="0.3">
      <c r="A192" s="17" t="s">
        <v>1064</v>
      </c>
      <c r="B192" s="41">
        <v>400</v>
      </c>
      <c r="C192" s="43"/>
      <c r="D192" s="43"/>
      <c r="E192" s="12" t="s">
        <v>394</v>
      </c>
      <c r="F192" s="16">
        <f t="shared" si="78"/>
        <v>0</v>
      </c>
      <c r="G192" s="16">
        <f t="shared" si="78"/>
        <v>668.1</v>
      </c>
      <c r="H192" s="16">
        <f t="shared" si="78"/>
        <v>8231.5</v>
      </c>
      <c r="I192" s="16">
        <f t="shared" si="78"/>
        <v>0</v>
      </c>
      <c r="J192" s="34"/>
      <c r="N192" s="21" t="s">
        <v>1343</v>
      </c>
    </row>
    <row r="193" spans="1:16" x14ac:dyDescent="0.3">
      <c r="A193" s="17" t="s">
        <v>1064</v>
      </c>
      <c r="B193" s="41">
        <v>410</v>
      </c>
      <c r="C193" s="43"/>
      <c r="D193" s="43"/>
      <c r="E193" s="12" t="s">
        <v>407</v>
      </c>
      <c r="F193" s="16">
        <f t="shared" si="78"/>
        <v>0</v>
      </c>
      <c r="G193" s="16">
        <f t="shared" si="78"/>
        <v>668.1</v>
      </c>
      <c r="H193" s="16">
        <f t="shared" si="78"/>
        <v>8231.5</v>
      </c>
      <c r="I193" s="16">
        <f t="shared" si="78"/>
        <v>0</v>
      </c>
      <c r="J193" s="34"/>
      <c r="O193" s="21" t="s">
        <v>1344</v>
      </c>
    </row>
    <row r="194" spans="1:16" ht="46.8" x14ac:dyDescent="0.3">
      <c r="A194" s="17" t="s">
        <v>1064</v>
      </c>
      <c r="B194" s="41">
        <v>410</v>
      </c>
      <c r="C194" s="43" t="s">
        <v>17</v>
      </c>
      <c r="D194" s="43" t="s">
        <v>49</v>
      </c>
      <c r="E194" s="12" t="s">
        <v>827</v>
      </c>
      <c r="F194" s="16"/>
      <c r="G194" s="16">
        <v>668.1</v>
      </c>
      <c r="H194" s="16">
        <v>8231.5</v>
      </c>
      <c r="I194" s="16"/>
      <c r="J194" s="34"/>
    </row>
    <row r="195" spans="1:16" ht="46.8" x14ac:dyDescent="0.3">
      <c r="A195" s="17" t="s">
        <v>1066</v>
      </c>
      <c r="B195" s="41"/>
      <c r="C195" s="43"/>
      <c r="D195" s="43"/>
      <c r="E195" s="12" t="s">
        <v>1067</v>
      </c>
      <c r="F195" s="16">
        <f t="shared" ref="F195:I197" si="79">F196</f>
        <v>0</v>
      </c>
      <c r="G195" s="16">
        <f t="shared" si="79"/>
        <v>668.1</v>
      </c>
      <c r="H195" s="16">
        <f t="shared" si="79"/>
        <v>8231.5</v>
      </c>
      <c r="I195" s="16">
        <f t="shared" si="79"/>
        <v>0</v>
      </c>
      <c r="J195" s="34"/>
      <c r="P195" s="21" t="s">
        <v>1346</v>
      </c>
    </row>
    <row r="196" spans="1:16" ht="46.8" x14ac:dyDescent="0.3">
      <c r="A196" s="17" t="s">
        <v>1066</v>
      </c>
      <c r="B196" s="41">
        <v>400</v>
      </c>
      <c r="C196" s="43"/>
      <c r="D196" s="43"/>
      <c r="E196" s="12" t="s">
        <v>394</v>
      </c>
      <c r="F196" s="16">
        <f t="shared" si="79"/>
        <v>0</v>
      </c>
      <c r="G196" s="16">
        <f t="shared" si="79"/>
        <v>668.1</v>
      </c>
      <c r="H196" s="16">
        <f t="shared" si="79"/>
        <v>8231.5</v>
      </c>
      <c r="I196" s="16">
        <f t="shared" si="79"/>
        <v>0</v>
      </c>
      <c r="J196" s="34"/>
      <c r="N196" s="21" t="s">
        <v>1343</v>
      </c>
    </row>
    <row r="197" spans="1:16" x14ac:dyDescent="0.3">
      <c r="A197" s="17" t="s">
        <v>1066</v>
      </c>
      <c r="B197" s="41">
        <v>410</v>
      </c>
      <c r="C197" s="43"/>
      <c r="D197" s="43"/>
      <c r="E197" s="12" t="s">
        <v>407</v>
      </c>
      <c r="F197" s="16">
        <f t="shared" si="79"/>
        <v>0</v>
      </c>
      <c r="G197" s="16">
        <f t="shared" si="79"/>
        <v>668.1</v>
      </c>
      <c r="H197" s="16">
        <f t="shared" si="79"/>
        <v>8231.5</v>
      </c>
      <c r="I197" s="16">
        <f t="shared" si="79"/>
        <v>0</v>
      </c>
      <c r="J197" s="34"/>
      <c r="O197" s="21" t="s">
        <v>1344</v>
      </c>
    </row>
    <row r="198" spans="1:16" ht="46.8" x14ac:dyDescent="0.3">
      <c r="A198" s="17" t="s">
        <v>1066</v>
      </c>
      <c r="B198" s="41">
        <v>410</v>
      </c>
      <c r="C198" s="43" t="s">
        <v>17</v>
      </c>
      <c r="D198" s="43" t="s">
        <v>49</v>
      </c>
      <c r="E198" s="12" t="s">
        <v>827</v>
      </c>
      <c r="F198" s="16"/>
      <c r="G198" s="16">
        <v>668.1</v>
      </c>
      <c r="H198" s="16">
        <v>8231.5</v>
      </c>
      <c r="I198" s="16"/>
      <c r="J198" s="34"/>
    </row>
    <row r="199" spans="1:16" ht="62.4" x14ac:dyDescent="0.3">
      <c r="A199" s="17" t="s">
        <v>762</v>
      </c>
      <c r="B199" s="41"/>
      <c r="C199" s="43"/>
      <c r="D199" s="43"/>
      <c r="E199" s="12" t="s">
        <v>763</v>
      </c>
      <c r="F199" s="16">
        <f t="shared" ref="F199:I201" si="80">F200</f>
        <v>9209.2999999999993</v>
      </c>
      <c r="G199" s="16">
        <f t="shared" si="80"/>
        <v>0</v>
      </c>
      <c r="H199" s="16">
        <f t="shared" si="80"/>
        <v>0</v>
      </c>
      <c r="I199" s="16">
        <f t="shared" si="80"/>
        <v>0</v>
      </c>
      <c r="J199" s="34"/>
      <c r="P199" s="21" t="s">
        <v>1346</v>
      </c>
    </row>
    <row r="200" spans="1:16" ht="46.8" x14ac:dyDescent="0.3">
      <c r="A200" s="17" t="s">
        <v>762</v>
      </c>
      <c r="B200" s="41">
        <v>400</v>
      </c>
      <c r="C200" s="43"/>
      <c r="D200" s="43"/>
      <c r="E200" s="12" t="s">
        <v>394</v>
      </c>
      <c r="F200" s="16">
        <f t="shared" si="80"/>
        <v>9209.2999999999993</v>
      </c>
      <c r="G200" s="16">
        <f t="shared" si="80"/>
        <v>0</v>
      </c>
      <c r="H200" s="16">
        <f t="shared" si="80"/>
        <v>0</v>
      </c>
      <c r="I200" s="16">
        <f t="shared" si="80"/>
        <v>0</v>
      </c>
      <c r="J200" s="34"/>
      <c r="N200" s="21" t="s">
        <v>1343</v>
      </c>
    </row>
    <row r="201" spans="1:16" x14ac:dyDescent="0.3">
      <c r="A201" s="17" t="s">
        <v>762</v>
      </c>
      <c r="B201" s="41">
        <v>410</v>
      </c>
      <c r="C201" s="43"/>
      <c r="D201" s="43"/>
      <c r="E201" s="12" t="s">
        <v>407</v>
      </c>
      <c r="F201" s="16">
        <f t="shared" si="80"/>
        <v>9209.2999999999993</v>
      </c>
      <c r="G201" s="16">
        <f t="shared" si="80"/>
        <v>0</v>
      </c>
      <c r="H201" s="16">
        <f t="shared" si="80"/>
        <v>0</v>
      </c>
      <c r="I201" s="16">
        <f t="shared" si="80"/>
        <v>0</v>
      </c>
      <c r="J201" s="34"/>
      <c r="O201" s="21" t="s">
        <v>1344</v>
      </c>
    </row>
    <row r="202" spans="1:16" ht="46.8" x14ac:dyDescent="0.3">
      <c r="A202" s="17" t="s">
        <v>762</v>
      </c>
      <c r="B202" s="41">
        <v>410</v>
      </c>
      <c r="C202" s="43" t="s">
        <v>17</v>
      </c>
      <c r="D202" s="43" t="s">
        <v>49</v>
      </c>
      <c r="E202" s="12" t="s">
        <v>827</v>
      </c>
      <c r="F202" s="16">
        <v>9209.2999999999993</v>
      </c>
      <c r="G202" s="16"/>
      <c r="H202" s="16"/>
      <c r="I202" s="16"/>
      <c r="J202" s="34"/>
    </row>
    <row r="203" spans="1:16" ht="46.8" x14ac:dyDescent="0.3">
      <c r="A203" s="17" t="s">
        <v>764</v>
      </c>
      <c r="B203" s="41"/>
      <c r="C203" s="43"/>
      <c r="D203" s="43"/>
      <c r="E203" s="12" t="s">
        <v>1044</v>
      </c>
      <c r="F203" s="16">
        <f t="shared" ref="F203:I205" si="81">F204</f>
        <v>640.5</v>
      </c>
      <c r="G203" s="16">
        <f t="shared" si="81"/>
        <v>7899.7</v>
      </c>
      <c r="H203" s="16">
        <f t="shared" si="81"/>
        <v>0</v>
      </c>
      <c r="I203" s="16">
        <f t="shared" si="81"/>
        <v>0</v>
      </c>
      <c r="J203" s="34"/>
      <c r="P203" s="21" t="s">
        <v>1346</v>
      </c>
    </row>
    <row r="204" spans="1:16" ht="46.8" x14ac:dyDescent="0.3">
      <c r="A204" s="17" t="s">
        <v>764</v>
      </c>
      <c r="B204" s="41">
        <v>400</v>
      </c>
      <c r="C204" s="43"/>
      <c r="D204" s="43"/>
      <c r="E204" s="12" t="s">
        <v>394</v>
      </c>
      <c r="F204" s="16">
        <f t="shared" si="81"/>
        <v>640.5</v>
      </c>
      <c r="G204" s="16">
        <f t="shared" si="81"/>
        <v>7899.7</v>
      </c>
      <c r="H204" s="16">
        <f t="shared" si="81"/>
        <v>0</v>
      </c>
      <c r="I204" s="16">
        <f t="shared" si="81"/>
        <v>0</v>
      </c>
      <c r="J204" s="34"/>
      <c r="N204" s="21" t="s">
        <v>1343</v>
      </c>
    </row>
    <row r="205" spans="1:16" x14ac:dyDescent="0.3">
      <c r="A205" s="17" t="s">
        <v>764</v>
      </c>
      <c r="B205" s="41">
        <v>410</v>
      </c>
      <c r="C205" s="43"/>
      <c r="D205" s="43"/>
      <c r="E205" s="12" t="s">
        <v>407</v>
      </c>
      <c r="F205" s="16">
        <f t="shared" si="81"/>
        <v>640.5</v>
      </c>
      <c r="G205" s="16">
        <f t="shared" si="81"/>
        <v>7899.7</v>
      </c>
      <c r="H205" s="16">
        <f t="shared" si="81"/>
        <v>0</v>
      </c>
      <c r="I205" s="16">
        <f t="shared" si="81"/>
        <v>0</v>
      </c>
      <c r="J205" s="34"/>
      <c r="O205" s="21" t="s">
        <v>1344</v>
      </c>
    </row>
    <row r="206" spans="1:16" ht="46.8" x14ac:dyDescent="0.3">
      <c r="A206" s="17" t="s">
        <v>764</v>
      </c>
      <c r="B206" s="41">
        <v>410</v>
      </c>
      <c r="C206" s="43" t="s">
        <v>17</v>
      </c>
      <c r="D206" s="43" t="s">
        <v>49</v>
      </c>
      <c r="E206" s="12" t="s">
        <v>827</v>
      </c>
      <c r="F206" s="16">
        <v>640.5</v>
      </c>
      <c r="G206" s="16">
        <v>7899.7</v>
      </c>
      <c r="H206" s="16"/>
      <c r="I206" s="16"/>
      <c r="J206" s="34"/>
    </row>
    <row r="207" spans="1:16" ht="62.4" x14ac:dyDescent="0.3">
      <c r="A207" s="17" t="s">
        <v>765</v>
      </c>
      <c r="B207" s="41"/>
      <c r="C207" s="43"/>
      <c r="D207" s="43"/>
      <c r="E207" s="12" t="s">
        <v>1045</v>
      </c>
      <c r="F207" s="16">
        <f t="shared" ref="F207:I209" si="82">F208</f>
        <v>7573.5</v>
      </c>
      <c r="G207" s="16">
        <f t="shared" si="82"/>
        <v>0</v>
      </c>
      <c r="H207" s="16">
        <f t="shared" si="82"/>
        <v>0</v>
      </c>
      <c r="I207" s="16">
        <f t="shared" si="82"/>
        <v>0</v>
      </c>
      <c r="J207" s="34"/>
      <c r="P207" s="21" t="s">
        <v>1346</v>
      </c>
    </row>
    <row r="208" spans="1:16" ht="46.8" x14ac:dyDescent="0.3">
      <c r="A208" s="17" t="s">
        <v>765</v>
      </c>
      <c r="B208" s="41">
        <v>400</v>
      </c>
      <c r="C208" s="43"/>
      <c r="D208" s="43"/>
      <c r="E208" s="12" t="s">
        <v>394</v>
      </c>
      <c r="F208" s="16">
        <f t="shared" si="82"/>
        <v>7573.5</v>
      </c>
      <c r="G208" s="16">
        <f t="shared" si="82"/>
        <v>0</v>
      </c>
      <c r="H208" s="16">
        <f t="shared" si="82"/>
        <v>0</v>
      </c>
      <c r="I208" s="16">
        <f t="shared" si="82"/>
        <v>0</v>
      </c>
      <c r="J208" s="34"/>
      <c r="N208" s="21" t="s">
        <v>1343</v>
      </c>
    </row>
    <row r="209" spans="1:16" x14ac:dyDescent="0.3">
      <c r="A209" s="17" t="s">
        <v>765</v>
      </c>
      <c r="B209" s="41">
        <v>410</v>
      </c>
      <c r="C209" s="43"/>
      <c r="D209" s="43"/>
      <c r="E209" s="12" t="s">
        <v>407</v>
      </c>
      <c r="F209" s="16">
        <f t="shared" si="82"/>
        <v>7573.5</v>
      </c>
      <c r="G209" s="16">
        <f t="shared" si="82"/>
        <v>0</v>
      </c>
      <c r="H209" s="16">
        <f t="shared" si="82"/>
        <v>0</v>
      </c>
      <c r="I209" s="16">
        <f t="shared" si="82"/>
        <v>0</v>
      </c>
      <c r="J209" s="34"/>
      <c r="O209" s="21" t="s">
        <v>1344</v>
      </c>
    </row>
    <row r="210" spans="1:16" ht="46.8" x14ac:dyDescent="0.3">
      <c r="A210" s="17" t="s">
        <v>765</v>
      </c>
      <c r="B210" s="41">
        <v>410</v>
      </c>
      <c r="C210" s="43" t="s">
        <v>17</v>
      </c>
      <c r="D210" s="43" t="s">
        <v>49</v>
      </c>
      <c r="E210" s="12" t="s">
        <v>827</v>
      </c>
      <c r="F210" s="16">
        <v>7573.5</v>
      </c>
      <c r="G210" s="16"/>
      <c r="H210" s="16"/>
      <c r="I210" s="16"/>
      <c r="J210" s="34"/>
    </row>
    <row r="211" spans="1:16" ht="46.8" x14ac:dyDescent="0.3">
      <c r="A211" s="17" t="s">
        <v>1011</v>
      </c>
      <c r="B211" s="41"/>
      <c r="C211" s="43"/>
      <c r="D211" s="43"/>
      <c r="E211" s="12" t="s">
        <v>1046</v>
      </c>
      <c r="F211" s="16">
        <f t="shared" ref="F211:I213" si="83">F212</f>
        <v>7574</v>
      </c>
      <c r="G211" s="16">
        <f t="shared" si="83"/>
        <v>0</v>
      </c>
      <c r="H211" s="16">
        <f t="shared" si="83"/>
        <v>0</v>
      </c>
      <c r="I211" s="16">
        <f t="shared" si="83"/>
        <v>0</v>
      </c>
      <c r="J211" s="34"/>
      <c r="P211" s="21" t="s">
        <v>1346</v>
      </c>
    </row>
    <row r="212" spans="1:16" ht="46.8" x14ac:dyDescent="0.3">
      <c r="A212" s="17" t="s">
        <v>1011</v>
      </c>
      <c r="B212" s="41">
        <v>400</v>
      </c>
      <c r="C212" s="43"/>
      <c r="D212" s="43"/>
      <c r="E212" s="12" t="s">
        <v>394</v>
      </c>
      <c r="F212" s="16">
        <f t="shared" si="83"/>
        <v>7574</v>
      </c>
      <c r="G212" s="16">
        <f t="shared" si="83"/>
        <v>0</v>
      </c>
      <c r="H212" s="16">
        <f t="shared" si="83"/>
        <v>0</v>
      </c>
      <c r="I212" s="16">
        <f t="shared" si="83"/>
        <v>0</v>
      </c>
      <c r="J212" s="34"/>
      <c r="N212" s="21" t="s">
        <v>1343</v>
      </c>
    </row>
    <row r="213" spans="1:16" x14ac:dyDescent="0.3">
      <c r="A213" s="17" t="s">
        <v>1011</v>
      </c>
      <c r="B213" s="41">
        <v>410</v>
      </c>
      <c r="C213" s="43"/>
      <c r="D213" s="43"/>
      <c r="E213" s="12" t="s">
        <v>407</v>
      </c>
      <c r="F213" s="16">
        <f t="shared" si="83"/>
        <v>7574</v>
      </c>
      <c r="G213" s="16">
        <f t="shared" si="83"/>
        <v>0</v>
      </c>
      <c r="H213" s="16">
        <f t="shared" si="83"/>
        <v>0</v>
      </c>
      <c r="I213" s="16">
        <f t="shared" si="83"/>
        <v>0</v>
      </c>
      <c r="J213" s="34"/>
      <c r="O213" s="21" t="s">
        <v>1344</v>
      </c>
    </row>
    <row r="214" spans="1:16" ht="46.8" x14ac:dyDescent="0.3">
      <c r="A214" s="17" t="s">
        <v>1011</v>
      </c>
      <c r="B214" s="41">
        <v>410</v>
      </c>
      <c r="C214" s="43" t="s">
        <v>17</v>
      </c>
      <c r="D214" s="43" t="s">
        <v>49</v>
      </c>
      <c r="E214" s="12" t="s">
        <v>827</v>
      </c>
      <c r="F214" s="16">
        <v>7574</v>
      </c>
      <c r="G214" s="16"/>
      <c r="H214" s="16"/>
      <c r="I214" s="16"/>
      <c r="J214" s="34"/>
    </row>
    <row r="215" spans="1:16" ht="62.4" x14ac:dyDescent="0.3">
      <c r="A215" s="17" t="s">
        <v>1299</v>
      </c>
      <c r="B215" s="41"/>
      <c r="C215" s="43"/>
      <c r="D215" s="43"/>
      <c r="E215" s="12" t="s">
        <v>1302</v>
      </c>
      <c r="F215" s="16">
        <f>F216</f>
        <v>0</v>
      </c>
      <c r="G215" s="16">
        <f t="shared" ref="G215:I217" si="84">G216</f>
        <v>0</v>
      </c>
      <c r="H215" s="16">
        <f t="shared" si="84"/>
        <v>675.8</v>
      </c>
      <c r="I215" s="16">
        <f t="shared" si="84"/>
        <v>0</v>
      </c>
      <c r="J215" s="34"/>
      <c r="P215" s="21" t="s">
        <v>1346</v>
      </c>
    </row>
    <row r="216" spans="1:16" ht="46.8" x14ac:dyDescent="0.3">
      <c r="A216" s="17" t="s">
        <v>1299</v>
      </c>
      <c r="B216" s="41">
        <v>400</v>
      </c>
      <c r="C216" s="43"/>
      <c r="D216" s="43"/>
      <c r="E216" s="12" t="s">
        <v>394</v>
      </c>
      <c r="F216" s="16">
        <f>F217</f>
        <v>0</v>
      </c>
      <c r="G216" s="16">
        <f t="shared" si="84"/>
        <v>0</v>
      </c>
      <c r="H216" s="16">
        <f t="shared" si="84"/>
        <v>675.8</v>
      </c>
      <c r="I216" s="16">
        <f t="shared" si="84"/>
        <v>0</v>
      </c>
      <c r="J216" s="34"/>
      <c r="N216" s="21" t="s">
        <v>1343</v>
      </c>
    </row>
    <row r="217" spans="1:16" x14ac:dyDescent="0.3">
      <c r="A217" s="17" t="s">
        <v>1299</v>
      </c>
      <c r="B217" s="41">
        <v>410</v>
      </c>
      <c r="C217" s="43"/>
      <c r="D217" s="43"/>
      <c r="E217" s="12" t="s">
        <v>407</v>
      </c>
      <c r="F217" s="16">
        <f>F218</f>
        <v>0</v>
      </c>
      <c r="G217" s="16">
        <f t="shared" si="84"/>
        <v>0</v>
      </c>
      <c r="H217" s="16">
        <f t="shared" si="84"/>
        <v>675.8</v>
      </c>
      <c r="I217" s="16">
        <f t="shared" si="84"/>
        <v>0</v>
      </c>
      <c r="J217" s="34"/>
      <c r="O217" s="21" t="s">
        <v>1344</v>
      </c>
    </row>
    <row r="218" spans="1:16" ht="46.8" x14ac:dyDescent="0.3">
      <c r="A218" s="17" t="s">
        <v>1299</v>
      </c>
      <c r="B218" s="41">
        <v>410</v>
      </c>
      <c r="C218" s="43" t="s">
        <v>17</v>
      </c>
      <c r="D218" s="43" t="s">
        <v>49</v>
      </c>
      <c r="E218" s="12" t="s">
        <v>827</v>
      </c>
      <c r="F218" s="16"/>
      <c r="G218" s="16"/>
      <c r="H218" s="16">
        <v>675.8</v>
      </c>
      <c r="I218" s="16"/>
      <c r="J218" s="34"/>
    </row>
    <row r="219" spans="1:16" ht="46.8" x14ac:dyDescent="0.3">
      <c r="A219" s="17" t="s">
        <v>1300</v>
      </c>
      <c r="B219" s="41"/>
      <c r="C219" s="43"/>
      <c r="D219" s="43"/>
      <c r="E219" s="12" t="s">
        <v>1303</v>
      </c>
      <c r="F219" s="16">
        <f>F220</f>
        <v>0</v>
      </c>
      <c r="G219" s="16">
        <f t="shared" ref="G219:I221" si="85">G220</f>
        <v>0</v>
      </c>
      <c r="H219" s="16">
        <f t="shared" si="85"/>
        <v>696.1</v>
      </c>
      <c r="I219" s="16">
        <f t="shared" si="85"/>
        <v>0</v>
      </c>
      <c r="J219" s="34"/>
      <c r="P219" s="21" t="s">
        <v>1346</v>
      </c>
    </row>
    <row r="220" spans="1:16" ht="46.8" x14ac:dyDescent="0.3">
      <c r="A220" s="17" t="s">
        <v>1300</v>
      </c>
      <c r="B220" s="41">
        <v>400</v>
      </c>
      <c r="C220" s="43"/>
      <c r="D220" s="43"/>
      <c r="E220" s="12" t="s">
        <v>394</v>
      </c>
      <c r="F220" s="16">
        <f>F221</f>
        <v>0</v>
      </c>
      <c r="G220" s="16">
        <f t="shared" si="85"/>
        <v>0</v>
      </c>
      <c r="H220" s="16">
        <f t="shared" si="85"/>
        <v>696.1</v>
      </c>
      <c r="I220" s="16">
        <f t="shared" si="85"/>
        <v>0</v>
      </c>
      <c r="J220" s="34"/>
      <c r="N220" s="21" t="s">
        <v>1343</v>
      </c>
    </row>
    <row r="221" spans="1:16" x14ac:dyDescent="0.3">
      <c r="A221" s="17" t="s">
        <v>1300</v>
      </c>
      <c r="B221" s="41">
        <v>410</v>
      </c>
      <c r="C221" s="43"/>
      <c r="D221" s="43"/>
      <c r="E221" s="12" t="s">
        <v>407</v>
      </c>
      <c r="F221" s="16">
        <f>F222</f>
        <v>0</v>
      </c>
      <c r="G221" s="16">
        <f t="shared" si="85"/>
        <v>0</v>
      </c>
      <c r="H221" s="16">
        <f t="shared" si="85"/>
        <v>696.1</v>
      </c>
      <c r="I221" s="16">
        <f t="shared" si="85"/>
        <v>0</v>
      </c>
      <c r="J221" s="34"/>
      <c r="O221" s="21" t="s">
        <v>1344</v>
      </c>
    </row>
    <row r="222" spans="1:16" ht="46.8" x14ac:dyDescent="0.3">
      <c r="A222" s="17" t="s">
        <v>1300</v>
      </c>
      <c r="B222" s="41">
        <v>410</v>
      </c>
      <c r="C222" s="43" t="s">
        <v>17</v>
      </c>
      <c r="D222" s="43" t="s">
        <v>49</v>
      </c>
      <c r="E222" s="12" t="s">
        <v>827</v>
      </c>
      <c r="F222" s="16"/>
      <c r="G222" s="16"/>
      <c r="H222" s="16">
        <v>696.1</v>
      </c>
      <c r="I222" s="16"/>
      <c r="J222" s="34"/>
    </row>
    <row r="223" spans="1:16" ht="46.8" x14ac:dyDescent="0.3">
      <c r="A223" s="17" t="s">
        <v>1301</v>
      </c>
      <c r="B223" s="41"/>
      <c r="C223" s="43"/>
      <c r="D223" s="43"/>
      <c r="E223" s="12" t="s">
        <v>1304</v>
      </c>
      <c r="F223" s="16">
        <f>F224</f>
        <v>0</v>
      </c>
      <c r="G223" s="16">
        <f t="shared" ref="G223:I225" si="86">G224</f>
        <v>0</v>
      </c>
      <c r="H223" s="16">
        <f t="shared" si="86"/>
        <v>696.1</v>
      </c>
      <c r="I223" s="16">
        <f t="shared" si="86"/>
        <v>0</v>
      </c>
      <c r="J223" s="34"/>
      <c r="P223" s="21" t="s">
        <v>1346</v>
      </c>
    </row>
    <row r="224" spans="1:16" ht="46.8" x14ac:dyDescent="0.3">
      <c r="A224" s="17" t="s">
        <v>1301</v>
      </c>
      <c r="B224" s="41">
        <v>400</v>
      </c>
      <c r="C224" s="43"/>
      <c r="D224" s="43"/>
      <c r="E224" s="12" t="s">
        <v>394</v>
      </c>
      <c r="F224" s="16">
        <f>F225</f>
        <v>0</v>
      </c>
      <c r="G224" s="16">
        <f t="shared" si="86"/>
        <v>0</v>
      </c>
      <c r="H224" s="16">
        <f t="shared" si="86"/>
        <v>696.1</v>
      </c>
      <c r="I224" s="16">
        <f t="shared" si="86"/>
        <v>0</v>
      </c>
      <c r="J224" s="34"/>
      <c r="N224" s="21" t="s">
        <v>1343</v>
      </c>
    </row>
    <row r="225" spans="1:37" x14ac:dyDescent="0.3">
      <c r="A225" s="17" t="s">
        <v>1301</v>
      </c>
      <c r="B225" s="41">
        <v>410</v>
      </c>
      <c r="C225" s="43"/>
      <c r="D225" s="43"/>
      <c r="E225" s="12" t="s">
        <v>407</v>
      </c>
      <c r="F225" s="16">
        <f>F226</f>
        <v>0</v>
      </c>
      <c r="G225" s="16">
        <f t="shared" si="86"/>
        <v>0</v>
      </c>
      <c r="H225" s="16">
        <f t="shared" si="86"/>
        <v>696.1</v>
      </c>
      <c r="I225" s="16">
        <f t="shared" si="86"/>
        <v>0</v>
      </c>
      <c r="J225" s="34"/>
      <c r="O225" s="21" t="s">
        <v>1344</v>
      </c>
    </row>
    <row r="226" spans="1:37" ht="46.8" x14ac:dyDescent="0.3">
      <c r="A226" s="17" t="s">
        <v>1301</v>
      </c>
      <c r="B226" s="41">
        <v>410</v>
      </c>
      <c r="C226" s="43" t="s">
        <v>17</v>
      </c>
      <c r="D226" s="43" t="s">
        <v>49</v>
      </c>
      <c r="E226" s="12" t="s">
        <v>827</v>
      </c>
      <c r="F226" s="16"/>
      <c r="G226" s="16"/>
      <c r="H226" s="16">
        <v>696.1</v>
      </c>
      <c r="I226" s="16"/>
      <c r="J226" s="34"/>
    </row>
    <row r="227" spans="1:37" s="7" customFormat="1" ht="31.2" x14ac:dyDescent="0.3">
      <c r="A227" s="6" t="s">
        <v>52</v>
      </c>
      <c r="B227" s="11"/>
      <c r="C227" s="6"/>
      <c r="D227" s="6"/>
      <c r="E227" s="42" t="s">
        <v>589</v>
      </c>
      <c r="F227" s="10">
        <f>F228+F252+F270+F294+F327</f>
        <v>1882536.7000000002</v>
      </c>
      <c r="G227" s="10">
        <f t="shared" ref="G227:I227" si="87">G228+G252+G270+G294+G327</f>
        <v>1810920.1</v>
      </c>
      <c r="H227" s="10">
        <f t="shared" si="87"/>
        <v>1818900.1</v>
      </c>
      <c r="I227" s="10">
        <f t="shared" si="87"/>
        <v>0</v>
      </c>
      <c r="J227" s="34"/>
      <c r="K227" s="22" t="s">
        <v>1340</v>
      </c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</row>
    <row r="228" spans="1:37" s="9" customFormat="1" ht="31.2" x14ac:dyDescent="0.3">
      <c r="A228" s="8" t="s">
        <v>53</v>
      </c>
      <c r="B228" s="14"/>
      <c r="C228" s="8"/>
      <c r="D228" s="8"/>
      <c r="E228" s="13" t="s">
        <v>590</v>
      </c>
      <c r="F228" s="15">
        <f>F229</f>
        <v>191641.4</v>
      </c>
      <c r="G228" s="15">
        <f t="shared" ref="G228:I228" si="88">G229</f>
        <v>191037.7</v>
      </c>
      <c r="H228" s="15">
        <f t="shared" si="88"/>
        <v>199644.2</v>
      </c>
      <c r="I228" s="15">
        <f t="shared" si="88"/>
        <v>0</v>
      </c>
      <c r="J228" s="33"/>
      <c r="K228" s="23"/>
      <c r="L228" s="23" t="s">
        <v>1341</v>
      </c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</row>
    <row r="229" spans="1:37" ht="31.2" x14ac:dyDescent="0.3">
      <c r="A229" s="43" t="s">
        <v>54</v>
      </c>
      <c r="B229" s="41"/>
      <c r="C229" s="43"/>
      <c r="D229" s="43"/>
      <c r="E229" s="12" t="s">
        <v>591</v>
      </c>
      <c r="F229" s="16">
        <f>F230+F236+F248</f>
        <v>191641.4</v>
      </c>
      <c r="G229" s="16">
        <f t="shared" ref="G229:I229" si="89">G230+G236+G248</f>
        <v>191037.7</v>
      </c>
      <c r="H229" s="16">
        <f t="shared" si="89"/>
        <v>199644.2</v>
      </c>
      <c r="I229" s="16">
        <f t="shared" si="89"/>
        <v>0</v>
      </c>
      <c r="J229" s="34"/>
      <c r="M229" s="21" t="s">
        <v>1342</v>
      </c>
    </row>
    <row r="230" spans="1:37" ht="46.8" x14ac:dyDescent="0.3">
      <c r="A230" s="43" t="s">
        <v>50</v>
      </c>
      <c r="B230" s="41"/>
      <c r="C230" s="43"/>
      <c r="D230" s="43"/>
      <c r="E230" s="12" t="s">
        <v>436</v>
      </c>
      <c r="F230" s="16">
        <f t="shared" ref="F230:I230" si="90">F231</f>
        <v>96752.1</v>
      </c>
      <c r="G230" s="16">
        <f t="shared" si="90"/>
        <v>96752.1</v>
      </c>
      <c r="H230" s="16">
        <f t="shared" si="90"/>
        <v>96752.1</v>
      </c>
      <c r="I230" s="16">
        <f t="shared" si="90"/>
        <v>0</v>
      </c>
      <c r="J230" s="34"/>
      <c r="P230" s="21" t="s">
        <v>1346</v>
      </c>
    </row>
    <row r="231" spans="1:37" ht="46.8" x14ac:dyDescent="0.3">
      <c r="A231" s="43" t="s">
        <v>50</v>
      </c>
      <c r="B231" s="41">
        <v>600</v>
      </c>
      <c r="C231" s="43"/>
      <c r="D231" s="43"/>
      <c r="E231" s="12" t="s">
        <v>395</v>
      </c>
      <c r="F231" s="16">
        <f t="shared" ref="F231:I231" si="91">F232+F234</f>
        <v>96752.1</v>
      </c>
      <c r="G231" s="16">
        <f t="shared" si="91"/>
        <v>96752.1</v>
      </c>
      <c r="H231" s="16">
        <f t="shared" si="91"/>
        <v>96752.1</v>
      </c>
      <c r="I231" s="16">
        <f t="shared" si="91"/>
        <v>0</v>
      </c>
      <c r="J231" s="34"/>
      <c r="N231" s="21" t="s">
        <v>1343</v>
      </c>
    </row>
    <row r="232" spans="1:37" x14ac:dyDescent="0.3">
      <c r="A232" s="43" t="s">
        <v>50</v>
      </c>
      <c r="B232" s="41">
        <v>610</v>
      </c>
      <c r="C232" s="43"/>
      <c r="D232" s="43"/>
      <c r="E232" s="12" t="s">
        <v>409</v>
      </c>
      <c r="F232" s="16">
        <f t="shared" ref="F232:I232" si="92">F233</f>
        <v>87145.3</v>
      </c>
      <c r="G232" s="16">
        <f t="shared" si="92"/>
        <v>87145.3</v>
      </c>
      <c r="H232" s="16">
        <f t="shared" si="92"/>
        <v>87145.3</v>
      </c>
      <c r="I232" s="16">
        <f t="shared" si="92"/>
        <v>0</v>
      </c>
      <c r="J232" s="34"/>
      <c r="O232" s="21" t="s">
        <v>1344</v>
      </c>
    </row>
    <row r="233" spans="1:37" x14ac:dyDescent="0.3">
      <c r="A233" s="43" t="s">
        <v>50</v>
      </c>
      <c r="B233" s="41">
        <v>610</v>
      </c>
      <c r="C233" s="43" t="s">
        <v>21</v>
      </c>
      <c r="D233" s="43" t="s">
        <v>5</v>
      </c>
      <c r="E233" s="12" t="s">
        <v>380</v>
      </c>
      <c r="F233" s="16">
        <v>87145.3</v>
      </c>
      <c r="G233" s="16">
        <v>87145.3</v>
      </c>
      <c r="H233" s="16">
        <v>87145.3</v>
      </c>
      <c r="I233" s="16"/>
      <c r="J233" s="34"/>
    </row>
    <row r="234" spans="1:37" x14ac:dyDescent="0.3">
      <c r="A234" s="43" t="s">
        <v>50</v>
      </c>
      <c r="B234" s="41">
        <v>620</v>
      </c>
      <c r="C234" s="43"/>
      <c r="D234" s="43"/>
      <c r="E234" s="12" t="s">
        <v>410</v>
      </c>
      <c r="F234" s="16">
        <f t="shared" ref="F234:I234" si="93">F235</f>
        <v>9606.7999999999993</v>
      </c>
      <c r="G234" s="16">
        <f t="shared" si="93"/>
        <v>9606.7999999999993</v>
      </c>
      <c r="H234" s="16">
        <f t="shared" si="93"/>
        <v>9606.7999999999993</v>
      </c>
      <c r="I234" s="16">
        <f t="shared" si="93"/>
        <v>0</v>
      </c>
      <c r="J234" s="34"/>
      <c r="O234" s="21" t="s">
        <v>1344</v>
      </c>
    </row>
    <row r="235" spans="1:37" x14ac:dyDescent="0.3">
      <c r="A235" s="43" t="s">
        <v>50</v>
      </c>
      <c r="B235" s="41">
        <v>620</v>
      </c>
      <c r="C235" s="43" t="s">
        <v>21</v>
      </c>
      <c r="D235" s="43" t="s">
        <v>5</v>
      </c>
      <c r="E235" s="12" t="s">
        <v>380</v>
      </c>
      <c r="F235" s="16">
        <v>9606.7999999999993</v>
      </c>
      <c r="G235" s="16">
        <v>9606.7999999999993</v>
      </c>
      <c r="H235" s="16">
        <v>9606.7999999999993</v>
      </c>
      <c r="I235" s="16"/>
      <c r="J235" s="34"/>
    </row>
    <row r="236" spans="1:37" ht="46.8" x14ac:dyDescent="0.3">
      <c r="A236" s="43" t="s">
        <v>51</v>
      </c>
      <c r="B236" s="41"/>
      <c r="C236" s="43"/>
      <c r="D236" s="43"/>
      <c r="E236" s="12" t="s">
        <v>450</v>
      </c>
      <c r="F236" s="16">
        <f>F237+F240+F243</f>
        <v>77967</v>
      </c>
      <c r="G236" s="16">
        <f t="shared" ref="G236:I236" si="94">G237+G240+G243</f>
        <v>77628.399999999994</v>
      </c>
      <c r="H236" s="16">
        <f t="shared" si="94"/>
        <v>79728.399999999994</v>
      </c>
      <c r="I236" s="16">
        <f t="shared" si="94"/>
        <v>0</v>
      </c>
      <c r="J236" s="34"/>
      <c r="P236" s="21" t="s">
        <v>1346</v>
      </c>
    </row>
    <row r="237" spans="1:37" ht="31.2" x14ac:dyDescent="0.3">
      <c r="A237" s="43" t="s">
        <v>51</v>
      </c>
      <c r="B237" s="41">
        <v>200</v>
      </c>
      <c r="C237" s="43"/>
      <c r="D237" s="43"/>
      <c r="E237" s="12" t="s">
        <v>392</v>
      </c>
      <c r="F237" s="16">
        <f t="shared" ref="F237:I238" si="95">F238</f>
        <v>9583.2999999999993</v>
      </c>
      <c r="G237" s="16">
        <f t="shared" si="95"/>
        <v>9253.2999999999993</v>
      </c>
      <c r="H237" s="16">
        <f t="shared" si="95"/>
        <v>11353.3</v>
      </c>
      <c r="I237" s="16">
        <f t="shared" si="95"/>
        <v>0</v>
      </c>
      <c r="J237" s="34"/>
      <c r="N237" s="21" t="s">
        <v>1343</v>
      </c>
    </row>
    <row r="238" spans="1:37" ht="46.8" x14ac:dyDescent="0.3">
      <c r="A238" s="43" t="s">
        <v>51</v>
      </c>
      <c r="B238" s="41">
        <v>240</v>
      </c>
      <c r="C238" s="43"/>
      <c r="D238" s="43"/>
      <c r="E238" s="12" t="s">
        <v>400</v>
      </c>
      <c r="F238" s="16">
        <f t="shared" si="95"/>
        <v>9583.2999999999993</v>
      </c>
      <c r="G238" s="16">
        <f t="shared" si="95"/>
        <v>9253.2999999999993</v>
      </c>
      <c r="H238" s="16">
        <f t="shared" si="95"/>
        <v>11353.3</v>
      </c>
      <c r="I238" s="16">
        <f t="shared" si="95"/>
        <v>0</v>
      </c>
      <c r="J238" s="34"/>
      <c r="O238" s="21" t="s">
        <v>1344</v>
      </c>
    </row>
    <row r="239" spans="1:37" x14ac:dyDescent="0.3">
      <c r="A239" s="43" t="s">
        <v>51</v>
      </c>
      <c r="B239" s="41">
        <v>240</v>
      </c>
      <c r="C239" s="43" t="s">
        <v>21</v>
      </c>
      <c r="D239" s="43" t="s">
        <v>5</v>
      </c>
      <c r="E239" s="12" t="s">
        <v>380</v>
      </c>
      <c r="F239" s="16">
        <v>9583.2999999999993</v>
      </c>
      <c r="G239" s="16">
        <v>9253.2999999999993</v>
      </c>
      <c r="H239" s="16">
        <v>11353.3</v>
      </c>
      <c r="I239" s="16"/>
      <c r="J239" s="34"/>
    </row>
    <row r="240" spans="1:37" ht="31.2" x14ac:dyDescent="0.3">
      <c r="A240" s="43" t="s">
        <v>51</v>
      </c>
      <c r="B240" s="41">
        <v>300</v>
      </c>
      <c r="C240" s="43"/>
      <c r="D240" s="43"/>
      <c r="E240" s="12" t="s">
        <v>393</v>
      </c>
      <c r="F240" s="16">
        <f t="shared" ref="F240:I241" si="96">F241</f>
        <v>804.6</v>
      </c>
      <c r="G240" s="16">
        <f t="shared" si="96"/>
        <v>804.6</v>
      </c>
      <c r="H240" s="16">
        <f t="shared" si="96"/>
        <v>804.6</v>
      </c>
      <c r="I240" s="16">
        <f t="shared" si="96"/>
        <v>0</v>
      </c>
      <c r="J240" s="34"/>
      <c r="N240" s="21" t="s">
        <v>1343</v>
      </c>
    </row>
    <row r="241" spans="1:37" x14ac:dyDescent="0.3">
      <c r="A241" s="43" t="s">
        <v>51</v>
      </c>
      <c r="B241" s="41">
        <v>350</v>
      </c>
      <c r="C241" s="43"/>
      <c r="D241" s="43"/>
      <c r="E241" s="12" t="s">
        <v>405</v>
      </c>
      <c r="F241" s="16">
        <f t="shared" si="96"/>
        <v>804.6</v>
      </c>
      <c r="G241" s="16">
        <f t="shared" si="96"/>
        <v>804.6</v>
      </c>
      <c r="H241" s="16">
        <f t="shared" si="96"/>
        <v>804.6</v>
      </c>
      <c r="I241" s="16">
        <f t="shared" si="96"/>
        <v>0</v>
      </c>
      <c r="J241" s="34"/>
      <c r="O241" s="21" t="s">
        <v>1344</v>
      </c>
    </row>
    <row r="242" spans="1:37" x14ac:dyDescent="0.3">
      <c r="A242" s="43" t="s">
        <v>51</v>
      </c>
      <c r="B242" s="41">
        <v>350</v>
      </c>
      <c r="C242" s="43" t="s">
        <v>21</v>
      </c>
      <c r="D242" s="43" t="s">
        <v>5</v>
      </c>
      <c r="E242" s="12" t="s">
        <v>380</v>
      </c>
      <c r="F242" s="16">
        <v>804.6</v>
      </c>
      <c r="G242" s="16">
        <v>804.6</v>
      </c>
      <c r="H242" s="16">
        <v>804.6</v>
      </c>
      <c r="I242" s="16"/>
      <c r="J242" s="34"/>
    </row>
    <row r="243" spans="1:37" ht="46.8" x14ac:dyDescent="0.3">
      <c r="A243" s="43" t="s">
        <v>51</v>
      </c>
      <c r="B243" s="41">
        <v>600</v>
      </c>
      <c r="C243" s="43"/>
      <c r="D243" s="43"/>
      <c r="E243" s="12" t="s">
        <v>395</v>
      </c>
      <c r="F243" s="16">
        <f>F244+F246</f>
        <v>67579.100000000006</v>
      </c>
      <c r="G243" s="16">
        <f t="shared" ref="G243:I243" si="97">G244+G246</f>
        <v>67570.5</v>
      </c>
      <c r="H243" s="16">
        <f t="shared" si="97"/>
        <v>67570.5</v>
      </c>
      <c r="I243" s="16">
        <f t="shared" si="97"/>
        <v>0</v>
      </c>
      <c r="J243" s="34"/>
      <c r="N243" s="21" t="s">
        <v>1343</v>
      </c>
    </row>
    <row r="244" spans="1:37" x14ac:dyDescent="0.3">
      <c r="A244" s="43" t="s">
        <v>51</v>
      </c>
      <c r="B244" s="41">
        <v>610</v>
      </c>
      <c r="C244" s="43"/>
      <c r="D244" s="43"/>
      <c r="E244" s="12" t="s">
        <v>409</v>
      </c>
      <c r="F244" s="16">
        <f>F245</f>
        <v>47634.7</v>
      </c>
      <c r="G244" s="16">
        <f t="shared" ref="G244:I244" si="98">G245</f>
        <v>47626.1</v>
      </c>
      <c r="H244" s="16">
        <f t="shared" si="98"/>
        <v>47626.1</v>
      </c>
      <c r="I244" s="16">
        <f t="shared" si="98"/>
        <v>0</v>
      </c>
      <c r="J244" s="34"/>
      <c r="O244" s="21" t="s">
        <v>1344</v>
      </c>
    </row>
    <row r="245" spans="1:37" x14ac:dyDescent="0.3">
      <c r="A245" s="43" t="s">
        <v>51</v>
      </c>
      <c r="B245" s="41">
        <v>610</v>
      </c>
      <c r="C245" s="43" t="s">
        <v>21</v>
      </c>
      <c r="D245" s="43" t="s">
        <v>5</v>
      </c>
      <c r="E245" s="12" t="s">
        <v>380</v>
      </c>
      <c r="F245" s="16">
        <v>47634.7</v>
      </c>
      <c r="G245" s="16">
        <v>47626.1</v>
      </c>
      <c r="H245" s="16">
        <v>47626.1</v>
      </c>
      <c r="I245" s="16"/>
      <c r="J245" s="34"/>
    </row>
    <row r="246" spans="1:37" x14ac:dyDescent="0.3">
      <c r="A246" s="43" t="s">
        <v>51</v>
      </c>
      <c r="B246" s="41">
        <v>620</v>
      </c>
      <c r="C246" s="43"/>
      <c r="D246" s="43"/>
      <c r="E246" s="12" t="s">
        <v>410</v>
      </c>
      <c r="F246" s="16">
        <f>F247</f>
        <v>19944.400000000001</v>
      </c>
      <c r="G246" s="16">
        <f t="shared" ref="G246:I246" si="99">G247</f>
        <v>19944.400000000001</v>
      </c>
      <c r="H246" s="16">
        <f t="shared" si="99"/>
        <v>19944.400000000001</v>
      </c>
      <c r="I246" s="16">
        <f t="shared" si="99"/>
        <v>0</v>
      </c>
      <c r="J246" s="34"/>
      <c r="O246" s="21" t="s">
        <v>1344</v>
      </c>
    </row>
    <row r="247" spans="1:37" x14ac:dyDescent="0.3">
      <c r="A247" s="43" t="s">
        <v>51</v>
      </c>
      <c r="B247" s="41">
        <v>620</v>
      </c>
      <c r="C247" s="43" t="s">
        <v>21</v>
      </c>
      <c r="D247" s="43" t="s">
        <v>5</v>
      </c>
      <c r="E247" s="12" t="s">
        <v>380</v>
      </c>
      <c r="F247" s="16">
        <v>19944.400000000001</v>
      </c>
      <c r="G247" s="16">
        <v>19944.400000000001</v>
      </c>
      <c r="H247" s="16">
        <v>19944.400000000001</v>
      </c>
      <c r="I247" s="16"/>
      <c r="J247" s="34"/>
    </row>
    <row r="248" spans="1:37" ht="31.2" x14ac:dyDescent="0.3">
      <c r="A248" s="17" t="s">
        <v>564</v>
      </c>
      <c r="B248" s="41"/>
      <c r="C248" s="43"/>
      <c r="D248" s="43"/>
      <c r="E248" s="12" t="s">
        <v>565</v>
      </c>
      <c r="F248" s="16">
        <f t="shared" ref="F248:I250" si="100">F249</f>
        <v>16922.3</v>
      </c>
      <c r="G248" s="16">
        <f t="shared" si="100"/>
        <v>16657.2</v>
      </c>
      <c r="H248" s="16">
        <f t="shared" si="100"/>
        <v>23163.7</v>
      </c>
      <c r="I248" s="16">
        <f t="shared" si="100"/>
        <v>0</v>
      </c>
      <c r="J248" s="34"/>
      <c r="P248" s="21" t="s">
        <v>1346</v>
      </c>
    </row>
    <row r="249" spans="1:37" ht="46.8" x14ac:dyDescent="0.3">
      <c r="A249" s="17" t="s">
        <v>564</v>
      </c>
      <c r="B249" s="41">
        <v>600</v>
      </c>
      <c r="C249" s="43"/>
      <c r="D249" s="43"/>
      <c r="E249" s="12" t="s">
        <v>395</v>
      </c>
      <c r="F249" s="16">
        <f t="shared" si="100"/>
        <v>16922.3</v>
      </c>
      <c r="G249" s="16">
        <f t="shared" si="100"/>
        <v>16657.2</v>
      </c>
      <c r="H249" s="16">
        <f t="shared" si="100"/>
        <v>23163.7</v>
      </c>
      <c r="I249" s="16">
        <f t="shared" si="100"/>
        <v>0</v>
      </c>
      <c r="J249" s="34"/>
      <c r="N249" s="21" t="s">
        <v>1343</v>
      </c>
    </row>
    <row r="250" spans="1:37" x14ac:dyDescent="0.3">
      <c r="A250" s="17" t="s">
        <v>564</v>
      </c>
      <c r="B250" s="41">
        <v>610</v>
      </c>
      <c r="C250" s="43"/>
      <c r="D250" s="43"/>
      <c r="E250" s="12" t="s">
        <v>409</v>
      </c>
      <c r="F250" s="16">
        <f t="shared" si="100"/>
        <v>16922.3</v>
      </c>
      <c r="G250" s="16">
        <f t="shared" si="100"/>
        <v>16657.2</v>
      </c>
      <c r="H250" s="16">
        <f t="shared" si="100"/>
        <v>23163.7</v>
      </c>
      <c r="I250" s="16">
        <f t="shared" si="100"/>
        <v>0</v>
      </c>
      <c r="J250" s="34"/>
      <c r="O250" s="21" t="s">
        <v>1344</v>
      </c>
    </row>
    <row r="251" spans="1:37" x14ac:dyDescent="0.3">
      <c r="A251" s="17" t="s">
        <v>564</v>
      </c>
      <c r="B251" s="41">
        <v>610</v>
      </c>
      <c r="C251" s="43" t="s">
        <v>21</v>
      </c>
      <c r="D251" s="43" t="s">
        <v>5</v>
      </c>
      <c r="E251" s="12" t="s">
        <v>380</v>
      </c>
      <c r="F251" s="16">
        <v>16922.3</v>
      </c>
      <c r="G251" s="16">
        <v>16657.2</v>
      </c>
      <c r="H251" s="16">
        <v>23163.7</v>
      </c>
      <c r="I251" s="16"/>
      <c r="J251" s="34"/>
    </row>
    <row r="252" spans="1:37" s="9" customFormat="1" ht="46.8" x14ac:dyDescent="0.3">
      <c r="A252" s="8" t="s">
        <v>57</v>
      </c>
      <c r="B252" s="14"/>
      <c r="C252" s="8"/>
      <c r="D252" s="8"/>
      <c r="E252" s="13" t="s">
        <v>592</v>
      </c>
      <c r="F252" s="15">
        <f>F253</f>
        <v>850138</v>
      </c>
      <c r="G252" s="15">
        <f t="shared" ref="G252:I252" si="101">G253</f>
        <v>850138</v>
      </c>
      <c r="H252" s="15">
        <f t="shared" si="101"/>
        <v>850131.5</v>
      </c>
      <c r="I252" s="15">
        <f t="shared" si="101"/>
        <v>0</v>
      </c>
      <c r="J252" s="33"/>
      <c r="K252" s="23"/>
      <c r="L252" s="23" t="s">
        <v>1341</v>
      </c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</row>
    <row r="253" spans="1:37" ht="62.4" x14ac:dyDescent="0.3">
      <c r="A253" s="43" t="s">
        <v>58</v>
      </c>
      <c r="B253" s="41"/>
      <c r="C253" s="43"/>
      <c r="D253" s="43"/>
      <c r="E253" s="12" t="s">
        <v>991</v>
      </c>
      <c r="F253" s="16">
        <f>F254+F260+F266</f>
        <v>850138</v>
      </c>
      <c r="G253" s="16">
        <f t="shared" ref="G253:I253" si="102">G254+G260+G266</f>
        <v>850138</v>
      </c>
      <c r="H253" s="16">
        <f t="shared" si="102"/>
        <v>850131.5</v>
      </c>
      <c r="I253" s="16">
        <f t="shared" si="102"/>
        <v>0</v>
      </c>
      <c r="J253" s="34"/>
      <c r="M253" s="21" t="s">
        <v>1342</v>
      </c>
    </row>
    <row r="254" spans="1:37" ht="46.8" x14ac:dyDescent="0.3">
      <c r="A254" s="43" t="s">
        <v>55</v>
      </c>
      <c r="B254" s="41"/>
      <c r="C254" s="43"/>
      <c r="D254" s="43"/>
      <c r="E254" s="12" t="s">
        <v>436</v>
      </c>
      <c r="F254" s="16">
        <f t="shared" ref="F254:I254" si="103">F255</f>
        <v>583818.6</v>
      </c>
      <c r="G254" s="16">
        <f t="shared" si="103"/>
        <v>583818.6</v>
      </c>
      <c r="H254" s="16">
        <f t="shared" si="103"/>
        <v>583818.6</v>
      </c>
      <c r="I254" s="16">
        <f t="shared" si="103"/>
        <v>0</v>
      </c>
      <c r="J254" s="34"/>
      <c r="P254" s="21" t="s">
        <v>1346</v>
      </c>
    </row>
    <row r="255" spans="1:37" ht="46.8" x14ac:dyDescent="0.3">
      <c r="A255" s="43" t="s">
        <v>55</v>
      </c>
      <c r="B255" s="41">
        <v>600</v>
      </c>
      <c r="C255" s="43"/>
      <c r="D255" s="43"/>
      <c r="E255" s="12" t="s">
        <v>395</v>
      </c>
      <c r="F255" s="16">
        <f t="shared" ref="F255:I255" si="104">F256+F258</f>
        <v>583818.6</v>
      </c>
      <c r="G255" s="16">
        <f t="shared" si="104"/>
        <v>583818.6</v>
      </c>
      <c r="H255" s="16">
        <f t="shared" si="104"/>
        <v>583818.6</v>
      </c>
      <c r="I255" s="16">
        <f t="shared" si="104"/>
        <v>0</v>
      </c>
      <c r="J255" s="34"/>
      <c r="N255" s="21" t="s">
        <v>1343</v>
      </c>
    </row>
    <row r="256" spans="1:37" x14ac:dyDescent="0.3">
      <c r="A256" s="43" t="s">
        <v>55</v>
      </c>
      <c r="B256" s="41">
        <v>610</v>
      </c>
      <c r="C256" s="43"/>
      <c r="D256" s="43"/>
      <c r="E256" s="12" t="s">
        <v>409</v>
      </c>
      <c r="F256" s="16">
        <f t="shared" ref="F256:I256" si="105">F257</f>
        <v>96737.4</v>
      </c>
      <c r="G256" s="16">
        <f t="shared" si="105"/>
        <v>96737.4</v>
      </c>
      <c r="H256" s="16">
        <f t="shared" si="105"/>
        <v>96737.4</v>
      </c>
      <c r="I256" s="16">
        <f t="shared" si="105"/>
        <v>0</v>
      </c>
      <c r="J256" s="34"/>
      <c r="O256" s="21" t="s">
        <v>1344</v>
      </c>
    </row>
    <row r="257" spans="1:37" x14ac:dyDescent="0.3">
      <c r="A257" s="43" t="s">
        <v>55</v>
      </c>
      <c r="B257" s="41">
        <v>610</v>
      </c>
      <c r="C257" s="43" t="s">
        <v>21</v>
      </c>
      <c r="D257" s="43" t="s">
        <v>5</v>
      </c>
      <c r="E257" s="12" t="s">
        <v>380</v>
      </c>
      <c r="F257" s="16">
        <v>96737.4</v>
      </c>
      <c r="G257" s="16">
        <v>96737.4</v>
      </c>
      <c r="H257" s="16">
        <v>96737.4</v>
      </c>
      <c r="I257" s="16"/>
      <c r="J257" s="34"/>
    </row>
    <row r="258" spans="1:37" x14ac:dyDescent="0.3">
      <c r="A258" s="43" t="s">
        <v>55</v>
      </c>
      <c r="B258" s="41">
        <v>620</v>
      </c>
      <c r="C258" s="43"/>
      <c r="D258" s="43"/>
      <c r="E258" s="12" t="s">
        <v>410</v>
      </c>
      <c r="F258" s="16">
        <f t="shared" ref="F258:I258" si="106">F259</f>
        <v>487081.2</v>
      </c>
      <c r="G258" s="16">
        <f t="shared" si="106"/>
        <v>487081.2</v>
      </c>
      <c r="H258" s="16">
        <f t="shared" si="106"/>
        <v>487081.2</v>
      </c>
      <c r="I258" s="16">
        <f t="shared" si="106"/>
        <v>0</v>
      </c>
      <c r="J258" s="34"/>
      <c r="O258" s="21" t="s">
        <v>1344</v>
      </c>
    </row>
    <row r="259" spans="1:37" x14ac:dyDescent="0.3">
      <c r="A259" s="43" t="s">
        <v>55</v>
      </c>
      <c r="B259" s="41">
        <v>620</v>
      </c>
      <c r="C259" s="43" t="s">
        <v>21</v>
      </c>
      <c r="D259" s="43" t="s">
        <v>5</v>
      </c>
      <c r="E259" s="12" t="s">
        <v>380</v>
      </c>
      <c r="F259" s="16">
        <v>487081.2</v>
      </c>
      <c r="G259" s="16">
        <v>487081.2</v>
      </c>
      <c r="H259" s="16">
        <v>487081.2</v>
      </c>
      <c r="I259" s="16"/>
      <c r="J259" s="34"/>
    </row>
    <row r="260" spans="1:37" ht="46.8" x14ac:dyDescent="0.3">
      <c r="A260" s="43" t="s">
        <v>56</v>
      </c>
      <c r="B260" s="41"/>
      <c r="C260" s="43"/>
      <c r="D260" s="43"/>
      <c r="E260" s="12" t="s">
        <v>451</v>
      </c>
      <c r="F260" s="16">
        <f t="shared" ref="F260:I260" si="107">F261</f>
        <v>15300</v>
      </c>
      <c r="G260" s="16">
        <f t="shared" si="107"/>
        <v>15300</v>
      </c>
      <c r="H260" s="16">
        <f t="shared" si="107"/>
        <v>15293.5</v>
      </c>
      <c r="I260" s="16">
        <f t="shared" si="107"/>
        <v>0</v>
      </c>
      <c r="J260" s="34"/>
      <c r="P260" s="21" t="s">
        <v>1346</v>
      </c>
    </row>
    <row r="261" spans="1:37" ht="46.8" x14ac:dyDescent="0.3">
      <c r="A261" s="43" t="s">
        <v>56</v>
      </c>
      <c r="B261" s="41">
        <v>600</v>
      </c>
      <c r="C261" s="43"/>
      <c r="D261" s="43"/>
      <c r="E261" s="12" t="s">
        <v>395</v>
      </c>
      <c r="F261" s="16">
        <f t="shared" ref="F261:I261" si="108">F262+F264</f>
        <v>15300</v>
      </c>
      <c r="G261" s="16">
        <f t="shared" si="108"/>
        <v>15300</v>
      </c>
      <c r="H261" s="16">
        <f t="shared" si="108"/>
        <v>15293.5</v>
      </c>
      <c r="I261" s="16">
        <f t="shared" si="108"/>
        <v>0</v>
      </c>
      <c r="J261" s="34"/>
      <c r="N261" s="21" t="s">
        <v>1343</v>
      </c>
    </row>
    <row r="262" spans="1:37" x14ac:dyDescent="0.3">
      <c r="A262" s="43" t="s">
        <v>56</v>
      </c>
      <c r="B262" s="41">
        <v>610</v>
      </c>
      <c r="C262" s="43"/>
      <c r="D262" s="43"/>
      <c r="E262" s="12" t="s">
        <v>409</v>
      </c>
      <c r="F262" s="16">
        <f t="shared" ref="F262:I262" si="109">F263</f>
        <v>2900</v>
      </c>
      <c r="G262" s="16">
        <f t="shared" si="109"/>
        <v>2900</v>
      </c>
      <c r="H262" s="16">
        <f t="shared" si="109"/>
        <v>2893.5</v>
      </c>
      <c r="I262" s="16">
        <f t="shared" si="109"/>
        <v>0</v>
      </c>
      <c r="J262" s="34"/>
      <c r="O262" s="21" t="s">
        <v>1344</v>
      </c>
    </row>
    <row r="263" spans="1:37" x14ac:dyDescent="0.3">
      <c r="A263" s="43" t="s">
        <v>56</v>
      </c>
      <c r="B263" s="41">
        <v>610</v>
      </c>
      <c r="C263" s="43" t="s">
        <v>21</v>
      </c>
      <c r="D263" s="43" t="s">
        <v>5</v>
      </c>
      <c r="E263" s="12" t="s">
        <v>380</v>
      </c>
      <c r="F263" s="16">
        <v>2900</v>
      </c>
      <c r="G263" s="16">
        <v>2900</v>
      </c>
      <c r="H263" s="16">
        <v>2893.5</v>
      </c>
      <c r="I263" s="16"/>
      <c r="J263" s="34"/>
    </row>
    <row r="264" spans="1:37" x14ac:dyDescent="0.3">
      <c r="A264" s="43" t="s">
        <v>56</v>
      </c>
      <c r="B264" s="41">
        <v>620</v>
      </c>
      <c r="C264" s="43"/>
      <c r="D264" s="43"/>
      <c r="E264" s="12" t="s">
        <v>410</v>
      </c>
      <c r="F264" s="16">
        <f t="shared" ref="F264:I264" si="110">F265</f>
        <v>12400</v>
      </c>
      <c r="G264" s="16">
        <f t="shared" si="110"/>
        <v>12400</v>
      </c>
      <c r="H264" s="16">
        <f t="shared" si="110"/>
        <v>12400</v>
      </c>
      <c r="I264" s="16">
        <f t="shared" si="110"/>
        <v>0</v>
      </c>
      <c r="J264" s="34"/>
      <c r="O264" s="21" t="s">
        <v>1344</v>
      </c>
    </row>
    <row r="265" spans="1:37" x14ac:dyDescent="0.3">
      <c r="A265" s="43" t="s">
        <v>56</v>
      </c>
      <c r="B265" s="41">
        <v>620</v>
      </c>
      <c r="C265" s="43" t="s">
        <v>21</v>
      </c>
      <c r="D265" s="43" t="s">
        <v>5</v>
      </c>
      <c r="E265" s="12" t="s">
        <v>380</v>
      </c>
      <c r="F265" s="16">
        <v>12400</v>
      </c>
      <c r="G265" s="16">
        <v>12400</v>
      </c>
      <c r="H265" s="16">
        <v>12400</v>
      </c>
      <c r="I265" s="16"/>
      <c r="J265" s="34"/>
    </row>
    <row r="266" spans="1:37" x14ac:dyDescent="0.3">
      <c r="A266" s="43" t="s">
        <v>1323</v>
      </c>
      <c r="B266" s="41"/>
      <c r="C266" s="43"/>
      <c r="D266" s="43"/>
      <c r="E266" s="12" t="s">
        <v>1324</v>
      </c>
      <c r="F266" s="16">
        <f>F267</f>
        <v>251019.4</v>
      </c>
      <c r="G266" s="16">
        <f t="shared" ref="G266:I268" si="111">G267</f>
        <v>251019.4</v>
      </c>
      <c r="H266" s="16">
        <f t="shared" si="111"/>
        <v>251019.4</v>
      </c>
      <c r="I266" s="16">
        <f t="shared" si="111"/>
        <v>0</v>
      </c>
      <c r="J266" s="34"/>
      <c r="P266" s="21" t="s">
        <v>1346</v>
      </c>
    </row>
    <row r="267" spans="1:37" ht="46.8" x14ac:dyDescent="0.3">
      <c r="A267" s="43" t="s">
        <v>1323</v>
      </c>
      <c r="B267" s="41">
        <v>600</v>
      </c>
      <c r="C267" s="43"/>
      <c r="D267" s="43"/>
      <c r="E267" s="12" t="s">
        <v>395</v>
      </c>
      <c r="F267" s="16">
        <f>F268</f>
        <v>251019.4</v>
      </c>
      <c r="G267" s="16">
        <f t="shared" si="111"/>
        <v>251019.4</v>
      </c>
      <c r="H267" s="16">
        <f t="shared" si="111"/>
        <v>251019.4</v>
      </c>
      <c r="I267" s="16">
        <f t="shared" si="111"/>
        <v>0</v>
      </c>
      <c r="J267" s="34"/>
      <c r="N267" s="21" t="s">
        <v>1343</v>
      </c>
    </row>
    <row r="268" spans="1:37" x14ac:dyDescent="0.3">
      <c r="A268" s="43" t="s">
        <v>1323</v>
      </c>
      <c r="B268" s="41">
        <v>610</v>
      </c>
      <c r="C268" s="43"/>
      <c r="D268" s="43"/>
      <c r="E268" s="12" t="s">
        <v>409</v>
      </c>
      <c r="F268" s="16">
        <f>F269</f>
        <v>251019.4</v>
      </c>
      <c r="G268" s="16">
        <f t="shared" si="111"/>
        <v>251019.4</v>
      </c>
      <c r="H268" s="16">
        <f t="shared" si="111"/>
        <v>251019.4</v>
      </c>
      <c r="I268" s="16">
        <f t="shared" si="111"/>
        <v>0</v>
      </c>
      <c r="J268" s="34"/>
      <c r="O268" s="21" t="s">
        <v>1344</v>
      </c>
    </row>
    <row r="269" spans="1:37" x14ac:dyDescent="0.3">
      <c r="A269" s="43" t="s">
        <v>1323</v>
      </c>
      <c r="B269" s="41">
        <v>610</v>
      </c>
      <c r="C269" s="43" t="s">
        <v>21</v>
      </c>
      <c r="D269" s="43" t="s">
        <v>5</v>
      </c>
      <c r="E269" s="12" t="s">
        <v>380</v>
      </c>
      <c r="F269" s="16">
        <v>251019.4</v>
      </c>
      <c r="G269" s="16">
        <v>251019.4</v>
      </c>
      <c r="H269" s="16">
        <v>251019.4</v>
      </c>
      <c r="I269" s="16"/>
      <c r="J269" s="34"/>
    </row>
    <row r="270" spans="1:37" s="9" customFormat="1" ht="31.2" x14ac:dyDescent="0.3">
      <c r="A270" s="8" t="s">
        <v>62</v>
      </c>
      <c r="B270" s="14"/>
      <c r="C270" s="8"/>
      <c r="D270" s="8"/>
      <c r="E270" s="13" t="s">
        <v>800</v>
      </c>
      <c r="F270" s="15">
        <f>F271</f>
        <v>224597.4</v>
      </c>
      <c r="G270" s="15">
        <f t="shared" ref="G270:I270" si="112">G271</f>
        <v>148258.5</v>
      </c>
      <c r="H270" s="15">
        <f t="shared" si="112"/>
        <v>148258.5</v>
      </c>
      <c r="I270" s="15">
        <f t="shared" si="112"/>
        <v>0</v>
      </c>
      <c r="J270" s="33"/>
      <c r="K270" s="23"/>
      <c r="L270" s="23" t="s">
        <v>1341</v>
      </c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</row>
    <row r="271" spans="1:37" ht="46.8" x14ac:dyDescent="0.3">
      <c r="A271" s="43" t="s">
        <v>63</v>
      </c>
      <c r="B271" s="41"/>
      <c r="C271" s="43"/>
      <c r="D271" s="43"/>
      <c r="E271" s="12" t="s">
        <v>593</v>
      </c>
      <c r="F271" s="16">
        <f>F272+F276+F283+F290</f>
        <v>224597.4</v>
      </c>
      <c r="G271" s="16">
        <f t="shared" ref="G271:I271" si="113">G272+G276+G283+G290</f>
        <v>148258.5</v>
      </c>
      <c r="H271" s="16">
        <f t="shared" si="113"/>
        <v>148258.5</v>
      </c>
      <c r="I271" s="16">
        <f t="shared" si="113"/>
        <v>0</v>
      </c>
      <c r="J271" s="34"/>
      <c r="M271" s="21" t="s">
        <v>1342</v>
      </c>
    </row>
    <row r="272" spans="1:37" ht="31.2" x14ac:dyDescent="0.3">
      <c r="A272" s="43" t="s">
        <v>59</v>
      </c>
      <c r="B272" s="41"/>
      <c r="C272" s="43"/>
      <c r="D272" s="43"/>
      <c r="E272" s="12" t="s">
        <v>452</v>
      </c>
      <c r="F272" s="16">
        <f t="shared" ref="F272:I274" si="114">F273</f>
        <v>2312.1</v>
      </c>
      <c r="G272" s="16">
        <f t="shared" si="114"/>
        <v>2317</v>
      </c>
      <c r="H272" s="16">
        <f t="shared" si="114"/>
        <v>2317</v>
      </c>
      <c r="I272" s="16">
        <f t="shared" si="114"/>
        <v>0</v>
      </c>
      <c r="J272" s="34"/>
      <c r="P272" s="21" t="s">
        <v>1346</v>
      </c>
    </row>
    <row r="273" spans="1:16" ht="46.8" x14ac:dyDescent="0.3">
      <c r="A273" s="43" t="s">
        <v>59</v>
      </c>
      <c r="B273" s="41">
        <v>600</v>
      </c>
      <c r="C273" s="43"/>
      <c r="D273" s="43"/>
      <c r="E273" s="12" t="s">
        <v>395</v>
      </c>
      <c r="F273" s="16">
        <f t="shared" si="114"/>
        <v>2312.1</v>
      </c>
      <c r="G273" s="16">
        <f t="shared" si="114"/>
        <v>2317</v>
      </c>
      <c r="H273" s="16">
        <f t="shared" si="114"/>
        <v>2317</v>
      </c>
      <c r="I273" s="16">
        <f t="shared" si="114"/>
        <v>0</v>
      </c>
      <c r="J273" s="34"/>
      <c r="N273" s="21" t="s">
        <v>1343</v>
      </c>
    </row>
    <row r="274" spans="1:16" x14ac:dyDescent="0.3">
      <c r="A274" s="43" t="s">
        <v>59</v>
      </c>
      <c r="B274" s="41">
        <v>620</v>
      </c>
      <c r="C274" s="43"/>
      <c r="D274" s="43"/>
      <c r="E274" s="12" t="s">
        <v>410</v>
      </c>
      <c r="F274" s="16">
        <f t="shared" si="114"/>
        <v>2312.1</v>
      </c>
      <c r="G274" s="16">
        <f t="shared" si="114"/>
        <v>2317</v>
      </c>
      <c r="H274" s="16">
        <f t="shared" si="114"/>
        <v>2317</v>
      </c>
      <c r="I274" s="16">
        <f t="shared" si="114"/>
        <v>0</v>
      </c>
      <c r="J274" s="34"/>
      <c r="O274" s="21" t="s">
        <v>1344</v>
      </c>
    </row>
    <row r="275" spans="1:16" x14ac:dyDescent="0.3">
      <c r="A275" s="43" t="s">
        <v>59</v>
      </c>
      <c r="B275" s="41">
        <v>620</v>
      </c>
      <c r="C275" s="43" t="s">
        <v>21</v>
      </c>
      <c r="D275" s="43" t="s">
        <v>5</v>
      </c>
      <c r="E275" s="12" t="s">
        <v>380</v>
      </c>
      <c r="F275" s="16">
        <v>2312.1</v>
      </c>
      <c r="G275" s="16">
        <v>2317</v>
      </c>
      <c r="H275" s="16">
        <v>2317</v>
      </c>
      <c r="I275" s="16"/>
      <c r="J275" s="34"/>
    </row>
    <row r="276" spans="1:16" ht="31.2" x14ac:dyDescent="0.3">
      <c r="A276" s="43" t="s">
        <v>60</v>
      </c>
      <c r="B276" s="41"/>
      <c r="C276" s="43"/>
      <c r="D276" s="43"/>
      <c r="E276" s="12" t="s">
        <v>483</v>
      </c>
      <c r="F276" s="16">
        <f t="shared" ref="F276:I276" si="115">F277</f>
        <v>1604.1</v>
      </c>
      <c r="G276" s="16">
        <f t="shared" si="115"/>
        <v>1668.5</v>
      </c>
      <c r="H276" s="16">
        <f t="shared" si="115"/>
        <v>1668.5</v>
      </c>
      <c r="I276" s="16">
        <f t="shared" si="115"/>
        <v>0</v>
      </c>
      <c r="J276" s="34"/>
      <c r="P276" s="21" t="s">
        <v>1346</v>
      </c>
    </row>
    <row r="277" spans="1:16" ht="46.8" x14ac:dyDescent="0.3">
      <c r="A277" s="43" t="s">
        <v>60</v>
      </c>
      <c r="B277" s="41">
        <v>600</v>
      </c>
      <c r="C277" s="43"/>
      <c r="D277" s="43"/>
      <c r="E277" s="12" t="s">
        <v>395</v>
      </c>
      <c r="F277" s="16">
        <f t="shared" ref="F277:I277" si="116">F278+F280</f>
        <v>1604.1</v>
      </c>
      <c r="G277" s="16">
        <f t="shared" si="116"/>
        <v>1668.5</v>
      </c>
      <c r="H277" s="16">
        <f t="shared" si="116"/>
        <v>1668.5</v>
      </c>
      <c r="I277" s="16">
        <f t="shared" si="116"/>
        <v>0</v>
      </c>
      <c r="J277" s="34"/>
      <c r="N277" s="21" t="s">
        <v>1343</v>
      </c>
    </row>
    <row r="278" spans="1:16" x14ac:dyDescent="0.3">
      <c r="A278" s="43" t="s">
        <v>60</v>
      </c>
      <c r="B278" s="41">
        <v>610</v>
      </c>
      <c r="C278" s="43"/>
      <c r="D278" s="43"/>
      <c r="E278" s="12" t="s">
        <v>409</v>
      </c>
      <c r="F278" s="16">
        <f t="shared" ref="F278:I278" si="117">F279</f>
        <v>978.2</v>
      </c>
      <c r="G278" s="16">
        <f t="shared" si="117"/>
        <v>1017.5</v>
      </c>
      <c r="H278" s="16">
        <f t="shared" si="117"/>
        <v>1017.5</v>
      </c>
      <c r="I278" s="16">
        <f t="shared" si="117"/>
        <v>0</v>
      </c>
      <c r="J278" s="34"/>
      <c r="O278" s="21" t="s">
        <v>1344</v>
      </c>
    </row>
    <row r="279" spans="1:16" x14ac:dyDescent="0.3">
      <c r="A279" s="43" t="s">
        <v>60</v>
      </c>
      <c r="B279" s="41">
        <v>610</v>
      </c>
      <c r="C279" s="43" t="s">
        <v>21</v>
      </c>
      <c r="D279" s="43" t="s">
        <v>5</v>
      </c>
      <c r="E279" s="12" t="s">
        <v>380</v>
      </c>
      <c r="F279" s="16">
        <v>978.2</v>
      </c>
      <c r="G279" s="16">
        <v>1017.5</v>
      </c>
      <c r="H279" s="16">
        <v>1017.5</v>
      </c>
      <c r="I279" s="16"/>
      <c r="J279" s="34"/>
    </row>
    <row r="280" spans="1:16" x14ac:dyDescent="0.3">
      <c r="A280" s="43" t="s">
        <v>60</v>
      </c>
      <c r="B280" s="41">
        <v>620</v>
      </c>
      <c r="C280" s="43"/>
      <c r="D280" s="43"/>
      <c r="E280" s="12" t="s">
        <v>410</v>
      </c>
      <c r="F280" s="16">
        <f t="shared" ref="F280:I280" si="118">F281+F282</f>
        <v>625.9</v>
      </c>
      <c r="G280" s="16">
        <f t="shared" si="118"/>
        <v>651</v>
      </c>
      <c r="H280" s="16">
        <f t="shared" si="118"/>
        <v>651</v>
      </c>
      <c r="I280" s="16">
        <f t="shared" si="118"/>
        <v>0</v>
      </c>
      <c r="J280" s="34"/>
      <c r="O280" s="21" t="s">
        <v>1344</v>
      </c>
    </row>
    <row r="281" spans="1:16" x14ac:dyDescent="0.3">
      <c r="A281" s="43" t="s">
        <v>60</v>
      </c>
      <c r="B281" s="41">
        <v>620</v>
      </c>
      <c r="C281" s="43" t="s">
        <v>25</v>
      </c>
      <c r="D281" s="43" t="s">
        <v>17</v>
      </c>
      <c r="E281" s="12" t="s">
        <v>376</v>
      </c>
      <c r="F281" s="16">
        <v>372.2</v>
      </c>
      <c r="G281" s="16">
        <v>387.1</v>
      </c>
      <c r="H281" s="16">
        <v>387.1</v>
      </c>
      <c r="I281" s="16"/>
      <c r="J281" s="34"/>
    </row>
    <row r="282" spans="1:16" x14ac:dyDescent="0.3">
      <c r="A282" s="43" t="s">
        <v>60</v>
      </c>
      <c r="B282" s="41">
        <v>620</v>
      </c>
      <c r="C282" s="43" t="s">
        <v>21</v>
      </c>
      <c r="D282" s="43" t="s">
        <v>5</v>
      </c>
      <c r="E282" s="12" t="s">
        <v>380</v>
      </c>
      <c r="F282" s="16">
        <v>253.7</v>
      </c>
      <c r="G282" s="16">
        <v>263.89999999999998</v>
      </c>
      <c r="H282" s="16">
        <v>263.89999999999998</v>
      </c>
      <c r="I282" s="16"/>
      <c r="J282" s="34"/>
    </row>
    <row r="283" spans="1:16" ht="62.4" x14ac:dyDescent="0.3">
      <c r="A283" s="43" t="s">
        <v>61</v>
      </c>
      <c r="B283" s="41"/>
      <c r="C283" s="43"/>
      <c r="D283" s="43"/>
      <c r="E283" s="12" t="s">
        <v>527</v>
      </c>
      <c r="F283" s="16">
        <f t="shared" ref="F283:I283" si="119">F284</f>
        <v>177681.19999999998</v>
      </c>
      <c r="G283" s="16">
        <f t="shared" si="119"/>
        <v>144273</v>
      </c>
      <c r="H283" s="16">
        <f t="shared" si="119"/>
        <v>144273</v>
      </c>
      <c r="I283" s="16">
        <f t="shared" si="119"/>
        <v>0</v>
      </c>
      <c r="J283" s="34"/>
      <c r="P283" s="21" t="s">
        <v>1346</v>
      </c>
    </row>
    <row r="284" spans="1:16" ht="46.8" x14ac:dyDescent="0.3">
      <c r="A284" s="43" t="s">
        <v>61</v>
      </c>
      <c r="B284" s="41">
        <v>600</v>
      </c>
      <c r="C284" s="43"/>
      <c r="D284" s="43"/>
      <c r="E284" s="12" t="s">
        <v>395</v>
      </c>
      <c r="F284" s="16">
        <f t="shared" ref="F284:I284" si="120">F285+F287</f>
        <v>177681.19999999998</v>
      </c>
      <c r="G284" s="16">
        <f t="shared" si="120"/>
        <v>144273</v>
      </c>
      <c r="H284" s="16">
        <f t="shared" si="120"/>
        <v>144273</v>
      </c>
      <c r="I284" s="16">
        <f t="shared" si="120"/>
        <v>0</v>
      </c>
      <c r="J284" s="34"/>
      <c r="N284" s="21" t="s">
        <v>1343</v>
      </c>
    </row>
    <row r="285" spans="1:16" x14ac:dyDescent="0.3">
      <c r="A285" s="43" t="s">
        <v>61</v>
      </c>
      <c r="B285" s="41">
        <v>610</v>
      </c>
      <c r="C285" s="43"/>
      <c r="D285" s="43"/>
      <c r="E285" s="12" t="s">
        <v>409</v>
      </c>
      <c r="F285" s="16">
        <f t="shared" ref="F285:I285" si="121">F286</f>
        <v>39872.400000000001</v>
      </c>
      <c r="G285" s="16">
        <f t="shared" si="121"/>
        <v>45540.1</v>
      </c>
      <c r="H285" s="16">
        <f t="shared" si="121"/>
        <v>30892.2</v>
      </c>
      <c r="I285" s="16">
        <f t="shared" si="121"/>
        <v>0</v>
      </c>
      <c r="J285" s="34"/>
      <c r="O285" s="21" t="s">
        <v>1344</v>
      </c>
    </row>
    <row r="286" spans="1:16" x14ac:dyDescent="0.3">
      <c r="A286" s="43" t="s">
        <v>61</v>
      </c>
      <c r="B286" s="41">
        <v>610</v>
      </c>
      <c r="C286" s="43" t="s">
        <v>21</v>
      </c>
      <c r="D286" s="43" t="s">
        <v>5</v>
      </c>
      <c r="E286" s="12" t="s">
        <v>380</v>
      </c>
      <c r="F286" s="16">
        <v>39872.400000000001</v>
      </c>
      <c r="G286" s="16">
        <v>45540.1</v>
      </c>
      <c r="H286" s="16">
        <v>30892.2</v>
      </c>
      <c r="I286" s="16"/>
      <c r="J286" s="34"/>
    </row>
    <row r="287" spans="1:16" x14ac:dyDescent="0.3">
      <c r="A287" s="43" t="s">
        <v>61</v>
      </c>
      <c r="B287" s="41">
        <v>620</v>
      </c>
      <c r="C287" s="43"/>
      <c r="D287" s="43"/>
      <c r="E287" s="12" t="s">
        <v>410</v>
      </c>
      <c r="F287" s="16">
        <f t="shared" ref="F287:I287" si="122">F288+F289</f>
        <v>137808.79999999999</v>
      </c>
      <c r="G287" s="16">
        <f t="shared" si="122"/>
        <v>98732.9</v>
      </c>
      <c r="H287" s="16">
        <f t="shared" si="122"/>
        <v>113380.8</v>
      </c>
      <c r="I287" s="16">
        <f t="shared" si="122"/>
        <v>0</v>
      </c>
      <c r="J287" s="34"/>
      <c r="O287" s="21" t="s">
        <v>1344</v>
      </c>
    </row>
    <row r="288" spans="1:16" x14ac:dyDescent="0.3">
      <c r="A288" s="43" t="s">
        <v>61</v>
      </c>
      <c r="B288" s="41">
        <v>620</v>
      </c>
      <c r="C288" s="43" t="s">
        <v>25</v>
      </c>
      <c r="D288" s="43" t="s">
        <v>17</v>
      </c>
      <c r="E288" s="12" t="s">
        <v>376</v>
      </c>
      <c r="F288" s="16">
        <v>66259.100000000006</v>
      </c>
      <c r="G288" s="16">
        <v>28177.7</v>
      </c>
      <c r="H288" s="16">
        <v>2092.8000000000002</v>
      </c>
      <c r="I288" s="16"/>
      <c r="J288" s="34"/>
    </row>
    <row r="289" spans="1:37" x14ac:dyDescent="0.3">
      <c r="A289" s="43" t="s">
        <v>61</v>
      </c>
      <c r="B289" s="41">
        <v>620</v>
      </c>
      <c r="C289" s="43" t="s">
        <v>21</v>
      </c>
      <c r="D289" s="43" t="s">
        <v>5</v>
      </c>
      <c r="E289" s="12" t="s">
        <v>380</v>
      </c>
      <c r="F289" s="16">
        <v>71549.7</v>
      </c>
      <c r="G289" s="16">
        <v>70555.199999999997</v>
      </c>
      <c r="H289" s="16">
        <v>111288</v>
      </c>
      <c r="I289" s="16"/>
      <c r="J289" s="34"/>
    </row>
    <row r="290" spans="1:37" ht="78" x14ac:dyDescent="0.3">
      <c r="A290" s="43" t="s">
        <v>1325</v>
      </c>
      <c r="B290" s="41"/>
      <c r="C290" s="43"/>
      <c r="D290" s="43"/>
      <c r="E290" s="12" t="s">
        <v>1326</v>
      </c>
      <c r="F290" s="16">
        <f>F291</f>
        <v>43000</v>
      </c>
      <c r="G290" s="16">
        <f t="shared" ref="G290:I292" si="123">G291</f>
        <v>0</v>
      </c>
      <c r="H290" s="16">
        <f t="shared" si="123"/>
        <v>0</v>
      </c>
      <c r="I290" s="16">
        <f t="shared" si="123"/>
        <v>0</v>
      </c>
      <c r="J290" s="34"/>
      <c r="P290" s="21" t="s">
        <v>1346</v>
      </c>
    </row>
    <row r="291" spans="1:37" ht="46.8" x14ac:dyDescent="0.3">
      <c r="A291" s="43" t="s">
        <v>1325</v>
      </c>
      <c r="B291" s="41">
        <v>600</v>
      </c>
      <c r="C291" s="43"/>
      <c r="D291" s="43"/>
      <c r="E291" s="12" t="s">
        <v>395</v>
      </c>
      <c r="F291" s="16">
        <f>F292</f>
        <v>43000</v>
      </c>
      <c r="G291" s="16">
        <f t="shared" si="123"/>
        <v>0</v>
      </c>
      <c r="H291" s="16">
        <f t="shared" si="123"/>
        <v>0</v>
      </c>
      <c r="I291" s="16">
        <f t="shared" si="123"/>
        <v>0</v>
      </c>
      <c r="J291" s="34"/>
      <c r="N291" s="21" t="s">
        <v>1343</v>
      </c>
    </row>
    <row r="292" spans="1:37" x14ac:dyDescent="0.3">
      <c r="A292" s="43" t="s">
        <v>1325</v>
      </c>
      <c r="B292" s="41">
        <v>620</v>
      </c>
      <c r="C292" s="43"/>
      <c r="D292" s="43"/>
      <c r="E292" s="12" t="s">
        <v>410</v>
      </c>
      <c r="F292" s="16">
        <f>F293</f>
        <v>43000</v>
      </c>
      <c r="G292" s="16">
        <f t="shared" si="123"/>
        <v>0</v>
      </c>
      <c r="H292" s="16">
        <f t="shared" si="123"/>
        <v>0</v>
      </c>
      <c r="I292" s="16">
        <f t="shared" si="123"/>
        <v>0</v>
      </c>
      <c r="J292" s="34"/>
      <c r="O292" s="21" t="s">
        <v>1344</v>
      </c>
    </row>
    <row r="293" spans="1:37" x14ac:dyDescent="0.3">
      <c r="A293" s="43" t="s">
        <v>1325</v>
      </c>
      <c r="B293" s="41">
        <v>620</v>
      </c>
      <c r="C293" s="43" t="s">
        <v>21</v>
      </c>
      <c r="D293" s="43" t="s">
        <v>5</v>
      </c>
      <c r="E293" s="12" t="s">
        <v>380</v>
      </c>
      <c r="F293" s="16">
        <v>43000</v>
      </c>
      <c r="G293" s="16"/>
      <c r="H293" s="16"/>
      <c r="I293" s="16"/>
      <c r="J293" s="34"/>
    </row>
    <row r="294" spans="1:37" s="9" customFormat="1" ht="31.2" x14ac:dyDescent="0.3">
      <c r="A294" s="8" t="s">
        <v>68</v>
      </c>
      <c r="B294" s="14"/>
      <c r="C294" s="8"/>
      <c r="D294" s="8"/>
      <c r="E294" s="13" t="s">
        <v>594</v>
      </c>
      <c r="F294" s="15">
        <f t="shared" ref="F294:I294" si="124">F295</f>
        <v>601770.90000000014</v>
      </c>
      <c r="G294" s="15">
        <f t="shared" si="124"/>
        <v>607096.9</v>
      </c>
      <c r="H294" s="15">
        <f t="shared" si="124"/>
        <v>606476.9</v>
      </c>
      <c r="I294" s="15">
        <f t="shared" si="124"/>
        <v>0</v>
      </c>
      <c r="J294" s="33"/>
      <c r="K294" s="23"/>
      <c r="L294" s="23" t="s">
        <v>1341</v>
      </c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</row>
    <row r="295" spans="1:37" ht="62.4" x14ac:dyDescent="0.3">
      <c r="A295" s="43" t="s">
        <v>69</v>
      </c>
      <c r="B295" s="41"/>
      <c r="C295" s="43"/>
      <c r="D295" s="43"/>
      <c r="E295" s="12" t="s">
        <v>1003</v>
      </c>
      <c r="F295" s="16">
        <f>F296+F300+F318+F323+F314+F310</f>
        <v>601770.90000000014</v>
      </c>
      <c r="G295" s="16">
        <f t="shared" ref="G295:I295" si="125">G296+G300+G318+G323+G314+G310</f>
        <v>607096.9</v>
      </c>
      <c r="H295" s="16">
        <f t="shared" si="125"/>
        <v>606476.9</v>
      </c>
      <c r="I295" s="16">
        <f t="shared" si="125"/>
        <v>0</v>
      </c>
      <c r="J295" s="34"/>
      <c r="M295" s="21" t="s">
        <v>1342</v>
      </c>
    </row>
    <row r="296" spans="1:37" ht="46.8" x14ac:dyDescent="0.3">
      <c r="A296" s="43" t="s">
        <v>64</v>
      </c>
      <c r="B296" s="41"/>
      <c r="C296" s="43"/>
      <c r="D296" s="43"/>
      <c r="E296" s="12" t="s">
        <v>436</v>
      </c>
      <c r="F296" s="16">
        <f t="shared" ref="F296:I298" si="126">F297</f>
        <v>574622.80000000005</v>
      </c>
      <c r="G296" s="16">
        <f t="shared" si="126"/>
        <v>581745.1</v>
      </c>
      <c r="H296" s="16">
        <f t="shared" si="126"/>
        <v>581745.1</v>
      </c>
      <c r="I296" s="16">
        <f t="shared" si="126"/>
        <v>0</v>
      </c>
      <c r="J296" s="34"/>
      <c r="P296" s="21" t="s">
        <v>1346</v>
      </c>
    </row>
    <row r="297" spans="1:37" ht="46.8" x14ac:dyDescent="0.3">
      <c r="A297" s="43" t="s">
        <v>64</v>
      </c>
      <c r="B297" s="41">
        <v>600</v>
      </c>
      <c r="C297" s="43"/>
      <c r="D297" s="43"/>
      <c r="E297" s="12" t="s">
        <v>395</v>
      </c>
      <c r="F297" s="16">
        <f t="shared" si="126"/>
        <v>574622.80000000005</v>
      </c>
      <c r="G297" s="16">
        <f t="shared" si="126"/>
        <v>581745.1</v>
      </c>
      <c r="H297" s="16">
        <f t="shared" si="126"/>
        <v>581745.1</v>
      </c>
      <c r="I297" s="16">
        <f t="shared" si="126"/>
        <v>0</v>
      </c>
      <c r="J297" s="34"/>
      <c r="N297" s="21" t="s">
        <v>1343</v>
      </c>
    </row>
    <row r="298" spans="1:37" x14ac:dyDescent="0.3">
      <c r="A298" s="43" t="s">
        <v>64</v>
      </c>
      <c r="B298" s="41">
        <v>620</v>
      </c>
      <c r="C298" s="43"/>
      <c r="D298" s="43"/>
      <c r="E298" s="12" t="s">
        <v>410</v>
      </c>
      <c r="F298" s="16">
        <f t="shared" si="126"/>
        <v>574622.80000000005</v>
      </c>
      <c r="G298" s="16">
        <f t="shared" si="126"/>
        <v>581745.1</v>
      </c>
      <c r="H298" s="16">
        <f t="shared" si="126"/>
        <v>581745.1</v>
      </c>
      <c r="I298" s="16">
        <f t="shared" si="126"/>
        <v>0</v>
      </c>
      <c r="J298" s="34"/>
      <c r="O298" s="21" t="s">
        <v>1344</v>
      </c>
    </row>
    <row r="299" spans="1:37" x14ac:dyDescent="0.3">
      <c r="A299" s="43" t="s">
        <v>64</v>
      </c>
      <c r="B299" s="41">
        <v>620</v>
      </c>
      <c r="C299" s="43" t="s">
        <v>25</v>
      </c>
      <c r="D299" s="43" t="s">
        <v>17</v>
      </c>
      <c r="E299" s="12" t="s">
        <v>376</v>
      </c>
      <c r="F299" s="16">
        <v>574622.80000000005</v>
      </c>
      <c r="G299" s="16">
        <v>581745.1</v>
      </c>
      <c r="H299" s="16">
        <v>581745.1</v>
      </c>
      <c r="I299" s="16"/>
      <c r="J299" s="34"/>
    </row>
    <row r="300" spans="1:37" ht="31.2" x14ac:dyDescent="0.3">
      <c r="A300" s="43" t="s">
        <v>65</v>
      </c>
      <c r="B300" s="41"/>
      <c r="C300" s="43"/>
      <c r="D300" s="43"/>
      <c r="E300" s="12" t="s">
        <v>1245</v>
      </c>
      <c r="F300" s="16">
        <f>F307+F301+F304</f>
        <v>2316</v>
      </c>
      <c r="G300" s="16">
        <f t="shared" ref="G300:I300" si="127">G307+G301+G304</f>
        <v>2316</v>
      </c>
      <c r="H300" s="16">
        <f t="shared" si="127"/>
        <v>2316</v>
      </c>
      <c r="I300" s="16">
        <f t="shared" si="127"/>
        <v>0</v>
      </c>
      <c r="J300" s="34"/>
      <c r="P300" s="21" t="s">
        <v>1346</v>
      </c>
    </row>
    <row r="301" spans="1:37" ht="31.2" x14ac:dyDescent="0.3">
      <c r="A301" s="43" t="s">
        <v>65</v>
      </c>
      <c r="B301" s="41">
        <v>200</v>
      </c>
      <c r="C301" s="43"/>
      <c r="D301" s="43"/>
      <c r="E301" s="12" t="s">
        <v>392</v>
      </c>
      <c r="F301" s="16">
        <f>F302</f>
        <v>5</v>
      </c>
      <c r="G301" s="16">
        <f t="shared" ref="G301:I302" si="128">G302</f>
        <v>5</v>
      </c>
      <c r="H301" s="16">
        <f t="shared" si="128"/>
        <v>5</v>
      </c>
      <c r="I301" s="16">
        <f t="shared" si="128"/>
        <v>0</v>
      </c>
      <c r="J301" s="34"/>
      <c r="N301" s="21" t="s">
        <v>1343</v>
      </c>
    </row>
    <row r="302" spans="1:37" ht="46.8" x14ac:dyDescent="0.3">
      <c r="A302" s="43" t="s">
        <v>65</v>
      </c>
      <c r="B302" s="41">
        <v>240</v>
      </c>
      <c r="C302" s="43"/>
      <c r="D302" s="43"/>
      <c r="E302" s="12" t="s">
        <v>400</v>
      </c>
      <c r="F302" s="16">
        <f>F303</f>
        <v>5</v>
      </c>
      <c r="G302" s="16">
        <f t="shared" si="128"/>
        <v>5</v>
      </c>
      <c r="H302" s="16">
        <f t="shared" si="128"/>
        <v>5</v>
      </c>
      <c r="I302" s="16">
        <f t="shared" si="128"/>
        <v>0</v>
      </c>
      <c r="J302" s="34"/>
      <c r="O302" s="21" t="s">
        <v>1344</v>
      </c>
    </row>
    <row r="303" spans="1:37" x14ac:dyDescent="0.3">
      <c r="A303" s="43" t="s">
        <v>65</v>
      </c>
      <c r="B303" s="41">
        <v>240</v>
      </c>
      <c r="C303" s="43" t="s">
        <v>25</v>
      </c>
      <c r="D303" s="43" t="s">
        <v>26</v>
      </c>
      <c r="E303" s="12" t="s">
        <v>379</v>
      </c>
      <c r="F303" s="16">
        <v>5</v>
      </c>
      <c r="G303" s="16">
        <v>5</v>
      </c>
      <c r="H303" s="16">
        <v>5</v>
      </c>
      <c r="I303" s="16"/>
      <c r="J303" s="34"/>
    </row>
    <row r="304" spans="1:37" ht="31.2" x14ac:dyDescent="0.3">
      <c r="A304" s="43" t="s">
        <v>65</v>
      </c>
      <c r="B304" s="41">
        <v>300</v>
      </c>
      <c r="C304" s="43"/>
      <c r="D304" s="43"/>
      <c r="E304" s="12" t="s">
        <v>393</v>
      </c>
      <c r="F304" s="16">
        <f>F305</f>
        <v>220</v>
      </c>
      <c r="G304" s="16">
        <f t="shared" ref="G304:I305" si="129">G305</f>
        <v>220</v>
      </c>
      <c r="H304" s="16">
        <f t="shared" si="129"/>
        <v>220</v>
      </c>
      <c r="I304" s="16">
        <f t="shared" si="129"/>
        <v>0</v>
      </c>
      <c r="J304" s="34"/>
      <c r="N304" s="21" t="s">
        <v>1343</v>
      </c>
    </row>
    <row r="305" spans="1:16" x14ac:dyDescent="0.3">
      <c r="A305" s="43" t="s">
        <v>65</v>
      </c>
      <c r="B305" s="41">
        <v>350</v>
      </c>
      <c r="C305" s="43"/>
      <c r="D305" s="43"/>
      <c r="E305" s="12" t="s">
        <v>405</v>
      </c>
      <c r="F305" s="16">
        <f>F306</f>
        <v>220</v>
      </c>
      <c r="G305" s="16">
        <f t="shared" si="129"/>
        <v>220</v>
      </c>
      <c r="H305" s="16">
        <f t="shared" si="129"/>
        <v>220</v>
      </c>
      <c r="I305" s="16">
        <f t="shared" si="129"/>
        <v>0</v>
      </c>
      <c r="J305" s="34"/>
      <c r="O305" s="21" t="s">
        <v>1344</v>
      </c>
    </row>
    <row r="306" spans="1:16" x14ac:dyDescent="0.3">
      <c r="A306" s="43" t="s">
        <v>65</v>
      </c>
      <c r="B306" s="41">
        <v>350</v>
      </c>
      <c r="C306" s="43" t="s">
        <v>25</v>
      </c>
      <c r="D306" s="43" t="s">
        <v>26</v>
      </c>
      <c r="E306" s="12" t="s">
        <v>379</v>
      </c>
      <c r="F306" s="16">
        <v>220</v>
      </c>
      <c r="G306" s="16">
        <v>220</v>
      </c>
      <c r="H306" s="16">
        <v>220</v>
      </c>
      <c r="I306" s="16"/>
      <c r="J306" s="34"/>
    </row>
    <row r="307" spans="1:16" ht="46.8" x14ac:dyDescent="0.3">
      <c r="A307" s="43" t="s">
        <v>65</v>
      </c>
      <c r="B307" s="41">
        <v>600</v>
      </c>
      <c r="C307" s="43"/>
      <c r="D307" s="43"/>
      <c r="E307" s="12" t="s">
        <v>395</v>
      </c>
      <c r="F307" s="16">
        <f t="shared" ref="F307:I308" si="130">F308</f>
        <v>2091</v>
      </c>
      <c r="G307" s="16">
        <f t="shared" si="130"/>
        <v>2091</v>
      </c>
      <c r="H307" s="16">
        <f t="shared" si="130"/>
        <v>2091</v>
      </c>
      <c r="I307" s="16">
        <f t="shared" si="130"/>
        <v>0</v>
      </c>
      <c r="J307" s="34"/>
      <c r="N307" s="21" t="s">
        <v>1343</v>
      </c>
    </row>
    <row r="308" spans="1:16" x14ac:dyDescent="0.3">
      <c r="A308" s="43" t="s">
        <v>65</v>
      </c>
      <c r="B308" s="41">
        <v>620</v>
      </c>
      <c r="C308" s="43"/>
      <c r="D308" s="43"/>
      <c r="E308" s="12" t="s">
        <v>410</v>
      </c>
      <c r="F308" s="16">
        <f t="shared" si="130"/>
        <v>2091</v>
      </c>
      <c r="G308" s="16">
        <f t="shared" si="130"/>
        <v>2091</v>
      </c>
      <c r="H308" s="16">
        <f t="shared" si="130"/>
        <v>2091</v>
      </c>
      <c r="I308" s="16">
        <f t="shared" si="130"/>
        <v>0</v>
      </c>
      <c r="J308" s="34"/>
      <c r="O308" s="21" t="s">
        <v>1344</v>
      </c>
    </row>
    <row r="309" spans="1:16" x14ac:dyDescent="0.3">
      <c r="A309" s="43" t="s">
        <v>65</v>
      </c>
      <c r="B309" s="41">
        <v>620</v>
      </c>
      <c r="C309" s="43" t="s">
        <v>25</v>
      </c>
      <c r="D309" s="43" t="s">
        <v>26</v>
      </c>
      <c r="E309" s="12" t="s">
        <v>379</v>
      </c>
      <c r="F309" s="16">
        <v>2091</v>
      </c>
      <c r="G309" s="16">
        <v>2091</v>
      </c>
      <c r="H309" s="16">
        <v>2091</v>
      </c>
      <c r="I309" s="16"/>
      <c r="J309" s="34"/>
    </row>
    <row r="310" spans="1:16" ht="31.2" x14ac:dyDescent="0.3">
      <c r="A310" s="43" t="s">
        <v>787</v>
      </c>
      <c r="B310" s="41"/>
      <c r="C310" s="43"/>
      <c r="D310" s="43"/>
      <c r="E310" s="12" t="s">
        <v>786</v>
      </c>
      <c r="F310" s="16">
        <f t="shared" ref="F310:I312" si="131">F311</f>
        <v>1715.3</v>
      </c>
      <c r="G310" s="16">
        <f t="shared" si="131"/>
        <v>0</v>
      </c>
      <c r="H310" s="16">
        <f t="shared" si="131"/>
        <v>0</v>
      </c>
      <c r="I310" s="16">
        <f t="shared" si="131"/>
        <v>0</v>
      </c>
      <c r="J310" s="34"/>
      <c r="P310" s="21" t="s">
        <v>1346</v>
      </c>
    </row>
    <row r="311" spans="1:16" ht="46.8" x14ac:dyDescent="0.3">
      <c r="A311" s="43" t="s">
        <v>787</v>
      </c>
      <c r="B311" s="41">
        <v>600</v>
      </c>
      <c r="C311" s="43"/>
      <c r="D311" s="43"/>
      <c r="E311" s="12" t="s">
        <v>395</v>
      </c>
      <c r="F311" s="16">
        <f t="shared" si="131"/>
        <v>1715.3</v>
      </c>
      <c r="G311" s="16">
        <f t="shared" si="131"/>
        <v>0</v>
      </c>
      <c r="H311" s="16">
        <f t="shared" si="131"/>
        <v>0</v>
      </c>
      <c r="I311" s="16">
        <f t="shared" si="131"/>
        <v>0</v>
      </c>
      <c r="J311" s="34"/>
      <c r="N311" s="21" t="s">
        <v>1343</v>
      </c>
    </row>
    <row r="312" spans="1:16" x14ac:dyDescent="0.3">
      <c r="A312" s="43" t="s">
        <v>787</v>
      </c>
      <c r="B312" s="41">
        <v>620</v>
      </c>
      <c r="C312" s="43"/>
      <c r="D312" s="43"/>
      <c r="E312" s="12" t="s">
        <v>410</v>
      </c>
      <c r="F312" s="16">
        <f t="shared" si="131"/>
        <v>1715.3</v>
      </c>
      <c r="G312" s="16">
        <f t="shared" si="131"/>
        <v>0</v>
      </c>
      <c r="H312" s="16">
        <f t="shared" si="131"/>
        <v>0</v>
      </c>
      <c r="I312" s="16">
        <f t="shared" si="131"/>
        <v>0</v>
      </c>
      <c r="J312" s="34"/>
      <c r="O312" s="21" t="s">
        <v>1344</v>
      </c>
    </row>
    <row r="313" spans="1:16" x14ac:dyDescent="0.3">
      <c r="A313" s="43" t="s">
        <v>787</v>
      </c>
      <c r="B313" s="41">
        <v>620</v>
      </c>
      <c r="C313" s="43" t="s">
        <v>25</v>
      </c>
      <c r="D313" s="43" t="s">
        <v>17</v>
      </c>
      <c r="E313" s="12" t="s">
        <v>376</v>
      </c>
      <c r="F313" s="16">
        <v>1715.3</v>
      </c>
      <c r="G313" s="16"/>
      <c r="H313" s="16"/>
      <c r="I313" s="16"/>
      <c r="J313" s="34"/>
    </row>
    <row r="314" spans="1:16" ht="31.2" x14ac:dyDescent="0.3">
      <c r="A314" s="43" t="s">
        <v>533</v>
      </c>
      <c r="B314" s="41"/>
      <c r="C314" s="43"/>
      <c r="D314" s="43"/>
      <c r="E314" s="12" t="s">
        <v>801</v>
      </c>
      <c r="F314" s="16">
        <f t="shared" ref="F314:I316" si="132">F315</f>
        <v>2560</v>
      </c>
      <c r="G314" s="16">
        <f t="shared" si="132"/>
        <v>2560</v>
      </c>
      <c r="H314" s="16">
        <f t="shared" si="132"/>
        <v>2560</v>
      </c>
      <c r="I314" s="16">
        <f t="shared" si="132"/>
        <v>0</v>
      </c>
      <c r="J314" s="34"/>
      <c r="P314" s="21" t="s">
        <v>1346</v>
      </c>
    </row>
    <row r="315" spans="1:16" ht="46.8" x14ac:dyDescent="0.3">
      <c r="A315" s="43" t="s">
        <v>533</v>
      </c>
      <c r="B315" s="41">
        <v>600</v>
      </c>
      <c r="C315" s="43"/>
      <c r="D315" s="43"/>
      <c r="E315" s="12" t="s">
        <v>395</v>
      </c>
      <c r="F315" s="16">
        <f t="shared" si="132"/>
        <v>2560</v>
      </c>
      <c r="G315" s="16">
        <f t="shared" si="132"/>
        <v>2560</v>
      </c>
      <c r="H315" s="16">
        <f t="shared" si="132"/>
        <v>2560</v>
      </c>
      <c r="I315" s="16">
        <f t="shared" si="132"/>
        <v>0</v>
      </c>
      <c r="J315" s="34"/>
      <c r="N315" s="21" t="s">
        <v>1343</v>
      </c>
    </row>
    <row r="316" spans="1:16" x14ac:dyDescent="0.3">
      <c r="A316" s="43" t="s">
        <v>533</v>
      </c>
      <c r="B316" s="41">
        <v>620</v>
      </c>
      <c r="C316" s="43"/>
      <c r="D316" s="43"/>
      <c r="E316" s="12" t="s">
        <v>410</v>
      </c>
      <c r="F316" s="16">
        <f t="shared" si="132"/>
        <v>2560</v>
      </c>
      <c r="G316" s="16">
        <f t="shared" si="132"/>
        <v>2560</v>
      </c>
      <c r="H316" s="16">
        <f t="shared" si="132"/>
        <v>2560</v>
      </c>
      <c r="I316" s="16">
        <f t="shared" si="132"/>
        <v>0</v>
      </c>
      <c r="J316" s="34"/>
      <c r="O316" s="21" t="s">
        <v>1344</v>
      </c>
    </row>
    <row r="317" spans="1:16" x14ac:dyDescent="0.3">
      <c r="A317" s="43" t="s">
        <v>533</v>
      </c>
      <c r="B317" s="41">
        <v>620</v>
      </c>
      <c r="C317" s="43" t="s">
        <v>25</v>
      </c>
      <c r="D317" s="43" t="s">
        <v>17</v>
      </c>
      <c r="E317" s="12" t="s">
        <v>376</v>
      </c>
      <c r="F317" s="16">
        <v>2560</v>
      </c>
      <c r="G317" s="16">
        <v>2560</v>
      </c>
      <c r="H317" s="16">
        <v>2560</v>
      </c>
      <c r="I317" s="16"/>
      <c r="J317" s="34"/>
    </row>
    <row r="318" spans="1:16" ht="46.8" x14ac:dyDescent="0.3">
      <c r="A318" s="43" t="s">
        <v>66</v>
      </c>
      <c r="B318" s="41"/>
      <c r="C318" s="43"/>
      <c r="D318" s="43"/>
      <c r="E318" s="12" t="s">
        <v>719</v>
      </c>
      <c r="F318" s="16">
        <f t="shared" ref="F318:I319" si="133">F319</f>
        <v>20076.8</v>
      </c>
      <c r="G318" s="16">
        <f t="shared" si="133"/>
        <v>19995.8</v>
      </c>
      <c r="H318" s="16">
        <f t="shared" si="133"/>
        <v>19375.8</v>
      </c>
      <c r="I318" s="16">
        <f t="shared" si="133"/>
        <v>0</v>
      </c>
      <c r="J318" s="34"/>
      <c r="P318" s="21" t="s">
        <v>1346</v>
      </c>
    </row>
    <row r="319" spans="1:16" ht="46.8" x14ac:dyDescent="0.3">
      <c r="A319" s="43" t="s">
        <v>66</v>
      </c>
      <c r="B319" s="41">
        <v>600</v>
      </c>
      <c r="C319" s="43"/>
      <c r="D319" s="43"/>
      <c r="E319" s="12" t="s">
        <v>395</v>
      </c>
      <c r="F319" s="16">
        <f t="shared" si="133"/>
        <v>20076.8</v>
      </c>
      <c r="G319" s="16">
        <f t="shared" si="133"/>
        <v>19995.8</v>
      </c>
      <c r="H319" s="16">
        <f t="shared" si="133"/>
        <v>19375.8</v>
      </c>
      <c r="I319" s="16">
        <f t="shared" si="133"/>
        <v>0</v>
      </c>
      <c r="J319" s="34"/>
      <c r="N319" s="21" t="s">
        <v>1343</v>
      </c>
    </row>
    <row r="320" spans="1:16" x14ac:dyDescent="0.3">
      <c r="A320" s="43" t="s">
        <v>66</v>
      </c>
      <c r="B320" s="41">
        <v>620</v>
      </c>
      <c r="C320" s="43"/>
      <c r="D320" s="43"/>
      <c r="E320" s="12" t="s">
        <v>410</v>
      </c>
      <c r="F320" s="16">
        <f t="shared" ref="F320:I320" si="134">F321+F322</f>
        <v>20076.8</v>
      </c>
      <c r="G320" s="16">
        <f t="shared" si="134"/>
        <v>19995.8</v>
      </c>
      <c r="H320" s="16">
        <f t="shared" si="134"/>
        <v>19375.8</v>
      </c>
      <c r="I320" s="16">
        <f t="shared" si="134"/>
        <v>0</v>
      </c>
      <c r="J320" s="34"/>
      <c r="O320" s="21" t="s">
        <v>1344</v>
      </c>
    </row>
    <row r="321" spans="1:37" x14ac:dyDescent="0.3">
      <c r="A321" s="43" t="s">
        <v>66</v>
      </c>
      <c r="B321" s="41">
        <v>620</v>
      </c>
      <c r="C321" s="43" t="s">
        <v>25</v>
      </c>
      <c r="D321" s="43" t="s">
        <v>17</v>
      </c>
      <c r="E321" s="12" t="s">
        <v>376</v>
      </c>
      <c r="F321" s="16">
        <v>19826.8</v>
      </c>
      <c r="G321" s="16">
        <v>19795.8</v>
      </c>
      <c r="H321" s="16">
        <v>19175.8</v>
      </c>
      <c r="I321" s="16"/>
      <c r="J321" s="34"/>
    </row>
    <row r="322" spans="1:37" x14ac:dyDescent="0.3">
      <c r="A322" s="43" t="s">
        <v>66</v>
      </c>
      <c r="B322" s="41">
        <v>620</v>
      </c>
      <c r="C322" s="43" t="s">
        <v>49</v>
      </c>
      <c r="D322" s="43" t="s">
        <v>17</v>
      </c>
      <c r="E322" s="12" t="s">
        <v>383</v>
      </c>
      <c r="F322" s="16">
        <v>250</v>
      </c>
      <c r="G322" s="16">
        <v>200</v>
      </c>
      <c r="H322" s="16">
        <v>200</v>
      </c>
      <c r="I322" s="16"/>
      <c r="J322" s="34"/>
    </row>
    <row r="323" spans="1:37" ht="46.8" x14ac:dyDescent="0.3">
      <c r="A323" s="43" t="s">
        <v>67</v>
      </c>
      <c r="B323" s="41"/>
      <c r="C323" s="43"/>
      <c r="D323" s="43"/>
      <c r="E323" s="12" t="s">
        <v>454</v>
      </c>
      <c r="F323" s="16">
        <f t="shared" ref="F323:I325" si="135">F324</f>
        <v>480</v>
      </c>
      <c r="G323" s="16">
        <f t="shared" si="135"/>
        <v>480</v>
      </c>
      <c r="H323" s="16">
        <f t="shared" si="135"/>
        <v>480</v>
      </c>
      <c r="I323" s="16">
        <f t="shared" si="135"/>
        <v>0</v>
      </c>
      <c r="J323" s="34"/>
      <c r="P323" s="21" t="s">
        <v>1346</v>
      </c>
    </row>
    <row r="324" spans="1:37" ht="31.2" x14ac:dyDescent="0.3">
      <c r="A324" s="43" t="s">
        <v>67</v>
      </c>
      <c r="B324" s="41">
        <v>300</v>
      </c>
      <c r="C324" s="43"/>
      <c r="D324" s="43"/>
      <c r="E324" s="12" t="s">
        <v>393</v>
      </c>
      <c r="F324" s="16">
        <f t="shared" si="135"/>
        <v>480</v>
      </c>
      <c r="G324" s="16">
        <f t="shared" si="135"/>
        <v>480</v>
      </c>
      <c r="H324" s="16">
        <f t="shared" si="135"/>
        <v>480</v>
      </c>
      <c r="I324" s="16">
        <f t="shared" si="135"/>
        <v>0</v>
      </c>
      <c r="J324" s="34"/>
      <c r="N324" s="21" t="s">
        <v>1343</v>
      </c>
    </row>
    <row r="325" spans="1:37" x14ac:dyDescent="0.3">
      <c r="A325" s="43" t="s">
        <v>67</v>
      </c>
      <c r="B325" s="41">
        <v>340</v>
      </c>
      <c r="C325" s="43"/>
      <c r="D325" s="43"/>
      <c r="E325" s="12" t="s">
        <v>404</v>
      </c>
      <c r="F325" s="16">
        <f t="shared" si="135"/>
        <v>480</v>
      </c>
      <c r="G325" s="16">
        <f t="shared" si="135"/>
        <v>480</v>
      </c>
      <c r="H325" s="16">
        <f t="shared" si="135"/>
        <v>480</v>
      </c>
      <c r="I325" s="16">
        <f t="shared" si="135"/>
        <v>0</v>
      </c>
      <c r="J325" s="34"/>
      <c r="O325" s="21" t="s">
        <v>1344</v>
      </c>
    </row>
    <row r="326" spans="1:37" x14ac:dyDescent="0.3">
      <c r="A326" s="43" t="s">
        <v>67</v>
      </c>
      <c r="B326" s="41">
        <v>340</v>
      </c>
      <c r="C326" s="43" t="s">
        <v>25</v>
      </c>
      <c r="D326" s="43" t="s">
        <v>26</v>
      </c>
      <c r="E326" s="12" t="s">
        <v>379</v>
      </c>
      <c r="F326" s="16">
        <v>480</v>
      </c>
      <c r="G326" s="16">
        <v>480</v>
      </c>
      <c r="H326" s="16">
        <v>480</v>
      </c>
      <c r="I326" s="16"/>
      <c r="J326" s="34"/>
    </row>
    <row r="327" spans="1:37" s="9" customFormat="1" ht="46.8" x14ac:dyDescent="0.3">
      <c r="A327" s="8" t="s">
        <v>71</v>
      </c>
      <c r="B327" s="14"/>
      <c r="C327" s="8"/>
      <c r="D327" s="8"/>
      <c r="E327" s="13" t="s">
        <v>802</v>
      </c>
      <c r="F327" s="15">
        <f t="shared" ref="F327:I328" si="136">F328</f>
        <v>14389</v>
      </c>
      <c r="G327" s="15">
        <f t="shared" si="136"/>
        <v>14389</v>
      </c>
      <c r="H327" s="15">
        <f t="shared" si="136"/>
        <v>14389</v>
      </c>
      <c r="I327" s="15">
        <f t="shared" si="136"/>
        <v>0</v>
      </c>
      <c r="J327" s="33"/>
      <c r="K327" s="23"/>
      <c r="L327" s="23" t="s">
        <v>1341</v>
      </c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</row>
    <row r="328" spans="1:37" ht="62.4" x14ac:dyDescent="0.3">
      <c r="A328" s="43" t="s">
        <v>72</v>
      </c>
      <c r="B328" s="41"/>
      <c r="C328" s="43"/>
      <c r="D328" s="43"/>
      <c r="E328" s="12" t="s">
        <v>595</v>
      </c>
      <c r="F328" s="16">
        <f>F329</f>
        <v>14389</v>
      </c>
      <c r="G328" s="16">
        <f t="shared" si="136"/>
        <v>14389</v>
      </c>
      <c r="H328" s="16">
        <f t="shared" si="136"/>
        <v>14389</v>
      </c>
      <c r="I328" s="16">
        <f t="shared" si="136"/>
        <v>0</v>
      </c>
      <c r="J328" s="34"/>
      <c r="M328" s="21" t="s">
        <v>1342</v>
      </c>
    </row>
    <row r="329" spans="1:37" ht="46.8" x14ac:dyDescent="0.3">
      <c r="A329" s="43" t="s">
        <v>70</v>
      </c>
      <c r="B329" s="41"/>
      <c r="C329" s="43"/>
      <c r="D329" s="43"/>
      <c r="E329" s="12" t="s">
        <v>436</v>
      </c>
      <c r="F329" s="16">
        <f t="shared" ref="F329:I331" si="137">F330</f>
        <v>14389</v>
      </c>
      <c r="G329" s="16">
        <f t="shared" si="137"/>
        <v>14389</v>
      </c>
      <c r="H329" s="16">
        <f t="shared" si="137"/>
        <v>14389</v>
      </c>
      <c r="I329" s="16">
        <f t="shared" si="137"/>
        <v>0</v>
      </c>
      <c r="J329" s="34"/>
      <c r="P329" s="21" t="s">
        <v>1346</v>
      </c>
    </row>
    <row r="330" spans="1:37" ht="46.8" x14ac:dyDescent="0.3">
      <c r="A330" s="43" t="s">
        <v>70</v>
      </c>
      <c r="B330" s="41">
        <v>600</v>
      </c>
      <c r="C330" s="43"/>
      <c r="D330" s="43"/>
      <c r="E330" s="12" t="s">
        <v>395</v>
      </c>
      <c r="F330" s="16">
        <f t="shared" si="137"/>
        <v>14389</v>
      </c>
      <c r="G330" s="16">
        <f t="shared" si="137"/>
        <v>14389</v>
      </c>
      <c r="H330" s="16">
        <f t="shared" si="137"/>
        <v>14389</v>
      </c>
      <c r="I330" s="16">
        <f t="shared" si="137"/>
        <v>0</v>
      </c>
      <c r="J330" s="34"/>
      <c r="N330" s="21" t="s">
        <v>1343</v>
      </c>
    </row>
    <row r="331" spans="1:37" x14ac:dyDescent="0.3">
      <c r="A331" s="43" t="s">
        <v>70</v>
      </c>
      <c r="B331" s="41">
        <v>620</v>
      </c>
      <c r="C331" s="43"/>
      <c r="D331" s="43"/>
      <c r="E331" s="12" t="s">
        <v>410</v>
      </c>
      <c r="F331" s="16">
        <f t="shared" si="137"/>
        <v>14389</v>
      </c>
      <c r="G331" s="16">
        <f t="shared" si="137"/>
        <v>14389</v>
      </c>
      <c r="H331" s="16">
        <f t="shared" si="137"/>
        <v>14389</v>
      </c>
      <c r="I331" s="16">
        <f t="shared" si="137"/>
        <v>0</v>
      </c>
      <c r="J331" s="34"/>
      <c r="O331" s="21" t="s">
        <v>1344</v>
      </c>
    </row>
    <row r="332" spans="1:37" x14ac:dyDescent="0.3">
      <c r="A332" s="43" t="s">
        <v>70</v>
      </c>
      <c r="B332" s="41">
        <v>620</v>
      </c>
      <c r="C332" s="43" t="s">
        <v>21</v>
      </c>
      <c r="D332" s="43" t="s">
        <v>5</v>
      </c>
      <c r="E332" s="12" t="s">
        <v>380</v>
      </c>
      <c r="F332" s="16">
        <v>14389</v>
      </c>
      <c r="G332" s="16">
        <v>14389</v>
      </c>
      <c r="H332" s="16">
        <v>14389</v>
      </c>
      <c r="I332" s="16"/>
      <c r="J332" s="34"/>
    </row>
    <row r="333" spans="1:37" s="7" customFormat="1" ht="31.2" x14ac:dyDescent="0.3">
      <c r="A333" s="6" t="s">
        <v>76</v>
      </c>
      <c r="B333" s="11"/>
      <c r="C333" s="6"/>
      <c r="D333" s="6"/>
      <c r="E333" s="42" t="s">
        <v>596</v>
      </c>
      <c r="F333" s="10">
        <f>F334+F358</f>
        <v>53150.7</v>
      </c>
      <c r="G333" s="10">
        <f t="shared" ref="G333:I333" si="138">G334+G358</f>
        <v>53502</v>
      </c>
      <c r="H333" s="10">
        <f t="shared" si="138"/>
        <v>53502</v>
      </c>
      <c r="I333" s="10">
        <f t="shared" si="138"/>
        <v>0</v>
      </c>
      <c r="J333" s="34"/>
      <c r="K333" s="22" t="s">
        <v>1340</v>
      </c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</row>
    <row r="334" spans="1:37" s="9" customFormat="1" ht="46.8" x14ac:dyDescent="0.3">
      <c r="A334" s="8" t="s">
        <v>77</v>
      </c>
      <c r="B334" s="14"/>
      <c r="C334" s="8"/>
      <c r="D334" s="8"/>
      <c r="E334" s="13" t="s">
        <v>597</v>
      </c>
      <c r="F334" s="15">
        <f>F335</f>
        <v>20275.2</v>
      </c>
      <c r="G334" s="15">
        <f t="shared" ref="G334:I334" si="139">G335</f>
        <v>20626.5</v>
      </c>
      <c r="H334" s="15">
        <f t="shared" si="139"/>
        <v>20626.5</v>
      </c>
      <c r="I334" s="15">
        <f t="shared" si="139"/>
        <v>0</v>
      </c>
      <c r="J334" s="33"/>
      <c r="K334" s="23"/>
      <c r="L334" s="23" t="s">
        <v>1341</v>
      </c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</row>
    <row r="335" spans="1:37" ht="31.2" x14ac:dyDescent="0.3">
      <c r="A335" s="43" t="s">
        <v>78</v>
      </c>
      <c r="B335" s="41"/>
      <c r="C335" s="43"/>
      <c r="D335" s="43"/>
      <c r="E335" s="12" t="s">
        <v>598</v>
      </c>
      <c r="F335" s="16">
        <f t="shared" ref="F335:I335" si="140">F336+F344+F354+F340</f>
        <v>20275.2</v>
      </c>
      <c r="G335" s="16">
        <f t="shared" si="140"/>
        <v>20626.5</v>
      </c>
      <c r="H335" s="16">
        <f t="shared" si="140"/>
        <v>20626.5</v>
      </c>
      <c r="I335" s="16">
        <f t="shared" si="140"/>
        <v>0</v>
      </c>
      <c r="J335" s="34"/>
      <c r="M335" s="21" t="s">
        <v>1342</v>
      </c>
    </row>
    <row r="336" spans="1:37" ht="46.8" x14ac:dyDescent="0.3">
      <c r="A336" s="43" t="s">
        <v>73</v>
      </c>
      <c r="B336" s="41"/>
      <c r="C336" s="43"/>
      <c r="D336" s="43"/>
      <c r="E336" s="12" t="s">
        <v>436</v>
      </c>
      <c r="F336" s="16">
        <f t="shared" ref="F336:I338" si="141">F337</f>
        <v>15798.1</v>
      </c>
      <c r="G336" s="16">
        <f t="shared" si="141"/>
        <v>16188.8</v>
      </c>
      <c r="H336" s="16">
        <f t="shared" si="141"/>
        <v>16188.8</v>
      </c>
      <c r="I336" s="16">
        <f t="shared" si="141"/>
        <v>0</v>
      </c>
      <c r="J336" s="34"/>
      <c r="P336" s="21" t="s">
        <v>1346</v>
      </c>
    </row>
    <row r="337" spans="1:16" ht="46.8" x14ac:dyDescent="0.3">
      <c r="A337" s="43" t="s">
        <v>73</v>
      </c>
      <c r="B337" s="41">
        <v>600</v>
      </c>
      <c r="C337" s="43"/>
      <c r="D337" s="43"/>
      <c r="E337" s="12" t="s">
        <v>395</v>
      </c>
      <c r="F337" s="16">
        <f t="shared" si="141"/>
        <v>15798.1</v>
      </c>
      <c r="G337" s="16">
        <f t="shared" si="141"/>
        <v>16188.8</v>
      </c>
      <c r="H337" s="16">
        <f t="shared" si="141"/>
        <v>16188.8</v>
      </c>
      <c r="I337" s="16">
        <f t="shared" si="141"/>
        <v>0</v>
      </c>
      <c r="J337" s="34"/>
      <c r="N337" s="21" t="s">
        <v>1343</v>
      </c>
    </row>
    <row r="338" spans="1:16" x14ac:dyDescent="0.3">
      <c r="A338" s="43" t="s">
        <v>73</v>
      </c>
      <c r="B338" s="41">
        <v>620</v>
      </c>
      <c r="C338" s="43"/>
      <c r="D338" s="43"/>
      <c r="E338" s="12" t="s">
        <v>410</v>
      </c>
      <c r="F338" s="16">
        <f t="shared" si="141"/>
        <v>15798.1</v>
      </c>
      <c r="G338" s="16">
        <f t="shared" si="141"/>
        <v>16188.8</v>
      </c>
      <c r="H338" s="16">
        <f t="shared" si="141"/>
        <v>16188.8</v>
      </c>
      <c r="I338" s="16">
        <f t="shared" si="141"/>
        <v>0</v>
      </c>
      <c r="J338" s="34"/>
      <c r="O338" s="21" t="s">
        <v>1344</v>
      </c>
    </row>
    <row r="339" spans="1:16" x14ac:dyDescent="0.3">
      <c r="A339" s="43" t="s">
        <v>73</v>
      </c>
      <c r="B339" s="41">
        <v>620</v>
      </c>
      <c r="C339" s="43" t="s">
        <v>25</v>
      </c>
      <c r="D339" s="43" t="s">
        <v>25</v>
      </c>
      <c r="E339" s="12" t="s">
        <v>378</v>
      </c>
      <c r="F339" s="16">
        <v>15798.1</v>
      </c>
      <c r="G339" s="16">
        <v>16188.8</v>
      </c>
      <c r="H339" s="16">
        <v>16188.8</v>
      </c>
      <c r="I339" s="16"/>
      <c r="J339" s="34"/>
    </row>
    <row r="340" spans="1:16" ht="31.2" x14ac:dyDescent="0.3">
      <c r="A340" s="43" t="s">
        <v>788</v>
      </c>
      <c r="B340" s="41"/>
      <c r="C340" s="43"/>
      <c r="D340" s="43"/>
      <c r="E340" s="12" t="s">
        <v>786</v>
      </c>
      <c r="F340" s="16">
        <f t="shared" ref="F340:I342" si="142">F341</f>
        <v>97.7</v>
      </c>
      <c r="G340" s="16">
        <f t="shared" si="142"/>
        <v>0</v>
      </c>
      <c r="H340" s="16">
        <f t="shared" si="142"/>
        <v>0</v>
      </c>
      <c r="I340" s="16">
        <f t="shared" si="142"/>
        <v>0</v>
      </c>
      <c r="J340" s="34"/>
      <c r="P340" s="21" t="s">
        <v>1346</v>
      </c>
    </row>
    <row r="341" spans="1:16" ht="46.8" x14ac:dyDescent="0.3">
      <c r="A341" s="43" t="s">
        <v>788</v>
      </c>
      <c r="B341" s="41">
        <v>600</v>
      </c>
      <c r="C341" s="43"/>
      <c r="D341" s="43"/>
      <c r="E341" s="12" t="s">
        <v>395</v>
      </c>
      <c r="F341" s="16">
        <f t="shared" si="142"/>
        <v>97.7</v>
      </c>
      <c r="G341" s="16">
        <f t="shared" si="142"/>
        <v>0</v>
      </c>
      <c r="H341" s="16">
        <f t="shared" si="142"/>
        <v>0</v>
      </c>
      <c r="I341" s="16">
        <f t="shared" si="142"/>
        <v>0</v>
      </c>
      <c r="J341" s="34"/>
      <c r="N341" s="21" t="s">
        <v>1343</v>
      </c>
    </row>
    <row r="342" spans="1:16" x14ac:dyDescent="0.3">
      <c r="A342" s="43" t="s">
        <v>788</v>
      </c>
      <c r="B342" s="41">
        <v>620</v>
      </c>
      <c r="C342" s="43"/>
      <c r="D342" s="43"/>
      <c r="E342" s="12" t="s">
        <v>410</v>
      </c>
      <c r="F342" s="16">
        <f t="shared" si="142"/>
        <v>97.7</v>
      </c>
      <c r="G342" s="16">
        <f t="shared" si="142"/>
        <v>0</v>
      </c>
      <c r="H342" s="16">
        <f t="shared" si="142"/>
        <v>0</v>
      </c>
      <c r="I342" s="16">
        <f t="shared" si="142"/>
        <v>0</v>
      </c>
      <c r="J342" s="34"/>
      <c r="O342" s="21" t="s">
        <v>1344</v>
      </c>
    </row>
    <row r="343" spans="1:16" x14ac:dyDescent="0.3">
      <c r="A343" s="43" t="s">
        <v>788</v>
      </c>
      <c r="B343" s="41">
        <v>620</v>
      </c>
      <c r="C343" s="43" t="s">
        <v>25</v>
      </c>
      <c r="D343" s="43" t="s">
        <v>25</v>
      </c>
      <c r="E343" s="12" t="s">
        <v>378</v>
      </c>
      <c r="F343" s="16">
        <v>97.7</v>
      </c>
      <c r="G343" s="16"/>
      <c r="H343" s="16"/>
      <c r="I343" s="16"/>
      <c r="J343" s="34"/>
    </row>
    <row r="344" spans="1:16" ht="31.2" x14ac:dyDescent="0.3">
      <c r="A344" s="43" t="s">
        <v>74</v>
      </c>
      <c r="B344" s="41"/>
      <c r="C344" s="43"/>
      <c r="D344" s="43"/>
      <c r="E344" s="12" t="s">
        <v>455</v>
      </c>
      <c r="F344" s="16">
        <f t="shared" ref="F344:I344" si="143">F345+F348+F351</f>
        <v>2158.1999999999998</v>
      </c>
      <c r="G344" s="16">
        <f t="shared" si="143"/>
        <v>2158.1999999999998</v>
      </c>
      <c r="H344" s="16">
        <f t="shared" si="143"/>
        <v>2158.1999999999998</v>
      </c>
      <c r="I344" s="16">
        <f t="shared" si="143"/>
        <v>0</v>
      </c>
      <c r="J344" s="34"/>
      <c r="P344" s="21" t="s">
        <v>1346</v>
      </c>
    </row>
    <row r="345" spans="1:16" ht="31.2" x14ac:dyDescent="0.3">
      <c r="A345" s="43" t="s">
        <v>74</v>
      </c>
      <c r="B345" s="41">
        <v>200</v>
      </c>
      <c r="C345" s="43"/>
      <c r="D345" s="43"/>
      <c r="E345" s="12" t="s">
        <v>392</v>
      </c>
      <c r="F345" s="16">
        <f t="shared" ref="F345:I346" si="144">F346</f>
        <v>729.7</v>
      </c>
      <c r="G345" s="16">
        <f t="shared" si="144"/>
        <v>729.7</v>
      </c>
      <c r="H345" s="16">
        <f t="shared" si="144"/>
        <v>729.7</v>
      </c>
      <c r="I345" s="16">
        <f t="shared" si="144"/>
        <v>0</v>
      </c>
      <c r="J345" s="34"/>
      <c r="N345" s="21" t="s">
        <v>1343</v>
      </c>
    </row>
    <row r="346" spans="1:16" ht="46.8" x14ac:dyDescent="0.3">
      <c r="A346" s="43" t="s">
        <v>74</v>
      </c>
      <c r="B346" s="41">
        <v>240</v>
      </c>
      <c r="C346" s="43"/>
      <c r="D346" s="43"/>
      <c r="E346" s="12" t="s">
        <v>400</v>
      </c>
      <c r="F346" s="16">
        <f t="shared" si="144"/>
        <v>729.7</v>
      </c>
      <c r="G346" s="16">
        <f t="shared" si="144"/>
        <v>729.7</v>
      </c>
      <c r="H346" s="16">
        <f t="shared" si="144"/>
        <v>729.7</v>
      </c>
      <c r="I346" s="16">
        <f t="shared" si="144"/>
        <v>0</v>
      </c>
      <c r="J346" s="34"/>
      <c r="O346" s="21" t="s">
        <v>1344</v>
      </c>
    </row>
    <row r="347" spans="1:16" x14ac:dyDescent="0.3">
      <c r="A347" s="43" t="s">
        <v>74</v>
      </c>
      <c r="B347" s="41">
        <v>240</v>
      </c>
      <c r="C347" s="43" t="s">
        <v>25</v>
      </c>
      <c r="D347" s="43" t="s">
        <v>25</v>
      </c>
      <c r="E347" s="12" t="s">
        <v>378</v>
      </c>
      <c r="F347" s="16">
        <v>729.7</v>
      </c>
      <c r="G347" s="16">
        <v>729.7</v>
      </c>
      <c r="H347" s="16">
        <v>729.7</v>
      </c>
      <c r="I347" s="16"/>
      <c r="J347" s="34"/>
    </row>
    <row r="348" spans="1:16" ht="31.2" x14ac:dyDescent="0.3">
      <c r="A348" s="43" t="s">
        <v>74</v>
      </c>
      <c r="B348" s="41">
        <v>300</v>
      </c>
      <c r="C348" s="43"/>
      <c r="D348" s="43"/>
      <c r="E348" s="12" t="s">
        <v>393</v>
      </c>
      <c r="F348" s="16">
        <f t="shared" ref="F348:I349" si="145">F349</f>
        <v>400</v>
      </c>
      <c r="G348" s="16">
        <f t="shared" si="145"/>
        <v>400</v>
      </c>
      <c r="H348" s="16">
        <f t="shared" si="145"/>
        <v>400</v>
      </c>
      <c r="I348" s="16">
        <f t="shared" si="145"/>
        <v>0</v>
      </c>
      <c r="J348" s="34"/>
      <c r="N348" s="21" t="s">
        <v>1343</v>
      </c>
    </row>
    <row r="349" spans="1:16" x14ac:dyDescent="0.3">
      <c r="A349" s="43" t="s">
        <v>74</v>
      </c>
      <c r="B349" s="41">
        <v>350</v>
      </c>
      <c r="C349" s="43"/>
      <c r="D349" s="43"/>
      <c r="E349" s="12" t="s">
        <v>405</v>
      </c>
      <c r="F349" s="16">
        <f t="shared" si="145"/>
        <v>400</v>
      </c>
      <c r="G349" s="16">
        <f t="shared" si="145"/>
        <v>400</v>
      </c>
      <c r="H349" s="16">
        <f t="shared" si="145"/>
        <v>400</v>
      </c>
      <c r="I349" s="16">
        <f t="shared" si="145"/>
        <v>0</v>
      </c>
      <c r="J349" s="34"/>
      <c r="O349" s="21" t="s">
        <v>1344</v>
      </c>
    </row>
    <row r="350" spans="1:16" x14ac:dyDescent="0.3">
      <c r="A350" s="43" t="s">
        <v>74</v>
      </c>
      <c r="B350" s="41">
        <v>350</v>
      </c>
      <c r="C350" s="43" t="s">
        <v>25</v>
      </c>
      <c r="D350" s="43" t="s">
        <v>25</v>
      </c>
      <c r="E350" s="12" t="s">
        <v>378</v>
      </c>
      <c r="F350" s="16">
        <v>400</v>
      </c>
      <c r="G350" s="16">
        <v>400</v>
      </c>
      <c r="H350" s="16">
        <v>400</v>
      </c>
      <c r="I350" s="16"/>
      <c r="J350" s="34"/>
    </row>
    <row r="351" spans="1:16" ht="46.8" x14ac:dyDescent="0.3">
      <c r="A351" s="43" t="s">
        <v>74</v>
      </c>
      <c r="B351" s="41">
        <v>600</v>
      </c>
      <c r="C351" s="43"/>
      <c r="D351" s="43"/>
      <c r="E351" s="12" t="s">
        <v>395</v>
      </c>
      <c r="F351" s="16">
        <f t="shared" ref="F351:I352" si="146">F352</f>
        <v>1028.5</v>
      </c>
      <c r="G351" s="16">
        <f t="shared" si="146"/>
        <v>1028.5</v>
      </c>
      <c r="H351" s="16">
        <f t="shared" si="146"/>
        <v>1028.5</v>
      </c>
      <c r="I351" s="16">
        <f t="shared" si="146"/>
        <v>0</v>
      </c>
      <c r="J351" s="34"/>
      <c r="N351" s="21" t="s">
        <v>1343</v>
      </c>
    </row>
    <row r="352" spans="1:16" x14ac:dyDescent="0.3">
      <c r="A352" s="43" t="s">
        <v>74</v>
      </c>
      <c r="B352" s="41">
        <v>620</v>
      </c>
      <c r="C352" s="43"/>
      <c r="D352" s="43"/>
      <c r="E352" s="12" t="s">
        <v>410</v>
      </c>
      <c r="F352" s="16">
        <f t="shared" si="146"/>
        <v>1028.5</v>
      </c>
      <c r="G352" s="16">
        <f t="shared" si="146"/>
        <v>1028.5</v>
      </c>
      <c r="H352" s="16">
        <f t="shared" si="146"/>
        <v>1028.5</v>
      </c>
      <c r="I352" s="16">
        <f t="shared" si="146"/>
        <v>0</v>
      </c>
      <c r="J352" s="34"/>
      <c r="O352" s="21" t="s">
        <v>1344</v>
      </c>
    </row>
    <row r="353" spans="1:37" x14ac:dyDescent="0.3">
      <c r="A353" s="43" t="s">
        <v>74</v>
      </c>
      <c r="B353" s="41">
        <v>620</v>
      </c>
      <c r="C353" s="43" t="s">
        <v>25</v>
      </c>
      <c r="D353" s="43" t="s">
        <v>25</v>
      </c>
      <c r="E353" s="12" t="s">
        <v>378</v>
      </c>
      <c r="F353" s="16">
        <v>1028.5</v>
      </c>
      <c r="G353" s="16">
        <v>1028.5</v>
      </c>
      <c r="H353" s="16">
        <v>1028.5</v>
      </c>
      <c r="I353" s="16"/>
      <c r="J353" s="34"/>
    </row>
    <row r="354" spans="1:37" ht="78" x14ac:dyDescent="0.3">
      <c r="A354" s="43" t="s">
        <v>75</v>
      </c>
      <c r="B354" s="41"/>
      <c r="C354" s="43"/>
      <c r="D354" s="43"/>
      <c r="E354" s="12" t="s">
        <v>456</v>
      </c>
      <c r="F354" s="16">
        <f t="shared" ref="F354:I356" si="147">F355</f>
        <v>2221.1999999999998</v>
      </c>
      <c r="G354" s="16">
        <f t="shared" si="147"/>
        <v>2279.5</v>
      </c>
      <c r="H354" s="16">
        <f t="shared" si="147"/>
        <v>2279.5</v>
      </c>
      <c r="I354" s="16">
        <f t="shared" si="147"/>
        <v>0</v>
      </c>
      <c r="J354" s="34"/>
      <c r="P354" s="21" t="s">
        <v>1346</v>
      </c>
    </row>
    <row r="355" spans="1:37" ht="46.8" x14ac:dyDescent="0.3">
      <c r="A355" s="43" t="s">
        <v>75</v>
      </c>
      <c r="B355" s="41">
        <v>600</v>
      </c>
      <c r="C355" s="43"/>
      <c r="D355" s="43"/>
      <c r="E355" s="12" t="s">
        <v>395</v>
      </c>
      <c r="F355" s="16">
        <f t="shared" si="147"/>
        <v>2221.1999999999998</v>
      </c>
      <c r="G355" s="16">
        <f t="shared" si="147"/>
        <v>2279.5</v>
      </c>
      <c r="H355" s="16">
        <f t="shared" si="147"/>
        <v>2279.5</v>
      </c>
      <c r="I355" s="16">
        <f t="shared" si="147"/>
        <v>0</v>
      </c>
      <c r="J355" s="34"/>
      <c r="N355" s="21" t="s">
        <v>1343</v>
      </c>
    </row>
    <row r="356" spans="1:37" ht="78" x14ac:dyDescent="0.3">
      <c r="A356" s="43" t="s">
        <v>75</v>
      </c>
      <c r="B356" s="41">
        <v>630</v>
      </c>
      <c r="C356" s="43"/>
      <c r="D356" s="43"/>
      <c r="E356" s="12" t="s">
        <v>758</v>
      </c>
      <c r="F356" s="16">
        <f t="shared" si="147"/>
        <v>2221.1999999999998</v>
      </c>
      <c r="G356" s="16">
        <f t="shared" si="147"/>
        <v>2279.5</v>
      </c>
      <c r="H356" s="16">
        <f t="shared" si="147"/>
        <v>2279.5</v>
      </c>
      <c r="I356" s="16">
        <f t="shared" si="147"/>
        <v>0</v>
      </c>
      <c r="J356" s="34"/>
      <c r="O356" s="21" t="s">
        <v>1344</v>
      </c>
    </row>
    <row r="357" spans="1:37" x14ac:dyDescent="0.3">
      <c r="A357" s="43" t="s">
        <v>75</v>
      </c>
      <c r="B357" s="41">
        <v>630</v>
      </c>
      <c r="C357" s="43" t="s">
        <v>25</v>
      </c>
      <c r="D357" s="43" t="s">
        <v>25</v>
      </c>
      <c r="E357" s="12" t="s">
        <v>378</v>
      </c>
      <c r="F357" s="16">
        <v>2221.1999999999998</v>
      </c>
      <c r="G357" s="16">
        <v>2279.5</v>
      </c>
      <c r="H357" s="16">
        <v>2279.5</v>
      </c>
      <c r="I357" s="16"/>
      <c r="J357" s="34"/>
    </row>
    <row r="358" spans="1:37" s="9" customFormat="1" ht="46.8" x14ac:dyDescent="0.3">
      <c r="A358" s="8" t="s">
        <v>81</v>
      </c>
      <c r="B358" s="14"/>
      <c r="C358" s="8"/>
      <c r="D358" s="8"/>
      <c r="E358" s="13" t="s">
        <v>718</v>
      </c>
      <c r="F358" s="15">
        <f t="shared" ref="F358:I358" si="148">F359</f>
        <v>32875.5</v>
      </c>
      <c r="G358" s="15">
        <f t="shared" si="148"/>
        <v>32875.5</v>
      </c>
      <c r="H358" s="15">
        <f t="shared" si="148"/>
        <v>32875.5</v>
      </c>
      <c r="I358" s="15">
        <f t="shared" si="148"/>
        <v>0</v>
      </c>
      <c r="J358" s="33"/>
      <c r="K358" s="23"/>
      <c r="L358" s="23" t="s">
        <v>1341</v>
      </c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</row>
    <row r="359" spans="1:37" ht="46.8" x14ac:dyDescent="0.3">
      <c r="A359" s="43" t="s">
        <v>82</v>
      </c>
      <c r="B359" s="41"/>
      <c r="C359" s="43"/>
      <c r="D359" s="43"/>
      <c r="E359" s="12" t="s">
        <v>599</v>
      </c>
      <c r="F359" s="16">
        <f t="shared" ref="F359:I359" si="149">F360+F364</f>
        <v>32875.5</v>
      </c>
      <c r="G359" s="16">
        <f t="shared" si="149"/>
        <v>32875.5</v>
      </c>
      <c r="H359" s="16">
        <f t="shared" si="149"/>
        <v>32875.5</v>
      </c>
      <c r="I359" s="16">
        <f t="shared" si="149"/>
        <v>0</v>
      </c>
      <c r="J359" s="34"/>
      <c r="M359" s="21" t="s">
        <v>1342</v>
      </c>
    </row>
    <row r="360" spans="1:37" ht="31.2" x14ac:dyDescent="0.3">
      <c r="A360" s="43" t="s">
        <v>79</v>
      </c>
      <c r="B360" s="41"/>
      <c r="C360" s="43"/>
      <c r="D360" s="43"/>
      <c r="E360" s="12" t="s">
        <v>457</v>
      </c>
      <c r="F360" s="16">
        <f t="shared" ref="F360:I362" si="150">F361</f>
        <v>6374.4</v>
      </c>
      <c r="G360" s="16">
        <f t="shared" si="150"/>
        <v>6374.4</v>
      </c>
      <c r="H360" s="16">
        <f t="shared" si="150"/>
        <v>6374.4</v>
      </c>
      <c r="I360" s="16">
        <f t="shared" si="150"/>
        <v>0</v>
      </c>
      <c r="J360" s="34"/>
      <c r="P360" s="21" t="s">
        <v>1346</v>
      </c>
    </row>
    <row r="361" spans="1:37" ht="46.8" x14ac:dyDescent="0.3">
      <c r="A361" s="43" t="s">
        <v>79</v>
      </c>
      <c r="B361" s="41">
        <v>600</v>
      </c>
      <c r="C361" s="43"/>
      <c r="D361" s="43"/>
      <c r="E361" s="12" t="s">
        <v>395</v>
      </c>
      <c r="F361" s="16">
        <f t="shared" si="150"/>
        <v>6374.4</v>
      </c>
      <c r="G361" s="16">
        <f t="shared" si="150"/>
        <v>6374.4</v>
      </c>
      <c r="H361" s="16">
        <f t="shared" si="150"/>
        <v>6374.4</v>
      </c>
      <c r="I361" s="16">
        <f t="shared" si="150"/>
        <v>0</v>
      </c>
      <c r="J361" s="34"/>
      <c r="N361" s="21" t="s">
        <v>1343</v>
      </c>
    </row>
    <row r="362" spans="1:37" x14ac:dyDescent="0.3">
      <c r="A362" s="43" t="s">
        <v>79</v>
      </c>
      <c r="B362" s="41">
        <v>620</v>
      </c>
      <c r="C362" s="43"/>
      <c r="D362" s="43"/>
      <c r="E362" s="12" t="s">
        <v>410</v>
      </c>
      <c r="F362" s="16">
        <f t="shared" si="150"/>
        <v>6374.4</v>
      </c>
      <c r="G362" s="16">
        <f t="shared" si="150"/>
        <v>6374.4</v>
      </c>
      <c r="H362" s="16">
        <f t="shared" si="150"/>
        <v>6374.4</v>
      </c>
      <c r="I362" s="16">
        <f t="shared" si="150"/>
        <v>0</v>
      </c>
      <c r="J362" s="34"/>
      <c r="O362" s="21" t="s">
        <v>1344</v>
      </c>
    </row>
    <row r="363" spans="1:37" x14ac:dyDescent="0.3">
      <c r="A363" s="43" t="s">
        <v>79</v>
      </c>
      <c r="B363" s="41">
        <v>620</v>
      </c>
      <c r="C363" s="43" t="s">
        <v>25</v>
      </c>
      <c r="D363" s="43" t="s">
        <v>25</v>
      </c>
      <c r="E363" s="12" t="s">
        <v>378</v>
      </c>
      <c r="F363" s="16">
        <v>6374.4</v>
      </c>
      <c r="G363" s="16">
        <v>6374.4</v>
      </c>
      <c r="H363" s="16">
        <v>6374.4</v>
      </c>
      <c r="I363" s="16"/>
      <c r="J363" s="34"/>
    </row>
    <row r="364" spans="1:37" ht="78" x14ac:dyDescent="0.3">
      <c r="A364" s="43" t="s">
        <v>80</v>
      </c>
      <c r="B364" s="41"/>
      <c r="C364" s="43"/>
      <c r="D364" s="43"/>
      <c r="E364" s="12" t="s">
        <v>458</v>
      </c>
      <c r="F364" s="16">
        <f t="shared" ref="F364:I366" si="151">F365</f>
        <v>26501.1</v>
      </c>
      <c r="G364" s="16">
        <f t="shared" si="151"/>
        <v>26501.1</v>
      </c>
      <c r="H364" s="16">
        <f t="shared" si="151"/>
        <v>26501.1</v>
      </c>
      <c r="I364" s="16">
        <f t="shared" si="151"/>
        <v>0</v>
      </c>
      <c r="J364" s="34"/>
      <c r="P364" s="21" t="s">
        <v>1346</v>
      </c>
    </row>
    <row r="365" spans="1:37" ht="46.8" x14ac:dyDescent="0.3">
      <c r="A365" s="43" t="s">
        <v>80</v>
      </c>
      <c r="B365" s="41">
        <v>600</v>
      </c>
      <c r="C365" s="43"/>
      <c r="D365" s="43"/>
      <c r="E365" s="12" t="s">
        <v>395</v>
      </c>
      <c r="F365" s="16">
        <f t="shared" si="151"/>
        <v>26501.1</v>
      </c>
      <c r="G365" s="16">
        <f t="shared" si="151"/>
        <v>26501.1</v>
      </c>
      <c r="H365" s="16">
        <f t="shared" si="151"/>
        <v>26501.1</v>
      </c>
      <c r="I365" s="16">
        <f t="shared" si="151"/>
        <v>0</v>
      </c>
      <c r="J365" s="34"/>
      <c r="N365" s="21" t="s">
        <v>1343</v>
      </c>
    </row>
    <row r="366" spans="1:37" ht="78" x14ac:dyDescent="0.3">
      <c r="A366" s="43" t="s">
        <v>80</v>
      </c>
      <c r="B366" s="41">
        <v>630</v>
      </c>
      <c r="C366" s="43"/>
      <c r="D366" s="43"/>
      <c r="E366" s="12" t="s">
        <v>758</v>
      </c>
      <c r="F366" s="16">
        <f t="shared" si="151"/>
        <v>26501.1</v>
      </c>
      <c r="G366" s="16">
        <f t="shared" si="151"/>
        <v>26501.1</v>
      </c>
      <c r="H366" s="16">
        <f t="shared" si="151"/>
        <v>26501.1</v>
      </c>
      <c r="I366" s="16">
        <f t="shared" si="151"/>
        <v>0</v>
      </c>
      <c r="J366" s="34"/>
      <c r="O366" s="21" t="s">
        <v>1344</v>
      </c>
    </row>
    <row r="367" spans="1:37" x14ac:dyDescent="0.3">
      <c r="A367" s="43" t="s">
        <v>80</v>
      </c>
      <c r="B367" s="41">
        <v>630</v>
      </c>
      <c r="C367" s="43" t="s">
        <v>25</v>
      </c>
      <c r="D367" s="43" t="s">
        <v>25</v>
      </c>
      <c r="E367" s="12" t="s">
        <v>378</v>
      </c>
      <c r="F367" s="16">
        <v>26501.1</v>
      </c>
      <c r="G367" s="16">
        <v>26501.1</v>
      </c>
      <c r="H367" s="16">
        <v>26501.1</v>
      </c>
      <c r="I367" s="16"/>
      <c r="J367" s="34"/>
    </row>
    <row r="368" spans="1:37" s="7" customFormat="1" ht="46.8" x14ac:dyDescent="0.3">
      <c r="A368" s="6" t="s">
        <v>84</v>
      </c>
      <c r="B368" s="11"/>
      <c r="C368" s="6"/>
      <c r="D368" s="6"/>
      <c r="E368" s="42" t="s">
        <v>600</v>
      </c>
      <c r="F368" s="10">
        <f t="shared" ref="F368:I368" si="152">F369+F419</f>
        <v>1182371.3999999999</v>
      </c>
      <c r="G368" s="10">
        <f t="shared" si="152"/>
        <v>1500957.8</v>
      </c>
      <c r="H368" s="10">
        <f t="shared" si="152"/>
        <v>1463368.4</v>
      </c>
      <c r="I368" s="10">
        <f t="shared" si="152"/>
        <v>0</v>
      </c>
      <c r="J368" s="34"/>
      <c r="K368" s="22" t="s">
        <v>1340</v>
      </c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</row>
    <row r="369" spans="1:37" s="9" customFormat="1" ht="31.2" x14ac:dyDescent="0.3">
      <c r="A369" s="8" t="s">
        <v>85</v>
      </c>
      <c r="B369" s="14"/>
      <c r="C369" s="8"/>
      <c r="D369" s="8"/>
      <c r="E369" s="13" t="s">
        <v>1047</v>
      </c>
      <c r="F369" s="15">
        <f t="shared" ref="F369:I369" si="153">F370+F389+F410</f>
        <v>151471.9</v>
      </c>
      <c r="G369" s="15">
        <f t="shared" si="153"/>
        <v>462930.5</v>
      </c>
      <c r="H369" s="15">
        <f t="shared" si="153"/>
        <v>425341.1</v>
      </c>
      <c r="I369" s="15">
        <f t="shared" si="153"/>
        <v>0</v>
      </c>
      <c r="J369" s="33"/>
      <c r="K369" s="23"/>
      <c r="L369" s="23" t="s">
        <v>1341</v>
      </c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</row>
    <row r="370" spans="1:37" ht="62.4" x14ac:dyDescent="0.3">
      <c r="A370" s="43" t="s">
        <v>86</v>
      </c>
      <c r="B370" s="41"/>
      <c r="C370" s="43"/>
      <c r="D370" s="43"/>
      <c r="E370" s="12" t="s">
        <v>601</v>
      </c>
      <c r="F370" s="16">
        <f t="shared" ref="F370:I370" si="154">F381+F385+F371+F377</f>
        <v>34000.1</v>
      </c>
      <c r="G370" s="16">
        <f t="shared" si="154"/>
        <v>350759.2</v>
      </c>
      <c r="H370" s="16">
        <f t="shared" si="154"/>
        <v>313169.8</v>
      </c>
      <c r="I370" s="16">
        <f t="shared" si="154"/>
        <v>0</v>
      </c>
      <c r="J370" s="34"/>
      <c r="M370" s="21" t="s">
        <v>1342</v>
      </c>
    </row>
    <row r="371" spans="1:37" ht="31.2" hidden="1" x14ac:dyDescent="0.3">
      <c r="A371" s="43" t="s">
        <v>724</v>
      </c>
      <c r="B371" s="41"/>
      <c r="C371" s="43"/>
      <c r="D371" s="43"/>
      <c r="E371" s="12" t="s">
        <v>772</v>
      </c>
      <c r="F371" s="16">
        <f t="shared" ref="F371:I373" si="155">F372</f>
        <v>0</v>
      </c>
      <c r="G371" s="16">
        <f t="shared" si="155"/>
        <v>0</v>
      </c>
      <c r="H371" s="16">
        <f t="shared" si="155"/>
        <v>0</v>
      </c>
      <c r="I371" s="16">
        <f t="shared" si="155"/>
        <v>0</v>
      </c>
      <c r="J371" s="34">
        <v>0</v>
      </c>
      <c r="P371" s="21" t="s">
        <v>1346</v>
      </c>
    </row>
    <row r="372" spans="1:37" ht="46.8" hidden="1" x14ac:dyDescent="0.3">
      <c r="A372" s="43" t="s">
        <v>724</v>
      </c>
      <c r="B372" s="41">
        <v>400</v>
      </c>
      <c r="C372" s="43"/>
      <c r="D372" s="43"/>
      <c r="E372" s="12" t="s">
        <v>394</v>
      </c>
      <c r="F372" s="16">
        <f t="shared" ref="F372:I372" si="156">F373+F375</f>
        <v>0</v>
      </c>
      <c r="G372" s="16">
        <f t="shared" si="156"/>
        <v>0</v>
      </c>
      <c r="H372" s="16">
        <f t="shared" si="156"/>
        <v>0</v>
      </c>
      <c r="I372" s="16">
        <f t="shared" si="156"/>
        <v>0</v>
      </c>
      <c r="J372" s="34">
        <v>0</v>
      </c>
      <c r="N372" s="21" t="s">
        <v>1343</v>
      </c>
    </row>
    <row r="373" spans="1:37" hidden="1" x14ac:dyDescent="0.3">
      <c r="A373" s="43" t="s">
        <v>724</v>
      </c>
      <c r="B373" s="41">
        <v>410</v>
      </c>
      <c r="C373" s="43"/>
      <c r="D373" s="43"/>
      <c r="E373" s="12" t="s">
        <v>407</v>
      </c>
      <c r="F373" s="16">
        <f t="shared" si="155"/>
        <v>0</v>
      </c>
      <c r="G373" s="16">
        <f t="shared" si="155"/>
        <v>0</v>
      </c>
      <c r="H373" s="16">
        <f t="shared" si="155"/>
        <v>0</v>
      </c>
      <c r="I373" s="16">
        <f t="shared" si="155"/>
        <v>0</v>
      </c>
      <c r="J373" s="34">
        <v>0</v>
      </c>
      <c r="O373" s="21" t="s">
        <v>1344</v>
      </c>
    </row>
    <row r="374" spans="1:37" hidden="1" x14ac:dyDescent="0.3">
      <c r="A374" s="43" t="s">
        <v>724</v>
      </c>
      <c r="B374" s="41">
        <v>410</v>
      </c>
      <c r="C374" s="43" t="s">
        <v>83</v>
      </c>
      <c r="D374" s="43" t="s">
        <v>17</v>
      </c>
      <c r="E374" s="12" t="s">
        <v>388</v>
      </c>
      <c r="F374" s="19"/>
      <c r="G374" s="19"/>
      <c r="H374" s="19"/>
      <c r="I374" s="19"/>
      <c r="J374" s="34">
        <v>0</v>
      </c>
    </row>
    <row r="375" spans="1:37" ht="140.4" hidden="1" x14ac:dyDescent="0.3">
      <c r="A375" s="43" t="s">
        <v>724</v>
      </c>
      <c r="B375" s="41">
        <v>460</v>
      </c>
      <c r="C375" s="43"/>
      <c r="D375" s="43"/>
      <c r="E375" s="12" t="s">
        <v>408</v>
      </c>
      <c r="F375" s="16">
        <f t="shared" ref="F375:I375" si="157">F376</f>
        <v>0</v>
      </c>
      <c r="G375" s="16">
        <f t="shared" si="157"/>
        <v>0</v>
      </c>
      <c r="H375" s="16">
        <f t="shared" si="157"/>
        <v>0</v>
      </c>
      <c r="I375" s="16">
        <f t="shared" si="157"/>
        <v>0</v>
      </c>
      <c r="J375" s="34">
        <v>0</v>
      </c>
      <c r="O375" s="21" t="s">
        <v>1344</v>
      </c>
    </row>
    <row r="376" spans="1:37" hidden="1" x14ac:dyDescent="0.3">
      <c r="A376" s="43" t="s">
        <v>724</v>
      </c>
      <c r="B376" s="41">
        <v>460</v>
      </c>
      <c r="C376" s="43" t="s">
        <v>83</v>
      </c>
      <c r="D376" s="43" t="s">
        <v>17</v>
      </c>
      <c r="E376" s="12" t="s">
        <v>388</v>
      </c>
      <c r="F376" s="19"/>
      <c r="G376" s="19"/>
      <c r="H376" s="19"/>
      <c r="I376" s="19"/>
      <c r="J376" s="34">
        <v>0</v>
      </c>
    </row>
    <row r="377" spans="1:37" ht="31.2" hidden="1" x14ac:dyDescent="0.3">
      <c r="A377" s="17" t="s">
        <v>1150</v>
      </c>
      <c r="B377" s="41"/>
      <c r="C377" s="43"/>
      <c r="D377" s="43"/>
      <c r="E377" s="12" t="s">
        <v>1151</v>
      </c>
      <c r="F377" s="19">
        <f t="shared" ref="F377:I379" si="158">F378</f>
        <v>0</v>
      </c>
      <c r="G377" s="19">
        <f t="shared" si="158"/>
        <v>0</v>
      </c>
      <c r="H377" s="19">
        <f t="shared" si="158"/>
        <v>0</v>
      </c>
      <c r="I377" s="19">
        <f t="shared" si="158"/>
        <v>0</v>
      </c>
      <c r="J377" s="34">
        <v>0</v>
      </c>
      <c r="P377" s="21" t="s">
        <v>1346</v>
      </c>
    </row>
    <row r="378" spans="1:37" ht="46.8" hidden="1" x14ac:dyDescent="0.3">
      <c r="A378" s="17" t="s">
        <v>1150</v>
      </c>
      <c r="B378" s="41">
        <v>400</v>
      </c>
      <c r="C378" s="43"/>
      <c r="D378" s="43"/>
      <c r="E378" s="12" t="s">
        <v>394</v>
      </c>
      <c r="F378" s="19">
        <f t="shared" si="158"/>
        <v>0</v>
      </c>
      <c r="G378" s="19">
        <f t="shared" si="158"/>
        <v>0</v>
      </c>
      <c r="H378" s="19">
        <f t="shared" si="158"/>
        <v>0</v>
      </c>
      <c r="I378" s="19">
        <f t="shared" si="158"/>
        <v>0</v>
      </c>
      <c r="J378" s="34">
        <v>0</v>
      </c>
      <c r="N378" s="21" t="s">
        <v>1343</v>
      </c>
    </row>
    <row r="379" spans="1:37" hidden="1" x14ac:dyDescent="0.3">
      <c r="A379" s="17" t="s">
        <v>1150</v>
      </c>
      <c r="B379" s="41">
        <v>410</v>
      </c>
      <c r="C379" s="43"/>
      <c r="D379" s="43"/>
      <c r="E379" s="12" t="s">
        <v>407</v>
      </c>
      <c r="F379" s="19">
        <f t="shared" si="158"/>
        <v>0</v>
      </c>
      <c r="G379" s="19">
        <f t="shared" si="158"/>
        <v>0</v>
      </c>
      <c r="H379" s="19">
        <f t="shared" si="158"/>
        <v>0</v>
      </c>
      <c r="I379" s="19">
        <f t="shared" si="158"/>
        <v>0</v>
      </c>
      <c r="J379" s="34">
        <v>0</v>
      </c>
      <c r="O379" s="21" t="s">
        <v>1344</v>
      </c>
    </row>
    <row r="380" spans="1:37" hidden="1" x14ac:dyDescent="0.3">
      <c r="A380" s="17" t="s">
        <v>1150</v>
      </c>
      <c r="B380" s="41">
        <v>410</v>
      </c>
      <c r="C380" s="43" t="s">
        <v>83</v>
      </c>
      <c r="D380" s="43" t="s">
        <v>17</v>
      </c>
      <c r="E380" s="12" t="s">
        <v>388</v>
      </c>
      <c r="F380" s="19"/>
      <c r="G380" s="19"/>
      <c r="H380" s="19"/>
      <c r="I380" s="19"/>
      <c r="J380" s="34">
        <v>0</v>
      </c>
    </row>
    <row r="381" spans="1:37" ht="31.2" x14ac:dyDescent="0.3">
      <c r="A381" s="43" t="s">
        <v>566</v>
      </c>
      <c r="B381" s="41"/>
      <c r="C381" s="43"/>
      <c r="D381" s="43"/>
      <c r="E381" s="12" t="s">
        <v>701</v>
      </c>
      <c r="F381" s="16">
        <f t="shared" ref="F381:I383" si="159">F382</f>
        <v>34000.1</v>
      </c>
      <c r="G381" s="16">
        <f t="shared" si="159"/>
        <v>190073.7</v>
      </c>
      <c r="H381" s="16">
        <f t="shared" si="159"/>
        <v>313169.8</v>
      </c>
      <c r="I381" s="16">
        <f t="shared" si="159"/>
        <v>0</v>
      </c>
      <c r="J381" s="34"/>
      <c r="P381" s="21" t="s">
        <v>1346</v>
      </c>
    </row>
    <row r="382" spans="1:37" ht="46.8" x14ac:dyDescent="0.3">
      <c r="A382" s="43" t="s">
        <v>566</v>
      </c>
      <c r="B382" s="41">
        <v>400</v>
      </c>
      <c r="C382" s="43"/>
      <c r="D382" s="43"/>
      <c r="E382" s="12" t="s">
        <v>394</v>
      </c>
      <c r="F382" s="16">
        <f t="shared" si="159"/>
        <v>34000.1</v>
      </c>
      <c r="G382" s="16">
        <f t="shared" si="159"/>
        <v>190073.7</v>
      </c>
      <c r="H382" s="16">
        <f t="shared" si="159"/>
        <v>313169.8</v>
      </c>
      <c r="I382" s="16">
        <f t="shared" si="159"/>
        <v>0</v>
      </c>
      <c r="J382" s="34"/>
      <c r="N382" s="21" t="s">
        <v>1343</v>
      </c>
    </row>
    <row r="383" spans="1:37" x14ac:dyDescent="0.3">
      <c r="A383" s="43" t="s">
        <v>566</v>
      </c>
      <c r="B383" s="41">
        <v>410</v>
      </c>
      <c r="C383" s="43"/>
      <c r="D383" s="43"/>
      <c r="E383" s="12" t="s">
        <v>407</v>
      </c>
      <c r="F383" s="16">
        <f t="shared" si="159"/>
        <v>34000.1</v>
      </c>
      <c r="G383" s="16">
        <f t="shared" si="159"/>
        <v>190073.7</v>
      </c>
      <c r="H383" s="16">
        <f t="shared" si="159"/>
        <v>313169.8</v>
      </c>
      <c r="I383" s="16">
        <f t="shared" si="159"/>
        <v>0</v>
      </c>
      <c r="J383" s="34"/>
      <c r="O383" s="21" t="s">
        <v>1344</v>
      </c>
    </row>
    <row r="384" spans="1:37" x14ac:dyDescent="0.3">
      <c r="A384" s="43" t="s">
        <v>566</v>
      </c>
      <c r="B384" s="41">
        <v>410</v>
      </c>
      <c r="C384" s="43" t="s">
        <v>83</v>
      </c>
      <c r="D384" s="43" t="s">
        <v>17</v>
      </c>
      <c r="E384" s="12" t="s">
        <v>388</v>
      </c>
      <c r="F384" s="16">
        <v>34000.1</v>
      </c>
      <c r="G384" s="16">
        <v>190073.7</v>
      </c>
      <c r="H384" s="16">
        <v>313169.8</v>
      </c>
      <c r="I384" s="16"/>
      <c r="J384" s="34"/>
    </row>
    <row r="385" spans="1:16" ht="46.8" x14ac:dyDescent="0.3">
      <c r="A385" s="43" t="s">
        <v>567</v>
      </c>
      <c r="B385" s="41"/>
      <c r="C385" s="43"/>
      <c r="D385" s="43"/>
      <c r="E385" s="12" t="s">
        <v>1246</v>
      </c>
      <c r="F385" s="16">
        <f t="shared" ref="F385:I387" si="160">F386</f>
        <v>0</v>
      </c>
      <c r="G385" s="16">
        <f t="shared" si="160"/>
        <v>160685.5</v>
      </c>
      <c r="H385" s="16">
        <f t="shared" si="160"/>
        <v>0</v>
      </c>
      <c r="I385" s="16">
        <f t="shared" si="160"/>
        <v>0</v>
      </c>
      <c r="J385" s="34"/>
      <c r="P385" s="21" t="s">
        <v>1346</v>
      </c>
    </row>
    <row r="386" spans="1:16" ht="46.8" x14ac:dyDescent="0.3">
      <c r="A386" s="43" t="s">
        <v>567</v>
      </c>
      <c r="B386" s="41">
        <v>400</v>
      </c>
      <c r="C386" s="43"/>
      <c r="D386" s="43"/>
      <c r="E386" s="12" t="s">
        <v>394</v>
      </c>
      <c r="F386" s="16">
        <f t="shared" si="160"/>
        <v>0</v>
      </c>
      <c r="G386" s="16">
        <f t="shared" si="160"/>
        <v>160685.5</v>
      </c>
      <c r="H386" s="16">
        <f t="shared" si="160"/>
        <v>0</v>
      </c>
      <c r="I386" s="16">
        <f t="shared" si="160"/>
        <v>0</v>
      </c>
      <c r="J386" s="34"/>
      <c r="N386" s="21" t="s">
        <v>1343</v>
      </c>
    </row>
    <row r="387" spans="1:16" x14ac:dyDescent="0.3">
      <c r="A387" s="43" t="s">
        <v>567</v>
      </c>
      <c r="B387" s="41">
        <v>410</v>
      </c>
      <c r="C387" s="43"/>
      <c r="D387" s="43"/>
      <c r="E387" s="12" t="s">
        <v>407</v>
      </c>
      <c r="F387" s="16">
        <f t="shared" si="160"/>
        <v>0</v>
      </c>
      <c r="G387" s="16">
        <f t="shared" si="160"/>
        <v>160685.5</v>
      </c>
      <c r="H387" s="16">
        <f t="shared" si="160"/>
        <v>0</v>
      </c>
      <c r="I387" s="16">
        <f t="shared" si="160"/>
        <v>0</v>
      </c>
      <c r="J387" s="34"/>
      <c r="O387" s="21" t="s">
        <v>1344</v>
      </c>
    </row>
    <row r="388" spans="1:16" x14ac:dyDescent="0.3">
      <c r="A388" s="43" t="s">
        <v>567</v>
      </c>
      <c r="B388" s="41">
        <v>410</v>
      </c>
      <c r="C388" s="43" t="s">
        <v>83</v>
      </c>
      <c r="D388" s="43" t="s">
        <v>17</v>
      </c>
      <c r="E388" s="12" t="s">
        <v>388</v>
      </c>
      <c r="F388" s="16"/>
      <c r="G388" s="16">
        <v>160685.5</v>
      </c>
      <c r="H388" s="16"/>
      <c r="I388" s="16"/>
      <c r="J388" s="34"/>
    </row>
    <row r="389" spans="1:16" ht="62.4" x14ac:dyDescent="0.3">
      <c r="A389" s="43" t="s">
        <v>91</v>
      </c>
      <c r="B389" s="41"/>
      <c r="C389" s="43"/>
      <c r="D389" s="43"/>
      <c r="E389" s="12" t="s">
        <v>602</v>
      </c>
      <c r="F389" s="16">
        <f t="shared" ref="F389:I389" si="161">F390+F397+F404</f>
        <v>117471.8</v>
      </c>
      <c r="G389" s="16">
        <f t="shared" si="161"/>
        <v>112171.3</v>
      </c>
      <c r="H389" s="16">
        <f t="shared" si="161"/>
        <v>112171.3</v>
      </c>
      <c r="I389" s="16">
        <f t="shared" si="161"/>
        <v>0</v>
      </c>
      <c r="J389" s="34"/>
      <c r="M389" s="21" t="s">
        <v>1342</v>
      </c>
    </row>
    <row r="390" spans="1:16" ht="31.2" x14ac:dyDescent="0.3">
      <c r="A390" s="43" t="s">
        <v>88</v>
      </c>
      <c r="B390" s="41"/>
      <c r="C390" s="43"/>
      <c r="D390" s="43"/>
      <c r="E390" s="12" t="s">
        <v>483</v>
      </c>
      <c r="F390" s="16">
        <f t="shared" ref="F390:I390" si="162">F391</f>
        <v>770.7</v>
      </c>
      <c r="G390" s="16">
        <f t="shared" si="162"/>
        <v>801.69999999999993</v>
      </c>
      <c r="H390" s="16">
        <f t="shared" si="162"/>
        <v>801.69999999999993</v>
      </c>
      <c r="I390" s="16">
        <f t="shared" si="162"/>
        <v>0</v>
      </c>
      <c r="J390" s="34"/>
      <c r="P390" s="21" t="s">
        <v>1346</v>
      </c>
    </row>
    <row r="391" spans="1:16" ht="46.8" x14ac:dyDescent="0.3">
      <c r="A391" s="43" t="s">
        <v>88</v>
      </c>
      <c r="B391" s="41">
        <v>600</v>
      </c>
      <c r="C391" s="43"/>
      <c r="D391" s="43"/>
      <c r="E391" s="12" t="s">
        <v>395</v>
      </c>
      <c r="F391" s="16">
        <f t="shared" ref="F391:I391" si="163">F392+F394</f>
        <v>770.7</v>
      </c>
      <c r="G391" s="16">
        <f t="shared" si="163"/>
        <v>801.69999999999993</v>
      </c>
      <c r="H391" s="16">
        <f t="shared" si="163"/>
        <v>801.69999999999993</v>
      </c>
      <c r="I391" s="16">
        <f t="shared" si="163"/>
        <v>0</v>
      </c>
      <c r="J391" s="34"/>
      <c r="N391" s="21" t="s">
        <v>1343</v>
      </c>
    </row>
    <row r="392" spans="1:16" x14ac:dyDescent="0.3">
      <c r="A392" s="43" t="s">
        <v>88</v>
      </c>
      <c r="B392" s="41">
        <v>610</v>
      </c>
      <c r="C392" s="43"/>
      <c r="D392" s="43"/>
      <c r="E392" s="12" t="s">
        <v>409</v>
      </c>
      <c r="F392" s="16">
        <f t="shared" ref="F392:I392" si="164">F393</f>
        <v>277.8</v>
      </c>
      <c r="G392" s="16">
        <f t="shared" si="164"/>
        <v>289</v>
      </c>
      <c r="H392" s="16">
        <f t="shared" si="164"/>
        <v>289</v>
      </c>
      <c r="I392" s="16">
        <f t="shared" si="164"/>
        <v>0</v>
      </c>
      <c r="J392" s="34"/>
      <c r="O392" s="21" t="s">
        <v>1344</v>
      </c>
    </row>
    <row r="393" spans="1:16" x14ac:dyDescent="0.3">
      <c r="A393" s="43" t="s">
        <v>88</v>
      </c>
      <c r="B393" s="41">
        <v>610</v>
      </c>
      <c r="C393" s="43" t="s">
        <v>83</v>
      </c>
      <c r="D393" s="43" t="s">
        <v>17</v>
      </c>
      <c r="E393" s="12" t="s">
        <v>388</v>
      </c>
      <c r="F393" s="16">
        <v>277.8</v>
      </c>
      <c r="G393" s="16">
        <v>289</v>
      </c>
      <c r="H393" s="16">
        <v>289</v>
      </c>
      <c r="I393" s="16"/>
      <c r="J393" s="34"/>
    </row>
    <row r="394" spans="1:16" x14ac:dyDescent="0.3">
      <c r="A394" s="43" t="s">
        <v>88</v>
      </c>
      <c r="B394" s="41">
        <v>620</v>
      </c>
      <c r="C394" s="43"/>
      <c r="D394" s="43"/>
      <c r="E394" s="12" t="s">
        <v>410</v>
      </c>
      <c r="F394" s="16">
        <f t="shared" ref="F394:I394" si="165">F395+F396</f>
        <v>492.9</v>
      </c>
      <c r="G394" s="16">
        <f t="shared" si="165"/>
        <v>512.69999999999993</v>
      </c>
      <c r="H394" s="16">
        <f t="shared" si="165"/>
        <v>512.69999999999993</v>
      </c>
      <c r="I394" s="16">
        <f t="shared" si="165"/>
        <v>0</v>
      </c>
      <c r="J394" s="34"/>
      <c r="O394" s="21" t="s">
        <v>1344</v>
      </c>
    </row>
    <row r="395" spans="1:16" x14ac:dyDescent="0.3">
      <c r="A395" s="43" t="s">
        <v>88</v>
      </c>
      <c r="B395" s="41">
        <v>620</v>
      </c>
      <c r="C395" s="43" t="s">
        <v>83</v>
      </c>
      <c r="D395" s="43" t="s">
        <v>5</v>
      </c>
      <c r="E395" s="12" t="s">
        <v>386</v>
      </c>
      <c r="F395" s="16">
        <v>58</v>
      </c>
      <c r="G395" s="16">
        <v>60.3</v>
      </c>
      <c r="H395" s="16">
        <v>60.3</v>
      </c>
      <c r="I395" s="16"/>
      <c r="J395" s="34"/>
    </row>
    <row r="396" spans="1:16" x14ac:dyDescent="0.3">
      <c r="A396" s="43" t="s">
        <v>88</v>
      </c>
      <c r="B396" s="41">
        <v>620</v>
      </c>
      <c r="C396" s="43" t="s">
        <v>83</v>
      </c>
      <c r="D396" s="43" t="s">
        <v>17</v>
      </c>
      <c r="E396" s="12" t="s">
        <v>388</v>
      </c>
      <c r="F396" s="16">
        <v>434.9</v>
      </c>
      <c r="G396" s="16">
        <v>452.4</v>
      </c>
      <c r="H396" s="16">
        <v>452.4</v>
      </c>
      <c r="I396" s="16"/>
      <c r="J396" s="34"/>
    </row>
    <row r="397" spans="1:16" ht="46.8" x14ac:dyDescent="0.3">
      <c r="A397" s="43" t="s">
        <v>89</v>
      </c>
      <c r="B397" s="41"/>
      <c r="C397" s="43"/>
      <c r="D397" s="43"/>
      <c r="E397" s="12" t="s">
        <v>459</v>
      </c>
      <c r="F397" s="16">
        <f t="shared" ref="F397:I397" si="166">F398</f>
        <v>98918.3</v>
      </c>
      <c r="G397" s="16">
        <f t="shared" si="166"/>
        <v>99605.6</v>
      </c>
      <c r="H397" s="16">
        <f t="shared" si="166"/>
        <v>99605.6</v>
      </c>
      <c r="I397" s="16">
        <f t="shared" si="166"/>
        <v>0</v>
      </c>
      <c r="J397" s="34"/>
      <c r="P397" s="21" t="s">
        <v>1346</v>
      </c>
    </row>
    <row r="398" spans="1:16" ht="46.8" x14ac:dyDescent="0.3">
      <c r="A398" s="43" t="s">
        <v>89</v>
      </c>
      <c r="B398" s="41">
        <v>600</v>
      </c>
      <c r="C398" s="43"/>
      <c r="D398" s="43"/>
      <c r="E398" s="12" t="s">
        <v>395</v>
      </c>
      <c r="F398" s="16">
        <f t="shared" ref="F398:I398" si="167">F399+F401</f>
        <v>98918.3</v>
      </c>
      <c r="G398" s="16">
        <f t="shared" si="167"/>
        <v>99605.6</v>
      </c>
      <c r="H398" s="16">
        <f t="shared" si="167"/>
        <v>99605.6</v>
      </c>
      <c r="I398" s="16">
        <f t="shared" si="167"/>
        <v>0</v>
      </c>
      <c r="J398" s="34"/>
      <c r="N398" s="21" t="s">
        <v>1343</v>
      </c>
    </row>
    <row r="399" spans="1:16" x14ac:dyDescent="0.3">
      <c r="A399" s="43" t="s">
        <v>89</v>
      </c>
      <c r="B399" s="41">
        <v>610</v>
      </c>
      <c r="C399" s="43"/>
      <c r="D399" s="43"/>
      <c r="E399" s="12" t="s">
        <v>409</v>
      </c>
      <c r="F399" s="16">
        <f t="shared" ref="F399:I399" si="168">F400</f>
        <v>78719.7</v>
      </c>
      <c r="G399" s="16">
        <f t="shared" si="168"/>
        <v>8357.1</v>
      </c>
      <c r="H399" s="16">
        <f t="shared" si="168"/>
        <v>2891.4</v>
      </c>
      <c r="I399" s="16">
        <f t="shared" si="168"/>
        <v>0</v>
      </c>
      <c r="J399" s="34"/>
      <c r="O399" s="21" t="s">
        <v>1344</v>
      </c>
    </row>
    <row r="400" spans="1:16" x14ac:dyDescent="0.3">
      <c r="A400" s="43" t="s">
        <v>89</v>
      </c>
      <c r="B400" s="41">
        <v>610</v>
      </c>
      <c r="C400" s="43" t="s">
        <v>83</v>
      </c>
      <c r="D400" s="43" t="s">
        <v>17</v>
      </c>
      <c r="E400" s="12" t="s">
        <v>388</v>
      </c>
      <c r="F400" s="16">
        <v>78719.7</v>
      </c>
      <c r="G400" s="16">
        <v>8357.1</v>
      </c>
      <c r="H400" s="16">
        <v>2891.4</v>
      </c>
      <c r="I400" s="16"/>
      <c r="J400" s="34"/>
    </row>
    <row r="401" spans="1:16" x14ac:dyDescent="0.3">
      <c r="A401" s="43" t="s">
        <v>89</v>
      </c>
      <c r="B401" s="41">
        <v>620</v>
      </c>
      <c r="C401" s="43"/>
      <c r="D401" s="43"/>
      <c r="E401" s="12" t="s">
        <v>410</v>
      </c>
      <c r="F401" s="16">
        <f t="shared" ref="F401:I401" si="169">F402+F403</f>
        <v>20198.600000000002</v>
      </c>
      <c r="G401" s="16">
        <f t="shared" si="169"/>
        <v>91248.5</v>
      </c>
      <c r="H401" s="16">
        <f t="shared" si="169"/>
        <v>96714.200000000012</v>
      </c>
      <c r="I401" s="16">
        <f t="shared" si="169"/>
        <v>0</v>
      </c>
      <c r="J401" s="34"/>
      <c r="O401" s="21" t="s">
        <v>1344</v>
      </c>
    </row>
    <row r="402" spans="1:16" x14ac:dyDescent="0.3">
      <c r="A402" s="43" t="s">
        <v>89</v>
      </c>
      <c r="B402" s="41">
        <v>620</v>
      </c>
      <c r="C402" s="43" t="s">
        <v>83</v>
      </c>
      <c r="D402" s="43" t="s">
        <v>5</v>
      </c>
      <c r="E402" s="12" t="s">
        <v>386</v>
      </c>
      <c r="F402" s="19">
        <v>3562.4</v>
      </c>
      <c r="G402" s="19">
        <v>81435.8</v>
      </c>
      <c r="H402" s="19">
        <v>18910.400000000001</v>
      </c>
      <c r="I402" s="19"/>
      <c r="J402" s="34"/>
    </row>
    <row r="403" spans="1:16" x14ac:dyDescent="0.3">
      <c r="A403" s="43" t="s">
        <v>89</v>
      </c>
      <c r="B403" s="41">
        <v>620</v>
      </c>
      <c r="C403" s="43" t="s">
        <v>83</v>
      </c>
      <c r="D403" s="43" t="s">
        <v>17</v>
      </c>
      <c r="E403" s="12" t="s">
        <v>388</v>
      </c>
      <c r="F403" s="16">
        <v>16636.2</v>
      </c>
      <c r="G403" s="16">
        <v>9812.7000000000007</v>
      </c>
      <c r="H403" s="16">
        <v>77803.8</v>
      </c>
      <c r="I403" s="16"/>
      <c r="J403" s="34"/>
    </row>
    <row r="404" spans="1:16" ht="46.8" x14ac:dyDescent="0.3">
      <c r="A404" s="43" t="s">
        <v>90</v>
      </c>
      <c r="B404" s="41"/>
      <c r="C404" s="43"/>
      <c r="D404" s="43"/>
      <c r="E404" s="12" t="s">
        <v>803</v>
      </c>
      <c r="F404" s="16">
        <f t="shared" ref="F404:I408" si="170">F405</f>
        <v>17782.8</v>
      </c>
      <c r="G404" s="16">
        <f t="shared" si="170"/>
        <v>11764</v>
      </c>
      <c r="H404" s="16">
        <f t="shared" si="170"/>
        <v>11764</v>
      </c>
      <c r="I404" s="16">
        <f t="shared" si="170"/>
        <v>0</v>
      </c>
      <c r="J404" s="34"/>
      <c r="P404" s="21" t="s">
        <v>1346</v>
      </c>
    </row>
    <row r="405" spans="1:16" ht="46.8" x14ac:dyDescent="0.3">
      <c r="A405" s="43" t="s">
        <v>90</v>
      </c>
      <c r="B405" s="41">
        <v>600</v>
      </c>
      <c r="C405" s="43"/>
      <c r="D405" s="43"/>
      <c r="E405" s="12" t="s">
        <v>395</v>
      </c>
      <c r="F405" s="16">
        <f t="shared" ref="F405:I405" si="171">F408+F406</f>
        <v>17782.8</v>
      </c>
      <c r="G405" s="16">
        <f t="shared" si="171"/>
        <v>11764</v>
      </c>
      <c r="H405" s="16">
        <f t="shared" si="171"/>
        <v>11764</v>
      </c>
      <c r="I405" s="16">
        <f t="shared" si="171"/>
        <v>0</v>
      </c>
      <c r="J405" s="34"/>
      <c r="N405" s="21" t="s">
        <v>1343</v>
      </c>
    </row>
    <row r="406" spans="1:16" hidden="1" x14ac:dyDescent="0.3">
      <c r="A406" s="43" t="s">
        <v>90</v>
      </c>
      <c r="B406" s="41">
        <v>610</v>
      </c>
      <c r="C406" s="43"/>
      <c r="D406" s="43"/>
      <c r="E406" s="12" t="s">
        <v>409</v>
      </c>
      <c r="F406" s="16">
        <f t="shared" ref="F406:I406" si="172">F407</f>
        <v>0</v>
      </c>
      <c r="G406" s="16">
        <f t="shared" si="172"/>
        <v>0</v>
      </c>
      <c r="H406" s="16">
        <f t="shared" si="172"/>
        <v>0</v>
      </c>
      <c r="I406" s="16">
        <f t="shared" si="172"/>
        <v>0</v>
      </c>
      <c r="J406" s="34">
        <v>0</v>
      </c>
      <c r="O406" s="21" t="s">
        <v>1344</v>
      </c>
    </row>
    <row r="407" spans="1:16" hidden="1" x14ac:dyDescent="0.3">
      <c r="A407" s="43" t="s">
        <v>90</v>
      </c>
      <c r="B407" s="41">
        <v>610</v>
      </c>
      <c r="C407" s="43" t="s">
        <v>83</v>
      </c>
      <c r="D407" s="43" t="s">
        <v>17</v>
      </c>
      <c r="E407" s="12" t="s">
        <v>388</v>
      </c>
      <c r="F407" s="16"/>
      <c r="G407" s="16"/>
      <c r="H407" s="16"/>
      <c r="I407" s="16"/>
      <c r="J407" s="34">
        <v>0</v>
      </c>
    </row>
    <row r="408" spans="1:16" x14ac:dyDescent="0.3">
      <c r="A408" s="43" t="s">
        <v>90</v>
      </c>
      <c r="B408" s="41">
        <v>620</v>
      </c>
      <c r="C408" s="43"/>
      <c r="D408" s="43"/>
      <c r="E408" s="12" t="s">
        <v>410</v>
      </c>
      <c r="F408" s="16">
        <f t="shared" si="170"/>
        <v>17782.8</v>
      </c>
      <c r="G408" s="16">
        <f t="shared" si="170"/>
        <v>11764</v>
      </c>
      <c r="H408" s="16">
        <f t="shared" si="170"/>
        <v>11764</v>
      </c>
      <c r="I408" s="16">
        <f t="shared" si="170"/>
        <v>0</v>
      </c>
      <c r="J408" s="34"/>
      <c r="O408" s="21" t="s">
        <v>1344</v>
      </c>
    </row>
    <row r="409" spans="1:16" x14ac:dyDescent="0.3">
      <c r="A409" s="43" t="s">
        <v>90</v>
      </c>
      <c r="B409" s="41">
        <v>620</v>
      </c>
      <c r="C409" s="43" t="s">
        <v>83</v>
      </c>
      <c r="D409" s="43" t="s">
        <v>5</v>
      </c>
      <c r="E409" s="12" t="s">
        <v>386</v>
      </c>
      <c r="F409" s="16">
        <v>17782.8</v>
      </c>
      <c r="G409" s="16">
        <v>11764</v>
      </c>
      <c r="H409" s="16">
        <v>11764</v>
      </c>
      <c r="I409" s="16"/>
      <c r="J409" s="34"/>
    </row>
    <row r="410" spans="1:16" ht="31.2" hidden="1" x14ac:dyDescent="0.3">
      <c r="A410" s="43" t="s">
        <v>725</v>
      </c>
      <c r="B410" s="41"/>
      <c r="C410" s="43"/>
      <c r="D410" s="43"/>
      <c r="E410" s="12" t="s">
        <v>726</v>
      </c>
      <c r="F410" s="16">
        <f t="shared" ref="F410:I410" si="173">F411+F415</f>
        <v>0</v>
      </c>
      <c r="G410" s="16">
        <f t="shared" si="173"/>
        <v>0</v>
      </c>
      <c r="H410" s="16">
        <f t="shared" si="173"/>
        <v>0</v>
      </c>
      <c r="I410" s="16">
        <f t="shared" si="173"/>
        <v>0</v>
      </c>
      <c r="J410" s="34">
        <v>0</v>
      </c>
      <c r="M410" s="21" t="s">
        <v>1342</v>
      </c>
    </row>
    <row r="411" spans="1:16" ht="31.2" hidden="1" x14ac:dyDescent="0.3">
      <c r="A411" s="43" t="s">
        <v>727</v>
      </c>
      <c r="B411" s="41"/>
      <c r="C411" s="43"/>
      <c r="D411" s="43"/>
      <c r="E411" s="12" t="s">
        <v>1234</v>
      </c>
      <c r="F411" s="16">
        <f t="shared" ref="F411:I412" si="174">F412</f>
        <v>0</v>
      </c>
      <c r="G411" s="16">
        <f t="shared" si="174"/>
        <v>0</v>
      </c>
      <c r="H411" s="16">
        <f t="shared" si="174"/>
        <v>0</v>
      </c>
      <c r="I411" s="16">
        <f t="shared" si="174"/>
        <v>0</v>
      </c>
      <c r="J411" s="34">
        <v>0</v>
      </c>
      <c r="P411" s="21" t="s">
        <v>1346</v>
      </c>
    </row>
    <row r="412" spans="1:16" ht="46.8" hidden="1" x14ac:dyDescent="0.3">
      <c r="A412" s="43" t="s">
        <v>727</v>
      </c>
      <c r="B412" s="41">
        <v>600</v>
      </c>
      <c r="C412" s="43"/>
      <c r="D412" s="43"/>
      <c r="E412" s="12" t="s">
        <v>395</v>
      </c>
      <c r="F412" s="16">
        <f t="shared" si="174"/>
        <v>0</v>
      </c>
      <c r="G412" s="16">
        <f t="shared" si="174"/>
        <v>0</v>
      </c>
      <c r="H412" s="16">
        <f t="shared" si="174"/>
        <v>0</v>
      </c>
      <c r="I412" s="16">
        <f t="shared" si="174"/>
        <v>0</v>
      </c>
      <c r="J412" s="34">
        <v>0</v>
      </c>
      <c r="N412" s="21" t="s">
        <v>1343</v>
      </c>
    </row>
    <row r="413" spans="1:16" hidden="1" x14ac:dyDescent="0.3">
      <c r="A413" s="43" t="s">
        <v>727</v>
      </c>
      <c r="B413" s="41">
        <v>620</v>
      </c>
      <c r="C413" s="43"/>
      <c r="D413" s="43"/>
      <c r="E413" s="12" t="s">
        <v>410</v>
      </c>
      <c r="F413" s="16">
        <f t="shared" ref="F413:I413" si="175">F414</f>
        <v>0</v>
      </c>
      <c r="G413" s="16">
        <f t="shared" si="175"/>
        <v>0</v>
      </c>
      <c r="H413" s="16">
        <f t="shared" si="175"/>
        <v>0</v>
      </c>
      <c r="I413" s="16">
        <f t="shared" si="175"/>
        <v>0</v>
      </c>
      <c r="J413" s="34">
        <v>0</v>
      </c>
      <c r="O413" s="21" t="s">
        <v>1344</v>
      </c>
    </row>
    <row r="414" spans="1:16" hidden="1" x14ac:dyDescent="0.3">
      <c r="A414" s="43" t="s">
        <v>727</v>
      </c>
      <c r="B414" s="41">
        <v>620</v>
      </c>
      <c r="C414" s="43" t="s">
        <v>83</v>
      </c>
      <c r="D414" s="43" t="s">
        <v>17</v>
      </c>
      <c r="E414" s="12" t="s">
        <v>388</v>
      </c>
      <c r="F414" s="16"/>
      <c r="G414" s="16"/>
      <c r="H414" s="16"/>
      <c r="I414" s="16"/>
      <c r="J414" s="34">
        <v>0</v>
      </c>
    </row>
    <row r="415" spans="1:16" ht="124.8" hidden="1" x14ac:dyDescent="0.3">
      <c r="A415" s="17" t="s">
        <v>1068</v>
      </c>
      <c r="B415" s="41"/>
      <c r="C415" s="43"/>
      <c r="D415" s="43"/>
      <c r="E415" s="12" t="s">
        <v>1235</v>
      </c>
      <c r="F415" s="16">
        <f t="shared" ref="F415:I417" si="176">F416</f>
        <v>0</v>
      </c>
      <c r="G415" s="16">
        <f t="shared" si="176"/>
        <v>0</v>
      </c>
      <c r="H415" s="16">
        <f t="shared" si="176"/>
        <v>0</v>
      </c>
      <c r="I415" s="16">
        <f t="shared" si="176"/>
        <v>0</v>
      </c>
      <c r="J415" s="34">
        <v>0</v>
      </c>
      <c r="P415" s="21" t="s">
        <v>1346</v>
      </c>
    </row>
    <row r="416" spans="1:16" ht="46.8" hidden="1" x14ac:dyDescent="0.3">
      <c r="A416" s="17" t="s">
        <v>1068</v>
      </c>
      <c r="B416" s="41">
        <v>600</v>
      </c>
      <c r="C416" s="43"/>
      <c r="D416" s="43"/>
      <c r="E416" s="12" t="s">
        <v>395</v>
      </c>
      <c r="F416" s="16">
        <f t="shared" si="176"/>
        <v>0</v>
      </c>
      <c r="G416" s="16">
        <f t="shared" si="176"/>
        <v>0</v>
      </c>
      <c r="H416" s="16">
        <f t="shared" si="176"/>
        <v>0</v>
      </c>
      <c r="I416" s="16">
        <f t="shared" si="176"/>
        <v>0</v>
      </c>
      <c r="J416" s="34">
        <v>0</v>
      </c>
      <c r="N416" s="21" t="s">
        <v>1343</v>
      </c>
    </row>
    <row r="417" spans="1:37" hidden="1" x14ac:dyDescent="0.3">
      <c r="A417" s="17" t="s">
        <v>1068</v>
      </c>
      <c r="B417" s="41">
        <v>620</v>
      </c>
      <c r="C417" s="43"/>
      <c r="D417" s="43"/>
      <c r="E417" s="12" t="s">
        <v>410</v>
      </c>
      <c r="F417" s="16">
        <f t="shared" si="176"/>
        <v>0</v>
      </c>
      <c r="G417" s="16">
        <f t="shared" si="176"/>
        <v>0</v>
      </c>
      <c r="H417" s="16">
        <f t="shared" si="176"/>
        <v>0</v>
      </c>
      <c r="I417" s="16">
        <f t="shared" si="176"/>
        <v>0</v>
      </c>
      <c r="J417" s="34">
        <v>0</v>
      </c>
      <c r="O417" s="21" t="s">
        <v>1344</v>
      </c>
    </row>
    <row r="418" spans="1:37" hidden="1" x14ac:dyDescent="0.3">
      <c r="A418" s="17" t="s">
        <v>1068</v>
      </c>
      <c r="B418" s="41">
        <v>620</v>
      </c>
      <c r="C418" s="43" t="s">
        <v>83</v>
      </c>
      <c r="D418" s="43" t="s">
        <v>17</v>
      </c>
      <c r="E418" s="12" t="s">
        <v>388</v>
      </c>
      <c r="F418" s="16"/>
      <c r="G418" s="16"/>
      <c r="H418" s="16"/>
      <c r="I418" s="16"/>
      <c r="J418" s="34">
        <v>0</v>
      </c>
    </row>
    <row r="419" spans="1:37" s="9" customFormat="1" ht="31.2" x14ac:dyDescent="0.3">
      <c r="A419" s="8" t="s">
        <v>92</v>
      </c>
      <c r="B419" s="14"/>
      <c r="C419" s="8"/>
      <c r="D419" s="8"/>
      <c r="E419" s="13" t="s">
        <v>1048</v>
      </c>
      <c r="F419" s="15">
        <f>F435+F448+F461+F474+F420</f>
        <v>1030899.5</v>
      </c>
      <c r="G419" s="15">
        <f t="shared" ref="G419:I419" si="177">G435+G448+G461+G474+G420</f>
        <v>1038027.3</v>
      </c>
      <c r="H419" s="15">
        <f t="shared" si="177"/>
        <v>1038027.3</v>
      </c>
      <c r="I419" s="15">
        <f t="shared" si="177"/>
        <v>0</v>
      </c>
      <c r="J419" s="33"/>
      <c r="K419" s="23"/>
      <c r="L419" s="23" t="s">
        <v>1341</v>
      </c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</row>
    <row r="420" spans="1:37" ht="93.6" x14ac:dyDescent="0.3">
      <c r="A420" s="43" t="s">
        <v>1333</v>
      </c>
      <c r="B420" s="41"/>
      <c r="C420" s="43"/>
      <c r="D420" s="43"/>
      <c r="E420" s="12" t="s">
        <v>1336</v>
      </c>
      <c r="F420" s="16">
        <f>F421+F425</f>
        <v>31794.799999999999</v>
      </c>
      <c r="G420" s="16">
        <f t="shared" ref="G420:I420" si="178">G421+G425</f>
        <v>31794.799999999999</v>
      </c>
      <c r="H420" s="16">
        <f t="shared" si="178"/>
        <v>31794.799999999999</v>
      </c>
      <c r="I420" s="16">
        <f t="shared" si="178"/>
        <v>0</v>
      </c>
      <c r="J420" s="34"/>
      <c r="M420" s="21" t="s">
        <v>1342</v>
      </c>
    </row>
    <row r="421" spans="1:37" ht="93.6" x14ac:dyDescent="0.3">
      <c r="A421" s="43" t="s">
        <v>1334</v>
      </c>
      <c r="B421" s="41"/>
      <c r="C421" s="43"/>
      <c r="D421" s="43"/>
      <c r="E421" s="12" t="s">
        <v>1337</v>
      </c>
      <c r="F421" s="16">
        <f>F422</f>
        <v>31.9</v>
      </c>
      <c r="G421" s="16">
        <f t="shared" ref="G421:I423" si="179">G422</f>
        <v>31.9</v>
      </c>
      <c r="H421" s="16">
        <f t="shared" si="179"/>
        <v>31.9</v>
      </c>
      <c r="I421" s="16">
        <f t="shared" si="179"/>
        <v>0</v>
      </c>
      <c r="J421" s="34"/>
      <c r="P421" s="21" t="s">
        <v>1346</v>
      </c>
    </row>
    <row r="422" spans="1:37" ht="31.2" x14ac:dyDescent="0.3">
      <c r="A422" s="43" t="s">
        <v>1334</v>
      </c>
      <c r="B422" s="41">
        <v>200</v>
      </c>
      <c r="C422" s="43"/>
      <c r="D422" s="43"/>
      <c r="E422" s="12" t="s">
        <v>392</v>
      </c>
      <c r="F422" s="16">
        <f>F423</f>
        <v>31.9</v>
      </c>
      <c r="G422" s="16">
        <f t="shared" si="179"/>
        <v>31.9</v>
      </c>
      <c r="H422" s="16">
        <f t="shared" si="179"/>
        <v>31.9</v>
      </c>
      <c r="I422" s="16">
        <f t="shared" si="179"/>
        <v>0</v>
      </c>
      <c r="J422" s="34"/>
      <c r="N422" s="21" t="s">
        <v>1343</v>
      </c>
    </row>
    <row r="423" spans="1:37" ht="46.8" x14ac:dyDescent="0.3">
      <c r="A423" s="43" t="s">
        <v>1334</v>
      </c>
      <c r="B423" s="41">
        <v>240</v>
      </c>
      <c r="C423" s="43"/>
      <c r="D423" s="43"/>
      <c r="E423" s="12" t="s">
        <v>400</v>
      </c>
      <c r="F423" s="16">
        <f>F424</f>
        <v>31.9</v>
      </c>
      <c r="G423" s="16">
        <f t="shared" si="179"/>
        <v>31.9</v>
      </c>
      <c r="H423" s="16">
        <f t="shared" si="179"/>
        <v>31.9</v>
      </c>
      <c r="I423" s="16">
        <f t="shared" si="179"/>
        <v>0</v>
      </c>
      <c r="J423" s="34"/>
      <c r="O423" s="21" t="s">
        <v>1344</v>
      </c>
    </row>
    <row r="424" spans="1:37" x14ac:dyDescent="0.3">
      <c r="A424" s="43" t="s">
        <v>1334</v>
      </c>
      <c r="B424" s="41">
        <v>240</v>
      </c>
      <c r="C424" s="43" t="s">
        <v>83</v>
      </c>
      <c r="D424" s="43" t="s">
        <v>87</v>
      </c>
      <c r="E424" s="12" t="s">
        <v>387</v>
      </c>
      <c r="F424" s="16">
        <v>31.9</v>
      </c>
      <c r="G424" s="16">
        <v>31.9</v>
      </c>
      <c r="H424" s="16">
        <v>31.9</v>
      </c>
      <c r="I424" s="16"/>
      <c r="J424" s="34"/>
    </row>
    <row r="425" spans="1:37" ht="31.2" x14ac:dyDescent="0.3">
      <c r="A425" s="43" t="s">
        <v>1335</v>
      </c>
      <c r="B425" s="41"/>
      <c r="C425" s="43"/>
      <c r="D425" s="43"/>
      <c r="E425" s="12" t="s">
        <v>1338</v>
      </c>
      <c r="F425" s="16">
        <f>F426+F430</f>
        <v>31762.899999999998</v>
      </c>
      <c r="G425" s="16">
        <f t="shared" ref="G425:I425" si="180">G426+G430</f>
        <v>31762.899999999998</v>
      </c>
      <c r="H425" s="16">
        <f t="shared" si="180"/>
        <v>31762.899999999998</v>
      </c>
      <c r="I425" s="16">
        <f t="shared" si="180"/>
        <v>0</v>
      </c>
      <c r="J425" s="34"/>
      <c r="P425" s="21" t="s">
        <v>1346</v>
      </c>
    </row>
    <row r="426" spans="1:37" ht="31.2" x14ac:dyDescent="0.3">
      <c r="A426" s="43" t="s">
        <v>1335</v>
      </c>
      <c r="B426" s="41">
        <v>200</v>
      </c>
      <c r="C426" s="43"/>
      <c r="D426" s="43"/>
      <c r="E426" s="12" t="s">
        <v>392</v>
      </c>
      <c r="F426" s="16">
        <f>F427</f>
        <v>10042.700000000001</v>
      </c>
      <c r="G426" s="16">
        <f t="shared" ref="G426:I426" si="181">G427</f>
        <v>10042.700000000001</v>
      </c>
      <c r="H426" s="16">
        <f t="shared" si="181"/>
        <v>10042.700000000001</v>
      </c>
      <c r="I426" s="16">
        <f t="shared" si="181"/>
        <v>0</v>
      </c>
      <c r="J426" s="34"/>
      <c r="N426" s="21" t="s">
        <v>1343</v>
      </c>
    </row>
    <row r="427" spans="1:37" ht="46.8" x14ac:dyDescent="0.3">
      <c r="A427" s="43" t="s">
        <v>1335</v>
      </c>
      <c r="B427" s="41">
        <v>240</v>
      </c>
      <c r="C427" s="43"/>
      <c r="D427" s="43"/>
      <c r="E427" s="12" t="s">
        <v>400</v>
      </c>
      <c r="F427" s="16">
        <f>F428+F429</f>
        <v>10042.700000000001</v>
      </c>
      <c r="G427" s="16">
        <f t="shared" ref="G427:I427" si="182">G428+G429</f>
        <v>10042.700000000001</v>
      </c>
      <c r="H427" s="16">
        <f t="shared" si="182"/>
        <v>10042.700000000001</v>
      </c>
      <c r="I427" s="16">
        <f t="shared" si="182"/>
        <v>0</v>
      </c>
      <c r="J427" s="34"/>
      <c r="O427" s="21" t="s">
        <v>1344</v>
      </c>
    </row>
    <row r="428" spans="1:37" x14ac:dyDescent="0.3">
      <c r="A428" s="43" t="s">
        <v>1335</v>
      </c>
      <c r="B428" s="41">
        <v>240</v>
      </c>
      <c r="C428" s="43" t="s">
        <v>83</v>
      </c>
      <c r="D428" s="43" t="s">
        <v>5</v>
      </c>
      <c r="E428" s="12" t="s">
        <v>386</v>
      </c>
      <c r="F428" s="16">
        <v>9450.7000000000007</v>
      </c>
      <c r="G428" s="16">
        <v>9450.7000000000007</v>
      </c>
      <c r="H428" s="16">
        <v>9450.7000000000007</v>
      </c>
      <c r="I428" s="16"/>
      <c r="J428" s="34"/>
    </row>
    <row r="429" spans="1:37" x14ac:dyDescent="0.3">
      <c r="A429" s="43" t="s">
        <v>1335</v>
      </c>
      <c r="B429" s="41">
        <v>240</v>
      </c>
      <c r="C429" s="43" t="s">
        <v>83</v>
      </c>
      <c r="D429" s="43" t="s">
        <v>87</v>
      </c>
      <c r="E429" s="12" t="s">
        <v>387</v>
      </c>
      <c r="F429" s="16">
        <v>592</v>
      </c>
      <c r="G429" s="16">
        <v>592</v>
      </c>
      <c r="H429" s="16">
        <v>592</v>
      </c>
      <c r="I429" s="16"/>
      <c r="J429" s="34"/>
    </row>
    <row r="430" spans="1:37" ht="46.8" x14ac:dyDescent="0.3">
      <c r="A430" s="43" t="s">
        <v>1335</v>
      </c>
      <c r="B430" s="41">
        <v>600</v>
      </c>
      <c r="C430" s="43"/>
      <c r="D430" s="43"/>
      <c r="E430" s="12" t="s">
        <v>395</v>
      </c>
      <c r="F430" s="16">
        <f>F431+F433</f>
        <v>21720.199999999997</v>
      </c>
      <c r="G430" s="16">
        <f t="shared" ref="G430:I430" si="183">G431+G433</f>
        <v>21720.199999999997</v>
      </c>
      <c r="H430" s="16">
        <f t="shared" si="183"/>
        <v>21720.199999999997</v>
      </c>
      <c r="I430" s="16">
        <f t="shared" si="183"/>
        <v>0</v>
      </c>
      <c r="J430" s="34"/>
      <c r="N430" s="21" t="s">
        <v>1343</v>
      </c>
    </row>
    <row r="431" spans="1:37" x14ac:dyDescent="0.3">
      <c r="A431" s="43" t="s">
        <v>1335</v>
      </c>
      <c r="B431" s="41">
        <v>610</v>
      </c>
      <c r="C431" s="43"/>
      <c r="D431" s="43"/>
      <c r="E431" s="12" t="s">
        <v>409</v>
      </c>
      <c r="F431" s="16">
        <f>F432</f>
        <v>2313.6</v>
      </c>
      <c r="G431" s="16">
        <f t="shared" ref="G431:I431" si="184">G432</f>
        <v>2313.6</v>
      </c>
      <c r="H431" s="16">
        <f t="shared" si="184"/>
        <v>2313.6</v>
      </c>
      <c r="I431" s="16">
        <f t="shared" si="184"/>
        <v>0</v>
      </c>
      <c r="J431" s="34"/>
      <c r="O431" s="21" t="s">
        <v>1344</v>
      </c>
    </row>
    <row r="432" spans="1:37" x14ac:dyDescent="0.3">
      <c r="A432" s="43" t="s">
        <v>1335</v>
      </c>
      <c r="B432" s="41">
        <v>610</v>
      </c>
      <c r="C432" s="43" t="s">
        <v>83</v>
      </c>
      <c r="D432" s="43" t="s">
        <v>87</v>
      </c>
      <c r="E432" s="12" t="s">
        <v>387</v>
      </c>
      <c r="F432" s="16">
        <v>2313.6</v>
      </c>
      <c r="G432" s="16">
        <v>2313.6</v>
      </c>
      <c r="H432" s="16">
        <v>2313.6</v>
      </c>
      <c r="I432" s="16"/>
      <c r="J432" s="34"/>
    </row>
    <row r="433" spans="1:16" x14ac:dyDescent="0.3">
      <c r="A433" s="43" t="s">
        <v>1335</v>
      </c>
      <c r="B433" s="41">
        <v>620</v>
      </c>
      <c r="C433" s="43"/>
      <c r="D433" s="43"/>
      <c r="E433" s="12" t="s">
        <v>410</v>
      </c>
      <c r="F433" s="16">
        <f>F434</f>
        <v>19406.599999999999</v>
      </c>
      <c r="G433" s="16">
        <f t="shared" ref="G433:I433" si="185">G434</f>
        <v>19406.599999999999</v>
      </c>
      <c r="H433" s="16">
        <f t="shared" si="185"/>
        <v>19406.599999999999</v>
      </c>
      <c r="I433" s="16">
        <f t="shared" si="185"/>
        <v>0</v>
      </c>
      <c r="J433" s="34"/>
      <c r="O433" s="21" t="s">
        <v>1344</v>
      </c>
    </row>
    <row r="434" spans="1:16" x14ac:dyDescent="0.3">
      <c r="A434" s="43" t="s">
        <v>1335</v>
      </c>
      <c r="B434" s="41">
        <v>620</v>
      </c>
      <c r="C434" s="43" t="s">
        <v>83</v>
      </c>
      <c r="D434" s="43" t="s">
        <v>87</v>
      </c>
      <c r="E434" s="12" t="s">
        <v>387</v>
      </c>
      <c r="F434" s="16">
        <v>19406.599999999999</v>
      </c>
      <c r="G434" s="16">
        <v>19406.599999999999</v>
      </c>
      <c r="H434" s="16">
        <v>19406.599999999999</v>
      </c>
      <c r="I434" s="16"/>
      <c r="J434" s="34"/>
    </row>
    <row r="435" spans="1:16" ht="46.8" x14ac:dyDescent="0.3">
      <c r="A435" s="43" t="s">
        <v>94</v>
      </c>
      <c r="B435" s="41"/>
      <c r="C435" s="43"/>
      <c r="D435" s="43"/>
      <c r="E435" s="13" t="s">
        <v>603</v>
      </c>
      <c r="F435" s="16">
        <f t="shared" ref="F435:I435" si="186">F436+F442</f>
        <v>36229.799999999996</v>
      </c>
      <c r="G435" s="16">
        <f t="shared" si="186"/>
        <v>37218.699999999997</v>
      </c>
      <c r="H435" s="16">
        <f t="shared" si="186"/>
        <v>37218.699999999997</v>
      </c>
      <c r="I435" s="16">
        <f t="shared" si="186"/>
        <v>0</v>
      </c>
      <c r="J435" s="34"/>
      <c r="M435" s="21" t="s">
        <v>1342</v>
      </c>
    </row>
    <row r="436" spans="1:16" ht="46.8" x14ac:dyDescent="0.3">
      <c r="A436" s="43" t="s">
        <v>93</v>
      </c>
      <c r="B436" s="41"/>
      <c r="C436" s="43"/>
      <c r="D436" s="43"/>
      <c r="E436" s="12" t="s">
        <v>436</v>
      </c>
      <c r="F436" s="16">
        <f t="shared" ref="F436:I436" si="187">F437</f>
        <v>35900.199999999997</v>
      </c>
      <c r="G436" s="16">
        <f t="shared" si="187"/>
        <v>37218.699999999997</v>
      </c>
      <c r="H436" s="16">
        <f t="shared" si="187"/>
        <v>37218.699999999997</v>
      </c>
      <c r="I436" s="16">
        <f t="shared" si="187"/>
        <v>0</v>
      </c>
      <c r="J436" s="34"/>
      <c r="P436" s="21" t="s">
        <v>1346</v>
      </c>
    </row>
    <row r="437" spans="1:16" ht="46.8" x14ac:dyDescent="0.3">
      <c r="A437" s="43" t="s">
        <v>93</v>
      </c>
      <c r="B437" s="41">
        <v>600</v>
      </c>
      <c r="C437" s="43"/>
      <c r="D437" s="43"/>
      <c r="E437" s="12" t="s">
        <v>395</v>
      </c>
      <c r="F437" s="16">
        <f t="shared" ref="F437:I437" si="188">F438+F440</f>
        <v>35900.199999999997</v>
      </c>
      <c r="G437" s="16">
        <f t="shared" si="188"/>
        <v>37218.699999999997</v>
      </c>
      <c r="H437" s="16">
        <f t="shared" si="188"/>
        <v>37218.699999999997</v>
      </c>
      <c r="I437" s="16">
        <f t="shared" si="188"/>
        <v>0</v>
      </c>
      <c r="J437" s="34"/>
      <c r="N437" s="21" t="s">
        <v>1343</v>
      </c>
    </row>
    <row r="438" spans="1:16" x14ac:dyDescent="0.3">
      <c r="A438" s="43" t="s">
        <v>93</v>
      </c>
      <c r="B438" s="41">
        <v>610</v>
      </c>
      <c r="C438" s="43"/>
      <c r="D438" s="43"/>
      <c r="E438" s="12" t="s">
        <v>409</v>
      </c>
      <c r="F438" s="16">
        <f t="shared" ref="F438:I438" si="189">F439</f>
        <v>4956.6000000000004</v>
      </c>
      <c r="G438" s="16">
        <f t="shared" si="189"/>
        <v>5127.8999999999996</v>
      </c>
      <c r="H438" s="16">
        <f t="shared" si="189"/>
        <v>5127.8999999999996</v>
      </c>
      <c r="I438" s="16">
        <f t="shared" si="189"/>
        <v>0</v>
      </c>
      <c r="J438" s="34"/>
      <c r="O438" s="21" t="s">
        <v>1344</v>
      </c>
    </row>
    <row r="439" spans="1:16" x14ac:dyDescent="0.3">
      <c r="A439" s="43" t="s">
        <v>93</v>
      </c>
      <c r="B439" s="41">
        <v>610</v>
      </c>
      <c r="C439" s="43" t="s">
        <v>83</v>
      </c>
      <c r="D439" s="43" t="s">
        <v>5</v>
      </c>
      <c r="E439" s="12" t="s">
        <v>386</v>
      </c>
      <c r="F439" s="16">
        <v>4956.6000000000004</v>
      </c>
      <c r="G439" s="16">
        <v>5127.8999999999996</v>
      </c>
      <c r="H439" s="16">
        <v>5127.8999999999996</v>
      </c>
      <c r="I439" s="16"/>
      <c r="J439" s="34"/>
    </row>
    <row r="440" spans="1:16" x14ac:dyDescent="0.3">
      <c r="A440" s="43" t="s">
        <v>93</v>
      </c>
      <c r="B440" s="41">
        <v>620</v>
      </c>
      <c r="C440" s="43"/>
      <c r="D440" s="43"/>
      <c r="E440" s="12" t="s">
        <v>410</v>
      </c>
      <c r="F440" s="16">
        <f t="shared" ref="F440:I440" si="190">F441</f>
        <v>30943.599999999999</v>
      </c>
      <c r="G440" s="16">
        <f t="shared" si="190"/>
        <v>32090.799999999999</v>
      </c>
      <c r="H440" s="16">
        <f t="shared" si="190"/>
        <v>32090.799999999999</v>
      </c>
      <c r="I440" s="16">
        <f t="shared" si="190"/>
        <v>0</v>
      </c>
      <c r="J440" s="34"/>
      <c r="O440" s="21" t="s">
        <v>1344</v>
      </c>
    </row>
    <row r="441" spans="1:16" x14ac:dyDescent="0.3">
      <c r="A441" s="43" t="s">
        <v>93</v>
      </c>
      <c r="B441" s="41">
        <v>620</v>
      </c>
      <c r="C441" s="43" t="s">
        <v>83</v>
      </c>
      <c r="D441" s="43" t="s">
        <v>5</v>
      </c>
      <c r="E441" s="12" t="s">
        <v>386</v>
      </c>
      <c r="F441" s="16">
        <v>30943.599999999999</v>
      </c>
      <c r="G441" s="16">
        <v>32090.799999999999</v>
      </c>
      <c r="H441" s="16">
        <v>32090.799999999999</v>
      </c>
      <c r="I441" s="16"/>
      <c r="J441" s="34"/>
    </row>
    <row r="442" spans="1:16" ht="31.2" x14ac:dyDescent="0.3">
      <c r="A442" s="17" t="s">
        <v>1069</v>
      </c>
      <c r="B442" s="41"/>
      <c r="C442" s="43"/>
      <c r="D442" s="43"/>
      <c r="E442" s="12" t="s">
        <v>786</v>
      </c>
      <c r="F442" s="16">
        <f t="shared" ref="F442:I442" si="191">F443</f>
        <v>329.6</v>
      </c>
      <c r="G442" s="16">
        <f t="shared" si="191"/>
        <v>0</v>
      </c>
      <c r="H442" s="16">
        <f t="shared" si="191"/>
        <v>0</v>
      </c>
      <c r="I442" s="16">
        <f t="shared" si="191"/>
        <v>0</v>
      </c>
      <c r="J442" s="34"/>
      <c r="P442" s="21" t="s">
        <v>1346</v>
      </c>
    </row>
    <row r="443" spans="1:16" ht="46.8" x14ac:dyDescent="0.3">
      <c r="A443" s="17" t="s">
        <v>1069</v>
      </c>
      <c r="B443" s="41">
        <v>600</v>
      </c>
      <c r="C443" s="43"/>
      <c r="D443" s="43"/>
      <c r="E443" s="12" t="s">
        <v>395</v>
      </c>
      <c r="F443" s="16">
        <f t="shared" ref="F443:I443" si="192">F444+F446</f>
        <v>329.6</v>
      </c>
      <c r="G443" s="16">
        <f t="shared" si="192"/>
        <v>0</v>
      </c>
      <c r="H443" s="16">
        <f t="shared" si="192"/>
        <v>0</v>
      </c>
      <c r="I443" s="16">
        <f t="shared" si="192"/>
        <v>0</v>
      </c>
      <c r="J443" s="34"/>
      <c r="N443" s="21" t="s">
        <v>1343</v>
      </c>
    </row>
    <row r="444" spans="1:16" x14ac:dyDescent="0.3">
      <c r="A444" s="17" t="s">
        <v>1069</v>
      </c>
      <c r="B444" s="41">
        <v>610</v>
      </c>
      <c r="C444" s="43"/>
      <c r="D444" s="43"/>
      <c r="E444" s="12" t="s">
        <v>409</v>
      </c>
      <c r="F444" s="16">
        <f t="shared" ref="F444:I444" si="193">F445</f>
        <v>42.8</v>
      </c>
      <c r="G444" s="16">
        <f t="shared" si="193"/>
        <v>0</v>
      </c>
      <c r="H444" s="16">
        <f t="shared" si="193"/>
        <v>0</v>
      </c>
      <c r="I444" s="16">
        <f t="shared" si="193"/>
        <v>0</v>
      </c>
      <c r="J444" s="34"/>
      <c r="O444" s="21" t="s">
        <v>1344</v>
      </c>
    </row>
    <row r="445" spans="1:16" x14ac:dyDescent="0.3">
      <c r="A445" s="17" t="s">
        <v>1069</v>
      </c>
      <c r="B445" s="41">
        <v>610</v>
      </c>
      <c r="C445" s="43" t="s">
        <v>83</v>
      </c>
      <c r="D445" s="43" t="s">
        <v>5</v>
      </c>
      <c r="E445" s="12" t="s">
        <v>386</v>
      </c>
      <c r="F445" s="16">
        <v>42.8</v>
      </c>
      <c r="G445" s="16"/>
      <c r="H445" s="16"/>
      <c r="I445" s="16"/>
      <c r="J445" s="34"/>
    </row>
    <row r="446" spans="1:16" x14ac:dyDescent="0.3">
      <c r="A446" s="17" t="s">
        <v>1069</v>
      </c>
      <c r="B446" s="41">
        <v>620</v>
      </c>
      <c r="C446" s="43"/>
      <c r="D446" s="43"/>
      <c r="E446" s="12" t="s">
        <v>410</v>
      </c>
      <c r="F446" s="16">
        <f t="shared" ref="F446:I446" si="194">F447</f>
        <v>286.8</v>
      </c>
      <c r="G446" s="16">
        <f t="shared" si="194"/>
        <v>0</v>
      </c>
      <c r="H446" s="16">
        <f t="shared" si="194"/>
        <v>0</v>
      </c>
      <c r="I446" s="16">
        <f t="shared" si="194"/>
        <v>0</v>
      </c>
      <c r="J446" s="34"/>
      <c r="O446" s="21" t="s">
        <v>1344</v>
      </c>
    </row>
    <row r="447" spans="1:16" x14ac:dyDescent="0.3">
      <c r="A447" s="17" t="s">
        <v>1069</v>
      </c>
      <c r="B447" s="41">
        <v>620</v>
      </c>
      <c r="C447" s="43" t="s">
        <v>83</v>
      </c>
      <c r="D447" s="43" t="s">
        <v>5</v>
      </c>
      <c r="E447" s="12" t="s">
        <v>386</v>
      </c>
      <c r="F447" s="16">
        <v>286.8</v>
      </c>
      <c r="G447" s="16"/>
      <c r="H447" s="16"/>
      <c r="I447" s="16"/>
      <c r="J447" s="34"/>
    </row>
    <row r="448" spans="1:16" ht="62.4" x14ac:dyDescent="0.3">
      <c r="A448" s="43" t="s">
        <v>1070</v>
      </c>
      <c r="B448" s="41"/>
      <c r="C448" s="43"/>
      <c r="D448" s="43"/>
      <c r="E448" s="12" t="s">
        <v>830</v>
      </c>
      <c r="F448" s="16">
        <f t="shared" ref="F448:I448" si="195">F449+F455</f>
        <v>96585.4</v>
      </c>
      <c r="G448" s="16">
        <f t="shared" si="195"/>
        <v>98316.6</v>
      </c>
      <c r="H448" s="16">
        <f t="shared" si="195"/>
        <v>98316.6</v>
      </c>
      <c r="I448" s="16">
        <f t="shared" si="195"/>
        <v>0</v>
      </c>
      <c r="J448" s="34"/>
      <c r="M448" s="21" t="s">
        <v>1342</v>
      </c>
    </row>
    <row r="449" spans="1:16" ht="46.8" x14ac:dyDescent="0.3">
      <c r="A449" s="17" t="s">
        <v>1071</v>
      </c>
      <c r="B449" s="41"/>
      <c r="C449" s="43"/>
      <c r="D449" s="43"/>
      <c r="E449" s="12" t="s">
        <v>436</v>
      </c>
      <c r="F449" s="16">
        <f t="shared" ref="F449:I449" si="196">F450</f>
        <v>96008.4</v>
      </c>
      <c r="G449" s="16">
        <f t="shared" si="196"/>
        <v>98316.6</v>
      </c>
      <c r="H449" s="16">
        <f t="shared" si="196"/>
        <v>98316.6</v>
      </c>
      <c r="I449" s="16">
        <f t="shared" si="196"/>
        <v>0</v>
      </c>
      <c r="J449" s="34"/>
      <c r="P449" s="21" t="s">
        <v>1346</v>
      </c>
    </row>
    <row r="450" spans="1:16" ht="46.8" x14ac:dyDescent="0.3">
      <c r="A450" s="17" t="s">
        <v>1071</v>
      </c>
      <c r="B450" s="41">
        <v>600</v>
      </c>
      <c r="C450" s="43"/>
      <c r="D450" s="43"/>
      <c r="E450" s="12" t="s">
        <v>395</v>
      </c>
      <c r="F450" s="16">
        <f t="shared" ref="F450:I450" si="197">F451+F453</f>
        <v>96008.4</v>
      </c>
      <c r="G450" s="16">
        <f t="shared" si="197"/>
        <v>98316.6</v>
      </c>
      <c r="H450" s="16">
        <f t="shared" si="197"/>
        <v>98316.6</v>
      </c>
      <c r="I450" s="16">
        <f t="shared" si="197"/>
        <v>0</v>
      </c>
      <c r="J450" s="34"/>
      <c r="N450" s="21" t="s">
        <v>1343</v>
      </c>
    </row>
    <row r="451" spans="1:16" hidden="1" x14ac:dyDescent="0.3">
      <c r="A451" s="17" t="s">
        <v>1071</v>
      </c>
      <c r="B451" s="41">
        <v>610</v>
      </c>
      <c r="C451" s="43"/>
      <c r="D451" s="43"/>
      <c r="E451" s="12" t="s">
        <v>409</v>
      </c>
      <c r="F451" s="16">
        <f t="shared" ref="F451:I451" si="198">F452</f>
        <v>0</v>
      </c>
      <c r="G451" s="16">
        <f t="shared" si="198"/>
        <v>0</v>
      </c>
      <c r="H451" s="16">
        <f t="shared" si="198"/>
        <v>0</v>
      </c>
      <c r="I451" s="16">
        <f t="shared" si="198"/>
        <v>0</v>
      </c>
      <c r="J451" s="34">
        <v>0</v>
      </c>
      <c r="O451" s="21" t="s">
        <v>1344</v>
      </c>
    </row>
    <row r="452" spans="1:16" hidden="1" x14ac:dyDescent="0.3">
      <c r="A452" s="17" t="s">
        <v>1071</v>
      </c>
      <c r="B452" s="41">
        <v>610</v>
      </c>
      <c r="C452" s="43" t="s">
        <v>83</v>
      </c>
      <c r="D452" s="43" t="s">
        <v>5</v>
      </c>
      <c r="E452" s="12" t="s">
        <v>386</v>
      </c>
      <c r="F452" s="16"/>
      <c r="G452" s="16"/>
      <c r="H452" s="16"/>
      <c r="I452" s="16"/>
      <c r="J452" s="34">
        <v>0</v>
      </c>
    </row>
    <row r="453" spans="1:16" x14ac:dyDescent="0.3">
      <c r="A453" s="17" t="s">
        <v>1071</v>
      </c>
      <c r="B453" s="41">
        <v>620</v>
      </c>
      <c r="C453" s="43"/>
      <c r="D453" s="43"/>
      <c r="E453" s="12" t="s">
        <v>410</v>
      </c>
      <c r="F453" s="16">
        <f t="shared" ref="F453:I453" si="199">F454</f>
        <v>96008.4</v>
      </c>
      <c r="G453" s="16">
        <f t="shared" si="199"/>
        <v>98316.6</v>
      </c>
      <c r="H453" s="16">
        <f t="shared" si="199"/>
        <v>98316.6</v>
      </c>
      <c r="I453" s="16">
        <f t="shared" si="199"/>
        <v>0</v>
      </c>
      <c r="J453" s="34"/>
      <c r="O453" s="21" t="s">
        <v>1344</v>
      </c>
    </row>
    <row r="454" spans="1:16" x14ac:dyDescent="0.3">
      <c r="A454" s="17" t="s">
        <v>1071</v>
      </c>
      <c r="B454" s="41">
        <v>620</v>
      </c>
      <c r="C454" s="43" t="s">
        <v>83</v>
      </c>
      <c r="D454" s="43" t="s">
        <v>5</v>
      </c>
      <c r="E454" s="12" t="s">
        <v>386</v>
      </c>
      <c r="F454" s="16">
        <v>96008.4</v>
      </c>
      <c r="G454" s="16">
        <v>98316.6</v>
      </c>
      <c r="H454" s="16">
        <v>98316.6</v>
      </c>
      <c r="I454" s="16"/>
      <c r="J454" s="34"/>
    </row>
    <row r="455" spans="1:16" ht="31.2" x14ac:dyDescent="0.3">
      <c r="A455" s="43" t="s">
        <v>1072</v>
      </c>
      <c r="B455" s="41"/>
      <c r="C455" s="43"/>
      <c r="D455" s="43"/>
      <c r="E455" s="12" t="s">
        <v>786</v>
      </c>
      <c r="F455" s="16">
        <f t="shared" ref="F455:I455" si="200">F456</f>
        <v>577</v>
      </c>
      <c r="G455" s="16">
        <f t="shared" si="200"/>
        <v>0</v>
      </c>
      <c r="H455" s="16">
        <f t="shared" si="200"/>
        <v>0</v>
      </c>
      <c r="I455" s="16">
        <f t="shared" si="200"/>
        <v>0</v>
      </c>
      <c r="J455" s="34"/>
      <c r="P455" s="21" t="s">
        <v>1346</v>
      </c>
    </row>
    <row r="456" spans="1:16" ht="46.8" x14ac:dyDescent="0.3">
      <c r="A456" s="43" t="s">
        <v>1072</v>
      </c>
      <c r="B456" s="41">
        <v>600</v>
      </c>
      <c r="C456" s="43"/>
      <c r="D456" s="43"/>
      <c r="E456" s="12" t="s">
        <v>395</v>
      </c>
      <c r="F456" s="16">
        <f t="shared" ref="F456:I456" si="201">F457+F459</f>
        <v>577</v>
      </c>
      <c r="G456" s="16">
        <f t="shared" si="201"/>
        <v>0</v>
      </c>
      <c r="H456" s="16">
        <f t="shared" si="201"/>
        <v>0</v>
      </c>
      <c r="I456" s="16">
        <f t="shared" si="201"/>
        <v>0</v>
      </c>
      <c r="J456" s="34"/>
      <c r="N456" s="21" t="s">
        <v>1343</v>
      </c>
    </row>
    <row r="457" spans="1:16" hidden="1" x14ac:dyDescent="0.3">
      <c r="A457" s="43" t="s">
        <v>1072</v>
      </c>
      <c r="B457" s="41">
        <v>610</v>
      </c>
      <c r="C457" s="43"/>
      <c r="D457" s="43"/>
      <c r="E457" s="12" t="s">
        <v>409</v>
      </c>
      <c r="F457" s="16">
        <f t="shared" ref="F457:I457" si="202">F458</f>
        <v>0</v>
      </c>
      <c r="G457" s="16">
        <f t="shared" si="202"/>
        <v>0</v>
      </c>
      <c r="H457" s="16">
        <f t="shared" si="202"/>
        <v>0</v>
      </c>
      <c r="I457" s="16">
        <f t="shared" si="202"/>
        <v>0</v>
      </c>
      <c r="J457" s="34">
        <v>0</v>
      </c>
      <c r="O457" s="21" t="s">
        <v>1344</v>
      </c>
    </row>
    <row r="458" spans="1:16" hidden="1" x14ac:dyDescent="0.3">
      <c r="A458" s="43" t="s">
        <v>1072</v>
      </c>
      <c r="B458" s="41">
        <v>610</v>
      </c>
      <c r="C458" s="43" t="s">
        <v>83</v>
      </c>
      <c r="D458" s="43" t="s">
        <v>5</v>
      </c>
      <c r="E458" s="12" t="s">
        <v>386</v>
      </c>
      <c r="F458" s="16"/>
      <c r="G458" s="16"/>
      <c r="H458" s="16"/>
      <c r="I458" s="16"/>
      <c r="J458" s="34">
        <v>0</v>
      </c>
    </row>
    <row r="459" spans="1:16" x14ac:dyDescent="0.3">
      <c r="A459" s="43" t="s">
        <v>1072</v>
      </c>
      <c r="B459" s="41">
        <v>620</v>
      </c>
      <c r="C459" s="43"/>
      <c r="D459" s="43"/>
      <c r="E459" s="12" t="s">
        <v>410</v>
      </c>
      <c r="F459" s="16">
        <f t="shared" ref="F459:I459" si="203">F460</f>
        <v>577</v>
      </c>
      <c r="G459" s="16">
        <f t="shared" si="203"/>
        <v>0</v>
      </c>
      <c r="H459" s="16">
        <f t="shared" si="203"/>
        <v>0</v>
      </c>
      <c r="I459" s="16">
        <f t="shared" si="203"/>
        <v>0</v>
      </c>
      <c r="J459" s="34"/>
      <c r="O459" s="21" t="s">
        <v>1344</v>
      </c>
    </row>
    <row r="460" spans="1:16" x14ac:dyDescent="0.3">
      <c r="A460" s="43" t="s">
        <v>1072</v>
      </c>
      <c r="B460" s="41">
        <v>620</v>
      </c>
      <c r="C460" s="43" t="s">
        <v>83</v>
      </c>
      <c r="D460" s="43" t="s">
        <v>5</v>
      </c>
      <c r="E460" s="12" t="s">
        <v>386</v>
      </c>
      <c r="F460" s="16">
        <v>577</v>
      </c>
      <c r="G460" s="16"/>
      <c r="H460" s="16"/>
      <c r="I460" s="16"/>
      <c r="J460" s="34"/>
    </row>
    <row r="461" spans="1:16" ht="31.2" x14ac:dyDescent="0.3">
      <c r="A461" s="43" t="s">
        <v>1073</v>
      </c>
      <c r="B461" s="41"/>
      <c r="C461" s="43"/>
      <c r="D461" s="43"/>
      <c r="E461" s="12" t="s">
        <v>1074</v>
      </c>
      <c r="F461" s="16">
        <f>F462+F466+F470</f>
        <v>83206.600000000006</v>
      </c>
      <c r="G461" s="16">
        <f t="shared" ref="G461:I461" si="204">G462+G466+G470</f>
        <v>83206.600000000006</v>
      </c>
      <c r="H461" s="16">
        <f t="shared" si="204"/>
        <v>83206.600000000006</v>
      </c>
      <c r="I461" s="16">
        <f t="shared" si="204"/>
        <v>0</v>
      </c>
      <c r="J461" s="34"/>
      <c r="M461" s="21" t="s">
        <v>1342</v>
      </c>
    </row>
    <row r="462" spans="1:16" ht="109.2" x14ac:dyDescent="0.3">
      <c r="A462" s="43" t="s">
        <v>1075</v>
      </c>
      <c r="B462" s="41"/>
      <c r="C462" s="43"/>
      <c r="D462" s="43"/>
      <c r="E462" s="12" t="s">
        <v>460</v>
      </c>
      <c r="F462" s="16">
        <f t="shared" ref="F462:I464" si="205">F463</f>
        <v>806.6</v>
      </c>
      <c r="G462" s="16">
        <f t="shared" si="205"/>
        <v>806.6</v>
      </c>
      <c r="H462" s="16">
        <f t="shared" si="205"/>
        <v>806.6</v>
      </c>
      <c r="I462" s="16">
        <f t="shared" si="205"/>
        <v>0</v>
      </c>
      <c r="J462" s="34"/>
      <c r="P462" s="21" t="s">
        <v>1346</v>
      </c>
    </row>
    <row r="463" spans="1:16" ht="46.8" x14ac:dyDescent="0.3">
      <c r="A463" s="43" t="s">
        <v>1075</v>
      </c>
      <c r="B463" s="41">
        <v>600</v>
      </c>
      <c r="C463" s="43"/>
      <c r="D463" s="43"/>
      <c r="E463" s="12" t="s">
        <v>395</v>
      </c>
      <c r="F463" s="16">
        <f t="shared" si="205"/>
        <v>806.6</v>
      </c>
      <c r="G463" s="16">
        <f t="shared" si="205"/>
        <v>806.6</v>
      </c>
      <c r="H463" s="16">
        <f t="shared" si="205"/>
        <v>806.6</v>
      </c>
      <c r="I463" s="16">
        <f t="shared" si="205"/>
        <v>0</v>
      </c>
      <c r="J463" s="34"/>
      <c r="N463" s="21" t="s">
        <v>1343</v>
      </c>
    </row>
    <row r="464" spans="1:16" ht="78" x14ac:dyDescent="0.3">
      <c r="A464" s="43" t="s">
        <v>1075</v>
      </c>
      <c r="B464" s="41">
        <v>630</v>
      </c>
      <c r="C464" s="43"/>
      <c r="D464" s="43"/>
      <c r="E464" s="12" t="s">
        <v>758</v>
      </c>
      <c r="F464" s="16">
        <f t="shared" si="205"/>
        <v>806.6</v>
      </c>
      <c r="G464" s="16">
        <f t="shared" si="205"/>
        <v>806.6</v>
      </c>
      <c r="H464" s="16">
        <f t="shared" si="205"/>
        <v>806.6</v>
      </c>
      <c r="I464" s="16">
        <f t="shared" si="205"/>
        <v>0</v>
      </c>
      <c r="J464" s="34"/>
      <c r="O464" s="21" t="s">
        <v>1344</v>
      </c>
    </row>
    <row r="465" spans="1:16" x14ac:dyDescent="0.3">
      <c r="A465" s="43" t="s">
        <v>1075</v>
      </c>
      <c r="B465" s="41">
        <v>630</v>
      </c>
      <c r="C465" s="43" t="s">
        <v>83</v>
      </c>
      <c r="D465" s="43" t="s">
        <v>5</v>
      </c>
      <c r="E465" s="12" t="s">
        <v>386</v>
      </c>
      <c r="F465" s="16">
        <v>806.6</v>
      </c>
      <c r="G465" s="16">
        <v>806.6</v>
      </c>
      <c r="H465" s="16">
        <v>806.6</v>
      </c>
      <c r="I465" s="16"/>
      <c r="J465" s="34"/>
    </row>
    <row r="466" spans="1:16" ht="78" x14ac:dyDescent="0.3">
      <c r="A466" s="43" t="s">
        <v>1076</v>
      </c>
      <c r="B466" s="41"/>
      <c r="C466" s="43"/>
      <c r="D466" s="43"/>
      <c r="E466" s="12" t="s">
        <v>1077</v>
      </c>
      <c r="F466" s="16">
        <f t="shared" ref="F466:I468" si="206">F467</f>
        <v>2400</v>
      </c>
      <c r="G466" s="16">
        <f t="shared" si="206"/>
        <v>2400</v>
      </c>
      <c r="H466" s="16">
        <f t="shared" si="206"/>
        <v>2400</v>
      </c>
      <c r="I466" s="16">
        <f t="shared" si="206"/>
        <v>0</v>
      </c>
      <c r="J466" s="34"/>
      <c r="P466" s="21" t="s">
        <v>1346</v>
      </c>
    </row>
    <row r="467" spans="1:16" ht="46.8" x14ac:dyDescent="0.3">
      <c r="A467" s="43" t="s">
        <v>1076</v>
      </c>
      <c r="B467" s="41">
        <v>600</v>
      </c>
      <c r="C467" s="43"/>
      <c r="D467" s="43"/>
      <c r="E467" s="12" t="s">
        <v>395</v>
      </c>
      <c r="F467" s="16">
        <f t="shared" si="206"/>
        <v>2400</v>
      </c>
      <c r="G467" s="16">
        <f t="shared" si="206"/>
        <v>2400</v>
      </c>
      <c r="H467" s="16">
        <f t="shared" si="206"/>
        <v>2400</v>
      </c>
      <c r="I467" s="16">
        <f t="shared" si="206"/>
        <v>0</v>
      </c>
      <c r="J467" s="34"/>
      <c r="N467" s="21" t="s">
        <v>1343</v>
      </c>
    </row>
    <row r="468" spans="1:16" ht="78" x14ac:dyDescent="0.3">
      <c r="A468" s="43" t="s">
        <v>1076</v>
      </c>
      <c r="B468" s="41">
        <v>630</v>
      </c>
      <c r="C468" s="43"/>
      <c r="D468" s="43"/>
      <c r="E468" s="12" t="s">
        <v>758</v>
      </c>
      <c r="F468" s="16">
        <f t="shared" si="206"/>
        <v>2400</v>
      </c>
      <c r="G468" s="16">
        <f t="shared" si="206"/>
        <v>2400</v>
      </c>
      <c r="H468" s="16">
        <f t="shared" si="206"/>
        <v>2400</v>
      </c>
      <c r="I468" s="16">
        <f t="shared" si="206"/>
        <v>0</v>
      </c>
      <c r="J468" s="34"/>
      <c r="O468" s="21" t="s">
        <v>1344</v>
      </c>
    </row>
    <row r="469" spans="1:16" x14ac:dyDescent="0.3">
      <c r="A469" s="43" t="s">
        <v>1076</v>
      </c>
      <c r="B469" s="41">
        <v>630</v>
      </c>
      <c r="C469" s="43" t="s">
        <v>83</v>
      </c>
      <c r="D469" s="43" t="s">
        <v>5</v>
      </c>
      <c r="E469" s="12" t="s">
        <v>386</v>
      </c>
      <c r="F469" s="16">
        <v>2400</v>
      </c>
      <c r="G469" s="16">
        <v>2400</v>
      </c>
      <c r="H469" s="16">
        <v>2400</v>
      </c>
      <c r="I469" s="16"/>
      <c r="J469" s="34"/>
    </row>
    <row r="470" spans="1:16" ht="93.6" x14ac:dyDescent="0.3">
      <c r="A470" s="43" t="s">
        <v>1078</v>
      </c>
      <c r="B470" s="41"/>
      <c r="C470" s="43"/>
      <c r="D470" s="43"/>
      <c r="E470" s="12" t="s">
        <v>1321</v>
      </c>
      <c r="F470" s="16">
        <f t="shared" ref="F470:I472" si="207">F471</f>
        <v>80000</v>
      </c>
      <c r="G470" s="16">
        <f t="shared" si="207"/>
        <v>80000</v>
      </c>
      <c r="H470" s="16">
        <f t="shared" si="207"/>
        <v>80000</v>
      </c>
      <c r="I470" s="16">
        <f t="shared" si="207"/>
        <v>0</v>
      </c>
      <c r="J470" s="34"/>
      <c r="P470" s="21" t="s">
        <v>1346</v>
      </c>
    </row>
    <row r="471" spans="1:16" ht="46.8" x14ac:dyDescent="0.3">
      <c r="A471" s="43" t="s">
        <v>1078</v>
      </c>
      <c r="B471" s="41">
        <v>600</v>
      </c>
      <c r="C471" s="43"/>
      <c r="D471" s="43"/>
      <c r="E471" s="12" t="s">
        <v>395</v>
      </c>
      <c r="F471" s="16">
        <f t="shared" si="207"/>
        <v>80000</v>
      </c>
      <c r="G471" s="16">
        <f t="shared" si="207"/>
        <v>80000</v>
      </c>
      <c r="H471" s="16">
        <f t="shared" si="207"/>
        <v>80000</v>
      </c>
      <c r="I471" s="16">
        <f t="shared" si="207"/>
        <v>0</v>
      </c>
      <c r="J471" s="34"/>
      <c r="N471" s="21" t="s">
        <v>1343</v>
      </c>
    </row>
    <row r="472" spans="1:16" ht="78" x14ac:dyDescent="0.3">
      <c r="A472" s="43" t="s">
        <v>1078</v>
      </c>
      <c r="B472" s="41">
        <v>630</v>
      </c>
      <c r="C472" s="43"/>
      <c r="D472" s="43"/>
      <c r="E472" s="12" t="s">
        <v>758</v>
      </c>
      <c r="F472" s="16">
        <f t="shared" si="207"/>
        <v>80000</v>
      </c>
      <c r="G472" s="16">
        <f t="shared" si="207"/>
        <v>80000</v>
      </c>
      <c r="H472" s="16">
        <f t="shared" si="207"/>
        <v>80000</v>
      </c>
      <c r="I472" s="16">
        <f t="shared" si="207"/>
        <v>0</v>
      </c>
      <c r="J472" s="34"/>
      <c r="O472" s="21" t="s">
        <v>1344</v>
      </c>
    </row>
    <row r="473" spans="1:16" x14ac:dyDescent="0.3">
      <c r="A473" s="43" t="s">
        <v>1078</v>
      </c>
      <c r="B473" s="41">
        <v>630</v>
      </c>
      <c r="C473" s="43" t="s">
        <v>83</v>
      </c>
      <c r="D473" s="43" t="s">
        <v>17</v>
      </c>
      <c r="E473" s="12" t="s">
        <v>388</v>
      </c>
      <c r="F473" s="16">
        <v>80000</v>
      </c>
      <c r="G473" s="16">
        <v>80000</v>
      </c>
      <c r="H473" s="16">
        <v>80000</v>
      </c>
      <c r="I473" s="16"/>
      <c r="J473" s="34"/>
    </row>
    <row r="474" spans="1:16" ht="46.8" x14ac:dyDescent="0.3">
      <c r="A474" s="43" t="s">
        <v>1079</v>
      </c>
      <c r="B474" s="41"/>
      <c r="C474" s="43"/>
      <c r="D474" s="43"/>
      <c r="E474" s="12" t="s">
        <v>1080</v>
      </c>
      <c r="F474" s="16">
        <f t="shared" ref="F474:I474" si="208">F475+F482+F488+F494+F498</f>
        <v>783082.9</v>
      </c>
      <c r="G474" s="16">
        <f t="shared" si="208"/>
        <v>787490.6</v>
      </c>
      <c r="H474" s="16">
        <f t="shared" si="208"/>
        <v>787490.6</v>
      </c>
      <c r="I474" s="16">
        <f t="shared" si="208"/>
        <v>0</v>
      </c>
      <c r="J474" s="34"/>
      <c r="M474" s="21" t="s">
        <v>1342</v>
      </c>
    </row>
    <row r="475" spans="1:16" ht="46.8" x14ac:dyDescent="0.3">
      <c r="A475" s="43" t="s">
        <v>1081</v>
      </c>
      <c r="B475" s="41"/>
      <c r="C475" s="43"/>
      <c r="D475" s="43"/>
      <c r="E475" s="12" t="s">
        <v>436</v>
      </c>
      <c r="F475" s="16">
        <f t="shared" ref="F475:I475" si="209">F476</f>
        <v>755034.8</v>
      </c>
      <c r="G475" s="16">
        <f t="shared" si="209"/>
        <v>762845.6</v>
      </c>
      <c r="H475" s="16">
        <f t="shared" si="209"/>
        <v>762845.6</v>
      </c>
      <c r="I475" s="16">
        <f t="shared" si="209"/>
        <v>0</v>
      </c>
      <c r="J475" s="34"/>
      <c r="P475" s="21" t="s">
        <v>1346</v>
      </c>
    </row>
    <row r="476" spans="1:16" ht="46.8" x14ac:dyDescent="0.3">
      <c r="A476" s="43" t="s">
        <v>1081</v>
      </c>
      <c r="B476" s="41">
        <v>600</v>
      </c>
      <c r="C476" s="43"/>
      <c r="D476" s="43"/>
      <c r="E476" s="12" t="s">
        <v>395</v>
      </c>
      <c r="F476" s="16">
        <f t="shared" ref="F476:I476" si="210">F477+F479</f>
        <v>755034.8</v>
      </c>
      <c r="G476" s="16">
        <f t="shared" si="210"/>
        <v>762845.6</v>
      </c>
      <c r="H476" s="16">
        <f t="shared" si="210"/>
        <v>762845.6</v>
      </c>
      <c r="I476" s="16">
        <f t="shared" si="210"/>
        <v>0</v>
      </c>
      <c r="J476" s="34"/>
      <c r="N476" s="21" t="s">
        <v>1343</v>
      </c>
    </row>
    <row r="477" spans="1:16" x14ac:dyDescent="0.3">
      <c r="A477" s="43" t="s">
        <v>1081</v>
      </c>
      <c r="B477" s="41">
        <v>610</v>
      </c>
      <c r="C477" s="43"/>
      <c r="D477" s="43"/>
      <c r="E477" s="12" t="s">
        <v>409</v>
      </c>
      <c r="F477" s="16">
        <f t="shared" ref="F477:I477" si="211">F478</f>
        <v>274611.40000000002</v>
      </c>
      <c r="G477" s="16">
        <f t="shared" si="211"/>
        <v>277513.8</v>
      </c>
      <c r="H477" s="16">
        <f t="shared" si="211"/>
        <v>277513.8</v>
      </c>
      <c r="I477" s="16">
        <f t="shared" si="211"/>
        <v>0</v>
      </c>
      <c r="J477" s="34"/>
      <c r="O477" s="21" t="s">
        <v>1344</v>
      </c>
    </row>
    <row r="478" spans="1:16" x14ac:dyDescent="0.3">
      <c r="A478" s="43" t="s">
        <v>1081</v>
      </c>
      <c r="B478" s="41">
        <v>610</v>
      </c>
      <c r="C478" s="43" t="s">
        <v>83</v>
      </c>
      <c r="D478" s="43" t="s">
        <v>17</v>
      </c>
      <c r="E478" s="12" t="s">
        <v>388</v>
      </c>
      <c r="F478" s="16">
        <v>274611.40000000002</v>
      </c>
      <c r="G478" s="16">
        <v>277513.8</v>
      </c>
      <c r="H478" s="16">
        <v>277513.8</v>
      </c>
      <c r="I478" s="16"/>
      <c r="J478" s="34"/>
    </row>
    <row r="479" spans="1:16" x14ac:dyDescent="0.3">
      <c r="A479" s="43" t="s">
        <v>1081</v>
      </c>
      <c r="B479" s="41">
        <v>620</v>
      </c>
      <c r="C479" s="43"/>
      <c r="D479" s="43"/>
      <c r="E479" s="12" t="s">
        <v>410</v>
      </c>
      <c r="F479" s="16">
        <f t="shared" ref="F479:I479" si="212">F481+F480</f>
        <v>480423.4</v>
      </c>
      <c r="G479" s="16">
        <f t="shared" si="212"/>
        <v>485331.8</v>
      </c>
      <c r="H479" s="16">
        <f t="shared" si="212"/>
        <v>485331.8</v>
      </c>
      <c r="I479" s="16">
        <f t="shared" si="212"/>
        <v>0</v>
      </c>
      <c r="J479" s="34"/>
      <c r="O479" s="21" t="s">
        <v>1344</v>
      </c>
    </row>
    <row r="480" spans="1:16" hidden="1" x14ac:dyDescent="0.3">
      <c r="A480" s="43" t="s">
        <v>1081</v>
      </c>
      <c r="B480" s="41">
        <v>620</v>
      </c>
      <c r="C480" s="43" t="s">
        <v>83</v>
      </c>
      <c r="D480" s="43" t="s">
        <v>5</v>
      </c>
      <c r="E480" s="12" t="s">
        <v>386</v>
      </c>
      <c r="F480" s="16"/>
      <c r="G480" s="16"/>
      <c r="H480" s="16"/>
      <c r="I480" s="16"/>
      <c r="J480" s="34">
        <v>0</v>
      </c>
    </row>
    <row r="481" spans="1:16" x14ac:dyDescent="0.3">
      <c r="A481" s="43" t="s">
        <v>1081</v>
      </c>
      <c r="B481" s="41">
        <v>620</v>
      </c>
      <c r="C481" s="43" t="s">
        <v>83</v>
      </c>
      <c r="D481" s="43" t="s">
        <v>17</v>
      </c>
      <c r="E481" s="12" t="s">
        <v>388</v>
      </c>
      <c r="F481" s="16">
        <v>480423.4</v>
      </c>
      <c r="G481" s="16">
        <v>485331.8</v>
      </c>
      <c r="H481" s="16">
        <v>485331.8</v>
      </c>
      <c r="I481" s="16"/>
      <c r="J481" s="34"/>
    </row>
    <row r="482" spans="1:16" ht="78" x14ac:dyDescent="0.3">
      <c r="A482" s="17" t="s">
        <v>1082</v>
      </c>
      <c r="B482" s="17"/>
      <c r="C482" s="12"/>
      <c r="D482" s="43"/>
      <c r="E482" s="12" t="s">
        <v>770</v>
      </c>
      <c r="F482" s="16">
        <f t="shared" ref="F482:I482" si="213">F483</f>
        <v>8366</v>
      </c>
      <c r="G482" s="16">
        <f t="shared" si="213"/>
        <v>6915.6</v>
      </c>
      <c r="H482" s="16">
        <f t="shared" si="213"/>
        <v>6915.6</v>
      </c>
      <c r="I482" s="16">
        <f t="shared" si="213"/>
        <v>0</v>
      </c>
      <c r="J482" s="34"/>
      <c r="P482" s="21" t="s">
        <v>1346</v>
      </c>
    </row>
    <row r="483" spans="1:16" ht="46.8" x14ac:dyDescent="0.3">
      <c r="A483" s="17" t="s">
        <v>1082</v>
      </c>
      <c r="B483" s="41">
        <v>600</v>
      </c>
      <c r="C483" s="43"/>
      <c r="D483" s="43"/>
      <c r="E483" s="12" t="s">
        <v>395</v>
      </c>
      <c r="F483" s="16">
        <f t="shared" ref="F483:I483" si="214">F484+F486</f>
        <v>8366</v>
      </c>
      <c r="G483" s="16">
        <f t="shared" si="214"/>
        <v>6915.6</v>
      </c>
      <c r="H483" s="16">
        <f t="shared" si="214"/>
        <v>6915.6</v>
      </c>
      <c r="I483" s="16">
        <f t="shared" si="214"/>
        <v>0</v>
      </c>
      <c r="J483" s="34"/>
      <c r="N483" s="21" t="s">
        <v>1343</v>
      </c>
    </row>
    <row r="484" spans="1:16" x14ac:dyDescent="0.3">
      <c r="A484" s="17" t="s">
        <v>1082</v>
      </c>
      <c r="B484" s="41">
        <v>610</v>
      </c>
      <c r="C484" s="43"/>
      <c r="D484" s="43"/>
      <c r="E484" s="12" t="s">
        <v>409</v>
      </c>
      <c r="F484" s="16">
        <f t="shared" ref="F484:I484" si="215">F485</f>
        <v>2300</v>
      </c>
      <c r="G484" s="16">
        <f t="shared" si="215"/>
        <v>2300</v>
      </c>
      <c r="H484" s="16">
        <f t="shared" si="215"/>
        <v>2300</v>
      </c>
      <c r="I484" s="16">
        <f t="shared" si="215"/>
        <v>0</v>
      </c>
      <c r="J484" s="34"/>
      <c r="O484" s="21" t="s">
        <v>1344</v>
      </c>
    </row>
    <row r="485" spans="1:16" x14ac:dyDescent="0.3">
      <c r="A485" s="17" t="s">
        <v>1082</v>
      </c>
      <c r="B485" s="41">
        <v>610</v>
      </c>
      <c r="C485" s="43" t="s">
        <v>83</v>
      </c>
      <c r="D485" s="43" t="s">
        <v>17</v>
      </c>
      <c r="E485" s="12" t="s">
        <v>388</v>
      </c>
      <c r="F485" s="16">
        <v>2300</v>
      </c>
      <c r="G485" s="16">
        <v>2300</v>
      </c>
      <c r="H485" s="16">
        <v>2300</v>
      </c>
      <c r="I485" s="16"/>
      <c r="J485" s="34"/>
    </row>
    <row r="486" spans="1:16" x14ac:dyDescent="0.3">
      <c r="A486" s="17" t="s">
        <v>1082</v>
      </c>
      <c r="B486" s="41">
        <v>620</v>
      </c>
      <c r="C486" s="43"/>
      <c r="D486" s="43"/>
      <c r="E486" s="12" t="s">
        <v>410</v>
      </c>
      <c r="F486" s="16">
        <f t="shared" ref="F486:I486" si="216">F487</f>
        <v>6066</v>
      </c>
      <c r="G486" s="16">
        <f t="shared" si="216"/>
        <v>4615.6000000000004</v>
      </c>
      <c r="H486" s="16">
        <f t="shared" si="216"/>
        <v>4615.6000000000004</v>
      </c>
      <c r="I486" s="16">
        <f t="shared" si="216"/>
        <v>0</v>
      </c>
      <c r="J486" s="34"/>
      <c r="O486" s="21" t="s">
        <v>1344</v>
      </c>
    </row>
    <row r="487" spans="1:16" x14ac:dyDescent="0.3">
      <c r="A487" s="17" t="s">
        <v>1082</v>
      </c>
      <c r="B487" s="41">
        <v>620</v>
      </c>
      <c r="C487" s="43" t="s">
        <v>83</v>
      </c>
      <c r="D487" s="43" t="s">
        <v>17</v>
      </c>
      <c r="E487" s="12" t="s">
        <v>388</v>
      </c>
      <c r="F487" s="16">
        <v>6066</v>
      </c>
      <c r="G487" s="16">
        <v>4615.6000000000004</v>
      </c>
      <c r="H487" s="16">
        <v>4615.6000000000004</v>
      </c>
      <c r="I487" s="16"/>
      <c r="J487" s="34"/>
    </row>
    <row r="488" spans="1:16" ht="31.2" x14ac:dyDescent="0.3">
      <c r="A488" s="17" t="s">
        <v>1083</v>
      </c>
      <c r="B488" s="17"/>
      <c r="C488" s="12"/>
      <c r="D488" s="43"/>
      <c r="E488" s="12" t="s">
        <v>786</v>
      </c>
      <c r="F488" s="16">
        <f t="shared" ref="F488:I488" si="217">F489</f>
        <v>1952.6999999999998</v>
      </c>
      <c r="G488" s="16">
        <f t="shared" si="217"/>
        <v>0</v>
      </c>
      <c r="H488" s="16">
        <f t="shared" si="217"/>
        <v>0</v>
      </c>
      <c r="I488" s="16">
        <f t="shared" si="217"/>
        <v>0</v>
      </c>
      <c r="J488" s="34"/>
      <c r="P488" s="21" t="s">
        <v>1346</v>
      </c>
    </row>
    <row r="489" spans="1:16" ht="46.8" x14ac:dyDescent="0.3">
      <c r="A489" s="17" t="s">
        <v>1083</v>
      </c>
      <c r="B489" s="41">
        <v>600</v>
      </c>
      <c r="C489" s="43"/>
      <c r="D489" s="43"/>
      <c r="E489" s="12" t="s">
        <v>395</v>
      </c>
      <c r="F489" s="16">
        <f t="shared" ref="F489:I489" si="218">F490+F492</f>
        <v>1952.6999999999998</v>
      </c>
      <c r="G489" s="16">
        <f t="shared" si="218"/>
        <v>0</v>
      </c>
      <c r="H489" s="16">
        <f t="shared" si="218"/>
        <v>0</v>
      </c>
      <c r="I489" s="16">
        <f t="shared" si="218"/>
        <v>0</v>
      </c>
      <c r="J489" s="34"/>
      <c r="N489" s="21" t="s">
        <v>1343</v>
      </c>
    </row>
    <row r="490" spans="1:16" x14ac:dyDescent="0.3">
      <c r="A490" s="17" t="s">
        <v>1083</v>
      </c>
      <c r="B490" s="41">
        <v>610</v>
      </c>
      <c r="C490" s="43"/>
      <c r="D490" s="43"/>
      <c r="E490" s="12" t="s">
        <v>409</v>
      </c>
      <c r="F490" s="16">
        <f t="shared" ref="F490:I490" si="219">F491</f>
        <v>725.6</v>
      </c>
      <c r="G490" s="16">
        <f t="shared" si="219"/>
        <v>0</v>
      </c>
      <c r="H490" s="16">
        <f t="shared" si="219"/>
        <v>0</v>
      </c>
      <c r="I490" s="16">
        <f t="shared" si="219"/>
        <v>0</v>
      </c>
      <c r="J490" s="34"/>
      <c r="O490" s="21" t="s">
        <v>1344</v>
      </c>
    </row>
    <row r="491" spans="1:16" x14ac:dyDescent="0.3">
      <c r="A491" s="17" t="s">
        <v>1083</v>
      </c>
      <c r="B491" s="41">
        <v>610</v>
      </c>
      <c r="C491" s="43" t="s">
        <v>83</v>
      </c>
      <c r="D491" s="43" t="s">
        <v>17</v>
      </c>
      <c r="E491" s="12" t="s">
        <v>388</v>
      </c>
      <c r="F491" s="16">
        <v>725.6</v>
      </c>
      <c r="G491" s="16"/>
      <c r="H491" s="16"/>
      <c r="I491" s="16"/>
      <c r="J491" s="34"/>
    </row>
    <row r="492" spans="1:16" x14ac:dyDescent="0.3">
      <c r="A492" s="17" t="s">
        <v>1083</v>
      </c>
      <c r="B492" s="41">
        <v>620</v>
      </c>
      <c r="C492" s="43"/>
      <c r="D492" s="43"/>
      <c r="E492" s="12" t="s">
        <v>410</v>
      </c>
      <c r="F492" s="16">
        <f t="shared" ref="F492:I492" si="220">F493</f>
        <v>1227.0999999999999</v>
      </c>
      <c r="G492" s="16">
        <f t="shared" si="220"/>
        <v>0</v>
      </c>
      <c r="H492" s="16">
        <f t="shared" si="220"/>
        <v>0</v>
      </c>
      <c r="I492" s="16">
        <f t="shared" si="220"/>
        <v>0</v>
      </c>
      <c r="J492" s="34"/>
      <c r="O492" s="21" t="s">
        <v>1344</v>
      </c>
    </row>
    <row r="493" spans="1:16" x14ac:dyDescent="0.3">
      <c r="A493" s="17" t="s">
        <v>1083</v>
      </c>
      <c r="B493" s="41">
        <v>620</v>
      </c>
      <c r="C493" s="43" t="s">
        <v>83</v>
      </c>
      <c r="D493" s="43" t="s">
        <v>17</v>
      </c>
      <c r="E493" s="12" t="s">
        <v>388</v>
      </c>
      <c r="F493" s="16">
        <v>1227.0999999999999</v>
      </c>
      <c r="G493" s="16"/>
      <c r="H493" s="16"/>
      <c r="I493" s="16"/>
      <c r="J493" s="34"/>
    </row>
    <row r="494" spans="1:16" ht="46.8" x14ac:dyDescent="0.3">
      <c r="A494" s="17" t="s">
        <v>1084</v>
      </c>
      <c r="B494" s="41"/>
      <c r="C494" s="43"/>
      <c r="D494" s="43"/>
      <c r="E494" s="12" t="s">
        <v>604</v>
      </c>
      <c r="F494" s="16">
        <f t="shared" ref="F494:I496" si="221">F495</f>
        <v>2478</v>
      </c>
      <c r="G494" s="16">
        <f t="shared" si="221"/>
        <v>2478</v>
      </c>
      <c r="H494" s="16">
        <f t="shared" si="221"/>
        <v>2478</v>
      </c>
      <c r="I494" s="16">
        <f t="shared" si="221"/>
        <v>0</v>
      </c>
      <c r="J494" s="34"/>
      <c r="P494" s="21" t="s">
        <v>1346</v>
      </c>
    </row>
    <row r="495" spans="1:16" ht="31.2" x14ac:dyDescent="0.3">
      <c r="A495" s="17" t="s">
        <v>1084</v>
      </c>
      <c r="B495" s="17" t="s">
        <v>955</v>
      </c>
      <c r="C495" s="43"/>
      <c r="D495" s="43"/>
      <c r="E495" s="12" t="s">
        <v>393</v>
      </c>
      <c r="F495" s="16">
        <f t="shared" si="221"/>
        <v>2478</v>
      </c>
      <c r="G495" s="16">
        <f t="shared" si="221"/>
        <v>2478</v>
      </c>
      <c r="H495" s="16">
        <f t="shared" si="221"/>
        <v>2478</v>
      </c>
      <c r="I495" s="16">
        <f t="shared" si="221"/>
        <v>0</v>
      </c>
      <c r="J495" s="34"/>
      <c r="N495" s="21" t="s">
        <v>1343</v>
      </c>
    </row>
    <row r="496" spans="1:16" ht="31.2" x14ac:dyDescent="0.3">
      <c r="A496" s="17" t="s">
        <v>1084</v>
      </c>
      <c r="B496" s="17" t="s">
        <v>1085</v>
      </c>
      <c r="C496" s="43"/>
      <c r="D496" s="43"/>
      <c r="E496" s="12" t="s">
        <v>403</v>
      </c>
      <c r="F496" s="16">
        <f t="shared" si="221"/>
        <v>2478</v>
      </c>
      <c r="G496" s="16">
        <f t="shared" si="221"/>
        <v>2478</v>
      </c>
      <c r="H496" s="16">
        <f t="shared" si="221"/>
        <v>2478</v>
      </c>
      <c r="I496" s="16">
        <f t="shared" si="221"/>
        <v>0</v>
      </c>
      <c r="J496" s="34"/>
      <c r="O496" s="21" t="s">
        <v>1344</v>
      </c>
    </row>
    <row r="497" spans="1:37" x14ac:dyDescent="0.3">
      <c r="A497" s="17" t="s">
        <v>1084</v>
      </c>
      <c r="B497" s="17" t="s">
        <v>1085</v>
      </c>
      <c r="C497" s="43" t="s">
        <v>83</v>
      </c>
      <c r="D497" s="43" t="s">
        <v>17</v>
      </c>
      <c r="E497" s="12" t="s">
        <v>388</v>
      </c>
      <c r="F497" s="16">
        <v>2478</v>
      </c>
      <c r="G497" s="16">
        <v>2478</v>
      </c>
      <c r="H497" s="16">
        <v>2478</v>
      </c>
      <c r="I497" s="16"/>
      <c r="J497" s="34"/>
    </row>
    <row r="498" spans="1:37" ht="46.8" x14ac:dyDescent="0.3">
      <c r="A498" s="17" t="s">
        <v>1141</v>
      </c>
      <c r="B498" s="17"/>
      <c r="C498" s="43"/>
      <c r="D498" s="43"/>
      <c r="E498" s="12" t="s">
        <v>719</v>
      </c>
      <c r="F498" s="16">
        <f t="shared" ref="F498:I498" si="222">F499</f>
        <v>15251.4</v>
      </c>
      <c r="G498" s="16">
        <f t="shared" si="222"/>
        <v>15251.4</v>
      </c>
      <c r="H498" s="16">
        <f t="shared" si="222"/>
        <v>15251.4</v>
      </c>
      <c r="I498" s="16">
        <f t="shared" si="222"/>
        <v>0</v>
      </c>
      <c r="J498" s="34"/>
      <c r="P498" s="21" t="s">
        <v>1346</v>
      </c>
    </row>
    <row r="499" spans="1:37" ht="46.8" x14ac:dyDescent="0.3">
      <c r="A499" s="17" t="s">
        <v>1141</v>
      </c>
      <c r="B499" s="41">
        <v>600</v>
      </c>
      <c r="C499" s="43"/>
      <c r="D499" s="43"/>
      <c r="E499" s="12" t="s">
        <v>395</v>
      </c>
      <c r="F499" s="16">
        <f t="shared" ref="F499:I499" si="223">F500+F502</f>
        <v>15251.4</v>
      </c>
      <c r="G499" s="16">
        <f t="shared" si="223"/>
        <v>15251.4</v>
      </c>
      <c r="H499" s="16">
        <f t="shared" si="223"/>
        <v>15251.4</v>
      </c>
      <c r="I499" s="16">
        <f t="shared" si="223"/>
        <v>0</v>
      </c>
      <c r="J499" s="34"/>
      <c r="N499" s="21" t="s">
        <v>1343</v>
      </c>
    </row>
    <row r="500" spans="1:37" x14ac:dyDescent="0.3">
      <c r="A500" s="17" t="s">
        <v>1141</v>
      </c>
      <c r="B500" s="41">
        <v>610</v>
      </c>
      <c r="C500" s="43"/>
      <c r="D500" s="43"/>
      <c r="E500" s="12" t="s">
        <v>409</v>
      </c>
      <c r="F500" s="16">
        <f t="shared" ref="F500:I500" si="224">F501</f>
        <v>5617</v>
      </c>
      <c r="G500" s="16">
        <f t="shared" si="224"/>
        <v>5617</v>
      </c>
      <c r="H500" s="16">
        <f t="shared" si="224"/>
        <v>5617</v>
      </c>
      <c r="I500" s="16">
        <f t="shared" si="224"/>
        <v>0</v>
      </c>
      <c r="J500" s="34"/>
      <c r="O500" s="21" t="s">
        <v>1344</v>
      </c>
    </row>
    <row r="501" spans="1:37" x14ac:dyDescent="0.3">
      <c r="A501" s="17" t="s">
        <v>1141</v>
      </c>
      <c r="B501" s="41">
        <v>610</v>
      </c>
      <c r="C501" s="43" t="s">
        <v>83</v>
      </c>
      <c r="D501" s="43" t="s">
        <v>17</v>
      </c>
      <c r="E501" s="12" t="s">
        <v>388</v>
      </c>
      <c r="F501" s="16">
        <v>5617</v>
      </c>
      <c r="G501" s="16">
        <v>5617</v>
      </c>
      <c r="H501" s="16">
        <v>5617</v>
      </c>
      <c r="I501" s="16"/>
      <c r="J501" s="34"/>
    </row>
    <row r="502" spans="1:37" x14ac:dyDescent="0.3">
      <c r="A502" s="17" t="s">
        <v>1141</v>
      </c>
      <c r="B502" s="41">
        <v>620</v>
      </c>
      <c r="C502" s="43"/>
      <c r="D502" s="43"/>
      <c r="E502" s="12" t="s">
        <v>410</v>
      </c>
      <c r="F502" s="16">
        <f t="shared" ref="F502:I502" si="225">F503</f>
        <v>9634.4</v>
      </c>
      <c r="G502" s="16">
        <f t="shared" si="225"/>
        <v>9634.4</v>
      </c>
      <c r="H502" s="16">
        <f t="shared" si="225"/>
        <v>9634.4</v>
      </c>
      <c r="I502" s="16">
        <f t="shared" si="225"/>
        <v>0</v>
      </c>
      <c r="J502" s="34"/>
      <c r="O502" s="21" t="s">
        <v>1344</v>
      </c>
    </row>
    <row r="503" spans="1:37" x14ac:dyDescent="0.3">
      <c r="A503" s="17" t="s">
        <v>1141</v>
      </c>
      <c r="B503" s="41">
        <v>620</v>
      </c>
      <c r="C503" s="43" t="s">
        <v>83</v>
      </c>
      <c r="D503" s="43" t="s">
        <v>17</v>
      </c>
      <c r="E503" s="12" t="s">
        <v>388</v>
      </c>
      <c r="F503" s="16">
        <v>9634.4</v>
      </c>
      <c r="G503" s="16">
        <v>9634.4</v>
      </c>
      <c r="H503" s="16">
        <v>9634.4</v>
      </c>
      <c r="I503" s="16"/>
      <c r="J503" s="34"/>
    </row>
    <row r="504" spans="1:37" s="7" customFormat="1" ht="46.8" x14ac:dyDescent="0.3">
      <c r="A504" s="6" t="s">
        <v>101</v>
      </c>
      <c r="B504" s="11"/>
      <c r="C504" s="6"/>
      <c r="D504" s="6"/>
      <c r="E504" s="42" t="s">
        <v>605</v>
      </c>
      <c r="F504" s="10">
        <f>F505+F562+F575+F598</f>
        <v>533784.40000000014</v>
      </c>
      <c r="G504" s="10">
        <f t="shared" ref="G504:I504" si="226">G505+G562+G575+G598</f>
        <v>639509.10000000009</v>
      </c>
      <c r="H504" s="10">
        <f t="shared" si="226"/>
        <v>603491.5</v>
      </c>
      <c r="I504" s="10">
        <f t="shared" si="226"/>
        <v>0</v>
      </c>
      <c r="J504" s="34"/>
      <c r="K504" s="22" t="s">
        <v>1340</v>
      </c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</row>
    <row r="505" spans="1:37" s="9" customFormat="1" ht="62.4" x14ac:dyDescent="0.3">
      <c r="A505" s="8" t="s">
        <v>102</v>
      </c>
      <c r="B505" s="14"/>
      <c r="C505" s="8"/>
      <c r="D505" s="8"/>
      <c r="E505" s="13" t="s">
        <v>606</v>
      </c>
      <c r="F505" s="15">
        <f t="shared" ref="F505:I505" si="227">F506+F546</f>
        <v>133380.20000000001</v>
      </c>
      <c r="G505" s="15">
        <f t="shared" si="227"/>
        <v>219397.80000000002</v>
      </c>
      <c r="H505" s="15">
        <f t="shared" si="227"/>
        <v>183380.2</v>
      </c>
      <c r="I505" s="15">
        <f t="shared" si="227"/>
        <v>0</v>
      </c>
      <c r="J505" s="33"/>
      <c r="K505" s="23"/>
      <c r="L505" s="23" t="s">
        <v>1341</v>
      </c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</row>
    <row r="506" spans="1:37" ht="46.8" x14ac:dyDescent="0.3">
      <c r="A506" s="43" t="s">
        <v>103</v>
      </c>
      <c r="B506" s="41"/>
      <c r="C506" s="43"/>
      <c r="D506" s="43"/>
      <c r="E506" s="12" t="s">
        <v>607</v>
      </c>
      <c r="F506" s="16">
        <f t="shared" ref="F506:I506" si="228">F507+F511+F518+F525+F533+F537+F529</f>
        <v>129429.5</v>
      </c>
      <c r="G506" s="16">
        <f t="shared" si="228"/>
        <v>215447.1</v>
      </c>
      <c r="H506" s="16">
        <f t="shared" si="228"/>
        <v>179429.5</v>
      </c>
      <c r="I506" s="16">
        <f t="shared" si="228"/>
        <v>0</v>
      </c>
      <c r="J506" s="34"/>
      <c r="M506" s="21" t="s">
        <v>1342</v>
      </c>
    </row>
    <row r="507" spans="1:37" ht="46.8" x14ac:dyDescent="0.3">
      <c r="A507" s="43" t="s">
        <v>95</v>
      </c>
      <c r="B507" s="41"/>
      <c r="C507" s="43"/>
      <c r="D507" s="43"/>
      <c r="E507" s="12" t="s">
        <v>608</v>
      </c>
      <c r="F507" s="16">
        <f t="shared" ref="F507:I509" si="229">F508</f>
        <v>1297.2</v>
      </c>
      <c r="G507" s="16">
        <f t="shared" si="229"/>
        <v>37314.800000000003</v>
      </c>
      <c r="H507" s="16">
        <f t="shared" si="229"/>
        <v>1297.2</v>
      </c>
      <c r="I507" s="16">
        <f t="shared" si="229"/>
        <v>0</v>
      </c>
      <c r="J507" s="34"/>
      <c r="P507" s="21" t="s">
        <v>1346</v>
      </c>
    </row>
    <row r="508" spans="1:37" ht="31.2" x14ac:dyDescent="0.3">
      <c r="A508" s="43" t="s">
        <v>95</v>
      </c>
      <c r="B508" s="41">
        <v>200</v>
      </c>
      <c r="C508" s="43"/>
      <c r="D508" s="43"/>
      <c r="E508" s="12" t="s">
        <v>392</v>
      </c>
      <c r="F508" s="16">
        <f t="shared" si="229"/>
        <v>1297.2</v>
      </c>
      <c r="G508" s="16">
        <f t="shared" si="229"/>
        <v>37314.800000000003</v>
      </c>
      <c r="H508" s="16">
        <f t="shared" si="229"/>
        <v>1297.2</v>
      </c>
      <c r="I508" s="16">
        <f t="shared" si="229"/>
        <v>0</v>
      </c>
      <c r="J508" s="34"/>
      <c r="N508" s="21" t="s">
        <v>1343</v>
      </c>
    </row>
    <row r="509" spans="1:37" ht="46.8" x14ac:dyDescent="0.3">
      <c r="A509" s="43" t="s">
        <v>95</v>
      </c>
      <c r="B509" s="41">
        <v>240</v>
      </c>
      <c r="C509" s="43"/>
      <c r="D509" s="43"/>
      <c r="E509" s="12" t="s">
        <v>400</v>
      </c>
      <c r="F509" s="16">
        <f t="shared" si="229"/>
        <v>1297.2</v>
      </c>
      <c r="G509" s="16">
        <f t="shared" si="229"/>
        <v>37314.800000000003</v>
      </c>
      <c r="H509" s="16">
        <f t="shared" si="229"/>
        <v>1297.2</v>
      </c>
      <c r="I509" s="16">
        <f t="shared" si="229"/>
        <v>0</v>
      </c>
      <c r="J509" s="34"/>
      <c r="O509" s="21" t="s">
        <v>1344</v>
      </c>
    </row>
    <row r="510" spans="1:37" x14ac:dyDescent="0.3">
      <c r="A510" s="43" t="s">
        <v>95</v>
      </c>
      <c r="B510" s="41">
        <v>240</v>
      </c>
      <c r="C510" s="43" t="s">
        <v>49</v>
      </c>
      <c r="D510" s="43" t="s">
        <v>104</v>
      </c>
      <c r="E510" s="12" t="s">
        <v>385</v>
      </c>
      <c r="F510" s="16">
        <v>1297.2</v>
      </c>
      <c r="G510" s="16">
        <v>37314.800000000003</v>
      </c>
      <c r="H510" s="16">
        <v>1297.2</v>
      </c>
      <c r="I510" s="16"/>
      <c r="J510" s="34"/>
    </row>
    <row r="511" spans="1:37" ht="109.2" x14ac:dyDescent="0.3">
      <c r="A511" s="43" t="s">
        <v>96</v>
      </c>
      <c r="B511" s="41"/>
      <c r="C511" s="43"/>
      <c r="D511" s="43"/>
      <c r="E511" s="12" t="s">
        <v>461</v>
      </c>
      <c r="F511" s="16">
        <f t="shared" ref="F511:I511" si="230">F512+F515</f>
        <v>11821.8</v>
      </c>
      <c r="G511" s="16">
        <f t="shared" si="230"/>
        <v>11821.8</v>
      </c>
      <c r="H511" s="16">
        <f t="shared" si="230"/>
        <v>11821.8</v>
      </c>
      <c r="I511" s="16">
        <f t="shared" si="230"/>
        <v>0</v>
      </c>
      <c r="J511" s="34"/>
      <c r="P511" s="21" t="s">
        <v>1346</v>
      </c>
    </row>
    <row r="512" spans="1:37" ht="31.2" x14ac:dyDescent="0.3">
      <c r="A512" s="43" t="s">
        <v>96</v>
      </c>
      <c r="B512" s="41">
        <v>200</v>
      </c>
      <c r="C512" s="43"/>
      <c r="D512" s="43"/>
      <c r="E512" s="12" t="s">
        <v>392</v>
      </c>
      <c r="F512" s="16">
        <f t="shared" ref="F512:I513" si="231">F513</f>
        <v>30.8</v>
      </c>
      <c r="G512" s="16">
        <f t="shared" si="231"/>
        <v>30.8</v>
      </c>
      <c r="H512" s="16">
        <f t="shared" si="231"/>
        <v>30.8</v>
      </c>
      <c r="I512" s="16">
        <f t="shared" si="231"/>
        <v>0</v>
      </c>
      <c r="J512" s="34"/>
      <c r="N512" s="21" t="s">
        <v>1343</v>
      </c>
    </row>
    <row r="513" spans="1:16" ht="46.8" x14ac:dyDescent="0.3">
      <c r="A513" s="43" t="s">
        <v>96</v>
      </c>
      <c r="B513" s="41">
        <v>240</v>
      </c>
      <c r="C513" s="43"/>
      <c r="D513" s="43"/>
      <c r="E513" s="12" t="s">
        <v>400</v>
      </c>
      <c r="F513" s="16">
        <f t="shared" si="231"/>
        <v>30.8</v>
      </c>
      <c r="G513" s="16">
        <f t="shared" si="231"/>
        <v>30.8</v>
      </c>
      <c r="H513" s="16">
        <f t="shared" si="231"/>
        <v>30.8</v>
      </c>
      <c r="I513" s="16">
        <f t="shared" si="231"/>
        <v>0</v>
      </c>
      <c r="J513" s="34"/>
      <c r="O513" s="21" t="s">
        <v>1344</v>
      </c>
    </row>
    <row r="514" spans="1:16" x14ac:dyDescent="0.3">
      <c r="A514" s="43" t="s">
        <v>96</v>
      </c>
      <c r="B514" s="41">
        <v>240</v>
      </c>
      <c r="C514" s="43" t="s">
        <v>49</v>
      </c>
      <c r="D514" s="43" t="s">
        <v>104</v>
      </c>
      <c r="E514" s="12" t="s">
        <v>385</v>
      </c>
      <c r="F514" s="16">
        <v>30.8</v>
      </c>
      <c r="G514" s="16">
        <v>30.8</v>
      </c>
      <c r="H514" s="16">
        <v>30.8</v>
      </c>
      <c r="I514" s="16"/>
      <c r="J514" s="34"/>
    </row>
    <row r="515" spans="1:16" ht="31.2" x14ac:dyDescent="0.3">
      <c r="A515" s="43" t="s">
        <v>96</v>
      </c>
      <c r="B515" s="41">
        <v>300</v>
      </c>
      <c r="C515" s="43"/>
      <c r="D515" s="43"/>
      <c r="E515" s="12" t="s">
        <v>393</v>
      </c>
      <c r="F515" s="16">
        <f t="shared" ref="F515:I516" si="232">F516</f>
        <v>11791</v>
      </c>
      <c r="G515" s="16">
        <f t="shared" si="232"/>
        <v>11791</v>
      </c>
      <c r="H515" s="16">
        <f t="shared" si="232"/>
        <v>11791</v>
      </c>
      <c r="I515" s="16">
        <f t="shared" si="232"/>
        <v>0</v>
      </c>
      <c r="J515" s="34"/>
      <c r="N515" s="21" t="s">
        <v>1343</v>
      </c>
    </row>
    <row r="516" spans="1:16" ht="31.2" x14ac:dyDescent="0.3">
      <c r="A516" s="43" t="s">
        <v>96</v>
      </c>
      <c r="B516" s="41">
        <v>310</v>
      </c>
      <c r="C516" s="43"/>
      <c r="D516" s="43"/>
      <c r="E516" s="12" t="s">
        <v>401</v>
      </c>
      <c r="F516" s="16">
        <f t="shared" si="232"/>
        <v>11791</v>
      </c>
      <c r="G516" s="16">
        <f t="shared" si="232"/>
        <v>11791</v>
      </c>
      <c r="H516" s="16">
        <f t="shared" si="232"/>
        <v>11791</v>
      </c>
      <c r="I516" s="16">
        <f t="shared" si="232"/>
        <v>0</v>
      </c>
      <c r="J516" s="34"/>
      <c r="O516" s="21" t="s">
        <v>1344</v>
      </c>
    </row>
    <row r="517" spans="1:16" x14ac:dyDescent="0.3">
      <c r="A517" s="43" t="s">
        <v>96</v>
      </c>
      <c r="B517" s="41">
        <v>310</v>
      </c>
      <c r="C517" s="43" t="s">
        <v>49</v>
      </c>
      <c r="D517" s="43" t="s">
        <v>17</v>
      </c>
      <c r="E517" s="12" t="s">
        <v>383</v>
      </c>
      <c r="F517" s="16">
        <v>11791</v>
      </c>
      <c r="G517" s="16">
        <v>11791</v>
      </c>
      <c r="H517" s="16">
        <v>11791</v>
      </c>
      <c r="I517" s="16"/>
      <c r="J517" s="34"/>
    </row>
    <row r="518" spans="1:16" ht="78" x14ac:dyDescent="0.3">
      <c r="A518" s="43" t="s">
        <v>97</v>
      </c>
      <c r="B518" s="41"/>
      <c r="C518" s="43"/>
      <c r="D518" s="43"/>
      <c r="E518" s="12" t="s">
        <v>462</v>
      </c>
      <c r="F518" s="16">
        <f t="shared" ref="F518:I518" si="233">F519+F522</f>
        <v>2352.1</v>
      </c>
      <c r="G518" s="16">
        <f t="shared" si="233"/>
        <v>2352.1</v>
      </c>
      <c r="H518" s="16">
        <f t="shared" si="233"/>
        <v>2352.1</v>
      </c>
      <c r="I518" s="16">
        <f t="shared" si="233"/>
        <v>0</v>
      </c>
      <c r="J518" s="34"/>
      <c r="P518" s="21" t="s">
        <v>1346</v>
      </c>
    </row>
    <row r="519" spans="1:16" ht="31.2" x14ac:dyDescent="0.3">
      <c r="A519" s="43" t="s">
        <v>97</v>
      </c>
      <c r="B519" s="41">
        <v>200</v>
      </c>
      <c r="C519" s="43"/>
      <c r="D519" s="43"/>
      <c r="E519" s="12" t="s">
        <v>392</v>
      </c>
      <c r="F519" s="16">
        <f t="shared" ref="F519:I520" si="234">F520</f>
        <v>6.1</v>
      </c>
      <c r="G519" s="16">
        <f t="shared" si="234"/>
        <v>6.1</v>
      </c>
      <c r="H519" s="16">
        <f t="shared" si="234"/>
        <v>6.1</v>
      </c>
      <c r="I519" s="16">
        <f t="shared" si="234"/>
        <v>0</v>
      </c>
      <c r="J519" s="34"/>
      <c r="N519" s="21" t="s">
        <v>1343</v>
      </c>
    </row>
    <row r="520" spans="1:16" ht="46.8" x14ac:dyDescent="0.3">
      <c r="A520" s="43" t="s">
        <v>97</v>
      </c>
      <c r="B520" s="41">
        <v>240</v>
      </c>
      <c r="C520" s="43"/>
      <c r="D520" s="43"/>
      <c r="E520" s="12" t="s">
        <v>400</v>
      </c>
      <c r="F520" s="16">
        <f t="shared" si="234"/>
        <v>6.1</v>
      </c>
      <c r="G520" s="16">
        <f t="shared" si="234"/>
        <v>6.1</v>
      </c>
      <c r="H520" s="16">
        <f t="shared" si="234"/>
        <v>6.1</v>
      </c>
      <c r="I520" s="16">
        <f t="shared" si="234"/>
        <v>0</v>
      </c>
      <c r="J520" s="34"/>
      <c r="O520" s="21" t="s">
        <v>1344</v>
      </c>
    </row>
    <row r="521" spans="1:16" x14ac:dyDescent="0.3">
      <c r="A521" s="43" t="s">
        <v>97</v>
      </c>
      <c r="B521" s="41">
        <v>240</v>
      </c>
      <c r="C521" s="43" t="s">
        <v>49</v>
      </c>
      <c r="D521" s="43" t="s">
        <v>104</v>
      </c>
      <c r="E521" s="12" t="s">
        <v>385</v>
      </c>
      <c r="F521" s="16">
        <v>6.1</v>
      </c>
      <c r="G521" s="16">
        <v>6.1</v>
      </c>
      <c r="H521" s="16">
        <v>6.1</v>
      </c>
      <c r="I521" s="16"/>
      <c r="J521" s="34"/>
    </row>
    <row r="522" spans="1:16" ht="31.2" x14ac:dyDescent="0.3">
      <c r="A522" s="43" t="s">
        <v>97</v>
      </c>
      <c r="B522" s="41">
        <v>300</v>
      </c>
      <c r="C522" s="43"/>
      <c r="D522" s="43"/>
      <c r="E522" s="12" t="s">
        <v>393</v>
      </c>
      <c r="F522" s="16">
        <f t="shared" ref="F522:I523" si="235">F523</f>
        <v>2346</v>
      </c>
      <c r="G522" s="16">
        <f t="shared" si="235"/>
        <v>2346</v>
      </c>
      <c r="H522" s="16">
        <f t="shared" si="235"/>
        <v>2346</v>
      </c>
      <c r="I522" s="16">
        <f t="shared" si="235"/>
        <v>0</v>
      </c>
      <c r="J522" s="34"/>
      <c r="N522" s="21" t="s">
        <v>1343</v>
      </c>
    </row>
    <row r="523" spans="1:16" ht="31.2" x14ac:dyDescent="0.3">
      <c r="A523" s="43" t="s">
        <v>97</v>
      </c>
      <c r="B523" s="41">
        <v>310</v>
      </c>
      <c r="C523" s="43"/>
      <c r="D523" s="43"/>
      <c r="E523" s="12" t="s">
        <v>401</v>
      </c>
      <c r="F523" s="16">
        <f t="shared" si="235"/>
        <v>2346</v>
      </c>
      <c r="G523" s="16">
        <f t="shared" si="235"/>
        <v>2346</v>
      </c>
      <c r="H523" s="16">
        <f t="shared" si="235"/>
        <v>2346</v>
      </c>
      <c r="I523" s="16">
        <f t="shared" si="235"/>
        <v>0</v>
      </c>
      <c r="J523" s="34"/>
      <c r="O523" s="21" t="s">
        <v>1344</v>
      </c>
    </row>
    <row r="524" spans="1:16" x14ac:dyDescent="0.3">
      <c r="A524" s="43" t="s">
        <v>97</v>
      </c>
      <c r="B524" s="41">
        <v>310</v>
      </c>
      <c r="C524" s="43" t="s">
        <v>49</v>
      </c>
      <c r="D524" s="43" t="s">
        <v>17</v>
      </c>
      <c r="E524" s="12" t="s">
        <v>383</v>
      </c>
      <c r="F524" s="16">
        <v>2346</v>
      </c>
      <c r="G524" s="16">
        <v>2346</v>
      </c>
      <c r="H524" s="16">
        <v>2346</v>
      </c>
      <c r="I524" s="16"/>
      <c r="J524" s="34"/>
    </row>
    <row r="525" spans="1:16" x14ac:dyDescent="0.3">
      <c r="A525" s="43" t="s">
        <v>98</v>
      </c>
      <c r="B525" s="41"/>
      <c r="C525" s="43"/>
      <c r="D525" s="43"/>
      <c r="E525" s="12" t="s">
        <v>463</v>
      </c>
      <c r="F525" s="16">
        <f t="shared" ref="F525:I527" si="236">F526</f>
        <v>9360.7000000000007</v>
      </c>
      <c r="G525" s="16">
        <f t="shared" si="236"/>
        <v>9360.7000000000007</v>
      </c>
      <c r="H525" s="16">
        <f t="shared" si="236"/>
        <v>9360.7000000000007</v>
      </c>
      <c r="I525" s="16">
        <f t="shared" si="236"/>
        <v>0</v>
      </c>
      <c r="J525" s="34"/>
      <c r="P525" s="21" t="s">
        <v>1346</v>
      </c>
    </row>
    <row r="526" spans="1:16" ht="31.2" x14ac:dyDescent="0.3">
      <c r="A526" s="43" t="s">
        <v>98</v>
      </c>
      <c r="B526" s="41">
        <v>300</v>
      </c>
      <c r="C526" s="43"/>
      <c r="D526" s="43"/>
      <c r="E526" s="12" t="s">
        <v>393</v>
      </c>
      <c r="F526" s="16">
        <f t="shared" si="236"/>
        <v>9360.7000000000007</v>
      </c>
      <c r="G526" s="16">
        <f t="shared" si="236"/>
        <v>9360.7000000000007</v>
      </c>
      <c r="H526" s="16">
        <f t="shared" si="236"/>
        <v>9360.7000000000007</v>
      </c>
      <c r="I526" s="16">
        <f t="shared" si="236"/>
        <v>0</v>
      </c>
      <c r="J526" s="34"/>
      <c r="N526" s="21" t="s">
        <v>1343</v>
      </c>
    </row>
    <row r="527" spans="1:16" ht="31.2" x14ac:dyDescent="0.3">
      <c r="A527" s="43" t="s">
        <v>98</v>
      </c>
      <c r="B527" s="41">
        <v>320</v>
      </c>
      <c r="C527" s="43"/>
      <c r="D527" s="43"/>
      <c r="E527" s="12" t="s">
        <v>402</v>
      </c>
      <c r="F527" s="16">
        <f t="shared" si="236"/>
        <v>9360.7000000000007</v>
      </c>
      <c r="G527" s="16">
        <f t="shared" si="236"/>
        <v>9360.7000000000007</v>
      </c>
      <c r="H527" s="16">
        <f t="shared" si="236"/>
        <v>9360.7000000000007</v>
      </c>
      <c r="I527" s="16">
        <f t="shared" si="236"/>
        <v>0</v>
      </c>
      <c r="J527" s="34"/>
      <c r="O527" s="21" t="s">
        <v>1344</v>
      </c>
    </row>
    <row r="528" spans="1:16" x14ac:dyDescent="0.3">
      <c r="A528" s="43" t="s">
        <v>98</v>
      </c>
      <c r="B528" s="41">
        <v>320</v>
      </c>
      <c r="C528" s="43" t="s">
        <v>49</v>
      </c>
      <c r="D528" s="43" t="s">
        <v>104</v>
      </c>
      <c r="E528" s="12" t="s">
        <v>385</v>
      </c>
      <c r="F528" s="16">
        <v>9360.7000000000007</v>
      </c>
      <c r="G528" s="16">
        <v>9360.7000000000007</v>
      </c>
      <c r="H528" s="16">
        <v>9360.7000000000007</v>
      </c>
      <c r="I528" s="16"/>
      <c r="J528" s="34"/>
    </row>
    <row r="529" spans="1:16" ht="62.4" x14ac:dyDescent="0.3">
      <c r="A529" s="43" t="s">
        <v>544</v>
      </c>
      <c r="B529" s="41"/>
      <c r="C529" s="43"/>
      <c r="D529" s="43"/>
      <c r="E529" s="12" t="s">
        <v>555</v>
      </c>
      <c r="F529" s="16">
        <f t="shared" ref="F529:I531" si="237">F530</f>
        <v>100000</v>
      </c>
      <c r="G529" s="16">
        <f t="shared" si="237"/>
        <v>150000</v>
      </c>
      <c r="H529" s="16">
        <f t="shared" si="237"/>
        <v>150000</v>
      </c>
      <c r="I529" s="16">
        <f t="shared" si="237"/>
        <v>0</v>
      </c>
      <c r="J529" s="34"/>
      <c r="P529" s="21" t="s">
        <v>1346</v>
      </c>
    </row>
    <row r="530" spans="1:16" ht="31.2" x14ac:dyDescent="0.3">
      <c r="A530" s="43" t="s">
        <v>544</v>
      </c>
      <c r="B530" s="41">
        <v>300</v>
      </c>
      <c r="C530" s="43"/>
      <c r="D530" s="43"/>
      <c r="E530" s="12" t="s">
        <v>393</v>
      </c>
      <c r="F530" s="16">
        <f t="shared" si="237"/>
        <v>100000</v>
      </c>
      <c r="G530" s="16">
        <f t="shared" si="237"/>
        <v>150000</v>
      </c>
      <c r="H530" s="16">
        <f t="shared" si="237"/>
        <v>150000</v>
      </c>
      <c r="I530" s="16">
        <f t="shared" si="237"/>
        <v>0</v>
      </c>
      <c r="J530" s="34"/>
      <c r="N530" s="21" t="s">
        <v>1343</v>
      </c>
    </row>
    <row r="531" spans="1:16" x14ac:dyDescent="0.3">
      <c r="A531" s="43" t="s">
        <v>544</v>
      </c>
      <c r="B531" s="41">
        <v>360</v>
      </c>
      <c r="C531" s="43"/>
      <c r="D531" s="43"/>
      <c r="E531" s="12" t="s">
        <v>406</v>
      </c>
      <c r="F531" s="16">
        <f t="shared" si="237"/>
        <v>100000</v>
      </c>
      <c r="G531" s="16">
        <f t="shared" si="237"/>
        <v>150000</v>
      </c>
      <c r="H531" s="16">
        <f t="shared" si="237"/>
        <v>150000</v>
      </c>
      <c r="I531" s="16">
        <f t="shared" si="237"/>
        <v>0</v>
      </c>
      <c r="J531" s="34"/>
      <c r="O531" s="21" t="s">
        <v>1344</v>
      </c>
    </row>
    <row r="532" spans="1:16" x14ac:dyDescent="0.3">
      <c r="A532" s="43" t="s">
        <v>544</v>
      </c>
      <c r="B532" s="41">
        <v>360</v>
      </c>
      <c r="C532" s="43" t="s">
        <v>49</v>
      </c>
      <c r="D532" s="43" t="s">
        <v>17</v>
      </c>
      <c r="E532" s="12" t="s">
        <v>383</v>
      </c>
      <c r="F532" s="16">
        <v>100000</v>
      </c>
      <c r="G532" s="16">
        <v>150000</v>
      </c>
      <c r="H532" s="16">
        <v>150000</v>
      </c>
      <c r="I532" s="16"/>
      <c r="J532" s="34"/>
    </row>
    <row r="533" spans="1:16" ht="46.8" x14ac:dyDescent="0.3">
      <c r="A533" s="43" t="s">
        <v>99</v>
      </c>
      <c r="B533" s="41"/>
      <c r="C533" s="43"/>
      <c r="D533" s="43"/>
      <c r="E533" s="12" t="s">
        <v>464</v>
      </c>
      <c r="F533" s="16">
        <f t="shared" ref="F533:I535" si="238">F534</f>
        <v>4597.7</v>
      </c>
      <c r="G533" s="16">
        <f t="shared" si="238"/>
        <v>4597.7</v>
      </c>
      <c r="H533" s="16">
        <f t="shared" si="238"/>
        <v>4597.7</v>
      </c>
      <c r="I533" s="16">
        <f t="shared" si="238"/>
        <v>0</v>
      </c>
      <c r="J533" s="34"/>
      <c r="P533" s="21" t="s">
        <v>1346</v>
      </c>
    </row>
    <row r="534" spans="1:16" ht="31.2" x14ac:dyDescent="0.3">
      <c r="A534" s="43" t="s">
        <v>99</v>
      </c>
      <c r="B534" s="41">
        <v>300</v>
      </c>
      <c r="C534" s="43"/>
      <c r="D534" s="43"/>
      <c r="E534" s="12" t="s">
        <v>393</v>
      </c>
      <c r="F534" s="16">
        <f t="shared" si="238"/>
        <v>4597.7</v>
      </c>
      <c r="G534" s="16">
        <f t="shared" si="238"/>
        <v>4597.7</v>
      </c>
      <c r="H534" s="16">
        <f t="shared" si="238"/>
        <v>4597.7</v>
      </c>
      <c r="I534" s="16">
        <f t="shared" si="238"/>
        <v>0</v>
      </c>
      <c r="J534" s="34"/>
      <c r="N534" s="21" t="s">
        <v>1343</v>
      </c>
    </row>
    <row r="535" spans="1:16" ht="31.2" x14ac:dyDescent="0.3">
      <c r="A535" s="43" t="s">
        <v>99</v>
      </c>
      <c r="B535" s="41">
        <v>310</v>
      </c>
      <c r="C535" s="43"/>
      <c r="D535" s="43"/>
      <c r="E535" s="12" t="s">
        <v>401</v>
      </c>
      <c r="F535" s="16">
        <f t="shared" si="238"/>
        <v>4597.7</v>
      </c>
      <c r="G535" s="16">
        <f t="shared" si="238"/>
        <v>4597.7</v>
      </c>
      <c r="H535" s="16">
        <f t="shared" si="238"/>
        <v>4597.7</v>
      </c>
      <c r="I535" s="16">
        <f t="shared" si="238"/>
        <v>0</v>
      </c>
      <c r="J535" s="34"/>
      <c r="O535" s="21" t="s">
        <v>1344</v>
      </c>
    </row>
    <row r="536" spans="1:16" x14ac:dyDescent="0.3">
      <c r="A536" s="43" t="s">
        <v>99</v>
      </c>
      <c r="B536" s="41">
        <v>310</v>
      </c>
      <c r="C536" s="43" t="s">
        <v>49</v>
      </c>
      <c r="D536" s="43" t="s">
        <v>17</v>
      </c>
      <c r="E536" s="12" t="s">
        <v>383</v>
      </c>
      <c r="F536" s="16">
        <v>4597.7</v>
      </c>
      <c r="G536" s="16">
        <v>4597.7</v>
      </c>
      <c r="H536" s="16">
        <v>4597.7</v>
      </c>
      <c r="I536" s="16"/>
      <c r="J536" s="34"/>
    </row>
    <row r="537" spans="1:16" ht="46.8" hidden="1" x14ac:dyDescent="0.3">
      <c r="A537" s="43" t="s">
        <v>100</v>
      </c>
      <c r="B537" s="41"/>
      <c r="C537" s="43"/>
      <c r="D537" s="43"/>
      <c r="E537" s="12" t="s">
        <v>465</v>
      </c>
      <c r="F537" s="16">
        <f t="shared" ref="F537:I537" si="239">F541+F538</f>
        <v>0</v>
      </c>
      <c r="G537" s="16">
        <f t="shared" si="239"/>
        <v>0</v>
      </c>
      <c r="H537" s="16">
        <f t="shared" si="239"/>
        <v>0</v>
      </c>
      <c r="I537" s="16">
        <f t="shared" si="239"/>
        <v>0</v>
      </c>
      <c r="J537" s="34">
        <v>0</v>
      </c>
      <c r="P537" s="21" t="s">
        <v>1346</v>
      </c>
    </row>
    <row r="538" spans="1:16" ht="31.2" hidden="1" x14ac:dyDescent="0.3">
      <c r="A538" s="43" t="s">
        <v>100</v>
      </c>
      <c r="B538" s="41">
        <v>200</v>
      </c>
      <c r="C538" s="43"/>
      <c r="D538" s="43"/>
      <c r="E538" s="12" t="s">
        <v>392</v>
      </c>
      <c r="F538" s="16">
        <f t="shared" ref="F538:I539" si="240">F539</f>
        <v>0</v>
      </c>
      <c r="G538" s="16">
        <f t="shared" si="240"/>
        <v>0</v>
      </c>
      <c r="H538" s="16">
        <f t="shared" si="240"/>
        <v>0</v>
      </c>
      <c r="I538" s="16">
        <f t="shared" si="240"/>
        <v>0</v>
      </c>
      <c r="J538" s="34">
        <v>0</v>
      </c>
      <c r="N538" s="21" t="s">
        <v>1343</v>
      </c>
    </row>
    <row r="539" spans="1:16" ht="46.8" hidden="1" x14ac:dyDescent="0.3">
      <c r="A539" s="43" t="s">
        <v>100</v>
      </c>
      <c r="B539" s="41">
        <v>240</v>
      </c>
      <c r="C539" s="43"/>
      <c r="D539" s="43"/>
      <c r="E539" s="12" t="s">
        <v>400</v>
      </c>
      <c r="F539" s="16">
        <f t="shared" si="240"/>
        <v>0</v>
      </c>
      <c r="G539" s="16">
        <f t="shared" si="240"/>
        <v>0</v>
      </c>
      <c r="H539" s="16">
        <f t="shared" si="240"/>
        <v>0</v>
      </c>
      <c r="I539" s="16">
        <f t="shared" si="240"/>
        <v>0</v>
      </c>
      <c r="J539" s="34">
        <v>0</v>
      </c>
      <c r="O539" s="21" t="s">
        <v>1344</v>
      </c>
    </row>
    <row r="540" spans="1:16" hidden="1" x14ac:dyDescent="0.3">
      <c r="A540" s="43" t="s">
        <v>100</v>
      </c>
      <c r="B540" s="41">
        <v>240</v>
      </c>
      <c r="C540" s="43" t="s">
        <v>49</v>
      </c>
      <c r="D540" s="43" t="s">
        <v>17</v>
      </c>
      <c r="E540" s="12" t="s">
        <v>383</v>
      </c>
      <c r="F540" s="16"/>
      <c r="G540" s="16"/>
      <c r="H540" s="16"/>
      <c r="I540" s="16"/>
      <c r="J540" s="34">
        <v>0</v>
      </c>
    </row>
    <row r="541" spans="1:16" ht="46.8" hidden="1" x14ac:dyDescent="0.3">
      <c r="A541" s="43" t="s">
        <v>100</v>
      </c>
      <c r="B541" s="41">
        <v>600</v>
      </c>
      <c r="C541" s="43"/>
      <c r="D541" s="43"/>
      <c r="E541" s="12" t="s">
        <v>395</v>
      </c>
      <c r="F541" s="16">
        <f t="shared" ref="F541:I541" si="241">F542+F544</f>
        <v>0</v>
      </c>
      <c r="G541" s="16">
        <f t="shared" si="241"/>
        <v>0</v>
      </c>
      <c r="H541" s="16">
        <f t="shared" si="241"/>
        <v>0</v>
      </c>
      <c r="I541" s="16">
        <f t="shared" si="241"/>
        <v>0</v>
      </c>
      <c r="J541" s="34">
        <v>0</v>
      </c>
      <c r="N541" s="21" t="s">
        <v>1343</v>
      </c>
    </row>
    <row r="542" spans="1:16" hidden="1" x14ac:dyDescent="0.3">
      <c r="A542" s="43" t="s">
        <v>100</v>
      </c>
      <c r="B542" s="41">
        <v>610</v>
      </c>
      <c r="C542" s="43"/>
      <c r="D542" s="43"/>
      <c r="E542" s="12" t="s">
        <v>409</v>
      </c>
      <c r="F542" s="16">
        <f t="shared" ref="F542:I542" si="242">F543</f>
        <v>0</v>
      </c>
      <c r="G542" s="16">
        <f t="shared" si="242"/>
        <v>0</v>
      </c>
      <c r="H542" s="16">
        <f t="shared" si="242"/>
        <v>0</v>
      </c>
      <c r="I542" s="16">
        <f t="shared" si="242"/>
        <v>0</v>
      </c>
      <c r="J542" s="34">
        <v>0</v>
      </c>
      <c r="O542" s="21" t="s">
        <v>1344</v>
      </c>
    </row>
    <row r="543" spans="1:16" hidden="1" x14ac:dyDescent="0.3">
      <c r="A543" s="43" t="s">
        <v>100</v>
      </c>
      <c r="B543" s="41">
        <v>610</v>
      </c>
      <c r="C543" s="43" t="s">
        <v>49</v>
      </c>
      <c r="D543" s="43" t="s">
        <v>17</v>
      </c>
      <c r="E543" s="12" t="s">
        <v>383</v>
      </c>
      <c r="F543" s="16"/>
      <c r="G543" s="16"/>
      <c r="H543" s="16"/>
      <c r="I543" s="16"/>
      <c r="J543" s="34">
        <v>0</v>
      </c>
    </row>
    <row r="544" spans="1:16" hidden="1" x14ac:dyDescent="0.3">
      <c r="A544" s="43" t="s">
        <v>100</v>
      </c>
      <c r="B544" s="41">
        <v>620</v>
      </c>
      <c r="C544" s="43"/>
      <c r="D544" s="43"/>
      <c r="E544" s="12" t="s">
        <v>410</v>
      </c>
      <c r="F544" s="16">
        <f t="shared" ref="F544:I544" si="243">F545</f>
        <v>0</v>
      </c>
      <c r="G544" s="16">
        <f t="shared" si="243"/>
        <v>0</v>
      </c>
      <c r="H544" s="16">
        <f t="shared" si="243"/>
        <v>0</v>
      </c>
      <c r="I544" s="16">
        <f t="shared" si="243"/>
        <v>0</v>
      </c>
      <c r="J544" s="34">
        <v>0</v>
      </c>
      <c r="O544" s="21" t="s">
        <v>1344</v>
      </c>
    </row>
    <row r="545" spans="1:16" hidden="1" x14ac:dyDescent="0.3">
      <c r="A545" s="43" t="s">
        <v>100</v>
      </c>
      <c r="B545" s="41">
        <v>620</v>
      </c>
      <c r="C545" s="43" t="s">
        <v>49</v>
      </c>
      <c r="D545" s="43" t="s">
        <v>17</v>
      </c>
      <c r="E545" s="12" t="s">
        <v>383</v>
      </c>
      <c r="F545" s="16"/>
      <c r="G545" s="16"/>
      <c r="H545" s="16"/>
      <c r="I545" s="16"/>
      <c r="J545" s="34">
        <v>0</v>
      </c>
    </row>
    <row r="546" spans="1:16" ht="62.4" x14ac:dyDescent="0.3">
      <c r="A546" s="43" t="s">
        <v>108</v>
      </c>
      <c r="B546" s="41"/>
      <c r="C546" s="43"/>
      <c r="D546" s="43"/>
      <c r="E546" s="12" t="s">
        <v>609</v>
      </c>
      <c r="F546" s="16">
        <f t="shared" ref="F546:I546" si="244">F547+F554+F558</f>
        <v>3950.7000000000003</v>
      </c>
      <c r="G546" s="16">
        <f t="shared" si="244"/>
        <v>3950.7000000000003</v>
      </c>
      <c r="H546" s="16">
        <f t="shared" si="244"/>
        <v>3950.7000000000003</v>
      </c>
      <c r="I546" s="16">
        <f t="shared" si="244"/>
        <v>0</v>
      </c>
      <c r="J546" s="34"/>
      <c r="M546" s="21" t="s">
        <v>1342</v>
      </c>
    </row>
    <row r="547" spans="1:16" ht="31.2" x14ac:dyDescent="0.3">
      <c r="A547" s="43" t="s">
        <v>105</v>
      </c>
      <c r="B547" s="41"/>
      <c r="C547" s="43"/>
      <c r="D547" s="43"/>
      <c r="E547" s="12" t="s">
        <v>466</v>
      </c>
      <c r="F547" s="16">
        <f t="shared" ref="F547:I547" si="245">F548+F551</f>
        <v>3443.8</v>
      </c>
      <c r="G547" s="16">
        <f t="shared" si="245"/>
        <v>3443.8</v>
      </c>
      <c r="H547" s="16">
        <f t="shared" si="245"/>
        <v>3443.8</v>
      </c>
      <c r="I547" s="16">
        <f t="shared" si="245"/>
        <v>0</v>
      </c>
      <c r="J547" s="34"/>
      <c r="P547" s="21" t="s">
        <v>1346</v>
      </c>
    </row>
    <row r="548" spans="1:16" ht="31.2" x14ac:dyDescent="0.3">
      <c r="A548" s="43" t="s">
        <v>105</v>
      </c>
      <c r="B548" s="41">
        <v>200</v>
      </c>
      <c r="C548" s="43"/>
      <c r="D548" s="43"/>
      <c r="E548" s="12" t="s">
        <v>392</v>
      </c>
      <c r="F548" s="16">
        <f t="shared" ref="F548:I549" si="246">F549</f>
        <v>2196.6</v>
      </c>
      <c r="G548" s="16">
        <f t="shared" si="246"/>
        <v>2196.6</v>
      </c>
      <c r="H548" s="16">
        <f t="shared" si="246"/>
        <v>2196.6</v>
      </c>
      <c r="I548" s="16">
        <f t="shared" si="246"/>
        <v>0</v>
      </c>
      <c r="J548" s="34"/>
      <c r="N548" s="21" t="s">
        <v>1343</v>
      </c>
    </row>
    <row r="549" spans="1:16" ht="46.8" x14ac:dyDescent="0.3">
      <c r="A549" s="43" t="s">
        <v>105</v>
      </c>
      <c r="B549" s="41">
        <v>240</v>
      </c>
      <c r="C549" s="43"/>
      <c r="D549" s="43"/>
      <c r="E549" s="12" t="s">
        <v>400</v>
      </c>
      <c r="F549" s="16">
        <f t="shared" si="246"/>
        <v>2196.6</v>
      </c>
      <c r="G549" s="16">
        <f t="shared" si="246"/>
        <v>2196.6</v>
      </c>
      <c r="H549" s="16">
        <f t="shared" si="246"/>
        <v>2196.6</v>
      </c>
      <c r="I549" s="16">
        <f t="shared" si="246"/>
        <v>0</v>
      </c>
      <c r="J549" s="34"/>
      <c r="O549" s="21" t="s">
        <v>1344</v>
      </c>
    </row>
    <row r="550" spans="1:16" x14ac:dyDescent="0.3">
      <c r="A550" s="43" t="s">
        <v>105</v>
      </c>
      <c r="B550" s="41">
        <v>240</v>
      </c>
      <c r="C550" s="43" t="s">
        <v>49</v>
      </c>
      <c r="D550" s="43" t="s">
        <v>104</v>
      </c>
      <c r="E550" s="12" t="s">
        <v>385</v>
      </c>
      <c r="F550" s="16">
        <v>2196.6</v>
      </c>
      <c r="G550" s="16">
        <v>2196.6</v>
      </c>
      <c r="H550" s="16">
        <v>2196.6</v>
      </c>
      <c r="I550" s="16"/>
      <c r="J550" s="34"/>
    </row>
    <row r="551" spans="1:16" ht="46.8" x14ac:dyDescent="0.3">
      <c r="A551" s="43" t="s">
        <v>105</v>
      </c>
      <c r="B551" s="41">
        <v>600</v>
      </c>
      <c r="C551" s="43"/>
      <c r="D551" s="43"/>
      <c r="E551" s="12" t="s">
        <v>395</v>
      </c>
      <c r="F551" s="16">
        <f t="shared" ref="F551:I552" si="247">F552</f>
        <v>1247.2</v>
      </c>
      <c r="G551" s="16">
        <f t="shared" si="247"/>
        <v>1247.2</v>
      </c>
      <c r="H551" s="16">
        <f t="shared" si="247"/>
        <v>1247.2</v>
      </c>
      <c r="I551" s="16">
        <f t="shared" si="247"/>
        <v>0</v>
      </c>
      <c r="J551" s="34"/>
      <c r="N551" s="21" t="s">
        <v>1343</v>
      </c>
    </row>
    <row r="552" spans="1:16" x14ac:dyDescent="0.3">
      <c r="A552" s="43" t="s">
        <v>105</v>
      </c>
      <c r="B552" s="41">
        <v>610</v>
      </c>
      <c r="C552" s="43"/>
      <c r="D552" s="43"/>
      <c r="E552" s="12" t="s">
        <v>409</v>
      </c>
      <c r="F552" s="16">
        <f t="shared" si="247"/>
        <v>1247.2</v>
      </c>
      <c r="G552" s="16">
        <f t="shared" si="247"/>
        <v>1247.2</v>
      </c>
      <c r="H552" s="16">
        <f t="shared" si="247"/>
        <v>1247.2</v>
      </c>
      <c r="I552" s="16">
        <f t="shared" si="247"/>
        <v>0</v>
      </c>
      <c r="J552" s="34"/>
      <c r="O552" s="21" t="s">
        <v>1344</v>
      </c>
    </row>
    <row r="553" spans="1:16" x14ac:dyDescent="0.3">
      <c r="A553" s="43" t="s">
        <v>105</v>
      </c>
      <c r="B553" s="41">
        <v>610</v>
      </c>
      <c r="C553" s="43" t="s">
        <v>21</v>
      </c>
      <c r="D553" s="43" t="s">
        <v>5</v>
      </c>
      <c r="E553" s="12" t="s">
        <v>380</v>
      </c>
      <c r="F553" s="16">
        <v>1247.2</v>
      </c>
      <c r="G553" s="16">
        <v>1247.2</v>
      </c>
      <c r="H553" s="16">
        <v>1247.2</v>
      </c>
      <c r="I553" s="16"/>
      <c r="J553" s="34"/>
    </row>
    <row r="554" spans="1:16" ht="62.4" x14ac:dyDescent="0.3">
      <c r="A554" s="43" t="s">
        <v>106</v>
      </c>
      <c r="B554" s="41"/>
      <c r="C554" s="43"/>
      <c r="D554" s="43"/>
      <c r="E554" s="12" t="s">
        <v>467</v>
      </c>
      <c r="F554" s="16">
        <f t="shared" ref="F554:I556" si="248">F555</f>
        <v>162</v>
      </c>
      <c r="G554" s="16">
        <f t="shared" si="248"/>
        <v>162</v>
      </c>
      <c r="H554" s="16">
        <f t="shared" si="248"/>
        <v>162</v>
      </c>
      <c r="I554" s="16">
        <f t="shared" si="248"/>
        <v>0</v>
      </c>
      <c r="J554" s="34"/>
      <c r="P554" s="21" t="s">
        <v>1346</v>
      </c>
    </row>
    <row r="555" spans="1:16" ht="46.8" x14ac:dyDescent="0.3">
      <c r="A555" s="43" t="s">
        <v>106</v>
      </c>
      <c r="B555" s="41">
        <v>600</v>
      </c>
      <c r="C555" s="43"/>
      <c r="D555" s="43"/>
      <c r="E555" s="12" t="s">
        <v>395</v>
      </c>
      <c r="F555" s="16">
        <f t="shared" si="248"/>
        <v>162</v>
      </c>
      <c r="G555" s="16">
        <f t="shared" si="248"/>
        <v>162</v>
      </c>
      <c r="H555" s="16">
        <f t="shared" si="248"/>
        <v>162</v>
      </c>
      <c r="I555" s="16">
        <f t="shared" si="248"/>
        <v>0</v>
      </c>
      <c r="J555" s="34"/>
      <c r="N555" s="21" t="s">
        <v>1343</v>
      </c>
    </row>
    <row r="556" spans="1:16" ht="78" x14ac:dyDescent="0.3">
      <c r="A556" s="43" t="s">
        <v>106</v>
      </c>
      <c r="B556" s="41">
        <v>630</v>
      </c>
      <c r="C556" s="43"/>
      <c r="D556" s="43"/>
      <c r="E556" s="12" t="s">
        <v>758</v>
      </c>
      <c r="F556" s="16">
        <f t="shared" si="248"/>
        <v>162</v>
      </c>
      <c r="G556" s="16">
        <f t="shared" si="248"/>
        <v>162</v>
      </c>
      <c r="H556" s="16">
        <f t="shared" si="248"/>
        <v>162</v>
      </c>
      <c r="I556" s="16">
        <f t="shared" si="248"/>
        <v>0</v>
      </c>
      <c r="J556" s="34"/>
      <c r="O556" s="21" t="s">
        <v>1344</v>
      </c>
    </row>
    <row r="557" spans="1:16" x14ac:dyDescent="0.3">
      <c r="A557" s="43" t="s">
        <v>106</v>
      </c>
      <c r="B557" s="41">
        <v>630</v>
      </c>
      <c r="C557" s="43" t="s">
        <v>49</v>
      </c>
      <c r="D557" s="43" t="s">
        <v>104</v>
      </c>
      <c r="E557" s="12" t="s">
        <v>385</v>
      </c>
      <c r="F557" s="16">
        <v>162</v>
      </c>
      <c r="G557" s="16">
        <v>162</v>
      </c>
      <c r="H557" s="16">
        <v>162</v>
      </c>
      <c r="I557" s="16"/>
      <c r="J557" s="34"/>
    </row>
    <row r="558" spans="1:16" x14ac:dyDescent="0.3">
      <c r="A558" s="43" t="s">
        <v>107</v>
      </c>
      <c r="B558" s="41"/>
      <c r="C558" s="43"/>
      <c r="D558" s="43"/>
      <c r="E558" s="12" t="s">
        <v>610</v>
      </c>
      <c r="F558" s="16">
        <f t="shared" ref="F558:I560" si="249">F559</f>
        <v>344.9</v>
      </c>
      <c r="G558" s="16">
        <f t="shared" si="249"/>
        <v>344.9</v>
      </c>
      <c r="H558" s="16">
        <f t="shared" si="249"/>
        <v>344.9</v>
      </c>
      <c r="I558" s="16">
        <f t="shared" si="249"/>
        <v>0</v>
      </c>
      <c r="J558" s="34"/>
      <c r="P558" s="21" t="s">
        <v>1346</v>
      </c>
    </row>
    <row r="559" spans="1:16" ht="31.2" x14ac:dyDescent="0.3">
      <c r="A559" s="43" t="s">
        <v>107</v>
      </c>
      <c r="B559" s="41">
        <v>300</v>
      </c>
      <c r="C559" s="43"/>
      <c r="D559" s="43"/>
      <c r="E559" s="12" t="s">
        <v>393</v>
      </c>
      <c r="F559" s="16">
        <f t="shared" si="249"/>
        <v>344.9</v>
      </c>
      <c r="G559" s="16">
        <f t="shared" si="249"/>
        <v>344.9</v>
      </c>
      <c r="H559" s="16">
        <f t="shared" si="249"/>
        <v>344.9</v>
      </c>
      <c r="I559" s="16">
        <f t="shared" si="249"/>
        <v>0</v>
      </c>
      <c r="J559" s="34"/>
      <c r="N559" s="21" t="s">
        <v>1343</v>
      </c>
    </row>
    <row r="560" spans="1:16" x14ac:dyDescent="0.3">
      <c r="A560" s="43" t="s">
        <v>107</v>
      </c>
      <c r="B560" s="41">
        <v>350</v>
      </c>
      <c r="C560" s="43"/>
      <c r="D560" s="43"/>
      <c r="E560" s="12" t="s">
        <v>405</v>
      </c>
      <c r="F560" s="16">
        <f t="shared" si="249"/>
        <v>344.9</v>
      </c>
      <c r="G560" s="16">
        <f t="shared" si="249"/>
        <v>344.9</v>
      </c>
      <c r="H560" s="16">
        <f t="shared" si="249"/>
        <v>344.9</v>
      </c>
      <c r="I560" s="16">
        <f t="shared" si="249"/>
        <v>0</v>
      </c>
      <c r="J560" s="34"/>
      <c r="O560" s="21" t="s">
        <v>1344</v>
      </c>
    </row>
    <row r="561" spans="1:37" x14ac:dyDescent="0.3">
      <c r="A561" s="43" t="s">
        <v>107</v>
      </c>
      <c r="B561" s="41">
        <v>350</v>
      </c>
      <c r="C561" s="43" t="s">
        <v>49</v>
      </c>
      <c r="D561" s="43" t="s">
        <v>17</v>
      </c>
      <c r="E561" s="12" t="s">
        <v>383</v>
      </c>
      <c r="F561" s="16">
        <v>344.9</v>
      </c>
      <c r="G561" s="16">
        <v>344.9</v>
      </c>
      <c r="H561" s="16">
        <v>344.9</v>
      </c>
      <c r="I561" s="16"/>
      <c r="J561" s="34"/>
    </row>
    <row r="562" spans="1:37" s="9" customFormat="1" ht="31.2" x14ac:dyDescent="0.3">
      <c r="A562" s="8" t="s">
        <v>110</v>
      </c>
      <c r="B562" s="14"/>
      <c r="C562" s="8"/>
      <c r="D562" s="8"/>
      <c r="E562" s="13" t="s">
        <v>611</v>
      </c>
      <c r="F562" s="15">
        <f t="shared" ref="F562:I563" si="250">F563</f>
        <v>24165.200000000001</v>
      </c>
      <c r="G562" s="15">
        <f t="shared" si="250"/>
        <v>21498.5</v>
      </c>
      <c r="H562" s="15">
        <f t="shared" si="250"/>
        <v>21498.5</v>
      </c>
      <c r="I562" s="15">
        <f t="shared" si="250"/>
        <v>0</v>
      </c>
      <c r="J562" s="33"/>
      <c r="K562" s="23"/>
      <c r="L562" s="23" t="s">
        <v>1341</v>
      </c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</row>
    <row r="563" spans="1:37" ht="78" x14ac:dyDescent="0.3">
      <c r="A563" s="43" t="s">
        <v>111</v>
      </c>
      <c r="B563" s="41"/>
      <c r="C563" s="43"/>
      <c r="D563" s="43"/>
      <c r="E563" s="12" t="s">
        <v>1247</v>
      </c>
      <c r="F563" s="16">
        <f>F564</f>
        <v>24165.200000000001</v>
      </c>
      <c r="G563" s="16">
        <f t="shared" si="250"/>
        <v>21498.5</v>
      </c>
      <c r="H563" s="16">
        <f t="shared" si="250"/>
        <v>21498.5</v>
      </c>
      <c r="I563" s="16">
        <f t="shared" si="250"/>
        <v>0</v>
      </c>
      <c r="J563" s="34"/>
      <c r="M563" s="21" t="s">
        <v>1342</v>
      </c>
    </row>
    <row r="564" spans="1:37" ht="62.4" x14ac:dyDescent="0.3">
      <c r="A564" s="43" t="s">
        <v>109</v>
      </c>
      <c r="B564" s="41"/>
      <c r="C564" s="43"/>
      <c r="D564" s="43"/>
      <c r="E564" s="12" t="s">
        <v>1248</v>
      </c>
      <c r="F564" s="16">
        <f>F568+F565</f>
        <v>24165.200000000001</v>
      </c>
      <c r="G564" s="16">
        <f t="shared" ref="G564:I564" si="251">G568+G565</f>
        <v>21498.5</v>
      </c>
      <c r="H564" s="16">
        <f t="shared" si="251"/>
        <v>21498.5</v>
      </c>
      <c r="I564" s="16">
        <f t="shared" si="251"/>
        <v>0</v>
      </c>
      <c r="J564" s="34"/>
      <c r="P564" s="21" t="s">
        <v>1346</v>
      </c>
    </row>
    <row r="565" spans="1:37" ht="31.2" x14ac:dyDescent="0.3">
      <c r="A565" s="43" t="s">
        <v>109</v>
      </c>
      <c r="B565" s="41">
        <v>200</v>
      </c>
      <c r="C565" s="43"/>
      <c r="D565" s="43"/>
      <c r="E565" s="12" t="s">
        <v>392</v>
      </c>
      <c r="F565" s="16">
        <f>F566</f>
        <v>395.8</v>
      </c>
      <c r="G565" s="16">
        <f t="shared" ref="G565:I566" si="252">G566</f>
        <v>395.8</v>
      </c>
      <c r="H565" s="16">
        <f t="shared" si="252"/>
        <v>395.8</v>
      </c>
      <c r="I565" s="16">
        <f t="shared" si="252"/>
        <v>0</v>
      </c>
      <c r="J565" s="34"/>
      <c r="N565" s="21" t="s">
        <v>1343</v>
      </c>
    </row>
    <row r="566" spans="1:37" ht="46.8" x14ac:dyDescent="0.3">
      <c r="A566" s="43" t="s">
        <v>109</v>
      </c>
      <c r="B566" s="41">
        <v>240</v>
      </c>
      <c r="C566" s="43"/>
      <c r="D566" s="43"/>
      <c r="E566" s="12" t="s">
        <v>400</v>
      </c>
      <c r="F566" s="16">
        <f>F567</f>
        <v>395.8</v>
      </c>
      <c r="G566" s="16">
        <f t="shared" si="252"/>
        <v>395.8</v>
      </c>
      <c r="H566" s="16">
        <f t="shared" si="252"/>
        <v>395.8</v>
      </c>
      <c r="I566" s="16">
        <f t="shared" si="252"/>
        <v>0</v>
      </c>
      <c r="J566" s="34"/>
      <c r="O566" s="21" t="s">
        <v>1344</v>
      </c>
    </row>
    <row r="567" spans="1:37" x14ac:dyDescent="0.3">
      <c r="A567" s="43" t="s">
        <v>109</v>
      </c>
      <c r="B567" s="41">
        <v>240</v>
      </c>
      <c r="C567" s="43" t="s">
        <v>49</v>
      </c>
      <c r="D567" s="43" t="s">
        <v>104</v>
      </c>
      <c r="E567" s="12" t="s">
        <v>385</v>
      </c>
      <c r="F567" s="16">
        <v>395.8</v>
      </c>
      <c r="G567" s="16">
        <v>395.8</v>
      </c>
      <c r="H567" s="16">
        <v>395.8</v>
      </c>
      <c r="I567" s="16"/>
      <c r="J567" s="34"/>
    </row>
    <row r="568" spans="1:37" ht="46.8" x14ac:dyDescent="0.3">
      <c r="A568" s="43" t="s">
        <v>109</v>
      </c>
      <c r="B568" s="41">
        <v>600</v>
      </c>
      <c r="C568" s="43"/>
      <c r="D568" s="43"/>
      <c r="E568" s="12" t="s">
        <v>395</v>
      </c>
      <c r="F568" s="16">
        <f t="shared" ref="F568:I568" si="253">F569+F571</f>
        <v>23769.4</v>
      </c>
      <c r="G568" s="16">
        <f t="shared" si="253"/>
        <v>21102.7</v>
      </c>
      <c r="H568" s="16">
        <f t="shared" si="253"/>
        <v>21102.7</v>
      </c>
      <c r="I568" s="16">
        <f t="shared" si="253"/>
        <v>0</v>
      </c>
      <c r="J568" s="34"/>
      <c r="N568" s="21" t="s">
        <v>1343</v>
      </c>
    </row>
    <row r="569" spans="1:37" x14ac:dyDescent="0.3">
      <c r="A569" s="43" t="s">
        <v>109</v>
      </c>
      <c r="B569" s="41">
        <v>610</v>
      </c>
      <c r="C569" s="43"/>
      <c r="D569" s="43"/>
      <c r="E569" s="12" t="s">
        <v>409</v>
      </c>
      <c r="F569" s="16">
        <f t="shared" ref="F569:I569" si="254">F570</f>
        <v>2215</v>
      </c>
      <c r="G569" s="16">
        <f t="shared" si="254"/>
        <v>0</v>
      </c>
      <c r="H569" s="16">
        <f t="shared" si="254"/>
        <v>0</v>
      </c>
      <c r="I569" s="16">
        <f t="shared" si="254"/>
        <v>0</v>
      </c>
      <c r="J569" s="34"/>
      <c r="O569" s="21" t="s">
        <v>1344</v>
      </c>
    </row>
    <row r="570" spans="1:37" x14ac:dyDescent="0.3">
      <c r="A570" s="43" t="s">
        <v>109</v>
      </c>
      <c r="B570" s="41">
        <v>610</v>
      </c>
      <c r="C570" s="43" t="s">
        <v>21</v>
      </c>
      <c r="D570" s="43" t="s">
        <v>5</v>
      </c>
      <c r="E570" s="12" t="s">
        <v>380</v>
      </c>
      <c r="F570" s="16">
        <v>2215</v>
      </c>
      <c r="G570" s="16"/>
      <c r="H570" s="16"/>
      <c r="I570" s="16"/>
      <c r="J570" s="34"/>
    </row>
    <row r="571" spans="1:37" x14ac:dyDescent="0.3">
      <c r="A571" s="43" t="s">
        <v>109</v>
      </c>
      <c r="B571" s="41">
        <v>620</v>
      </c>
      <c r="C571" s="43"/>
      <c r="D571" s="43"/>
      <c r="E571" s="12" t="s">
        <v>410</v>
      </c>
      <c r="F571" s="16">
        <f t="shared" ref="F571:I571" si="255">F572+F573+F574</f>
        <v>21554.400000000001</v>
      </c>
      <c r="G571" s="16">
        <f t="shared" si="255"/>
        <v>21102.7</v>
      </c>
      <c r="H571" s="16">
        <f t="shared" si="255"/>
        <v>21102.7</v>
      </c>
      <c r="I571" s="16">
        <f t="shared" si="255"/>
        <v>0</v>
      </c>
      <c r="J571" s="34"/>
      <c r="O571" s="21" t="s">
        <v>1344</v>
      </c>
    </row>
    <row r="572" spans="1:37" x14ac:dyDescent="0.3">
      <c r="A572" s="43" t="s">
        <v>109</v>
      </c>
      <c r="B572" s="41">
        <v>620</v>
      </c>
      <c r="C572" s="43" t="s">
        <v>25</v>
      </c>
      <c r="D572" s="43" t="s">
        <v>87</v>
      </c>
      <c r="E572" s="12" t="s">
        <v>375</v>
      </c>
      <c r="F572" s="16">
        <v>13150</v>
      </c>
      <c r="G572" s="16">
        <v>19554.5</v>
      </c>
      <c r="H572" s="16">
        <v>21102.7</v>
      </c>
      <c r="I572" s="16"/>
      <c r="J572" s="34"/>
    </row>
    <row r="573" spans="1:37" x14ac:dyDescent="0.3">
      <c r="A573" s="43" t="s">
        <v>109</v>
      </c>
      <c r="B573" s="41">
        <v>620</v>
      </c>
      <c r="C573" s="43" t="s">
        <v>25</v>
      </c>
      <c r="D573" s="43" t="s">
        <v>17</v>
      </c>
      <c r="E573" s="12" t="s">
        <v>376</v>
      </c>
      <c r="F573" s="16">
        <v>8404.4</v>
      </c>
      <c r="G573" s="16"/>
      <c r="H573" s="16"/>
      <c r="I573" s="16"/>
      <c r="J573" s="34"/>
    </row>
    <row r="574" spans="1:37" x14ac:dyDescent="0.3">
      <c r="A574" s="43" t="s">
        <v>109</v>
      </c>
      <c r="B574" s="41">
        <v>620</v>
      </c>
      <c r="C574" s="43" t="s">
        <v>21</v>
      </c>
      <c r="D574" s="43" t="s">
        <v>5</v>
      </c>
      <c r="E574" s="12" t="s">
        <v>380</v>
      </c>
      <c r="F574" s="16"/>
      <c r="G574" s="16">
        <v>1548.2</v>
      </c>
      <c r="H574" s="16"/>
      <c r="I574" s="16"/>
      <c r="J574" s="34"/>
    </row>
    <row r="575" spans="1:37" s="9" customFormat="1" ht="31.2" x14ac:dyDescent="0.3">
      <c r="A575" s="8" t="s">
        <v>114</v>
      </c>
      <c r="B575" s="14"/>
      <c r="C575" s="8"/>
      <c r="D575" s="8"/>
      <c r="E575" s="13" t="s">
        <v>612</v>
      </c>
      <c r="F575" s="15">
        <f t="shared" ref="F575:I575" si="256">F576+F584+F593</f>
        <v>52129.400000000009</v>
      </c>
      <c r="G575" s="15">
        <f t="shared" si="256"/>
        <v>53889</v>
      </c>
      <c r="H575" s="15">
        <f t="shared" si="256"/>
        <v>53889</v>
      </c>
      <c r="I575" s="15">
        <f t="shared" si="256"/>
        <v>0</v>
      </c>
      <c r="J575" s="33"/>
      <c r="K575" s="23"/>
      <c r="L575" s="23" t="s">
        <v>1341</v>
      </c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</row>
    <row r="576" spans="1:37" ht="62.4" x14ac:dyDescent="0.3">
      <c r="A576" s="43" t="s">
        <v>115</v>
      </c>
      <c r="B576" s="41"/>
      <c r="C576" s="43"/>
      <c r="D576" s="43"/>
      <c r="E576" s="12" t="s">
        <v>556</v>
      </c>
      <c r="F576" s="16">
        <f t="shared" ref="F576:I576" si="257">F577</f>
        <v>50885.000000000007</v>
      </c>
      <c r="G576" s="16">
        <f t="shared" si="257"/>
        <v>52644.6</v>
      </c>
      <c r="H576" s="16">
        <f t="shared" si="257"/>
        <v>52644.6</v>
      </c>
      <c r="I576" s="16">
        <f t="shared" si="257"/>
        <v>0</v>
      </c>
      <c r="J576" s="34"/>
      <c r="M576" s="21" t="s">
        <v>1342</v>
      </c>
    </row>
    <row r="577" spans="1:16" ht="46.8" x14ac:dyDescent="0.3">
      <c r="A577" s="43" t="s">
        <v>113</v>
      </c>
      <c r="B577" s="41"/>
      <c r="C577" s="43"/>
      <c r="D577" s="43"/>
      <c r="E577" s="12" t="s">
        <v>468</v>
      </c>
      <c r="F577" s="16">
        <f t="shared" ref="F577:I577" si="258">F578+F581</f>
        <v>50885.000000000007</v>
      </c>
      <c r="G577" s="16">
        <f t="shared" si="258"/>
        <v>52644.6</v>
      </c>
      <c r="H577" s="16">
        <f t="shared" si="258"/>
        <v>52644.6</v>
      </c>
      <c r="I577" s="16">
        <f t="shared" si="258"/>
        <v>0</v>
      </c>
      <c r="J577" s="34"/>
      <c r="P577" s="21" t="s">
        <v>1346</v>
      </c>
    </row>
    <row r="578" spans="1:16" ht="93.6" x14ac:dyDescent="0.3">
      <c r="A578" s="43" t="s">
        <v>113</v>
      </c>
      <c r="B578" s="41">
        <v>100</v>
      </c>
      <c r="C578" s="43"/>
      <c r="D578" s="43"/>
      <c r="E578" s="12" t="s">
        <v>391</v>
      </c>
      <c r="F578" s="16">
        <f t="shared" ref="F578:I579" si="259">F579</f>
        <v>48184.100000000006</v>
      </c>
      <c r="G578" s="16">
        <f t="shared" si="259"/>
        <v>49933</v>
      </c>
      <c r="H578" s="16">
        <f t="shared" si="259"/>
        <v>49933</v>
      </c>
      <c r="I578" s="16">
        <f t="shared" si="259"/>
        <v>0</v>
      </c>
      <c r="J578" s="34"/>
      <c r="N578" s="21" t="s">
        <v>1343</v>
      </c>
    </row>
    <row r="579" spans="1:16" ht="31.2" x14ac:dyDescent="0.3">
      <c r="A579" s="43" t="s">
        <v>113</v>
      </c>
      <c r="B579" s="41">
        <v>120</v>
      </c>
      <c r="C579" s="43"/>
      <c r="D579" s="43"/>
      <c r="E579" s="12" t="s">
        <v>399</v>
      </c>
      <c r="F579" s="16">
        <f t="shared" si="259"/>
        <v>48184.100000000006</v>
      </c>
      <c r="G579" s="16">
        <f t="shared" si="259"/>
        <v>49933</v>
      </c>
      <c r="H579" s="16">
        <f t="shared" si="259"/>
        <v>49933</v>
      </c>
      <c r="I579" s="16">
        <f t="shared" si="259"/>
        <v>0</v>
      </c>
      <c r="J579" s="34"/>
      <c r="O579" s="21" t="s">
        <v>1344</v>
      </c>
    </row>
    <row r="580" spans="1:16" ht="62.4" x14ac:dyDescent="0.3">
      <c r="A580" s="43" t="s">
        <v>113</v>
      </c>
      <c r="B580" s="41">
        <v>120</v>
      </c>
      <c r="C580" s="43" t="s">
        <v>5</v>
      </c>
      <c r="D580" s="43" t="s">
        <v>112</v>
      </c>
      <c r="E580" s="12" t="s">
        <v>1322</v>
      </c>
      <c r="F580" s="16">
        <v>48184.100000000006</v>
      </c>
      <c r="G580" s="16">
        <v>49933</v>
      </c>
      <c r="H580" s="16">
        <v>49933</v>
      </c>
      <c r="I580" s="16"/>
      <c r="J580" s="34"/>
    </row>
    <row r="581" spans="1:16" ht="31.2" x14ac:dyDescent="0.3">
      <c r="A581" s="43" t="s">
        <v>113</v>
      </c>
      <c r="B581" s="41">
        <v>200</v>
      </c>
      <c r="C581" s="43"/>
      <c r="D581" s="43"/>
      <c r="E581" s="12" t="s">
        <v>392</v>
      </c>
      <c r="F581" s="16">
        <f t="shared" ref="F581:I582" si="260">F582</f>
        <v>2700.8999999999996</v>
      </c>
      <c r="G581" s="16">
        <f t="shared" si="260"/>
        <v>2711.6</v>
      </c>
      <c r="H581" s="16">
        <f t="shared" si="260"/>
        <v>2711.6</v>
      </c>
      <c r="I581" s="16">
        <f t="shared" si="260"/>
        <v>0</v>
      </c>
      <c r="J581" s="34"/>
      <c r="N581" s="21" t="s">
        <v>1343</v>
      </c>
    </row>
    <row r="582" spans="1:16" ht="46.8" x14ac:dyDescent="0.3">
      <c r="A582" s="43" t="s">
        <v>113</v>
      </c>
      <c r="B582" s="41">
        <v>240</v>
      </c>
      <c r="C582" s="43"/>
      <c r="D582" s="43"/>
      <c r="E582" s="12" t="s">
        <v>400</v>
      </c>
      <c r="F582" s="16">
        <f t="shared" si="260"/>
        <v>2700.8999999999996</v>
      </c>
      <c r="G582" s="16">
        <f t="shared" si="260"/>
        <v>2711.6</v>
      </c>
      <c r="H582" s="16">
        <f t="shared" si="260"/>
        <v>2711.6</v>
      </c>
      <c r="I582" s="16">
        <f t="shared" si="260"/>
        <v>0</v>
      </c>
      <c r="J582" s="34"/>
      <c r="O582" s="21" t="s">
        <v>1344</v>
      </c>
    </row>
    <row r="583" spans="1:16" ht="62.4" x14ac:dyDescent="0.3">
      <c r="A583" s="43" t="s">
        <v>113</v>
      </c>
      <c r="B583" s="41">
        <v>240</v>
      </c>
      <c r="C583" s="43" t="s">
        <v>5</v>
      </c>
      <c r="D583" s="43" t="s">
        <v>112</v>
      </c>
      <c r="E583" s="12" t="s">
        <v>1322</v>
      </c>
      <c r="F583" s="16">
        <v>2700.8999999999996</v>
      </c>
      <c r="G583" s="16">
        <v>2711.6</v>
      </c>
      <c r="H583" s="16">
        <v>2711.6</v>
      </c>
      <c r="I583" s="16"/>
      <c r="J583" s="34"/>
    </row>
    <row r="584" spans="1:16" ht="31.2" x14ac:dyDescent="0.3">
      <c r="A584" s="43" t="s">
        <v>117</v>
      </c>
      <c r="B584" s="41"/>
      <c r="C584" s="43"/>
      <c r="D584" s="43"/>
      <c r="E584" s="12" t="s">
        <v>557</v>
      </c>
      <c r="F584" s="16">
        <f t="shared" ref="F584:I584" si="261">F589+F585</f>
        <v>1101.9000000000001</v>
      </c>
      <c r="G584" s="16">
        <f t="shared" si="261"/>
        <v>1101.9000000000001</v>
      </c>
      <c r="H584" s="16">
        <f t="shared" si="261"/>
        <v>1101.9000000000001</v>
      </c>
      <c r="I584" s="16">
        <f t="shared" si="261"/>
        <v>0</v>
      </c>
      <c r="J584" s="34"/>
      <c r="M584" s="21" t="s">
        <v>1342</v>
      </c>
    </row>
    <row r="585" spans="1:16" ht="46.8" x14ac:dyDescent="0.3">
      <c r="A585" s="17" t="s">
        <v>1176</v>
      </c>
      <c r="B585" s="41"/>
      <c r="C585" s="43"/>
      <c r="D585" s="43"/>
      <c r="E585" s="12" t="s">
        <v>1365</v>
      </c>
      <c r="F585" s="16">
        <f t="shared" ref="F585:I587" si="262">F586</f>
        <v>612.5</v>
      </c>
      <c r="G585" s="16">
        <f t="shared" si="262"/>
        <v>612.5</v>
      </c>
      <c r="H585" s="16">
        <f t="shared" si="262"/>
        <v>612.5</v>
      </c>
      <c r="I585" s="16">
        <f t="shared" si="262"/>
        <v>0</v>
      </c>
      <c r="J585" s="34"/>
      <c r="P585" s="21" t="s">
        <v>1346</v>
      </c>
    </row>
    <row r="586" spans="1:16" ht="31.2" x14ac:dyDescent="0.3">
      <c r="A586" s="17" t="s">
        <v>1176</v>
      </c>
      <c r="B586" s="41">
        <v>200</v>
      </c>
      <c r="C586" s="43"/>
      <c r="D586" s="43"/>
      <c r="E586" s="12" t="s">
        <v>392</v>
      </c>
      <c r="F586" s="16">
        <f t="shared" si="262"/>
        <v>612.5</v>
      </c>
      <c r="G586" s="16">
        <f t="shared" si="262"/>
        <v>612.5</v>
      </c>
      <c r="H586" s="16">
        <f t="shared" si="262"/>
        <v>612.5</v>
      </c>
      <c r="I586" s="16">
        <f t="shared" si="262"/>
        <v>0</v>
      </c>
      <c r="J586" s="34"/>
      <c r="N586" s="21" t="s">
        <v>1343</v>
      </c>
    </row>
    <row r="587" spans="1:16" ht="46.8" x14ac:dyDescent="0.3">
      <c r="A587" s="17" t="s">
        <v>1176</v>
      </c>
      <c r="B587" s="41">
        <v>240</v>
      </c>
      <c r="C587" s="43"/>
      <c r="D587" s="43"/>
      <c r="E587" s="12" t="s">
        <v>400</v>
      </c>
      <c r="F587" s="16">
        <f t="shared" si="262"/>
        <v>612.5</v>
      </c>
      <c r="G587" s="16">
        <f t="shared" si="262"/>
        <v>612.5</v>
      </c>
      <c r="H587" s="16">
        <f t="shared" si="262"/>
        <v>612.5</v>
      </c>
      <c r="I587" s="16">
        <f t="shared" si="262"/>
        <v>0</v>
      </c>
      <c r="J587" s="34"/>
      <c r="O587" s="21" t="s">
        <v>1344</v>
      </c>
    </row>
    <row r="588" spans="1:16" x14ac:dyDescent="0.3">
      <c r="A588" s="17" t="s">
        <v>1176</v>
      </c>
      <c r="B588" s="41">
        <v>240</v>
      </c>
      <c r="C588" s="43" t="s">
        <v>83</v>
      </c>
      <c r="D588" s="43" t="s">
        <v>87</v>
      </c>
      <c r="E588" s="12" t="s">
        <v>387</v>
      </c>
      <c r="F588" s="16">
        <v>612.5</v>
      </c>
      <c r="G588" s="16">
        <v>612.5</v>
      </c>
      <c r="H588" s="16">
        <v>612.5</v>
      </c>
      <c r="I588" s="16"/>
      <c r="J588" s="34"/>
    </row>
    <row r="589" spans="1:16" ht="31.2" x14ac:dyDescent="0.3">
      <c r="A589" s="43" t="s">
        <v>116</v>
      </c>
      <c r="B589" s="41"/>
      <c r="C589" s="43"/>
      <c r="D589" s="43"/>
      <c r="E589" s="12" t="s">
        <v>469</v>
      </c>
      <c r="F589" s="16">
        <f t="shared" ref="F589:I591" si="263">F590</f>
        <v>489.4</v>
      </c>
      <c r="G589" s="16">
        <f t="shared" si="263"/>
        <v>489.4</v>
      </c>
      <c r="H589" s="16">
        <f t="shared" si="263"/>
        <v>489.4</v>
      </c>
      <c r="I589" s="16">
        <f t="shared" si="263"/>
        <v>0</v>
      </c>
      <c r="J589" s="34"/>
      <c r="P589" s="21" t="s">
        <v>1346</v>
      </c>
    </row>
    <row r="590" spans="1:16" ht="46.8" x14ac:dyDescent="0.3">
      <c r="A590" s="43" t="s">
        <v>116</v>
      </c>
      <c r="B590" s="41">
        <v>600</v>
      </c>
      <c r="C590" s="43"/>
      <c r="D590" s="43"/>
      <c r="E590" s="12" t="s">
        <v>395</v>
      </c>
      <c r="F590" s="16">
        <f t="shared" si="263"/>
        <v>489.4</v>
      </c>
      <c r="G590" s="16">
        <f t="shared" si="263"/>
        <v>489.4</v>
      </c>
      <c r="H590" s="16">
        <f t="shared" si="263"/>
        <v>489.4</v>
      </c>
      <c r="I590" s="16">
        <f t="shared" si="263"/>
        <v>0</v>
      </c>
      <c r="J590" s="34"/>
      <c r="N590" s="21" t="s">
        <v>1343</v>
      </c>
    </row>
    <row r="591" spans="1:16" x14ac:dyDescent="0.3">
      <c r="A591" s="43" t="s">
        <v>116</v>
      </c>
      <c r="B591" s="41">
        <v>610</v>
      </c>
      <c r="C591" s="43"/>
      <c r="D591" s="43"/>
      <c r="E591" s="12" t="s">
        <v>409</v>
      </c>
      <c r="F591" s="16">
        <f t="shared" si="263"/>
        <v>489.4</v>
      </c>
      <c r="G591" s="16">
        <f t="shared" si="263"/>
        <v>489.4</v>
      </c>
      <c r="H591" s="16">
        <f t="shared" si="263"/>
        <v>489.4</v>
      </c>
      <c r="I591" s="16">
        <f t="shared" si="263"/>
        <v>0</v>
      </c>
      <c r="J591" s="34"/>
      <c r="O591" s="21" t="s">
        <v>1344</v>
      </c>
    </row>
    <row r="592" spans="1:16" x14ac:dyDescent="0.3">
      <c r="A592" s="43" t="s">
        <v>116</v>
      </c>
      <c r="B592" s="41">
        <v>610</v>
      </c>
      <c r="C592" s="43" t="s">
        <v>25</v>
      </c>
      <c r="D592" s="43" t="s">
        <v>26</v>
      </c>
      <c r="E592" s="12" t="s">
        <v>379</v>
      </c>
      <c r="F592" s="16">
        <v>489.4</v>
      </c>
      <c r="G592" s="16">
        <v>489.4</v>
      </c>
      <c r="H592" s="16">
        <v>489.4</v>
      </c>
      <c r="I592" s="16"/>
      <c r="J592" s="34"/>
    </row>
    <row r="593" spans="1:37" ht="62.4" x14ac:dyDescent="0.3">
      <c r="A593" s="43" t="s">
        <v>119</v>
      </c>
      <c r="B593" s="41"/>
      <c r="C593" s="43"/>
      <c r="D593" s="43"/>
      <c r="E593" s="12" t="s">
        <v>613</v>
      </c>
      <c r="F593" s="16">
        <f t="shared" ref="F593:I594" si="264">F594</f>
        <v>142.5</v>
      </c>
      <c r="G593" s="16">
        <f t="shared" si="264"/>
        <v>142.5</v>
      </c>
      <c r="H593" s="16">
        <f t="shared" si="264"/>
        <v>142.5</v>
      </c>
      <c r="I593" s="16">
        <f t="shared" si="264"/>
        <v>0</v>
      </c>
      <c r="J593" s="34"/>
      <c r="M593" s="21" t="s">
        <v>1342</v>
      </c>
    </row>
    <row r="594" spans="1:37" ht="46.8" x14ac:dyDescent="0.3">
      <c r="A594" s="43" t="s">
        <v>118</v>
      </c>
      <c r="B594" s="41"/>
      <c r="C594" s="43"/>
      <c r="D594" s="43"/>
      <c r="E594" s="12" t="s">
        <v>523</v>
      </c>
      <c r="F594" s="16">
        <f t="shared" si="264"/>
        <v>142.5</v>
      </c>
      <c r="G594" s="16">
        <f t="shared" si="264"/>
        <v>142.5</v>
      </c>
      <c r="H594" s="16">
        <f t="shared" si="264"/>
        <v>142.5</v>
      </c>
      <c r="I594" s="16">
        <f t="shared" si="264"/>
        <v>0</v>
      </c>
      <c r="J594" s="34"/>
      <c r="P594" s="21" t="s">
        <v>1346</v>
      </c>
    </row>
    <row r="595" spans="1:37" ht="31.2" x14ac:dyDescent="0.3">
      <c r="A595" s="43" t="s">
        <v>118</v>
      </c>
      <c r="B595" s="41">
        <v>200</v>
      </c>
      <c r="C595" s="43"/>
      <c r="D595" s="43"/>
      <c r="E595" s="12" t="s">
        <v>392</v>
      </c>
      <c r="F595" s="16">
        <f t="shared" ref="F595:I596" si="265">F596</f>
        <v>142.5</v>
      </c>
      <c r="G595" s="16">
        <f t="shared" si="265"/>
        <v>142.5</v>
      </c>
      <c r="H595" s="16">
        <f t="shared" si="265"/>
        <v>142.5</v>
      </c>
      <c r="I595" s="16">
        <f t="shared" si="265"/>
        <v>0</v>
      </c>
      <c r="J595" s="34"/>
      <c r="N595" s="21" t="s">
        <v>1343</v>
      </c>
    </row>
    <row r="596" spans="1:37" ht="46.8" x14ac:dyDescent="0.3">
      <c r="A596" s="43" t="s">
        <v>118</v>
      </c>
      <c r="B596" s="41">
        <v>240</v>
      </c>
      <c r="C596" s="43"/>
      <c r="D596" s="43"/>
      <c r="E596" s="12" t="s">
        <v>400</v>
      </c>
      <c r="F596" s="16">
        <f t="shared" si="265"/>
        <v>142.5</v>
      </c>
      <c r="G596" s="16">
        <f t="shared" si="265"/>
        <v>142.5</v>
      </c>
      <c r="H596" s="16">
        <f t="shared" si="265"/>
        <v>142.5</v>
      </c>
      <c r="I596" s="16">
        <f t="shared" si="265"/>
        <v>0</v>
      </c>
      <c r="J596" s="34"/>
      <c r="O596" s="21" t="s">
        <v>1344</v>
      </c>
    </row>
    <row r="597" spans="1:37" x14ac:dyDescent="0.3">
      <c r="A597" s="43" t="s">
        <v>118</v>
      </c>
      <c r="B597" s="41">
        <v>240</v>
      </c>
      <c r="C597" s="43" t="s">
        <v>49</v>
      </c>
      <c r="D597" s="43" t="s">
        <v>104</v>
      </c>
      <c r="E597" s="12" t="s">
        <v>385</v>
      </c>
      <c r="F597" s="16">
        <v>142.5</v>
      </c>
      <c r="G597" s="16">
        <v>142.5</v>
      </c>
      <c r="H597" s="16">
        <v>142.5</v>
      </c>
      <c r="I597" s="16"/>
      <c r="J597" s="34"/>
    </row>
    <row r="598" spans="1:37" s="9" customFormat="1" ht="31.2" x14ac:dyDescent="0.3">
      <c r="A598" s="8" t="s">
        <v>121</v>
      </c>
      <c r="B598" s="14"/>
      <c r="C598" s="8"/>
      <c r="D598" s="8"/>
      <c r="E598" s="13" t="s">
        <v>614</v>
      </c>
      <c r="F598" s="15">
        <f t="shared" ref="F598:I598" si="266">F599+F620+F638+F646</f>
        <v>324109.60000000003</v>
      </c>
      <c r="G598" s="15">
        <f t="shared" si="266"/>
        <v>344723.8</v>
      </c>
      <c r="H598" s="15">
        <f t="shared" si="266"/>
        <v>344723.8</v>
      </c>
      <c r="I598" s="15">
        <f t="shared" si="266"/>
        <v>0</v>
      </c>
      <c r="J598" s="33"/>
      <c r="K598" s="23"/>
      <c r="L598" s="23" t="s">
        <v>1341</v>
      </c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</row>
    <row r="599" spans="1:37" ht="93.6" x14ac:dyDescent="0.3">
      <c r="A599" s="43" t="s">
        <v>122</v>
      </c>
      <c r="B599" s="41"/>
      <c r="C599" s="43"/>
      <c r="D599" s="43"/>
      <c r="E599" s="12" t="s">
        <v>1028</v>
      </c>
      <c r="F599" s="16">
        <f t="shared" ref="F599:I599" si="267">F600</f>
        <v>255202.2</v>
      </c>
      <c r="G599" s="16">
        <f t="shared" si="267"/>
        <v>275174</v>
      </c>
      <c r="H599" s="16">
        <f t="shared" si="267"/>
        <v>275174</v>
      </c>
      <c r="I599" s="16">
        <f t="shared" si="267"/>
        <v>0</v>
      </c>
      <c r="J599" s="34"/>
      <c r="M599" s="21" t="s">
        <v>1342</v>
      </c>
    </row>
    <row r="600" spans="1:37" ht="31.2" x14ac:dyDescent="0.3">
      <c r="A600" s="43" t="s">
        <v>120</v>
      </c>
      <c r="B600" s="41"/>
      <c r="C600" s="43"/>
      <c r="D600" s="43"/>
      <c r="E600" s="12" t="s">
        <v>470</v>
      </c>
      <c r="F600" s="16">
        <f t="shared" ref="F600:I600" si="268">F601+F604+F607+F610+F617</f>
        <v>255202.2</v>
      </c>
      <c r="G600" s="16">
        <f t="shared" si="268"/>
        <v>275174</v>
      </c>
      <c r="H600" s="16">
        <f t="shared" si="268"/>
        <v>275174</v>
      </c>
      <c r="I600" s="16">
        <f t="shared" si="268"/>
        <v>0</v>
      </c>
      <c r="J600" s="34"/>
      <c r="P600" s="21" t="s">
        <v>1346</v>
      </c>
    </row>
    <row r="601" spans="1:37" ht="93.6" x14ac:dyDescent="0.3">
      <c r="A601" s="43" t="s">
        <v>120</v>
      </c>
      <c r="B601" s="41">
        <v>100</v>
      </c>
      <c r="C601" s="43"/>
      <c r="D601" s="43"/>
      <c r="E601" s="12" t="s">
        <v>391</v>
      </c>
      <c r="F601" s="16">
        <f t="shared" ref="F601:I602" si="269">F602</f>
        <v>5569.7999999999993</v>
      </c>
      <c r="G601" s="16">
        <f t="shared" si="269"/>
        <v>5772</v>
      </c>
      <c r="H601" s="16">
        <f t="shared" si="269"/>
        <v>5772</v>
      </c>
      <c r="I601" s="16">
        <f t="shared" si="269"/>
        <v>0</v>
      </c>
      <c r="J601" s="34"/>
      <c r="N601" s="21" t="s">
        <v>1343</v>
      </c>
    </row>
    <row r="602" spans="1:37" ht="31.2" x14ac:dyDescent="0.3">
      <c r="A602" s="43" t="s">
        <v>120</v>
      </c>
      <c r="B602" s="41">
        <v>120</v>
      </c>
      <c r="C602" s="43"/>
      <c r="D602" s="43"/>
      <c r="E602" s="12" t="s">
        <v>399</v>
      </c>
      <c r="F602" s="16">
        <f t="shared" si="269"/>
        <v>5569.7999999999993</v>
      </c>
      <c r="G602" s="16">
        <f t="shared" si="269"/>
        <v>5772</v>
      </c>
      <c r="H602" s="16">
        <f t="shared" si="269"/>
        <v>5772</v>
      </c>
      <c r="I602" s="16">
        <f t="shared" si="269"/>
        <v>0</v>
      </c>
      <c r="J602" s="34"/>
      <c r="O602" s="21" t="s">
        <v>1344</v>
      </c>
    </row>
    <row r="603" spans="1:37" x14ac:dyDescent="0.3">
      <c r="A603" s="43" t="s">
        <v>120</v>
      </c>
      <c r="B603" s="41">
        <v>120</v>
      </c>
      <c r="C603" s="43" t="s">
        <v>49</v>
      </c>
      <c r="D603" s="43" t="s">
        <v>104</v>
      </c>
      <c r="E603" s="12" t="s">
        <v>385</v>
      </c>
      <c r="F603" s="16">
        <v>5569.7999999999993</v>
      </c>
      <c r="G603" s="16">
        <v>5772</v>
      </c>
      <c r="H603" s="16">
        <v>5772</v>
      </c>
      <c r="I603" s="16"/>
      <c r="J603" s="34"/>
    </row>
    <row r="604" spans="1:37" ht="31.2" x14ac:dyDescent="0.3">
      <c r="A604" s="43" t="s">
        <v>120</v>
      </c>
      <c r="B604" s="41">
        <v>200</v>
      </c>
      <c r="C604" s="43"/>
      <c r="D604" s="43"/>
      <c r="E604" s="12" t="s">
        <v>392</v>
      </c>
      <c r="F604" s="16">
        <f t="shared" ref="F604:I605" si="270">F605</f>
        <v>1862.9</v>
      </c>
      <c r="G604" s="16">
        <f t="shared" si="270"/>
        <v>2240.6</v>
      </c>
      <c r="H604" s="16">
        <f t="shared" si="270"/>
        <v>2240.6</v>
      </c>
      <c r="I604" s="16">
        <f t="shared" si="270"/>
        <v>0</v>
      </c>
      <c r="J604" s="34"/>
      <c r="N604" s="21" t="s">
        <v>1343</v>
      </c>
    </row>
    <row r="605" spans="1:37" ht="46.8" x14ac:dyDescent="0.3">
      <c r="A605" s="43" t="s">
        <v>120</v>
      </c>
      <c r="B605" s="41">
        <v>240</v>
      </c>
      <c r="C605" s="43"/>
      <c r="D605" s="43"/>
      <c r="E605" s="12" t="s">
        <v>400</v>
      </c>
      <c r="F605" s="16">
        <f t="shared" si="270"/>
        <v>1862.9</v>
      </c>
      <c r="G605" s="16">
        <f t="shared" si="270"/>
        <v>2240.6</v>
      </c>
      <c r="H605" s="16">
        <f t="shared" si="270"/>
        <v>2240.6</v>
      </c>
      <c r="I605" s="16">
        <f t="shared" si="270"/>
        <v>0</v>
      </c>
      <c r="J605" s="34"/>
      <c r="O605" s="21" t="s">
        <v>1344</v>
      </c>
    </row>
    <row r="606" spans="1:37" x14ac:dyDescent="0.3">
      <c r="A606" s="43" t="s">
        <v>120</v>
      </c>
      <c r="B606" s="41">
        <v>240</v>
      </c>
      <c r="C606" s="43" t="s">
        <v>49</v>
      </c>
      <c r="D606" s="43" t="s">
        <v>104</v>
      </c>
      <c r="E606" s="12" t="s">
        <v>385</v>
      </c>
      <c r="F606" s="16">
        <v>1862.9</v>
      </c>
      <c r="G606" s="16">
        <v>2240.6</v>
      </c>
      <c r="H606" s="16">
        <v>2240.6</v>
      </c>
      <c r="I606" s="16"/>
      <c r="J606" s="34"/>
    </row>
    <row r="607" spans="1:37" ht="31.2" x14ac:dyDescent="0.3">
      <c r="A607" s="43" t="s">
        <v>120</v>
      </c>
      <c r="B607" s="41">
        <v>300</v>
      </c>
      <c r="C607" s="43"/>
      <c r="D607" s="43"/>
      <c r="E607" s="12" t="s">
        <v>393</v>
      </c>
      <c r="F607" s="16">
        <f t="shared" ref="F607:I608" si="271">F608</f>
        <v>14122.5</v>
      </c>
      <c r="G607" s="16">
        <f t="shared" si="271"/>
        <v>14108.2</v>
      </c>
      <c r="H607" s="16">
        <f t="shared" si="271"/>
        <v>14108.2</v>
      </c>
      <c r="I607" s="16">
        <f t="shared" si="271"/>
        <v>0</v>
      </c>
      <c r="J607" s="34"/>
      <c r="N607" s="21" t="s">
        <v>1343</v>
      </c>
    </row>
    <row r="608" spans="1:37" ht="31.2" x14ac:dyDescent="0.3">
      <c r="A608" s="43" t="s">
        <v>120</v>
      </c>
      <c r="B608" s="41">
        <v>320</v>
      </c>
      <c r="C608" s="43"/>
      <c r="D608" s="43"/>
      <c r="E608" s="12" t="s">
        <v>402</v>
      </c>
      <c r="F608" s="16">
        <f t="shared" si="271"/>
        <v>14122.5</v>
      </c>
      <c r="G608" s="16">
        <f t="shared" si="271"/>
        <v>14108.2</v>
      </c>
      <c r="H608" s="16">
        <f t="shared" si="271"/>
        <v>14108.2</v>
      </c>
      <c r="I608" s="16">
        <f t="shared" si="271"/>
        <v>0</v>
      </c>
      <c r="J608" s="34"/>
      <c r="O608" s="21" t="s">
        <v>1344</v>
      </c>
    </row>
    <row r="609" spans="1:16" x14ac:dyDescent="0.3">
      <c r="A609" s="43" t="s">
        <v>120</v>
      </c>
      <c r="B609" s="41">
        <v>320</v>
      </c>
      <c r="C609" s="43" t="s">
        <v>25</v>
      </c>
      <c r="D609" s="43" t="s">
        <v>26</v>
      </c>
      <c r="E609" s="12" t="s">
        <v>379</v>
      </c>
      <c r="F609" s="16">
        <v>14122.5</v>
      </c>
      <c r="G609" s="16">
        <v>14108.2</v>
      </c>
      <c r="H609" s="16">
        <v>14108.2</v>
      </c>
      <c r="I609" s="16"/>
      <c r="J609" s="34"/>
    </row>
    <row r="610" spans="1:16" ht="46.8" x14ac:dyDescent="0.3">
      <c r="A610" s="43" t="s">
        <v>120</v>
      </c>
      <c r="B610" s="41">
        <v>600</v>
      </c>
      <c r="C610" s="43"/>
      <c r="D610" s="43"/>
      <c r="E610" s="12" t="s">
        <v>395</v>
      </c>
      <c r="F610" s="16">
        <f t="shared" ref="F610:I610" si="272">F615+F611+F613</f>
        <v>27975.300000000003</v>
      </c>
      <c r="G610" s="16">
        <f t="shared" si="272"/>
        <v>29762</v>
      </c>
      <c r="H610" s="16">
        <f t="shared" si="272"/>
        <v>29762</v>
      </c>
      <c r="I610" s="16">
        <f t="shared" si="272"/>
        <v>0</v>
      </c>
      <c r="J610" s="34"/>
      <c r="N610" s="21" t="s">
        <v>1343</v>
      </c>
    </row>
    <row r="611" spans="1:16" x14ac:dyDescent="0.3">
      <c r="A611" s="43" t="s">
        <v>120</v>
      </c>
      <c r="B611" s="41">
        <v>610</v>
      </c>
      <c r="C611" s="43"/>
      <c r="D611" s="43"/>
      <c r="E611" s="12" t="s">
        <v>409</v>
      </c>
      <c r="F611" s="16">
        <f t="shared" ref="F611:I611" si="273">F612</f>
        <v>144.69999999999999</v>
      </c>
      <c r="G611" s="16">
        <f t="shared" si="273"/>
        <v>144.69999999999999</v>
      </c>
      <c r="H611" s="16">
        <f t="shared" si="273"/>
        <v>144.69999999999999</v>
      </c>
      <c r="I611" s="16">
        <f t="shared" si="273"/>
        <v>0</v>
      </c>
      <c r="J611" s="34"/>
      <c r="O611" s="21" t="s">
        <v>1344</v>
      </c>
    </row>
    <row r="612" spans="1:16" x14ac:dyDescent="0.3">
      <c r="A612" s="43" t="s">
        <v>120</v>
      </c>
      <c r="B612" s="41">
        <v>610</v>
      </c>
      <c r="C612" s="43" t="s">
        <v>25</v>
      </c>
      <c r="D612" s="43" t="s">
        <v>26</v>
      </c>
      <c r="E612" s="12" t="s">
        <v>379</v>
      </c>
      <c r="F612" s="16">
        <v>144.69999999999999</v>
      </c>
      <c r="G612" s="16">
        <v>144.69999999999999</v>
      </c>
      <c r="H612" s="16">
        <v>144.69999999999999</v>
      </c>
      <c r="I612" s="16"/>
      <c r="J612" s="34"/>
    </row>
    <row r="613" spans="1:16" x14ac:dyDescent="0.3">
      <c r="A613" s="43" t="s">
        <v>120</v>
      </c>
      <c r="B613" s="41">
        <v>620</v>
      </c>
      <c r="C613" s="43"/>
      <c r="D613" s="43"/>
      <c r="E613" s="12" t="s">
        <v>410</v>
      </c>
      <c r="F613" s="16">
        <f t="shared" ref="F613:I613" si="274">F614</f>
        <v>10029.700000000001</v>
      </c>
      <c r="G613" s="16">
        <f t="shared" si="274"/>
        <v>10029.700000000001</v>
      </c>
      <c r="H613" s="16">
        <f t="shared" si="274"/>
        <v>10029.700000000001</v>
      </c>
      <c r="I613" s="16">
        <f t="shared" si="274"/>
        <v>0</v>
      </c>
      <c r="J613" s="34"/>
      <c r="O613" s="21" t="s">
        <v>1344</v>
      </c>
    </row>
    <row r="614" spans="1:16" x14ac:dyDescent="0.3">
      <c r="A614" s="43" t="s">
        <v>120</v>
      </c>
      <c r="B614" s="41">
        <v>620</v>
      </c>
      <c r="C614" s="43" t="s">
        <v>25</v>
      </c>
      <c r="D614" s="43" t="s">
        <v>26</v>
      </c>
      <c r="E614" s="12" t="s">
        <v>379</v>
      </c>
      <c r="F614" s="16">
        <v>10029.700000000001</v>
      </c>
      <c r="G614" s="16">
        <v>10029.700000000001</v>
      </c>
      <c r="H614" s="16">
        <v>10029.700000000001</v>
      </c>
      <c r="I614" s="16"/>
      <c r="J614" s="34"/>
    </row>
    <row r="615" spans="1:16" ht="78" x14ac:dyDescent="0.3">
      <c r="A615" s="43" t="s">
        <v>120</v>
      </c>
      <c r="B615" s="41">
        <v>630</v>
      </c>
      <c r="C615" s="43"/>
      <c r="D615" s="43"/>
      <c r="E615" s="12" t="s">
        <v>758</v>
      </c>
      <c r="F615" s="16">
        <f t="shared" ref="F615:I615" si="275">F616</f>
        <v>17800.900000000001</v>
      </c>
      <c r="G615" s="16">
        <f t="shared" si="275"/>
        <v>19587.599999999999</v>
      </c>
      <c r="H615" s="16">
        <f t="shared" si="275"/>
        <v>19587.599999999999</v>
      </c>
      <c r="I615" s="16">
        <f t="shared" si="275"/>
        <v>0</v>
      </c>
      <c r="J615" s="34"/>
      <c r="O615" s="21" t="s">
        <v>1344</v>
      </c>
    </row>
    <row r="616" spans="1:16" x14ac:dyDescent="0.3">
      <c r="A616" s="43" t="s">
        <v>120</v>
      </c>
      <c r="B616" s="41">
        <v>630</v>
      </c>
      <c r="C616" s="43" t="s">
        <v>25</v>
      </c>
      <c r="D616" s="43" t="s">
        <v>26</v>
      </c>
      <c r="E616" s="12" t="s">
        <v>379</v>
      </c>
      <c r="F616" s="16">
        <v>17800.900000000001</v>
      </c>
      <c r="G616" s="16">
        <v>19587.599999999999</v>
      </c>
      <c r="H616" s="16">
        <v>19587.599999999999</v>
      </c>
      <c r="I616" s="16"/>
      <c r="J616" s="34"/>
    </row>
    <row r="617" spans="1:16" x14ac:dyDescent="0.3">
      <c r="A617" s="43" t="s">
        <v>120</v>
      </c>
      <c r="B617" s="41">
        <v>800</v>
      </c>
      <c r="C617" s="43"/>
      <c r="D617" s="43"/>
      <c r="E617" s="12" t="s">
        <v>397</v>
      </c>
      <c r="F617" s="16">
        <f t="shared" ref="F617:I618" si="276">F618</f>
        <v>205671.7</v>
      </c>
      <c r="G617" s="16">
        <f t="shared" si="276"/>
        <v>223291.2</v>
      </c>
      <c r="H617" s="16">
        <f t="shared" si="276"/>
        <v>223291.2</v>
      </c>
      <c r="I617" s="16">
        <f t="shared" si="276"/>
        <v>0</v>
      </c>
      <c r="J617" s="34"/>
      <c r="N617" s="21" t="s">
        <v>1343</v>
      </c>
    </row>
    <row r="618" spans="1:16" ht="78" x14ac:dyDescent="0.3">
      <c r="A618" s="43" t="s">
        <v>120</v>
      </c>
      <c r="B618" s="41">
        <v>810</v>
      </c>
      <c r="C618" s="43"/>
      <c r="D618" s="43"/>
      <c r="E618" s="12" t="s">
        <v>412</v>
      </c>
      <c r="F618" s="16">
        <f t="shared" si="276"/>
        <v>205671.7</v>
      </c>
      <c r="G618" s="16">
        <f t="shared" si="276"/>
        <v>223291.2</v>
      </c>
      <c r="H618" s="16">
        <f t="shared" si="276"/>
        <v>223291.2</v>
      </c>
      <c r="I618" s="16">
        <f t="shared" si="276"/>
        <v>0</v>
      </c>
      <c r="J618" s="34"/>
      <c r="O618" s="21" t="s">
        <v>1344</v>
      </c>
    </row>
    <row r="619" spans="1:16" x14ac:dyDescent="0.3">
      <c r="A619" s="43" t="s">
        <v>120</v>
      </c>
      <c r="B619" s="41">
        <v>810</v>
      </c>
      <c r="C619" s="43" t="s">
        <v>25</v>
      </c>
      <c r="D619" s="43" t="s">
        <v>26</v>
      </c>
      <c r="E619" s="12" t="s">
        <v>379</v>
      </c>
      <c r="F619" s="16">
        <v>205671.7</v>
      </c>
      <c r="G619" s="16">
        <v>223291.2</v>
      </c>
      <c r="H619" s="16">
        <v>223291.2</v>
      </c>
      <c r="I619" s="16"/>
      <c r="J619" s="34"/>
    </row>
    <row r="620" spans="1:16" ht="62.4" x14ac:dyDescent="0.3">
      <c r="A620" s="43" t="s">
        <v>126</v>
      </c>
      <c r="B620" s="41"/>
      <c r="C620" s="43"/>
      <c r="D620" s="43"/>
      <c r="E620" s="12" t="s">
        <v>771</v>
      </c>
      <c r="F620" s="16">
        <f t="shared" ref="F620:I620" si="277">F621+F627+F631</f>
        <v>57224.900000000009</v>
      </c>
      <c r="G620" s="16">
        <f t="shared" si="277"/>
        <v>57867.299999999996</v>
      </c>
      <c r="H620" s="16">
        <f t="shared" si="277"/>
        <v>57867.299999999996</v>
      </c>
      <c r="I620" s="16">
        <f t="shared" si="277"/>
        <v>0</v>
      </c>
      <c r="J620" s="34"/>
      <c r="M620" s="21" t="s">
        <v>1342</v>
      </c>
    </row>
    <row r="621" spans="1:16" ht="46.8" x14ac:dyDescent="0.3">
      <c r="A621" s="43" t="s">
        <v>123</v>
      </c>
      <c r="B621" s="41"/>
      <c r="C621" s="43"/>
      <c r="D621" s="43"/>
      <c r="E621" s="12" t="s">
        <v>436</v>
      </c>
      <c r="F621" s="16">
        <f t="shared" ref="F621:I621" si="278">F622</f>
        <v>54369.100000000006</v>
      </c>
      <c r="G621" s="16">
        <f t="shared" si="278"/>
        <v>54990.399999999994</v>
      </c>
      <c r="H621" s="16">
        <f t="shared" si="278"/>
        <v>54990.399999999994</v>
      </c>
      <c r="I621" s="16">
        <f t="shared" si="278"/>
        <v>0</v>
      </c>
      <c r="J621" s="34"/>
      <c r="P621" s="21" t="s">
        <v>1346</v>
      </c>
    </row>
    <row r="622" spans="1:16" ht="46.8" x14ac:dyDescent="0.3">
      <c r="A622" s="43" t="s">
        <v>123</v>
      </c>
      <c r="B622" s="41">
        <v>600</v>
      </c>
      <c r="C622" s="43"/>
      <c r="D622" s="43"/>
      <c r="E622" s="12" t="s">
        <v>395</v>
      </c>
      <c r="F622" s="16">
        <f t="shared" ref="F622:I622" si="279">F623+F625</f>
        <v>54369.100000000006</v>
      </c>
      <c r="G622" s="16">
        <f t="shared" si="279"/>
        <v>54990.399999999994</v>
      </c>
      <c r="H622" s="16">
        <f t="shared" si="279"/>
        <v>54990.399999999994</v>
      </c>
      <c r="I622" s="16">
        <f t="shared" si="279"/>
        <v>0</v>
      </c>
      <c r="J622" s="34"/>
      <c r="N622" s="21" t="s">
        <v>1343</v>
      </c>
    </row>
    <row r="623" spans="1:16" x14ac:dyDescent="0.3">
      <c r="A623" s="43" t="s">
        <v>123</v>
      </c>
      <c r="B623" s="41">
        <v>610</v>
      </c>
      <c r="C623" s="43"/>
      <c r="D623" s="43"/>
      <c r="E623" s="12" t="s">
        <v>409</v>
      </c>
      <c r="F623" s="16">
        <f t="shared" ref="F623:I623" si="280">F624</f>
        <v>3292</v>
      </c>
      <c r="G623" s="16">
        <f t="shared" si="280"/>
        <v>3329.9</v>
      </c>
      <c r="H623" s="16">
        <f t="shared" si="280"/>
        <v>3329.9</v>
      </c>
      <c r="I623" s="16">
        <f t="shared" si="280"/>
        <v>0</v>
      </c>
      <c r="J623" s="34"/>
      <c r="O623" s="21" t="s">
        <v>1344</v>
      </c>
    </row>
    <row r="624" spans="1:16" x14ac:dyDescent="0.3">
      <c r="A624" s="43" t="s">
        <v>123</v>
      </c>
      <c r="B624" s="41">
        <v>610</v>
      </c>
      <c r="C624" s="43" t="s">
        <v>25</v>
      </c>
      <c r="D624" s="43" t="s">
        <v>26</v>
      </c>
      <c r="E624" s="12" t="s">
        <v>379</v>
      </c>
      <c r="F624" s="16">
        <v>3292</v>
      </c>
      <c r="G624" s="16">
        <v>3329.9</v>
      </c>
      <c r="H624" s="16">
        <v>3329.9</v>
      </c>
      <c r="I624" s="16"/>
      <c r="J624" s="34"/>
    </row>
    <row r="625" spans="1:16" x14ac:dyDescent="0.3">
      <c r="A625" s="43" t="s">
        <v>123</v>
      </c>
      <c r="B625" s="41">
        <v>620</v>
      </c>
      <c r="C625" s="43"/>
      <c r="D625" s="43"/>
      <c r="E625" s="12" t="s">
        <v>410</v>
      </c>
      <c r="F625" s="16">
        <f t="shared" ref="F625:I625" si="281">F626</f>
        <v>51077.100000000006</v>
      </c>
      <c r="G625" s="16">
        <f t="shared" si="281"/>
        <v>51660.499999999993</v>
      </c>
      <c r="H625" s="16">
        <f t="shared" si="281"/>
        <v>51660.499999999993</v>
      </c>
      <c r="I625" s="16">
        <f t="shared" si="281"/>
        <v>0</v>
      </c>
      <c r="J625" s="34"/>
      <c r="O625" s="21" t="s">
        <v>1344</v>
      </c>
    </row>
    <row r="626" spans="1:16" x14ac:dyDescent="0.3">
      <c r="A626" s="43" t="s">
        <v>123</v>
      </c>
      <c r="B626" s="41">
        <v>620</v>
      </c>
      <c r="C626" s="43" t="s">
        <v>25</v>
      </c>
      <c r="D626" s="43" t="s">
        <v>26</v>
      </c>
      <c r="E626" s="12" t="s">
        <v>379</v>
      </c>
      <c r="F626" s="16">
        <v>51077.100000000006</v>
      </c>
      <c r="G626" s="16">
        <v>51660.499999999993</v>
      </c>
      <c r="H626" s="16">
        <v>51660.499999999993</v>
      </c>
      <c r="I626" s="16"/>
      <c r="J626" s="34"/>
    </row>
    <row r="627" spans="1:16" ht="31.2" x14ac:dyDescent="0.3">
      <c r="A627" s="43" t="s">
        <v>124</v>
      </c>
      <c r="B627" s="41"/>
      <c r="C627" s="43"/>
      <c r="D627" s="43"/>
      <c r="E627" s="12" t="s">
        <v>471</v>
      </c>
      <c r="F627" s="16">
        <f t="shared" ref="F627:I629" si="282">F628</f>
        <v>85.5</v>
      </c>
      <c r="G627" s="16">
        <f t="shared" si="282"/>
        <v>85.5</v>
      </c>
      <c r="H627" s="16">
        <f t="shared" si="282"/>
        <v>85.5</v>
      </c>
      <c r="I627" s="16">
        <f t="shared" si="282"/>
        <v>0</v>
      </c>
      <c r="J627" s="34"/>
      <c r="P627" s="21" t="s">
        <v>1346</v>
      </c>
    </row>
    <row r="628" spans="1:16" ht="31.2" x14ac:dyDescent="0.3">
      <c r="A628" s="43" t="s">
        <v>124</v>
      </c>
      <c r="B628" s="41">
        <v>200</v>
      </c>
      <c r="C628" s="43"/>
      <c r="D628" s="43"/>
      <c r="E628" s="12" t="s">
        <v>392</v>
      </c>
      <c r="F628" s="16">
        <f t="shared" si="282"/>
        <v>85.5</v>
      </c>
      <c r="G628" s="16">
        <f t="shared" si="282"/>
        <v>85.5</v>
      </c>
      <c r="H628" s="16">
        <f t="shared" si="282"/>
        <v>85.5</v>
      </c>
      <c r="I628" s="16">
        <f t="shared" si="282"/>
        <v>0</v>
      </c>
      <c r="J628" s="34"/>
      <c r="N628" s="21" t="s">
        <v>1343</v>
      </c>
    </row>
    <row r="629" spans="1:16" ht="46.8" x14ac:dyDescent="0.3">
      <c r="A629" s="43" t="s">
        <v>124</v>
      </c>
      <c r="B629" s="41">
        <v>240</v>
      </c>
      <c r="C629" s="43"/>
      <c r="D629" s="43"/>
      <c r="E629" s="12" t="s">
        <v>400</v>
      </c>
      <c r="F629" s="16">
        <f t="shared" si="282"/>
        <v>85.5</v>
      </c>
      <c r="G629" s="16">
        <f t="shared" si="282"/>
        <v>85.5</v>
      </c>
      <c r="H629" s="16">
        <f t="shared" si="282"/>
        <v>85.5</v>
      </c>
      <c r="I629" s="16">
        <f t="shared" si="282"/>
        <v>0</v>
      </c>
      <c r="J629" s="34"/>
      <c r="O629" s="21" t="s">
        <v>1344</v>
      </c>
    </row>
    <row r="630" spans="1:16" x14ac:dyDescent="0.3">
      <c r="A630" s="43" t="s">
        <v>124</v>
      </c>
      <c r="B630" s="41">
        <v>240</v>
      </c>
      <c r="C630" s="43" t="s">
        <v>25</v>
      </c>
      <c r="D630" s="43" t="s">
        <v>26</v>
      </c>
      <c r="E630" s="12" t="s">
        <v>379</v>
      </c>
      <c r="F630" s="16">
        <v>85.5</v>
      </c>
      <c r="G630" s="16">
        <v>85.5</v>
      </c>
      <c r="H630" s="16">
        <v>85.5</v>
      </c>
      <c r="I630" s="16"/>
      <c r="J630" s="34"/>
    </row>
    <row r="631" spans="1:16" ht="62.4" x14ac:dyDescent="0.3">
      <c r="A631" s="43" t="s">
        <v>125</v>
      </c>
      <c r="B631" s="41"/>
      <c r="C631" s="43"/>
      <c r="D631" s="43"/>
      <c r="E631" s="12" t="s">
        <v>525</v>
      </c>
      <c r="F631" s="16">
        <f t="shared" ref="F631:I631" si="283">F635+F632</f>
        <v>2770.3</v>
      </c>
      <c r="G631" s="16">
        <f t="shared" si="283"/>
        <v>2791.3999999999996</v>
      </c>
      <c r="H631" s="16">
        <f t="shared" si="283"/>
        <v>2791.3999999999996</v>
      </c>
      <c r="I631" s="16">
        <f t="shared" si="283"/>
        <v>0</v>
      </c>
      <c r="J631" s="34"/>
      <c r="P631" s="21" t="s">
        <v>1346</v>
      </c>
    </row>
    <row r="632" spans="1:16" ht="46.8" x14ac:dyDescent="0.3">
      <c r="A632" s="43" t="s">
        <v>125</v>
      </c>
      <c r="B632" s="41">
        <v>600</v>
      </c>
      <c r="C632" s="43"/>
      <c r="D632" s="43"/>
      <c r="E632" s="12" t="s">
        <v>395</v>
      </c>
      <c r="F632" s="16">
        <f t="shared" ref="F632:I633" si="284">F633</f>
        <v>1044</v>
      </c>
      <c r="G632" s="16">
        <f t="shared" si="284"/>
        <v>1050.3</v>
      </c>
      <c r="H632" s="16">
        <f t="shared" si="284"/>
        <v>1050.3</v>
      </c>
      <c r="I632" s="16">
        <f t="shared" si="284"/>
        <v>0</v>
      </c>
      <c r="J632" s="34"/>
      <c r="N632" s="21" t="s">
        <v>1343</v>
      </c>
    </row>
    <row r="633" spans="1:16" ht="78" x14ac:dyDescent="0.3">
      <c r="A633" s="43" t="s">
        <v>125</v>
      </c>
      <c r="B633" s="41">
        <v>630</v>
      </c>
      <c r="C633" s="43"/>
      <c r="D633" s="43"/>
      <c r="E633" s="12" t="s">
        <v>758</v>
      </c>
      <c r="F633" s="16">
        <f t="shared" si="284"/>
        <v>1044</v>
      </c>
      <c r="G633" s="16">
        <f t="shared" si="284"/>
        <v>1050.3</v>
      </c>
      <c r="H633" s="16">
        <f t="shared" si="284"/>
        <v>1050.3</v>
      </c>
      <c r="I633" s="16">
        <f t="shared" si="284"/>
        <v>0</v>
      </c>
      <c r="J633" s="34"/>
      <c r="O633" s="21" t="s">
        <v>1344</v>
      </c>
    </row>
    <row r="634" spans="1:16" x14ac:dyDescent="0.3">
      <c r="A634" s="43" t="s">
        <v>125</v>
      </c>
      <c r="B634" s="41">
        <v>630</v>
      </c>
      <c r="C634" s="43" t="s">
        <v>25</v>
      </c>
      <c r="D634" s="43" t="s">
        <v>26</v>
      </c>
      <c r="E634" s="12" t="s">
        <v>379</v>
      </c>
      <c r="F634" s="16">
        <v>1044</v>
      </c>
      <c r="G634" s="16">
        <v>1050.3</v>
      </c>
      <c r="H634" s="16">
        <v>1050.3</v>
      </c>
      <c r="I634" s="16"/>
      <c r="J634" s="34"/>
    </row>
    <row r="635" spans="1:16" x14ac:dyDescent="0.3">
      <c r="A635" s="43" t="s">
        <v>125</v>
      </c>
      <c r="B635" s="41">
        <v>800</v>
      </c>
      <c r="C635" s="43"/>
      <c r="D635" s="43"/>
      <c r="E635" s="12" t="s">
        <v>397</v>
      </c>
      <c r="F635" s="16">
        <f t="shared" ref="F635:I636" si="285">F636</f>
        <v>1726.3</v>
      </c>
      <c r="G635" s="16">
        <f t="shared" si="285"/>
        <v>1741.1</v>
      </c>
      <c r="H635" s="16">
        <f t="shared" si="285"/>
        <v>1741.1</v>
      </c>
      <c r="I635" s="16">
        <f t="shared" si="285"/>
        <v>0</v>
      </c>
      <c r="J635" s="34"/>
      <c r="N635" s="21" t="s">
        <v>1343</v>
      </c>
    </row>
    <row r="636" spans="1:16" ht="78" x14ac:dyDescent="0.3">
      <c r="A636" s="43" t="s">
        <v>125</v>
      </c>
      <c r="B636" s="41">
        <v>810</v>
      </c>
      <c r="C636" s="43"/>
      <c r="D636" s="43"/>
      <c r="E636" s="12" t="s">
        <v>412</v>
      </c>
      <c r="F636" s="16">
        <f t="shared" si="285"/>
        <v>1726.3</v>
      </c>
      <c r="G636" s="16">
        <f t="shared" si="285"/>
        <v>1741.1</v>
      </c>
      <c r="H636" s="16">
        <f t="shared" si="285"/>
        <v>1741.1</v>
      </c>
      <c r="I636" s="16">
        <f t="shared" si="285"/>
        <v>0</v>
      </c>
      <c r="J636" s="34"/>
      <c r="O636" s="21" t="s">
        <v>1344</v>
      </c>
    </row>
    <row r="637" spans="1:16" x14ac:dyDescent="0.3">
      <c r="A637" s="43" t="s">
        <v>125</v>
      </c>
      <c r="B637" s="41">
        <v>810</v>
      </c>
      <c r="C637" s="43" t="s">
        <v>25</v>
      </c>
      <c r="D637" s="43" t="s">
        <v>26</v>
      </c>
      <c r="E637" s="12" t="s">
        <v>379</v>
      </c>
      <c r="F637" s="16">
        <v>1726.3</v>
      </c>
      <c r="G637" s="16">
        <v>1741.1</v>
      </c>
      <c r="H637" s="16">
        <v>1741.1</v>
      </c>
      <c r="I637" s="16"/>
      <c r="J637" s="34"/>
    </row>
    <row r="638" spans="1:16" ht="62.4" x14ac:dyDescent="0.3">
      <c r="A638" s="43" t="s">
        <v>128</v>
      </c>
      <c r="B638" s="41"/>
      <c r="C638" s="43"/>
      <c r="D638" s="43"/>
      <c r="E638" s="12" t="s">
        <v>615</v>
      </c>
      <c r="F638" s="16">
        <f t="shared" ref="F638:I638" si="286">F639</f>
        <v>10282.5</v>
      </c>
      <c r="G638" s="16">
        <f t="shared" si="286"/>
        <v>10282.5</v>
      </c>
      <c r="H638" s="16">
        <f t="shared" si="286"/>
        <v>10282.5</v>
      </c>
      <c r="I638" s="16">
        <f t="shared" si="286"/>
        <v>0</v>
      </c>
      <c r="J638" s="34"/>
      <c r="M638" s="21" t="s">
        <v>1342</v>
      </c>
    </row>
    <row r="639" spans="1:16" ht="46.8" x14ac:dyDescent="0.3">
      <c r="A639" s="43" t="s">
        <v>127</v>
      </c>
      <c r="B639" s="41"/>
      <c r="C639" s="43"/>
      <c r="D639" s="43"/>
      <c r="E639" s="12" t="s">
        <v>472</v>
      </c>
      <c r="F639" s="16">
        <f t="shared" ref="F639:I639" si="287">F640+F643</f>
        <v>10282.5</v>
      </c>
      <c r="G639" s="16">
        <f t="shared" si="287"/>
        <v>10282.5</v>
      </c>
      <c r="H639" s="16">
        <f t="shared" si="287"/>
        <v>10282.5</v>
      </c>
      <c r="I639" s="16">
        <f t="shared" si="287"/>
        <v>0</v>
      </c>
      <c r="J639" s="34"/>
      <c r="P639" s="21" t="s">
        <v>1346</v>
      </c>
    </row>
    <row r="640" spans="1:16" ht="46.8" x14ac:dyDescent="0.3">
      <c r="A640" s="43" t="s">
        <v>127</v>
      </c>
      <c r="B640" s="41">
        <v>600</v>
      </c>
      <c r="C640" s="43"/>
      <c r="D640" s="43"/>
      <c r="E640" s="12" t="s">
        <v>395</v>
      </c>
      <c r="F640" s="16">
        <f t="shared" ref="F640:I641" si="288">F641</f>
        <v>648.70000000000005</v>
      </c>
      <c r="G640" s="16">
        <f t="shared" si="288"/>
        <v>648.70000000000005</v>
      </c>
      <c r="H640" s="16">
        <f t="shared" si="288"/>
        <v>648.70000000000005</v>
      </c>
      <c r="I640" s="16">
        <f t="shared" si="288"/>
        <v>0</v>
      </c>
      <c r="J640" s="34"/>
      <c r="N640" s="21" t="s">
        <v>1343</v>
      </c>
    </row>
    <row r="641" spans="1:37" ht="78" x14ac:dyDescent="0.3">
      <c r="A641" s="43" t="s">
        <v>127</v>
      </c>
      <c r="B641" s="41">
        <v>630</v>
      </c>
      <c r="C641" s="43"/>
      <c r="D641" s="43"/>
      <c r="E641" s="12" t="s">
        <v>758</v>
      </c>
      <c r="F641" s="16">
        <f t="shared" si="288"/>
        <v>648.70000000000005</v>
      </c>
      <c r="G641" s="16">
        <f t="shared" si="288"/>
        <v>648.70000000000005</v>
      </c>
      <c r="H641" s="16">
        <f t="shared" si="288"/>
        <v>648.70000000000005</v>
      </c>
      <c r="I641" s="16">
        <f t="shared" si="288"/>
        <v>0</v>
      </c>
      <c r="J641" s="34"/>
      <c r="O641" s="21" t="s">
        <v>1344</v>
      </c>
    </row>
    <row r="642" spans="1:37" x14ac:dyDescent="0.3">
      <c r="A642" s="43" t="s">
        <v>127</v>
      </c>
      <c r="B642" s="41">
        <v>630</v>
      </c>
      <c r="C642" s="43" t="s">
        <v>25</v>
      </c>
      <c r="D642" s="43" t="s">
        <v>26</v>
      </c>
      <c r="E642" s="12" t="s">
        <v>379</v>
      </c>
      <c r="F642" s="16">
        <v>648.70000000000005</v>
      </c>
      <c r="G642" s="16">
        <v>648.70000000000005</v>
      </c>
      <c r="H642" s="16">
        <v>648.70000000000005</v>
      </c>
      <c r="I642" s="16"/>
      <c r="J642" s="34"/>
    </row>
    <row r="643" spans="1:37" x14ac:dyDescent="0.3">
      <c r="A643" s="43" t="s">
        <v>127</v>
      </c>
      <c r="B643" s="41">
        <v>800</v>
      </c>
      <c r="C643" s="43"/>
      <c r="D643" s="43"/>
      <c r="E643" s="12" t="s">
        <v>397</v>
      </c>
      <c r="F643" s="16">
        <f t="shared" ref="F643:I644" si="289">F644</f>
        <v>9633.7999999999993</v>
      </c>
      <c r="G643" s="16">
        <f t="shared" si="289"/>
        <v>9633.7999999999993</v>
      </c>
      <c r="H643" s="16">
        <f t="shared" si="289"/>
        <v>9633.7999999999993</v>
      </c>
      <c r="I643" s="16">
        <f t="shared" si="289"/>
        <v>0</v>
      </c>
      <c r="J643" s="34"/>
      <c r="N643" s="21" t="s">
        <v>1343</v>
      </c>
    </row>
    <row r="644" spans="1:37" ht="78" x14ac:dyDescent="0.3">
      <c r="A644" s="43" t="s">
        <v>127</v>
      </c>
      <c r="B644" s="41">
        <v>810</v>
      </c>
      <c r="C644" s="43"/>
      <c r="D644" s="43"/>
      <c r="E644" s="12" t="s">
        <v>412</v>
      </c>
      <c r="F644" s="16">
        <f t="shared" si="289"/>
        <v>9633.7999999999993</v>
      </c>
      <c r="G644" s="16">
        <f t="shared" si="289"/>
        <v>9633.7999999999993</v>
      </c>
      <c r="H644" s="16">
        <f t="shared" si="289"/>
        <v>9633.7999999999993</v>
      </c>
      <c r="I644" s="16">
        <f t="shared" si="289"/>
        <v>0</v>
      </c>
      <c r="J644" s="34"/>
      <c r="O644" s="21" t="s">
        <v>1344</v>
      </c>
    </row>
    <row r="645" spans="1:37" x14ac:dyDescent="0.3">
      <c r="A645" s="43" t="s">
        <v>127</v>
      </c>
      <c r="B645" s="41">
        <v>810</v>
      </c>
      <c r="C645" s="43" t="s">
        <v>25</v>
      </c>
      <c r="D645" s="43" t="s">
        <v>26</v>
      </c>
      <c r="E645" s="12" t="s">
        <v>379</v>
      </c>
      <c r="F645" s="16">
        <v>9633.7999999999993</v>
      </c>
      <c r="G645" s="16">
        <v>9633.7999999999993</v>
      </c>
      <c r="H645" s="16">
        <v>9633.7999999999993</v>
      </c>
      <c r="I645" s="16"/>
      <c r="J645" s="34"/>
    </row>
    <row r="646" spans="1:37" ht="62.4" x14ac:dyDescent="0.3">
      <c r="A646" s="43" t="s">
        <v>130</v>
      </c>
      <c r="B646" s="41"/>
      <c r="C646" s="43"/>
      <c r="D646" s="43"/>
      <c r="E646" s="12" t="s">
        <v>616</v>
      </c>
      <c r="F646" s="16">
        <f t="shared" ref="F646:I649" si="290">F647</f>
        <v>1400</v>
      </c>
      <c r="G646" s="16">
        <f t="shared" si="290"/>
        <v>1400</v>
      </c>
      <c r="H646" s="16">
        <f t="shared" si="290"/>
        <v>1400</v>
      </c>
      <c r="I646" s="16">
        <f t="shared" si="290"/>
        <v>0</v>
      </c>
      <c r="J646" s="34"/>
      <c r="M646" s="21" t="s">
        <v>1342</v>
      </c>
    </row>
    <row r="647" spans="1:37" ht="31.2" x14ac:dyDescent="0.3">
      <c r="A647" s="43" t="s">
        <v>129</v>
      </c>
      <c r="B647" s="41"/>
      <c r="C647" s="43"/>
      <c r="D647" s="43"/>
      <c r="E647" s="12" t="s">
        <v>473</v>
      </c>
      <c r="F647" s="16">
        <f t="shared" si="290"/>
        <v>1400</v>
      </c>
      <c r="G647" s="16">
        <f t="shared" si="290"/>
        <v>1400</v>
      </c>
      <c r="H647" s="16">
        <f t="shared" si="290"/>
        <v>1400</v>
      </c>
      <c r="I647" s="16">
        <f t="shared" si="290"/>
        <v>0</v>
      </c>
      <c r="J647" s="34"/>
      <c r="P647" s="21" t="s">
        <v>1346</v>
      </c>
    </row>
    <row r="648" spans="1:37" ht="31.2" x14ac:dyDescent="0.3">
      <c r="A648" s="43" t="s">
        <v>129</v>
      </c>
      <c r="B648" s="41">
        <v>200</v>
      </c>
      <c r="C648" s="43"/>
      <c r="D648" s="43"/>
      <c r="E648" s="12" t="s">
        <v>392</v>
      </c>
      <c r="F648" s="16">
        <f t="shared" si="290"/>
        <v>1400</v>
      </c>
      <c r="G648" s="16">
        <f t="shared" si="290"/>
        <v>1400</v>
      </c>
      <c r="H648" s="16">
        <f t="shared" si="290"/>
        <v>1400</v>
      </c>
      <c r="I648" s="16">
        <f t="shared" si="290"/>
        <v>0</v>
      </c>
      <c r="J648" s="34"/>
      <c r="N648" s="21" t="s">
        <v>1343</v>
      </c>
    </row>
    <row r="649" spans="1:37" ht="46.8" x14ac:dyDescent="0.3">
      <c r="A649" s="43" t="s">
        <v>129</v>
      </c>
      <c r="B649" s="41">
        <v>240</v>
      </c>
      <c r="C649" s="43"/>
      <c r="D649" s="43"/>
      <c r="E649" s="12" t="s">
        <v>400</v>
      </c>
      <c r="F649" s="16">
        <f t="shared" si="290"/>
        <v>1400</v>
      </c>
      <c r="G649" s="16">
        <f t="shared" si="290"/>
        <v>1400</v>
      </c>
      <c r="H649" s="16">
        <f t="shared" si="290"/>
        <v>1400</v>
      </c>
      <c r="I649" s="16">
        <f t="shared" si="290"/>
        <v>0</v>
      </c>
      <c r="J649" s="34"/>
      <c r="O649" s="21" t="s">
        <v>1344</v>
      </c>
    </row>
    <row r="650" spans="1:37" x14ac:dyDescent="0.3">
      <c r="A650" s="43" t="s">
        <v>129</v>
      </c>
      <c r="B650" s="41">
        <v>240</v>
      </c>
      <c r="C650" s="43" t="s">
        <v>25</v>
      </c>
      <c r="D650" s="43" t="s">
        <v>25</v>
      </c>
      <c r="E650" s="12" t="s">
        <v>378</v>
      </c>
      <c r="F650" s="16">
        <v>1400</v>
      </c>
      <c r="G650" s="16">
        <v>1400</v>
      </c>
      <c r="H650" s="16">
        <v>1400</v>
      </c>
      <c r="I650" s="16"/>
      <c r="J650" s="34"/>
    </row>
    <row r="651" spans="1:37" s="7" customFormat="1" ht="31.2" x14ac:dyDescent="0.3">
      <c r="A651" s="6" t="s">
        <v>132</v>
      </c>
      <c r="B651" s="11"/>
      <c r="C651" s="6"/>
      <c r="D651" s="6"/>
      <c r="E651" s="42" t="s">
        <v>617</v>
      </c>
      <c r="F651" s="10">
        <f>F652+F681+F756+F811+F876</f>
        <v>17705832.099999998</v>
      </c>
      <c r="G651" s="10">
        <f>G652+G681+G756+G811+G876</f>
        <v>17920342.300000001</v>
      </c>
      <c r="H651" s="10">
        <f>H652+H681+H756+H811+H876</f>
        <v>17965645.599999998</v>
      </c>
      <c r="I651" s="10">
        <f>I652+I681+I756+I811+I876</f>
        <v>0</v>
      </c>
      <c r="J651" s="34"/>
      <c r="K651" s="22" t="s">
        <v>1340</v>
      </c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</row>
    <row r="652" spans="1:37" s="9" customFormat="1" ht="31.2" x14ac:dyDescent="0.3">
      <c r="A652" s="8" t="s">
        <v>133</v>
      </c>
      <c r="B652" s="14"/>
      <c r="C652" s="8"/>
      <c r="D652" s="8"/>
      <c r="E652" s="13" t="s">
        <v>618</v>
      </c>
      <c r="F652" s="15">
        <f t="shared" ref="F652:I652" si="291">F653+F660</f>
        <v>6949577.9000000004</v>
      </c>
      <c r="G652" s="15">
        <f t="shared" si="291"/>
        <v>6963311.9000000004</v>
      </c>
      <c r="H652" s="15">
        <f t="shared" si="291"/>
        <v>6938785.3000000007</v>
      </c>
      <c r="I652" s="15">
        <f t="shared" si="291"/>
        <v>0</v>
      </c>
      <c r="J652" s="33"/>
      <c r="K652" s="23"/>
      <c r="L652" s="23" t="s">
        <v>1341</v>
      </c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</row>
    <row r="653" spans="1:37" ht="62.4" x14ac:dyDescent="0.3">
      <c r="A653" s="43" t="s">
        <v>134</v>
      </c>
      <c r="B653" s="41"/>
      <c r="C653" s="43"/>
      <c r="D653" s="43"/>
      <c r="E653" s="12" t="s">
        <v>619</v>
      </c>
      <c r="F653" s="16">
        <f t="shared" ref="F653:I653" si="292">F654</f>
        <v>1380318.4999999998</v>
      </c>
      <c r="G653" s="16">
        <f t="shared" si="292"/>
        <v>1373807.9</v>
      </c>
      <c r="H653" s="16">
        <f t="shared" si="292"/>
        <v>1373807.9</v>
      </c>
      <c r="I653" s="16">
        <f t="shared" si="292"/>
        <v>0</v>
      </c>
      <c r="J653" s="34"/>
      <c r="M653" s="21" t="s">
        <v>1342</v>
      </c>
    </row>
    <row r="654" spans="1:37" ht="46.8" x14ac:dyDescent="0.3">
      <c r="A654" s="43" t="s">
        <v>131</v>
      </c>
      <c r="B654" s="41"/>
      <c r="C654" s="43"/>
      <c r="D654" s="43"/>
      <c r="E654" s="12" t="s">
        <v>436</v>
      </c>
      <c r="F654" s="16">
        <f t="shared" ref="F654:I654" si="293">F655</f>
        <v>1380318.4999999998</v>
      </c>
      <c r="G654" s="16">
        <f t="shared" si="293"/>
        <v>1373807.9</v>
      </c>
      <c r="H654" s="16">
        <f t="shared" si="293"/>
        <v>1373807.9</v>
      </c>
      <c r="I654" s="16">
        <f t="shared" si="293"/>
        <v>0</v>
      </c>
      <c r="J654" s="34"/>
      <c r="P654" s="21" t="s">
        <v>1346</v>
      </c>
    </row>
    <row r="655" spans="1:37" ht="46.8" x14ac:dyDescent="0.3">
      <c r="A655" s="43" t="s">
        <v>131</v>
      </c>
      <c r="B655" s="41">
        <v>600</v>
      </c>
      <c r="C655" s="43"/>
      <c r="D655" s="43"/>
      <c r="E655" s="12" t="s">
        <v>395</v>
      </c>
      <c r="F655" s="16">
        <f t="shared" ref="F655:I655" si="294">F656+F658</f>
        <v>1380318.4999999998</v>
      </c>
      <c r="G655" s="16">
        <f t="shared" si="294"/>
        <v>1373807.9</v>
      </c>
      <c r="H655" s="16">
        <f t="shared" si="294"/>
        <v>1373807.9</v>
      </c>
      <c r="I655" s="16">
        <f t="shared" si="294"/>
        <v>0</v>
      </c>
      <c r="J655" s="34"/>
      <c r="N655" s="21" t="s">
        <v>1343</v>
      </c>
    </row>
    <row r="656" spans="1:37" x14ac:dyDescent="0.3">
      <c r="A656" s="43" t="s">
        <v>131</v>
      </c>
      <c r="B656" s="41">
        <v>610</v>
      </c>
      <c r="C656" s="43"/>
      <c r="D656" s="43"/>
      <c r="E656" s="12" t="s">
        <v>409</v>
      </c>
      <c r="F656" s="16">
        <f t="shared" ref="F656:I656" si="295">F657</f>
        <v>26059.7</v>
      </c>
      <c r="G656" s="16">
        <f t="shared" si="295"/>
        <v>23983.5</v>
      </c>
      <c r="H656" s="16">
        <f t="shared" si="295"/>
        <v>23983.5</v>
      </c>
      <c r="I656" s="16">
        <f t="shared" si="295"/>
        <v>0</v>
      </c>
      <c r="J656" s="34"/>
      <c r="O656" s="21" t="s">
        <v>1344</v>
      </c>
    </row>
    <row r="657" spans="1:16" x14ac:dyDescent="0.3">
      <c r="A657" s="43" t="s">
        <v>131</v>
      </c>
      <c r="B657" s="41">
        <v>610</v>
      </c>
      <c r="C657" s="43" t="s">
        <v>25</v>
      </c>
      <c r="D657" s="43" t="s">
        <v>5</v>
      </c>
      <c r="E657" s="12" t="s">
        <v>374</v>
      </c>
      <c r="F657" s="16">
        <v>26059.7</v>
      </c>
      <c r="G657" s="16">
        <v>23983.5</v>
      </c>
      <c r="H657" s="16">
        <v>23983.5</v>
      </c>
      <c r="I657" s="16"/>
      <c r="J657" s="34"/>
    </row>
    <row r="658" spans="1:16" x14ac:dyDescent="0.3">
      <c r="A658" s="43" t="s">
        <v>131</v>
      </c>
      <c r="B658" s="41">
        <v>620</v>
      </c>
      <c r="C658" s="43"/>
      <c r="D658" s="43"/>
      <c r="E658" s="12" t="s">
        <v>410</v>
      </c>
      <c r="F658" s="16">
        <f t="shared" ref="F658:I658" si="296">F659</f>
        <v>1354258.7999999998</v>
      </c>
      <c r="G658" s="16">
        <f t="shared" si="296"/>
        <v>1349824.4</v>
      </c>
      <c r="H658" s="16">
        <f t="shared" si="296"/>
        <v>1349824.4</v>
      </c>
      <c r="I658" s="16">
        <f t="shared" si="296"/>
        <v>0</v>
      </c>
      <c r="J658" s="34"/>
      <c r="O658" s="21" t="s">
        <v>1344</v>
      </c>
    </row>
    <row r="659" spans="1:16" x14ac:dyDescent="0.3">
      <c r="A659" s="43" t="s">
        <v>131</v>
      </c>
      <c r="B659" s="41">
        <v>620</v>
      </c>
      <c r="C659" s="43" t="s">
        <v>25</v>
      </c>
      <c r="D659" s="43" t="s">
        <v>5</v>
      </c>
      <c r="E659" s="12" t="s">
        <v>374</v>
      </c>
      <c r="F659" s="16">
        <v>1354258.7999999998</v>
      </c>
      <c r="G659" s="16">
        <v>1349824.4</v>
      </c>
      <c r="H659" s="16">
        <v>1349824.4</v>
      </c>
      <c r="I659" s="16"/>
      <c r="J659" s="34"/>
    </row>
    <row r="660" spans="1:16" ht="46.8" x14ac:dyDescent="0.3">
      <c r="A660" s="43" t="s">
        <v>137</v>
      </c>
      <c r="B660" s="41"/>
      <c r="C660" s="43"/>
      <c r="D660" s="43"/>
      <c r="E660" s="12" t="s">
        <v>620</v>
      </c>
      <c r="F660" s="16">
        <f t="shared" ref="F660:I660" si="297">F661+F677</f>
        <v>5569259.4000000004</v>
      </c>
      <c r="G660" s="16">
        <f t="shared" si="297"/>
        <v>5589504</v>
      </c>
      <c r="H660" s="16">
        <f t="shared" si="297"/>
        <v>5564977.4000000004</v>
      </c>
      <c r="I660" s="16">
        <f t="shared" si="297"/>
        <v>0</v>
      </c>
      <c r="J660" s="34"/>
      <c r="M660" s="21" t="s">
        <v>1342</v>
      </c>
    </row>
    <row r="661" spans="1:16" ht="46.8" x14ac:dyDescent="0.3">
      <c r="A661" s="43" t="s">
        <v>135</v>
      </c>
      <c r="B661" s="41"/>
      <c r="C661" s="43"/>
      <c r="D661" s="43"/>
      <c r="E661" s="12" t="s">
        <v>474</v>
      </c>
      <c r="F661" s="16">
        <f t="shared" ref="F661:I661" si="298">F662+F665+F668</f>
        <v>5566982.5</v>
      </c>
      <c r="G661" s="16">
        <f t="shared" si="298"/>
        <v>5587227.0999999996</v>
      </c>
      <c r="H661" s="16">
        <f t="shared" si="298"/>
        <v>5562700.5</v>
      </c>
      <c r="I661" s="16">
        <f t="shared" si="298"/>
        <v>0</v>
      </c>
      <c r="J661" s="34"/>
      <c r="P661" s="21" t="s">
        <v>1346</v>
      </c>
    </row>
    <row r="662" spans="1:16" ht="31.2" x14ac:dyDescent="0.3">
      <c r="A662" s="43" t="s">
        <v>135</v>
      </c>
      <c r="B662" s="41">
        <v>200</v>
      </c>
      <c r="C662" s="43"/>
      <c r="D662" s="43"/>
      <c r="E662" s="12" t="s">
        <v>392</v>
      </c>
      <c r="F662" s="16">
        <f t="shared" ref="F662:I663" si="299">F663</f>
        <v>8</v>
      </c>
      <c r="G662" s="16">
        <f t="shared" si="299"/>
        <v>0</v>
      </c>
      <c r="H662" s="16">
        <f t="shared" si="299"/>
        <v>0</v>
      </c>
      <c r="I662" s="16">
        <f t="shared" si="299"/>
        <v>0</v>
      </c>
      <c r="J662" s="34"/>
      <c r="N662" s="21" t="s">
        <v>1343</v>
      </c>
    </row>
    <row r="663" spans="1:16" ht="46.8" x14ac:dyDescent="0.3">
      <c r="A663" s="43" t="s">
        <v>135</v>
      </c>
      <c r="B663" s="41">
        <v>240</v>
      </c>
      <c r="C663" s="43"/>
      <c r="D663" s="43"/>
      <c r="E663" s="12" t="s">
        <v>400</v>
      </c>
      <c r="F663" s="16">
        <f t="shared" si="299"/>
        <v>8</v>
      </c>
      <c r="G663" s="16">
        <f t="shared" si="299"/>
        <v>0</v>
      </c>
      <c r="H663" s="16">
        <f t="shared" si="299"/>
        <v>0</v>
      </c>
      <c r="I663" s="16">
        <f t="shared" si="299"/>
        <v>0</v>
      </c>
      <c r="J663" s="34"/>
      <c r="O663" s="21" t="s">
        <v>1344</v>
      </c>
    </row>
    <row r="664" spans="1:16" x14ac:dyDescent="0.3">
      <c r="A664" s="43" t="s">
        <v>135</v>
      </c>
      <c r="B664" s="41">
        <v>240</v>
      </c>
      <c r="C664" s="43" t="s">
        <v>25</v>
      </c>
      <c r="D664" s="43" t="s">
        <v>26</v>
      </c>
      <c r="E664" s="12" t="s">
        <v>379</v>
      </c>
      <c r="F664" s="16">
        <v>8</v>
      </c>
      <c r="G664" s="16"/>
      <c r="H664" s="16"/>
      <c r="I664" s="16"/>
      <c r="J664" s="34"/>
    </row>
    <row r="665" spans="1:16" ht="31.2" x14ac:dyDescent="0.3">
      <c r="A665" s="43" t="s">
        <v>135</v>
      </c>
      <c r="B665" s="41">
        <v>300</v>
      </c>
      <c r="C665" s="43"/>
      <c r="D665" s="43"/>
      <c r="E665" s="12" t="s">
        <v>393</v>
      </c>
      <c r="F665" s="16">
        <f t="shared" ref="F665:I666" si="300">F666</f>
        <v>783.7</v>
      </c>
      <c r="G665" s="16">
        <f t="shared" si="300"/>
        <v>187.8</v>
      </c>
      <c r="H665" s="16">
        <f t="shared" si="300"/>
        <v>17.7</v>
      </c>
      <c r="I665" s="16">
        <f t="shared" si="300"/>
        <v>0</v>
      </c>
      <c r="J665" s="34"/>
      <c r="N665" s="21" t="s">
        <v>1343</v>
      </c>
    </row>
    <row r="666" spans="1:16" ht="31.2" x14ac:dyDescent="0.3">
      <c r="A666" s="43" t="s">
        <v>135</v>
      </c>
      <c r="B666" s="41">
        <v>320</v>
      </c>
      <c r="C666" s="43"/>
      <c r="D666" s="43"/>
      <c r="E666" s="12" t="s">
        <v>402</v>
      </c>
      <c r="F666" s="16">
        <f t="shared" si="300"/>
        <v>783.7</v>
      </c>
      <c r="G666" s="16">
        <f t="shared" si="300"/>
        <v>187.8</v>
      </c>
      <c r="H666" s="16">
        <f t="shared" si="300"/>
        <v>17.7</v>
      </c>
      <c r="I666" s="16">
        <f t="shared" si="300"/>
        <v>0</v>
      </c>
      <c r="J666" s="34"/>
      <c r="O666" s="21" t="s">
        <v>1344</v>
      </c>
    </row>
    <row r="667" spans="1:16" x14ac:dyDescent="0.3">
      <c r="A667" s="43" t="s">
        <v>135</v>
      </c>
      <c r="B667" s="41">
        <v>320</v>
      </c>
      <c r="C667" s="43" t="s">
        <v>49</v>
      </c>
      <c r="D667" s="43" t="s">
        <v>112</v>
      </c>
      <c r="E667" s="12" t="s">
        <v>384</v>
      </c>
      <c r="F667" s="16">
        <v>783.7</v>
      </c>
      <c r="G667" s="16">
        <v>187.8</v>
      </c>
      <c r="H667" s="16">
        <v>17.7</v>
      </c>
      <c r="I667" s="16"/>
      <c r="J667" s="34"/>
    </row>
    <row r="668" spans="1:16" ht="46.8" x14ac:dyDescent="0.3">
      <c r="A668" s="43" t="s">
        <v>135</v>
      </c>
      <c r="B668" s="41">
        <v>600</v>
      </c>
      <c r="C668" s="43"/>
      <c r="D668" s="43"/>
      <c r="E668" s="12" t="s">
        <v>395</v>
      </c>
      <c r="F668" s="16">
        <f t="shared" ref="F668:I668" si="301">F669+F673</f>
        <v>5566190.7999999998</v>
      </c>
      <c r="G668" s="16">
        <f t="shared" si="301"/>
        <v>5587039.2999999998</v>
      </c>
      <c r="H668" s="16">
        <f t="shared" si="301"/>
        <v>5562682.7999999998</v>
      </c>
      <c r="I668" s="16">
        <f t="shared" si="301"/>
        <v>0</v>
      </c>
      <c r="J668" s="34"/>
      <c r="N668" s="21" t="s">
        <v>1343</v>
      </c>
    </row>
    <row r="669" spans="1:16" x14ac:dyDescent="0.3">
      <c r="A669" s="43" t="s">
        <v>135</v>
      </c>
      <c r="B669" s="41">
        <v>610</v>
      </c>
      <c r="C669" s="43"/>
      <c r="D669" s="43"/>
      <c r="E669" s="12" t="s">
        <v>409</v>
      </c>
      <c r="F669" s="16">
        <f t="shared" ref="F669:I669" si="302">F670+F672+F671</f>
        <v>37020.499999999993</v>
      </c>
      <c r="G669" s="16">
        <f t="shared" si="302"/>
        <v>34714</v>
      </c>
      <c r="H669" s="16">
        <f t="shared" si="302"/>
        <v>33751.1</v>
      </c>
      <c r="I669" s="16">
        <f t="shared" si="302"/>
        <v>0</v>
      </c>
      <c r="J669" s="34"/>
      <c r="O669" s="21" t="s">
        <v>1344</v>
      </c>
    </row>
    <row r="670" spans="1:16" x14ac:dyDescent="0.3">
      <c r="A670" s="43" t="s">
        <v>135</v>
      </c>
      <c r="B670" s="41">
        <v>610</v>
      </c>
      <c r="C670" s="43" t="s">
        <v>25</v>
      </c>
      <c r="D670" s="43" t="s">
        <v>5</v>
      </c>
      <c r="E670" s="12" t="s">
        <v>374</v>
      </c>
      <c r="F670" s="16">
        <v>36694.299999999996</v>
      </c>
      <c r="G670" s="16">
        <v>34409.1</v>
      </c>
      <c r="H670" s="16">
        <v>33433.1</v>
      </c>
      <c r="I670" s="16"/>
      <c r="J670" s="34"/>
    </row>
    <row r="671" spans="1:16" x14ac:dyDescent="0.3">
      <c r="A671" s="43" t="s">
        <v>135</v>
      </c>
      <c r="B671" s="41">
        <v>610</v>
      </c>
      <c r="C671" s="43" t="s">
        <v>49</v>
      </c>
      <c r="D671" s="43" t="s">
        <v>17</v>
      </c>
      <c r="E671" s="12" t="s">
        <v>383</v>
      </c>
      <c r="F671" s="16">
        <v>50</v>
      </c>
      <c r="G671" s="16">
        <v>50</v>
      </c>
      <c r="H671" s="16">
        <v>50</v>
      </c>
      <c r="I671" s="16"/>
      <c r="J671" s="34"/>
    </row>
    <row r="672" spans="1:16" x14ac:dyDescent="0.3">
      <c r="A672" s="43" t="s">
        <v>135</v>
      </c>
      <c r="B672" s="41">
        <v>610</v>
      </c>
      <c r="C672" s="43" t="s">
        <v>49</v>
      </c>
      <c r="D672" s="43" t="s">
        <v>112</v>
      </c>
      <c r="E672" s="12" t="s">
        <v>384</v>
      </c>
      <c r="F672" s="16">
        <v>276.2</v>
      </c>
      <c r="G672" s="16">
        <v>254.9</v>
      </c>
      <c r="H672" s="16">
        <v>268</v>
      </c>
      <c r="I672" s="16"/>
      <c r="J672" s="34"/>
    </row>
    <row r="673" spans="1:37" x14ac:dyDescent="0.3">
      <c r="A673" s="43" t="s">
        <v>135</v>
      </c>
      <c r="B673" s="41">
        <v>620</v>
      </c>
      <c r="C673" s="43"/>
      <c r="D673" s="43"/>
      <c r="E673" s="12" t="s">
        <v>410</v>
      </c>
      <c r="F673" s="16">
        <f t="shared" ref="F673:I673" si="303">F674+F675+F676</f>
        <v>5529170.2999999998</v>
      </c>
      <c r="G673" s="16">
        <f t="shared" si="303"/>
        <v>5552325.2999999998</v>
      </c>
      <c r="H673" s="16">
        <f t="shared" si="303"/>
        <v>5528931.7000000002</v>
      </c>
      <c r="I673" s="16">
        <f t="shared" si="303"/>
        <v>0</v>
      </c>
      <c r="J673" s="34"/>
      <c r="O673" s="21" t="s">
        <v>1344</v>
      </c>
    </row>
    <row r="674" spans="1:37" x14ac:dyDescent="0.3">
      <c r="A674" s="43" t="s">
        <v>135</v>
      </c>
      <c r="B674" s="41">
        <v>620</v>
      </c>
      <c r="C674" s="43" t="s">
        <v>25</v>
      </c>
      <c r="D674" s="43" t="s">
        <v>5</v>
      </c>
      <c r="E674" s="12" t="s">
        <v>374</v>
      </c>
      <c r="F674" s="16">
        <v>5475346.7999999998</v>
      </c>
      <c r="G674" s="16">
        <v>5507943.0999999996</v>
      </c>
      <c r="H674" s="16">
        <v>5482360.4000000004</v>
      </c>
      <c r="I674" s="16"/>
      <c r="J674" s="34"/>
    </row>
    <row r="675" spans="1:37" x14ac:dyDescent="0.3">
      <c r="A675" s="43" t="s">
        <v>135</v>
      </c>
      <c r="B675" s="41">
        <v>620</v>
      </c>
      <c r="C675" s="43" t="s">
        <v>49</v>
      </c>
      <c r="D675" s="43" t="s">
        <v>17</v>
      </c>
      <c r="E675" s="12" t="s">
        <v>383</v>
      </c>
      <c r="F675" s="16">
        <v>1850</v>
      </c>
      <c r="G675" s="16">
        <v>1850</v>
      </c>
      <c r="H675" s="16">
        <v>1850</v>
      </c>
      <c r="I675" s="16"/>
      <c r="J675" s="34"/>
    </row>
    <row r="676" spans="1:37" x14ac:dyDescent="0.3">
      <c r="A676" s="43" t="s">
        <v>135</v>
      </c>
      <c r="B676" s="41">
        <v>620</v>
      </c>
      <c r="C676" s="43" t="s">
        <v>49</v>
      </c>
      <c r="D676" s="43" t="s">
        <v>112</v>
      </c>
      <c r="E676" s="12" t="s">
        <v>384</v>
      </c>
      <c r="F676" s="16">
        <v>51973.5</v>
      </c>
      <c r="G676" s="16">
        <v>42532.2</v>
      </c>
      <c r="H676" s="16">
        <v>44721.3</v>
      </c>
      <c r="I676" s="16"/>
      <c r="J676" s="34"/>
    </row>
    <row r="677" spans="1:37" ht="218.4" x14ac:dyDescent="0.3">
      <c r="A677" s="43" t="s">
        <v>136</v>
      </c>
      <c r="B677" s="41"/>
      <c r="C677" s="43"/>
      <c r="D677" s="43"/>
      <c r="E677" s="12" t="s">
        <v>621</v>
      </c>
      <c r="F677" s="16">
        <f t="shared" ref="F677:I679" si="304">F678</f>
        <v>2276.9</v>
      </c>
      <c r="G677" s="16">
        <f t="shared" si="304"/>
        <v>2276.9</v>
      </c>
      <c r="H677" s="16">
        <f t="shared" si="304"/>
        <v>2276.9</v>
      </c>
      <c r="I677" s="16">
        <f t="shared" si="304"/>
        <v>0</v>
      </c>
      <c r="J677" s="34"/>
      <c r="P677" s="21" t="s">
        <v>1346</v>
      </c>
    </row>
    <row r="678" spans="1:37" ht="46.8" x14ac:dyDescent="0.3">
      <c r="A678" s="43" t="s">
        <v>136</v>
      </c>
      <c r="B678" s="41">
        <v>600</v>
      </c>
      <c r="C678" s="43"/>
      <c r="D678" s="43"/>
      <c r="E678" s="12" t="s">
        <v>395</v>
      </c>
      <c r="F678" s="16">
        <f t="shared" si="304"/>
        <v>2276.9</v>
      </c>
      <c r="G678" s="16">
        <f t="shared" si="304"/>
        <v>2276.9</v>
      </c>
      <c r="H678" s="16">
        <f t="shared" si="304"/>
        <v>2276.9</v>
      </c>
      <c r="I678" s="16">
        <f t="shared" si="304"/>
        <v>0</v>
      </c>
      <c r="J678" s="34"/>
      <c r="N678" s="21" t="s">
        <v>1343</v>
      </c>
    </row>
    <row r="679" spans="1:37" x14ac:dyDescent="0.3">
      <c r="A679" s="43" t="s">
        <v>136</v>
      </c>
      <c r="B679" s="41">
        <v>620</v>
      </c>
      <c r="C679" s="43"/>
      <c r="D679" s="43"/>
      <c r="E679" s="12" t="s">
        <v>410</v>
      </c>
      <c r="F679" s="16">
        <f t="shared" si="304"/>
        <v>2276.9</v>
      </c>
      <c r="G679" s="16">
        <f t="shared" si="304"/>
        <v>2276.9</v>
      </c>
      <c r="H679" s="16">
        <f t="shared" si="304"/>
        <v>2276.9</v>
      </c>
      <c r="I679" s="16">
        <f t="shared" si="304"/>
        <v>0</v>
      </c>
      <c r="J679" s="34"/>
      <c r="O679" s="21" t="s">
        <v>1344</v>
      </c>
    </row>
    <row r="680" spans="1:37" x14ac:dyDescent="0.3">
      <c r="A680" s="43" t="s">
        <v>136</v>
      </c>
      <c r="B680" s="41">
        <v>620</v>
      </c>
      <c r="C680" s="43" t="s">
        <v>25</v>
      </c>
      <c r="D680" s="43" t="s">
        <v>5</v>
      </c>
      <c r="E680" s="12" t="s">
        <v>374</v>
      </c>
      <c r="F680" s="16">
        <f>240.2+2036.7</f>
        <v>2276.9</v>
      </c>
      <c r="G680" s="16">
        <f t="shared" ref="G680:H680" si="305">240.2+2036.7</f>
        <v>2276.9</v>
      </c>
      <c r="H680" s="16">
        <f t="shared" si="305"/>
        <v>2276.9</v>
      </c>
      <c r="I680" s="16"/>
      <c r="J680" s="34"/>
    </row>
    <row r="681" spans="1:37" s="9" customFormat="1" ht="31.2" x14ac:dyDescent="0.3">
      <c r="A681" s="8" t="s">
        <v>144</v>
      </c>
      <c r="B681" s="14"/>
      <c r="C681" s="8"/>
      <c r="D681" s="8"/>
      <c r="E681" s="13" t="s">
        <v>622</v>
      </c>
      <c r="F681" s="15">
        <f t="shared" ref="F681:I681" si="306">F682+F713+F749</f>
        <v>9386138.3999999985</v>
      </c>
      <c r="G681" s="15">
        <f t="shared" si="306"/>
        <v>9571061.8999999985</v>
      </c>
      <c r="H681" s="15">
        <f t="shared" si="306"/>
        <v>9640891.799999997</v>
      </c>
      <c r="I681" s="15">
        <f t="shared" si="306"/>
        <v>0</v>
      </c>
      <c r="J681" s="33"/>
      <c r="K681" s="23"/>
      <c r="L681" s="23" t="s">
        <v>1341</v>
      </c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</row>
    <row r="682" spans="1:37" ht="62.4" x14ac:dyDescent="0.3">
      <c r="A682" s="43" t="s">
        <v>145</v>
      </c>
      <c r="B682" s="41"/>
      <c r="C682" s="43"/>
      <c r="D682" s="43"/>
      <c r="E682" s="12" t="s">
        <v>623</v>
      </c>
      <c r="F682" s="16">
        <f t="shared" ref="F682:I682" si="307">F683+F689+F693+F697+F703+F707</f>
        <v>1455589.7999999998</v>
      </c>
      <c r="G682" s="16">
        <f t="shared" si="307"/>
        <v>1452125.0999999999</v>
      </c>
      <c r="H682" s="16">
        <f t="shared" si="307"/>
        <v>1450225.2</v>
      </c>
      <c r="I682" s="16">
        <f t="shared" si="307"/>
        <v>0</v>
      </c>
      <c r="J682" s="34"/>
      <c r="M682" s="21" t="s">
        <v>1342</v>
      </c>
    </row>
    <row r="683" spans="1:37" ht="46.8" x14ac:dyDescent="0.3">
      <c r="A683" s="43" t="s">
        <v>138</v>
      </c>
      <c r="B683" s="41"/>
      <c r="C683" s="43"/>
      <c r="D683" s="43"/>
      <c r="E683" s="12" t="s">
        <v>436</v>
      </c>
      <c r="F683" s="16">
        <f t="shared" ref="F683:I683" si="308">F684</f>
        <v>1210261.4999999998</v>
      </c>
      <c r="G683" s="16">
        <f t="shared" si="308"/>
        <v>1207602.3999999999</v>
      </c>
      <c r="H683" s="16">
        <f t="shared" si="308"/>
        <v>1205702.5</v>
      </c>
      <c r="I683" s="16">
        <f t="shared" si="308"/>
        <v>0</v>
      </c>
      <c r="J683" s="34"/>
      <c r="P683" s="21" t="s">
        <v>1346</v>
      </c>
    </row>
    <row r="684" spans="1:37" ht="46.8" x14ac:dyDescent="0.3">
      <c r="A684" s="43" t="s">
        <v>138</v>
      </c>
      <c r="B684" s="41">
        <v>600</v>
      </c>
      <c r="C684" s="43"/>
      <c r="D684" s="43"/>
      <c r="E684" s="12" t="s">
        <v>395</v>
      </c>
      <c r="F684" s="16">
        <f t="shared" ref="F684:I684" si="309">F685+F687</f>
        <v>1210261.4999999998</v>
      </c>
      <c r="G684" s="16">
        <f t="shared" si="309"/>
        <v>1207602.3999999999</v>
      </c>
      <c r="H684" s="16">
        <f t="shared" si="309"/>
        <v>1205702.5</v>
      </c>
      <c r="I684" s="16">
        <f t="shared" si="309"/>
        <v>0</v>
      </c>
      <c r="J684" s="34"/>
      <c r="N684" s="21" t="s">
        <v>1343</v>
      </c>
    </row>
    <row r="685" spans="1:37" x14ac:dyDescent="0.3">
      <c r="A685" s="43" t="s">
        <v>138</v>
      </c>
      <c r="B685" s="41">
        <v>610</v>
      </c>
      <c r="C685" s="43"/>
      <c r="D685" s="43"/>
      <c r="E685" s="12" t="s">
        <v>409</v>
      </c>
      <c r="F685" s="16">
        <f t="shared" ref="F685:I685" si="310">F686</f>
        <v>25609.8</v>
      </c>
      <c r="G685" s="16">
        <f t="shared" si="310"/>
        <v>25609.8</v>
      </c>
      <c r="H685" s="16">
        <f t="shared" si="310"/>
        <v>25609.8</v>
      </c>
      <c r="I685" s="16">
        <f t="shared" si="310"/>
        <v>0</v>
      </c>
      <c r="J685" s="34"/>
      <c r="O685" s="21" t="s">
        <v>1344</v>
      </c>
    </row>
    <row r="686" spans="1:37" x14ac:dyDescent="0.3">
      <c r="A686" s="43" t="s">
        <v>138</v>
      </c>
      <c r="B686" s="41">
        <v>610</v>
      </c>
      <c r="C686" s="43" t="s">
        <v>25</v>
      </c>
      <c r="D686" s="43" t="s">
        <v>87</v>
      </c>
      <c r="E686" s="12" t="s">
        <v>375</v>
      </c>
      <c r="F686" s="16">
        <v>25609.8</v>
      </c>
      <c r="G686" s="16">
        <v>25609.8</v>
      </c>
      <c r="H686" s="16">
        <v>25609.8</v>
      </c>
      <c r="I686" s="16"/>
      <c r="J686" s="34"/>
    </row>
    <row r="687" spans="1:37" x14ac:dyDescent="0.3">
      <c r="A687" s="43" t="s">
        <v>138</v>
      </c>
      <c r="B687" s="41">
        <v>620</v>
      </c>
      <c r="C687" s="43"/>
      <c r="D687" s="43"/>
      <c r="E687" s="12" t="s">
        <v>410</v>
      </c>
      <c r="F687" s="16">
        <f t="shared" ref="F687:I687" si="311">F688</f>
        <v>1184651.6999999997</v>
      </c>
      <c r="G687" s="16">
        <f t="shared" si="311"/>
        <v>1181992.5999999999</v>
      </c>
      <c r="H687" s="16">
        <f t="shared" si="311"/>
        <v>1180092.7</v>
      </c>
      <c r="I687" s="16">
        <f t="shared" si="311"/>
        <v>0</v>
      </c>
      <c r="J687" s="34"/>
      <c r="O687" s="21" t="s">
        <v>1344</v>
      </c>
    </row>
    <row r="688" spans="1:37" x14ac:dyDescent="0.3">
      <c r="A688" s="43" t="s">
        <v>138</v>
      </c>
      <c r="B688" s="41">
        <v>620</v>
      </c>
      <c r="C688" s="43" t="s">
        <v>25</v>
      </c>
      <c r="D688" s="43" t="s">
        <v>87</v>
      </c>
      <c r="E688" s="12" t="s">
        <v>375</v>
      </c>
      <c r="F688" s="16">
        <v>1184651.6999999997</v>
      </c>
      <c r="G688" s="16">
        <v>1181992.5999999999</v>
      </c>
      <c r="H688" s="16">
        <v>1180092.7</v>
      </c>
      <c r="I688" s="16"/>
      <c r="J688" s="34"/>
    </row>
    <row r="689" spans="1:16" ht="31.2" x14ac:dyDescent="0.3">
      <c r="A689" s="43" t="s">
        <v>139</v>
      </c>
      <c r="B689" s="41"/>
      <c r="C689" s="43"/>
      <c r="D689" s="43"/>
      <c r="E689" s="12" t="s">
        <v>475</v>
      </c>
      <c r="F689" s="16">
        <f t="shared" ref="F689:I691" si="312">F690</f>
        <v>5913.5</v>
      </c>
      <c r="G689" s="16">
        <f t="shared" si="312"/>
        <v>4977.8999999999996</v>
      </c>
      <c r="H689" s="16">
        <f t="shared" si="312"/>
        <v>4977.8999999999996</v>
      </c>
      <c r="I689" s="16">
        <f t="shared" si="312"/>
        <v>0</v>
      </c>
      <c r="J689" s="34"/>
      <c r="P689" s="21" t="s">
        <v>1346</v>
      </c>
    </row>
    <row r="690" spans="1:16" ht="46.8" x14ac:dyDescent="0.3">
      <c r="A690" s="43" t="s">
        <v>139</v>
      </c>
      <c r="B690" s="41">
        <v>600</v>
      </c>
      <c r="C690" s="43"/>
      <c r="D690" s="43"/>
      <c r="E690" s="12" t="s">
        <v>395</v>
      </c>
      <c r="F690" s="16">
        <f t="shared" si="312"/>
        <v>5913.5</v>
      </c>
      <c r="G690" s="16">
        <f t="shared" si="312"/>
        <v>4977.8999999999996</v>
      </c>
      <c r="H690" s="16">
        <f t="shared" si="312"/>
        <v>4977.8999999999996</v>
      </c>
      <c r="I690" s="16">
        <f t="shared" si="312"/>
        <v>0</v>
      </c>
      <c r="J690" s="34"/>
      <c r="N690" s="21" t="s">
        <v>1343</v>
      </c>
    </row>
    <row r="691" spans="1:16" x14ac:dyDescent="0.3">
      <c r="A691" s="43" t="s">
        <v>139</v>
      </c>
      <c r="B691" s="41">
        <v>620</v>
      </c>
      <c r="C691" s="43"/>
      <c r="D691" s="43"/>
      <c r="E691" s="12" t="s">
        <v>410</v>
      </c>
      <c r="F691" s="16">
        <f t="shared" si="312"/>
        <v>5913.5</v>
      </c>
      <c r="G691" s="16">
        <f t="shared" si="312"/>
        <v>4977.8999999999996</v>
      </c>
      <c r="H691" s="16">
        <f t="shared" si="312"/>
        <v>4977.8999999999996</v>
      </c>
      <c r="I691" s="16">
        <f t="shared" si="312"/>
        <v>0</v>
      </c>
      <c r="J691" s="34"/>
      <c r="O691" s="21" t="s">
        <v>1344</v>
      </c>
    </row>
    <row r="692" spans="1:16" x14ac:dyDescent="0.3">
      <c r="A692" s="43" t="s">
        <v>139</v>
      </c>
      <c r="B692" s="41">
        <v>620</v>
      </c>
      <c r="C692" s="43" t="s">
        <v>25</v>
      </c>
      <c r="D692" s="43" t="s">
        <v>87</v>
      </c>
      <c r="E692" s="12" t="s">
        <v>375</v>
      </c>
      <c r="F692" s="16">
        <v>5913.5</v>
      </c>
      <c r="G692" s="16">
        <v>4977.8999999999996</v>
      </c>
      <c r="H692" s="16">
        <v>4977.8999999999996</v>
      </c>
      <c r="I692" s="16"/>
      <c r="J692" s="34"/>
    </row>
    <row r="693" spans="1:16" ht="31.2" x14ac:dyDescent="0.3">
      <c r="A693" s="43" t="s">
        <v>140</v>
      </c>
      <c r="B693" s="41"/>
      <c r="C693" s="43"/>
      <c r="D693" s="43"/>
      <c r="E693" s="12" t="s">
        <v>476</v>
      </c>
      <c r="F693" s="16">
        <f t="shared" ref="F693:I695" si="313">F694</f>
        <v>19340.599999999999</v>
      </c>
      <c r="G693" s="16">
        <f t="shared" si="313"/>
        <v>19470.599999999999</v>
      </c>
      <c r="H693" s="16">
        <f t="shared" si="313"/>
        <v>19470.599999999999</v>
      </c>
      <c r="I693" s="16">
        <f t="shared" si="313"/>
        <v>0</v>
      </c>
      <c r="J693" s="34"/>
      <c r="P693" s="21" t="s">
        <v>1346</v>
      </c>
    </row>
    <row r="694" spans="1:16" ht="46.8" x14ac:dyDescent="0.3">
      <c r="A694" s="43" t="s">
        <v>140</v>
      </c>
      <c r="B694" s="41">
        <v>600</v>
      </c>
      <c r="C694" s="43"/>
      <c r="D694" s="43"/>
      <c r="E694" s="12" t="s">
        <v>395</v>
      </c>
      <c r="F694" s="16">
        <f t="shared" si="313"/>
        <v>19340.599999999999</v>
      </c>
      <c r="G694" s="16">
        <f t="shared" si="313"/>
        <v>19470.599999999999</v>
      </c>
      <c r="H694" s="16">
        <f t="shared" si="313"/>
        <v>19470.599999999999</v>
      </c>
      <c r="I694" s="16">
        <f t="shared" si="313"/>
        <v>0</v>
      </c>
      <c r="J694" s="34"/>
      <c r="N694" s="21" t="s">
        <v>1343</v>
      </c>
    </row>
    <row r="695" spans="1:16" x14ac:dyDescent="0.3">
      <c r="A695" s="43" t="s">
        <v>140</v>
      </c>
      <c r="B695" s="41">
        <v>620</v>
      </c>
      <c r="C695" s="43"/>
      <c r="D695" s="43"/>
      <c r="E695" s="12" t="s">
        <v>410</v>
      </c>
      <c r="F695" s="16">
        <f t="shared" si="313"/>
        <v>19340.599999999999</v>
      </c>
      <c r="G695" s="16">
        <f t="shared" si="313"/>
        <v>19470.599999999999</v>
      </c>
      <c r="H695" s="16">
        <f t="shared" si="313"/>
        <v>19470.599999999999</v>
      </c>
      <c r="I695" s="16">
        <f t="shared" si="313"/>
        <v>0</v>
      </c>
      <c r="J695" s="34"/>
      <c r="O695" s="21" t="s">
        <v>1344</v>
      </c>
    </row>
    <row r="696" spans="1:16" x14ac:dyDescent="0.3">
      <c r="A696" s="43" t="s">
        <v>140</v>
      </c>
      <c r="B696" s="41">
        <v>620</v>
      </c>
      <c r="C696" s="43" t="s">
        <v>49</v>
      </c>
      <c r="D696" s="43" t="s">
        <v>104</v>
      </c>
      <c r="E696" s="12" t="s">
        <v>385</v>
      </c>
      <c r="F696" s="16">
        <v>19340.599999999999</v>
      </c>
      <c r="G696" s="16">
        <v>19470.599999999999</v>
      </c>
      <c r="H696" s="16">
        <v>19470.599999999999</v>
      </c>
      <c r="I696" s="16"/>
      <c r="J696" s="34"/>
    </row>
    <row r="697" spans="1:16" ht="46.8" x14ac:dyDescent="0.3">
      <c r="A697" s="43" t="s">
        <v>141</v>
      </c>
      <c r="B697" s="41"/>
      <c r="C697" s="43"/>
      <c r="D697" s="43"/>
      <c r="E697" s="12" t="s">
        <v>804</v>
      </c>
      <c r="F697" s="16">
        <f t="shared" ref="F697:I697" si="314">F698</f>
        <v>148971.5</v>
      </c>
      <c r="G697" s="16">
        <f t="shared" si="314"/>
        <v>148971.5</v>
      </c>
      <c r="H697" s="16">
        <f t="shared" si="314"/>
        <v>148971.5</v>
      </c>
      <c r="I697" s="16">
        <f t="shared" si="314"/>
        <v>0</v>
      </c>
      <c r="J697" s="34"/>
      <c r="P697" s="21" t="s">
        <v>1346</v>
      </c>
    </row>
    <row r="698" spans="1:16" ht="46.8" x14ac:dyDescent="0.3">
      <c r="A698" s="43" t="s">
        <v>141</v>
      </c>
      <c r="B698" s="41">
        <v>600</v>
      </c>
      <c r="C698" s="43"/>
      <c r="D698" s="43"/>
      <c r="E698" s="12" t="s">
        <v>395</v>
      </c>
      <c r="F698" s="16">
        <f t="shared" ref="F698:I698" si="315">F699+F701</f>
        <v>148971.5</v>
      </c>
      <c r="G698" s="16">
        <f t="shared" si="315"/>
        <v>148971.5</v>
      </c>
      <c r="H698" s="16">
        <f t="shared" si="315"/>
        <v>148971.5</v>
      </c>
      <c r="I698" s="16">
        <f t="shared" si="315"/>
        <v>0</v>
      </c>
      <c r="J698" s="34"/>
      <c r="N698" s="21" t="s">
        <v>1343</v>
      </c>
    </row>
    <row r="699" spans="1:16" x14ac:dyDescent="0.3">
      <c r="A699" s="43" t="s">
        <v>141</v>
      </c>
      <c r="B699" s="41">
        <v>610</v>
      </c>
      <c r="C699" s="43"/>
      <c r="D699" s="43"/>
      <c r="E699" s="12" t="s">
        <v>409</v>
      </c>
      <c r="F699" s="16">
        <f t="shared" ref="F699:I699" si="316">F700</f>
        <v>3127.8</v>
      </c>
      <c r="G699" s="16">
        <f t="shared" si="316"/>
        <v>3127.8</v>
      </c>
      <c r="H699" s="16">
        <f t="shared" si="316"/>
        <v>3127.8</v>
      </c>
      <c r="I699" s="16">
        <f t="shared" si="316"/>
        <v>0</v>
      </c>
      <c r="J699" s="34"/>
      <c r="O699" s="21" t="s">
        <v>1344</v>
      </c>
    </row>
    <row r="700" spans="1:16" x14ac:dyDescent="0.3">
      <c r="A700" s="43" t="s">
        <v>141</v>
      </c>
      <c r="B700" s="41">
        <v>610</v>
      </c>
      <c r="C700" s="43" t="s">
        <v>49</v>
      </c>
      <c r="D700" s="43" t="s">
        <v>104</v>
      </c>
      <c r="E700" s="12" t="s">
        <v>385</v>
      </c>
      <c r="F700" s="16">
        <v>3127.8</v>
      </c>
      <c r="G700" s="16">
        <v>3127.8</v>
      </c>
      <c r="H700" s="16">
        <v>3127.8</v>
      </c>
      <c r="I700" s="16"/>
      <c r="J700" s="34"/>
    </row>
    <row r="701" spans="1:16" x14ac:dyDescent="0.3">
      <c r="A701" s="43" t="s">
        <v>141</v>
      </c>
      <c r="B701" s="41">
        <v>620</v>
      </c>
      <c r="C701" s="43"/>
      <c r="D701" s="43"/>
      <c r="E701" s="12" t="s">
        <v>410</v>
      </c>
      <c r="F701" s="16">
        <f t="shared" ref="F701:I701" si="317">F702</f>
        <v>145843.70000000001</v>
      </c>
      <c r="G701" s="16">
        <f t="shared" si="317"/>
        <v>145843.70000000001</v>
      </c>
      <c r="H701" s="16">
        <f t="shared" si="317"/>
        <v>145843.70000000001</v>
      </c>
      <c r="I701" s="16">
        <f t="shared" si="317"/>
        <v>0</v>
      </c>
      <c r="J701" s="34"/>
      <c r="O701" s="21" t="s">
        <v>1344</v>
      </c>
    </row>
    <row r="702" spans="1:16" x14ac:dyDescent="0.3">
      <c r="A702" s="43" t="s">
        <v>141</v>
      </c>
      <c r="B702" s="41">
        <v>620</v>
      </c>
      <c r="C702" s="43" t="s">
        <v>49</v>
      </c>
      <c r="D702" s="43" t="s">
        <v>104</v>
      </c>
      <c r="E702" s="12" t="s">
        <v>385</v>
      </c>
      <c r="F702" s="16">
        <v>145843.70000000001</v>
      </c>
      <c r="G702" s="16">
        <v>145843.70000000001</v>
      </c>
      <c r="H702" s="16">
        <v>145843.70000000001</v>
      </c>
      <c r="I702" s="16"/>
      <c r="J702" s="34"/>
    </row>
    <row r="703" spans="1:16" ht="46.8" x14ac:dyDescent="0.3">
      <c r="A703" s="43" t="s">
        <v>142</v>
      </c>
      <c r="B703" s="41"/>
      <c r="C703" s="43"/>
      <c r="D703" s="43"/>
      <c r="E703" s="12" t="s">
        <v>720</v>
      </c>
      <c r="F703" s="16">
        <f t="shared" ref="F703:I705" si="318">F704</f>
        <v>1845.3</v>
      </c>
      <c r="G703" s="16">
        <f t="shared" si="318"/>
        <v>1845.3</v>
      </c>
      <c r="H703" s="16">
        <f t="shared" si="318"/>
        <v>1845.3</v>
      </c>
      <c r="I703" s="16">
        <f t="shared" si="318"/>
        <v>0</v>
      </c>
      <c r="J703" s="34"/>
      <c r="P703" s="21" t="s">
        <v>1346</v>
      </c>
    </row>
    <row r="704" spans="1:16" ht="46.8" x14ac:dyDescent="0.3">
      <c r="A704" s="43" t="s">
        <v>142</v>
      </c>
      <c r="B704" s="41">
        <v>600</v>
      </c>
      <c r="C704" s="43"/>
      <c r="D704" s="43"/>
      <c r="E704" s="12" t="s">
        <v>395</v>
      </c>
      <c r="F704" s="16">
        <f t="shared" si="318"/>
        <v>1845.3</v>
      </c>
      <c r="G704" s="16">
        <f t="shared" si="318"/>
        <v>1845.3</v>
      </c>
      <c r="H704" s="16">
        <f t="shared" si="318"/>
        <v>1845.3</v>
      </c>
      <c r="I704" s="16">
        <f t="shared" si="318"/>
        <v>0</v>
      </c>
      <c r="J704" s="34"/>
      <c r="N704" s="21" t="s">
        <v>1343</v>
      </c>
    </row>
    <row r="705" spans="1:16" x14ac:dyDescent="0.3">
      <c r="A705" s="43" t="s">
        <v>142</v>
      </c>
      <c r="B705" s="41">
        <v>610</v>
      </c>
      <c r="C705" s="43"/>
      <c r="D705" s="43"/>
      <c r="E705" s="12" t="s">
        <v>409</v>
      </c>
      <c r="F705" s="16">
        <f t="shared" si="318"/>
        <v>1845.3</v>
      </c>
      <c r="G705" s="16">
        <f t="shared" si="318"/>
        <v>1845.3</v>
      </c>
      <c r="H705" s="16">
        <f t="shared" si="318"/>
        <v>1845.3</v>
      </c>
      <c r="I705" s="16">
        <f t="shared" si="318"/>
        <v>0</v>
      </c>
      <c r="J705" s="34"/>
      <c r="O705" s="21" t="s">
        <v>1344</v>
      </c>
    </row>
    <row r="706" spans="1:16" x14ac:dyDescent="0.3">
      <c r="A706" s="43" t="s">
        <v>142</v>
      </c>
      <c r="B706" s="41">
        <v>610</v>
      </c>
      <c r="C706" s="43" t="s">
        <v>25</v>
      </c>
      <c r="D706" s="43" t="s">
        <v>26</v>
      </c>
      <c r="E706" s="12" t="s">
        <v>379</v>
      </c>
      <c r="F706" s="16">
        <v>1845.3</v>
      </c>
      <c r="G706" s="16">
        <v>1845.3</v>
      </c>
      <c r="H706" s="16">
        <v>1845.3</v>
      </c>
      <c r="I706" s="16"/>
      <c r="J706" s="34"/>
    </row>
    <row r="707" spans="1:16" ht="46.8" x14ac:dyDescent="0.3">
      <c r="A707" s="43" t="s">
        <v>143</v>
      </c>
      <c r="B707" s="41"/>
      <c r="C707" s="43"/>
      <c r="D707" s="43"/>
      <c r="E707" s="12" t="s">
        <v>1059</v>
      </c>
      <c r="F707" s="16">
        <f t="shared" ref="F707:I707" si="319">F708</f>
        <v>69257.399999999994</v>
      </c>
      <c r="G707" s="16">
        <f t="shared" si="319"/>
        <v>69257.399999999994</v>
      </c>
      <c r="H707" s="16">
        <f t="shared" si="319"/>
        <v>69257.399999999994</v>
      </c>
      <c r="I707" s="16">
        <f t="shared" si="319"/>
        <v>0</v>
      </c>
      <c r="J707" s="34"/>
      <c r="P707" s="21" t="s">
        <v>1346</v>
      </c>
    </row>
    <row r="708" spans="1:16" ht="46.8" x14ac:dyDescent="0.3">
      <c r="A708" s="43" t="s">
        <v>143</v>
      </c>
      <c r="B708" s="41">
        <v>600</v>
      </c>
      <c r="C708" s="43"/>
      <c r="D708" s="43"/>
      <c r="E708" s="12" t="s">
        <v>395</v>
      </c>
      <c r="F708" s="16">
        <f t="shared" ref="F708:I708" si="320">F709+F711</f>
        <v>69257.399999999994</v>
      </c>
      <c r="G708" s="16">
        <f t="shared" si="320"/>
        <v>69257.399999999994</v>
      </c>
      <c r="H708" s="16">
        <f t="shared" si="320"/>
        <v>69257.399999999994</v>
      </c>
      <c r="I708" s="16">
        <f t="shared" si="320"/>
        <v>0</v>
      </c>
      <c r="J708" s="34"/>
      <c r="N708" s="21" t="s">
        <v>1343</v>
      </c>
    </row>
    <row r="709" spans="1:16" x14ac:dyDescent="0.3">
      <c r="A709" s="43" t="s">
        <v>143</v>
      </c>
      <c r="B709" s="41">
        <v>610</v>
      </c>
      <c r="C709" s="43"/>
      <c r="D709" s="43"/>
      <c r="E709" s="12" t="s">
        <v>409</v>
      </c>
      <c r="F709" s="16">
        <f t="shared" ref="F709:I709" si="321">F710</f>
        <v>2439.6999999999998</v>
      </c>
      <c r="G709" s="16">
        <f t="shared" si="321"/>
        <v>2439.6999999999998</v>
      </c>
      <c r="H709" s="16">
        <f t="shared" si="321"/>
        <v>2439.6999999999998</v>
      </c>
      <c r="I709" s="16">
        <f t="shared" si="321"/>
        <v>0</v>
      </c>
      <c r="J709" s="34"/>
      <c r="O709" s="21" t="s">
        <v>1344</v>
      </c>
    </row>
    <row r="710" spans="1:16" x14ac:dyDescent="0.3">
      <c r="A710" s="43" t="s">
        <v>143</v>
      </c>
      <c r="B710" s="41">
        <v>610</v>
      </c>
      <c r="C710" s="43" t="s">
        <v>49</v>
      </c>
      <c r="D710" s="43" t="s">
        <v>104</v>
      </c>
      <c r="E710" s="12" t="s">
        <v>385</v>
      </c>
      <c r="F710" s="16">
        <v>2439.6999999999998</v>
      </c>
      <c r="G710" s="16">
        <v>2439.6999999999998</v>
      </c>
      <c r="H710" s="16">
        <v>2439.6999999999998</v>
      </c>
      <c r="I710" s="16"/>
      <c r="J710" s="34"/>
    </row>
    <row r="711" spans="1:16" x14ac:dyDescent="0.3">
      <c r="A711" s="43" t="s">
        <v>143</v>
      </c>
      <c r="B711" s="41">
        <v>620</v>
      </c>
      <c r="C711" s="43"/>
      <c r="D711" s="43"/>
      <c r="E711" s="12" t="s">
        <v>410</v>
      </c>
      <c r="F711" s="16">
        <f t="shared" ref="F711:I711" si="322">F712</f>
        <v>66817.7</v>
      </c>
      <c r="G711" s="16">
        <f t="shared" si="322"/>
        <v>66817.7</v>
      </c>
      <c r="H711" s="16">
        <f t="shared" si="322"/>
        <v>66817.7</v>
      </c>
      <c r="I711" s="16">
        <f t="shared" si="322"/>
        <v>0</v>
      </c>
      <c r="J711" s="34"/>
      <c r="O711" s="21" t="s">
        <v>1344</v>
      </c>
    </row>
    <row r="712" spans="1:16" x14ac:dyDescent="0.3">
      <c r="A712" s="43" t="s">
        <v>143</v>
      </c>
      <c r="B712" s="41">
        <v>620</v>
      </c>
      <c r="C712" s="43" t="s">
        <v>49</v>
      </c>
      <c r="D712" s="43" t="s">
        <v>104</v>
      </c>
      <c r="E712" s="12" t="s">
        <v>385</v>
      </c>
      <c r="F712" s="16">
        <v>66817.7</v>
      </c>
      <c r="G712" s="16">
        <v>66817.7</v>
      </c>
      <c r="H712" s="16">
        <v>66817.7</v>
      </c>
      <c r="I712" s="16"/>
      <c r="J712" s="34"/>
    </row>
    <row r="713" spans="1:16" ht="46.8" x14ac:dyDescent="0.3">
      <c r="A713" s="43" t="s">
        <v>149</v>
      </c>
      <c r="B713" s="41"/>
      <c r="C713" s="43"/>
      <c r="D713" s="43"/>
      <c r="E713" s="12" t="s">
        <v>624</v>
      </c>
      <c r="F713" s="16">
        <f t="shared" ref="F713:I713" si="323">F714+F724+F743+F731+F737</f>
        <v>7893819.4999999991</v>
      </c>
      <c r="G713" s="16">
        <f t="shared" si="323"/>
        <v>8082207.6999999993</v>
      </c>
      <c r="H713" s="16">
        <f t="shared" si="323"/>
        <v>8153937.4999999981</v>
      </c>
      <c r="I713" s="16">
        <f t="shared" si="323"/>
        <v>0</v>
      </c>
      <c r="J713" s="34"/>
      <c r="M713" s="21" t="s">
        <v>1342</v>
      </c>
    </row>
    <row r="714" spans="1:16" ht="46.8" x14ac:dyDescent="0.3">
      <c r="A714" s="43" t="s">
        <v>146</v>
      </c>
      <c r="B714" s="41"/>
      <c r="C714" s="43"/>
      <c r="D714" s="43"/>
      <c r="E714" s="12" t="s">
        <v>474</v>
      </c>
      <c r="F714" s="16">
        <f t="shared" ref="F714:I714" si="324">F715</f>
        <v>6413029.7000000002</v>
      </c>
      <c r="G714" s="16">
        <f t="shared" si="324"/>
        <v>6635776.5999999996</v>
      </c>
      <c r="H714" s="16">
        <f t="shared" si="324"/>
        <v>6730983.9999999991</v>
      </c>
      <c r="I714" s="16">
        <f t="shared" si="324"/>
        <v>0</v>
      </c>
      <c r="J714" s="34"/>
      <c r="P714" s="21" t="s">
        <v>1346</v>
      </c>
    </row>
    <row r="715" spans="1:16" ht="46.8" x14ac:dyDescent="0.3">
      <c r="A715" s="43" t="s">
        <v>146</v>
      </c>
      <c r="B715" s="41">
        <v>600</v>
      </c>
      <c r="C715" s="43"/>
      <c r="D715" s="43"/>
      <c r="E715" s="12" t="s">
        <v>395</v>
      </c>
      <c r="F715" s="16">
        <f t="shared" ref="F715:I715" si="325">F716+F719+F722</f>
        <v>6413029.7000000002</v>
      </c>
      <c r="G715" s="16">
        <f t="shared" si="325"/>
        <v>6635776.5999999996</v>
      </c>
      <c r="H715" s="16">
        <f t="shared" si="325"/>
        <v>6730983.9999999991</v>
      </c>
      <c r="I715" s="16">
        <f t="shared" si="325"/>
        <v>0</v>
      </c>
      <c r="J715" s="34"/>
      <c r="N715" s="21" t="s">
        <v>1343</v>
      </c>
    </row>
    <row r="716" spans="1:16" x14ac:dyDescent="0.3">
      <c r="A716" s="43" t="s">
        <v>146</v>
      </c>
      <c r="B716" s="41">
        <v>610</v>
      </c>
      <c r="C716" s="43"/>
      <c r="D716" s="43"/>
      <c r="E716" s="12" t="s">
        <v>409</v>
      </c>
      <c r="F716" s="16">
        <f t="shared" ref="F716:I716" si="326">F717+F718</f>
        <v>208402</v>
      </c>
      <c r="G716" s="16">
        <f t="shared" si="326"/>
        <v>213345</v>
      </c>
      <c r="H716" s="16">
        <f t="shared" si="326"/>
        <v>208749.8</v>
      </c>
      <c r="I716" s="16">
        <f t="shared" si="326"/>
        <v>0</v>
      </c>
      <c r="J716" s="34"/>
      <c r="O716" s="21" t="s">
        <v>1344</v>
      </c>
    </row>
    <row r="717" spans="1:16" x14ac:dyDescent="0.3">
      <c r="A717" s="43" t="s">
        <v>146</v>
      </c>
      <c r="B717" s="41">
        <v>610</v>
      </c>
      <c r="C717" s="43" t="s">
        <v>25</v>
      </c>
      <c r="D717" s="43" t="s">
        <v>87</v>
      </c>
      <c r="E717" s="12" t="s">
        <v>375</v>
      </c>
      <c r="F717" s="16">
        <v>207185.7</v>
      </c>
      <c r="G717" s="16">
        <v>212128.7</v>
      </c>
      <c r="H717" s="16">
        <v>207533.5</v>
      </c>
      <c r="I717" s="16"/>
      <c r="J717" s="34"/>
    </row>
    <row r="718" spans="1:16" x14ac:dyDescent="0.3">
      <c r="A718" s="43" t="s">
        <v>146</v>
      </c>
      <c r="B718" s="41">
        <v>610</v>
      </c>
      <c r="C718" s="43" t="s">
        <v>49</v>
      </c>
      <c r="D718" s="43" t="s">
        <v>17</v>
      </c>
      <c r="E718" s="12" t="s">
        <v>383</v>
      </c>
      <c r="F718" s="16">
        <v>1216.3</v>
      </c>
      <c r="G718" s="16">
        <v>1216.3</v>
      </c>
      <c r="H718" s="16">
        <v>1216.3</v>
      </c>
      <c r="I718" s="16"/>
      <c r="J718" s="34"/>
    </row>
    <row r="719" spans="1:16" x14ac:dyDescent="0.3">
      <c r="A719" s="43" t="s">
        <v>146</v>
      </c>
      <c r="B719" s="41">
        <v>620</v>
      </c>
      <c r="C719" s="43"/>
      <c r="D719" s="43"/>
      <c r="E719" s="12" t="s">
        <v>410</v>
      </c>
      <c r="F719" s="16">
        <f t="shared" ref="F719:I719" si="327">F720+F721</f>
        <v>6204327.9000000004</v>
      </c>
      <c r="G719" s="16">
        <f t="shared" si="327"/>
        <v>6422131.7999999998</v>
      </c>
      <c r="H719" s="16">
        <f t="shared" si="327"/>
        <v>6521934.3999999994</v>
      </c>
      <c r="I719" s="16">
        <f t="shared" si="327"/>
        <v>0</v>
      </c>
      <c r="J719" s="34"/>
      <c r="O719" s="21" t="s">
        <v>1344</v>
      </c>
    </row>
    <row r="720" spans="1:16" x14ac:dyDescent="0.3">
      <c r="A720" s="43" t="s">
        <v>146</v>
      </c>
      <c r="B720" s="41">
        <v>620</v>
      </c>
      <c r="C720" s="43" t="s">
        <v>25</v>
      </c>
      <c r="D720" s="43" t="s">
        <v>87</v>
      </c>
      <c r="E720" s="12" t="s">
        <v>375</v>
      </c>
      <c r="F720" s="16">
        <v>6098541.3000000007</v>
      </c>
      <c r="G720" s="16">
        <v>6316345.2000000002</v>
      </c>
      <c r="H720" s="16">
        <v>6416147.7999999998</v>
      </c>
      <c r="I720" s="16"/>
      <c r="J720" s="34"/>
    </row>
    <row r="721" spans="1:16" x14ac:dyDescent="0.3">
      <c r="A721" s="43" t="s">
        <v>146</v>
      </c>
      <c r="B721" s="41">
        <v>620</v>
      </c>
      <c r="C721" s="43" t="s">
        <v>49</v>
      </c>
      <c r="D721" s="43" t="s">
        <v>17</v>
      </c>
      <c r="E721" s="12" t="s">
        <v>383</v>
      </c>
      <c r="F721" s="16">
        <v>105786.6</v>
      </c>
      <c r="G721" s="16">
        <v>105786.6</v>
      </c>
      <c r="H721" s="16">
        <v>105786.6</v>
      </c>
      <c r="I721" s="16"/>
      <c r="J721" s="34"/>
    </row>
    <row r="722" spans="1:16" ht="78" x14ac:dyDescent="0.3">
      <c r="A722" s="43" t="s">
        <v>146</v>
      </c>
      <c r="B722" s="41">
        <v>630</v>
      </c>
      <c r="C722" s="43"/>
      <c r="D722" s="43"/>
      <c r="E722" s="12" t="s">
        <v>758</v>
      </c>
      <c r="F722" s="16">
        <f t="shared" ref="F722:I722" si="328">F723</f>
        <v>299.8</v>
      </c>
      <c r="G722" s="16">
        <f t="shared" si="328"/>
        <v>299.8</v>
      </c>
      <c r="H722" s="16">
        <f t="shared" si="328"/>
        <v>299.8</v>
      </c>
      <c r="I722" s="16">
        <f t="shared" si="328"/>
        <v>0</v>
      </c>
      <c r="J722" s="34"/>
      <c r="O722" s="21" t="s">
        <v>1344</v>
      </c>
    </row>
    <row r="723" spans="1:16" x14ac:dyDescent="0.3">
      <c r="A723" s="43" t="s">
        <v>146</v>
      </c>
      <c r="B723" s="41">
        <v>630</v>
      </c>
      <c r="C723" s="43" t="s">
        <v>49</v>
      </c>
      <c r="D723" s="43" t="s">
        <v>17</v>
      </c>
      <c r="E723" s="12" t="s">
        <v>383</v>
      </c>
      <c r="F723" s="16">
        <v>299.8</v>
      </c>
      <c r="G723" s="16">
        <v>299.8</v>
      </c>
      <c r="H723" s="16">
        <v>299.8</v>
      </c>
      <c r="I723" s="16"/>
      <c r="J723" s="34"/>
    </row>
    <row r="724" spans="1:16" ht="109.2" x14ac:dyDescent="0.3">
      <c r="A724" s="43" t="s">
        <v>147</v>
      </c>
      <c r="B724" s="41"/>
      <c r="C724" s="43"/>
      <c r="D724" s="43"/>
      <c r="E724" s="12" t="s">
        <v>477</v>
      </c>
      <c r="F724" s="16">
        <f t="shared" ref="F724:I724" si="329">F725+F728</f>
        <v>395.1</v>
      </c>
      <c r="G724" s="16">
        <f t="shared" si="329"/>
        <v>395.1</v>
      </c>
      <c r="H724" s="16">
        <f t="shared" si="329"/>
        <v>395.1</v>
      </c>
      <c r="I724" s="16">
        <f t="shared" si="329"/>
        <v>0</v>
      </c>
      <c r="J724" s="34"/>
      <c r="P724" s="21" t="s">
        <v>1346</v>
      </c>
    </row>
    <row r="725" spans="1:16" ht="31.2" x14ac:dyDescent="0.3">
      <c r="A725" s="43" t="s">
        <v>147</v>
      </c>
      <c r="B725" s="41">
        <v>300</v>
      </c>
      <c r="C725" s="43"/>
      <c r="D725" s="43"/>
      <c r="E725" s="12" t="s">
        <v>393</v>
      </c>
      <c r="F725" s="16">
        <f t="shared" ref="F725:I726" si="330">F726</f>
        <v>300</v>
      </c>
      <c r="G725" s="16">
        <f t="shared" si="330"/>
        <v>300</v>
      </c>
      <c r="H725" s="16">
        <f t="shared" si="330"/>
        <v>300</v>
      </c>
      <c r="I725" s="16">
        <f t="shared" si="330"/>
        <v>0</v>
      </c>
      <c r="J725" s="34"/>
      <c r="N725" s="21" t="s">
        <v>1343</v>
      </c>
    </row>
    <row r="726" spans="1:16" ht="31.2" x14ac:dyDescent="0.3">
      <c r="A726" s="43" t="s">
        <v>147</v>
      </c>
      <c r="B726" s="41">
        <v>320</v>
      </c>
      <c r="C726" s="43"/>
      <c r="D726" s="43"/>
      <c r="E726" s="12" t="s">
        <v>402</v>
      </c>
      <c r="F726" s="16">
        <f t="shared" si="330"/>
        <v>300</v>
      </c>
      <c r="G726" s="16">
        <f t="shared" si="330"/>
        <v>300</v>
      </c>
      <c r="H726" s="16">
        <f t="shared" si="330"/>
        <v>300</v>
      </c>
      <c r="I726" s="16">
        <f t="shared" si="330"/>
        <v>0</v>
      </c>
      <c r="J726" s="34"/>
      <c r="O726" s="21" t="s">
        <v>1344</v>
      </c>
    </row>
    <row r="727" spans="1:16" x14ac:dyDescent="0.3">
      <c r="A727" s="43" t="s">
        <v>147</v>
      </c>
      <c r="B727" s="41">
        <v>320</v>
      </c>
      <c r="C727" s="43" t="s">
        <v>49</v>
      </c>
      <c r="D727" s="43" t="s">
        <v>17</v>
      </c>
      <c r="E727" s="12" t="s">
        <v>383</v>
      </c>
      <c r="F727" s="16">
        <v>300</v>
      </c>
      <c r="G727" s="16">
        <v>300</v>
      </c>
      <c r="H727" s="16">
        <v>300</v>
      </c>
      <c r="I727" s="16"/>
      <c r="J727" s="34"/>
    </row>
    <row r="728" spans="1:16" ht="46.8" x14ac:dyDescent="0.3">
      <c r="A728" s="43" t="s">
        <v>147</v>
      </c>
      <c r="B728" s="41">
        <v>600</v>
      </c>
      <c r="C728" s="43"/>
      <c r="D728" s="43"/>
      <c r="E728" s="12" t="s">
        <v>395</v>
      </c>
      <c r="F728" s="16">
        <f t="shared" ref="F728:I729" si="331">F729</f>
        <v>95.1</v>
      </c>
      <c r="G728" s="16">
        <f t="shared" si="331"/>
        <v>95.1</v>
      </c>
      <c r="H728" s="16">
        <f t="shared" si="331"/>
        <v>95.1</v>
      </c>
      <c r="I728" s="16">
        <f t="shared" si="331"/>
        <v>0</v>
      </c>
      <c r="J728" s="34"/>
      <c r="N728" s="21" t="s">
        <v>1343</v>
      </c>
    </row>
    <row r="729" spans="1:16" x14ac:dyDescent="0.3">
      <c r="A729" s="43" t="s">
        <v>147</v>
      </c>
      <c r="B729" s="41">
        <v>620</v>
      </c>
      <c r="C729" s="43"/>
      <c r="D729" s="43"/>
      <c r="E729" s="12" t="s">
        <v>410</v>
      </c>
      <c r="F729" s="16">
        <f t="shared" si="331"/>
        <v>95.1</v>
      </c>
      <c r="G729" s="16">
        <f t="shared" si="331"/>
        <v>95.1</v>
      </c>
      <c r="H729" s="16">
        <f t="shared" si="331"/>
        <v>95.1</v>
      </c>
      <c r="I729" s="16">
        <f t="shared" si="331"/>
        <v>0</v>
      </c>
      <c r="J729" s="34"/>
      <c r="O729" s="21" t="s">
        <v>1344</v>
      </c>
    </row>
    <row r="730" spans="1:16" x14ac:dyDescent="0.3">
      <c r="A730" s="43" t="s">
        <v>147</v>
      </c>
      <c r="B730" s="41">
        <v>620</v>
      </c>
      <c r="C730" s="43" t="s">
        <v>49</v>
      </c>
      <c r="D730" s="43" t="s">
        <v>17</v>
      </c>
      <c r="E730" s="12" t="s">
        <v>383</v>
      </c>
      <c r="F730" s="16">
        <v>95.1</v>
      </c>
      <c r="G730" s="16">
        <v>95.1</v>
      </c>
      <c r="H730" s="16">
        <v>95.1</v>
      </c>
      <c r="I730" s="16"/>
      <c r="J730" s="34"/>
    </row>
    <row r="731" spans="1:16" ht="62.4" x14ac:dyDescent="0.3">
      <c r="A731" s="17" t="s">
        <v>728</v>
      </c>
      <c r="B731" s="17"/>
      <c r="C731" s="17"/>
      <c r="D731" s="17"/>
      <c r="E731" s="12" t="s">
        <v>1049</v>
      </c>
      <c r="F731" s="19">
        <f t="shared" ref="F731:I731" si="332">F732</f>
        <v>439102</v>
      </c>
      <c r="G731" s="19">
        <f t="shared" si="332"/>
        <v>439102</v>
      </c>
      <c r="H731" s="19">
        <f t="shared" si="332"/>
        <v>439102</v>
      </c>
      <c r="I731" s="19">
        <f t="shared" si="332"/>
        <v>0</v>
      </c>
      <c r="J731" s="34"/>
      <c r="P731" s="21" t="s">
        <v>1346</v>
      </c>
    </row>
    <row r="732" spans="1:16" ht="46.8" x14ac:dyDescent="0.3">
      <c r="A732" s="17" t="s">
        <v>728</v>
      </c>
      <c r="B732" s="41">
        <v>600</v>
      </c>
      <c r="C732" s="43"/>
      <c r="D732" s="43"/>
      <c r="E732" s="12" t="s">
        <v>395</v>
      </c>
      <c r="F732" s="19">
        <f t="shared" ref="F732:I732" si="333">F733+F735</f>
        <v>439102</v>
      </c>
      <c r="G732" s="19">
        <f t="shared" si="333"/>
        <v>439102</v>
      </c>
      <c r="H732" s="19">
        <f t="shared" si="333"/>
        <v>439102</v>
      </c>
      <c r="I732" s="19">
        <f t="shared" si="333"/>
        <v>0</v>
      </c>
      <c r="J732" s="34"/>
      <c r="N732" s="21" t="s">
        <v>1343</v>
      </c>
    </row>
    <row r="733" spans="1:16" x14ac:dyDescent="0.3">
      <c r="A733" s="17" t="s">
        <v>728</v>
      </c>
      <c r="B733" s="41">
        <v>610</v>
      </c>
      <c r="C733" s="43"/>
      <c r="D733" s="43"/>
      <c r="E733" s="12" t="s">
        <v>409</v>
      </c>
      <c r="F733" s="19">
        <f t="shared" ref="F733:I733" si="334">F734</f>
        <v>12667.2</v>
      </c>
      <c r="G733" s="19">
        <f t="shared" si="334"/>
        <v>12667.2</v>
      </c>
      <c r="H733" s="19">
        <f t="shared" si="334"/>
        <v>12667.2</v>
      </c>
      <c r="I733" s="19">
        <f t="shared" si="334"/>
        <v>0</v>
      </c>
      <c r="J733" s="34"/>
      <c r="O733" s="21" t="s">
        <v>1344</v>
      </c>
    </row>
    <row r="734" spans="1:16" x14ac:dyDescent="0.3">
      <c r="A734" s="17" t="s">
        <v>728</v>
      </c>
      <c r="B734" s="41">
        <v>610</v>
      </c>
      <c r="C734" s="43" t="s">
        <v>25</v>
      </c>
      <c r="D734" s="43" t="s">
        <v>87</v>
      </c>
      <c r="E734" s="12" t="s">
        <v>375</v>
      </c>
      <c r="F734" s="16">
        <v>12667.2</v>
      </c>
      <c r="G734" s="16">
        <v>12667.2</v>
      </c>
      <c r="H734" s="16">
        <v>12667.2</v>
      </c>
      <c r="I734" s="16"/>
      <c r="J734" s="34"/>
    </row>
    <row r="735" spans="1:16" x14ac:dyDescent="0.3">
      <c r="A735" s="17" t="s">
        <v>728</v>
      </c>
      <c r="B735" s="41">
        <v>620</v>
      </c>
      <c r="C735" s="43"/>
      <c r="D735" s="43"/>
      <c r="E735" s="12" t="s">
        <v>410</v>
      </c>
      <c r="F735" s="19">
        <f t="shared" ref="F735:I735" si="335">F736</f>
        <v>426434.8</v>
      </c>
      <c r="G735" s="19">
        <f t="shared" si="335"/>
        <v>426434.8</v>
      </c>
      <c r="H735" s="19">
        <f t="shared" si="335"/>
        <v>426434.8</v>
      </c>
      <c r="I735" s="19">
        <f t="shared" si="335"/>
        <v>0</v>
      </c>
      <c r="J735" s="34"/>
      <c r="O735" s="21" t="s">
        <v>1344</v>
      </c>
    </row>
    <row r="736" spans="1:16" x14ac:dyDescent="0.3">
      <c r="A736" s="17" t="s">
        <v>728</v>
      </c>
      <c r="B736" s="41">
        <v>620</v>
      </c>
      <c r="C736" s="43" t="s">
        <v>25</v>
      </c>
      <c r="D736" s="43" t="s">
        <v>87</v>
      </c>
      <c r="E736" s="12" t="s">
        <v>375</v>
      </c>
      <c r="F736" s="19">
        <v>426434.8</v>
      </c>
      <c r="G736" s="19">
        <v>426434.8</v>
      </c>
      <c r="H736" s="19">
        <v>426434.8</v>
      </c>
      <c r="I736" s="19"/>
      <c r="J736" s="34"/>
    </row>
    <row r="737" spans="1:16" ht="62.4" x14ac:dyDescent="0.3">
      <c r="A737" s="43" t="s">
        <v>729</v>
      </c>
      <c r="B737" s="41"/>
      <c r="C737" s="43"/>
      <c r="D737" s="43"/>
      <c r="E737" s="12" t="s">
        <v>730</v>
      </c>
      <c r="F737" s="19">
        <f t="shared" ref="F737:I737" si="336">F738</f>
        <v>973188.6</v>
      </c>
      <c r="G737" s="19">
        <f t="shared" si="336"/>
        <v>938829.9</v>
      </c>
      <c r="H737" s="19">
        <f t="shared" si="336"/>
        <v>915352.3</v>
      </c>
      <c r="I737" s="19">
        <f t="shared" si="336"/>
        <v>0</v>
      </c>
      <c r="J737" s="34"/>
      <c r="P737" s="21" t="s">
        <v>1346</v>
      </c>
    </row>
    <row r="738" spans="1:16" ht="46.8" x14ac:dyDescent="0.3">
      <c r="A738" s="43" t="s">
        <v>729</v>
      </c>
      <c r="B738" s="41">
        <v>600</v>
      </c>
      <c r="C738" s="43"/>
      <c r="D738" s="43"/>
      <c r="E738" s="12" t="s">
        <v>395</v>
      </c>
      <c r="F738" s="19">
        <f t="shared" ref="F738:I738" si="337">F739+F741</f>
        <v>973188.6</v>
      </c>
      <c r="G738" s="19">
        <f t="shared" si="337"/>
        <v>938829.9</v>
      </c>
      <c r="H738" s="19">
        <f t="shared" si="337"/>
        <v>915352.3</v>
      </c>
      <c r="I738" s="19">
        <f t="shared" si="337"/>
        <v>0</v>
      </c>
      <c r="J738" s="34"/>
      <c r="N738" s="21" t="s">
        <v>1343</v>
      </c>
    </row>
    <row r="739" spans="1:16" x14ac:dyDescent="0.3">
      <c r="A739" s="43" t="s">
        <v>729</v>
      </c>
      <c r="B739" s="41">
        <v>610</v>
      </c>
      <c r="C739" s="43"/>
      <c r="D739" s="43"/>
      <c r="E739" s="12" t="s">
        <v>409</v>
      </c>
      <c r="F739" s="19">
        <f t="shared" ref="F739:I739" si="338">F740</f>
        <v>17185.2</v>
      </c>
      <c r="G739" s="19">
        <f t="shared" si="338"/>
        <v>16988.099999999999</v>
      </c>
      <c r="H739" s="19">
        <f t="shared" si="338"/>
        <v>16864.2</v>
      </c>
      <c r="I739" s="19">
        <f t="shared" si="338"/>
        <v>0</v>
      </c>
      <c r="J739" s="34"/>
      <c r="O739" s="21" t="s">
        <v>1344</v>
      </c>
    </row>
    <row r="740" spans="1:16" x14ac:dyDescent="0.3">
      <c r="A740" s="43" t="s">
        <v>729</v>
      </c>
      <c r="B740" s="41">
        <v>610</v>
      </c>
      <c r="C740" s="43" t="s">
        <v>25</v>
      </c>
      <c r="D740" s="43" t="s">
        <v>87</v>
      </c>
      <c r="E740" s="12" t="s">
        <v>375</v>
      </c>
      <c r="F740" s="19">
        <v>17185.2</v>
      </c>
      <c r="G740" s="19">
        <v>16988.099999999999</v>
      </c>
      <c r="H740" s="19">
        <v>16864.2</v>
      </c>
      <c r="I740" s="19"/>
      <c r="J740" s="34"/>
    </row>
    <row r="741" spans="1:16" x14ac:dyDescent="0.3">
      <c r="A741" s="43" t="s">
        <v>729</v>
      </c>
      <c r="B741" s="41">
        <v>620</v>
      </c>
      <c r="C741" s="43"/>
      <c r="D741" s="43"/>
      <c r="E741" s="12" t="s">
        <v>410</v>
      </c>
      <c r="F741" s="19">
        <f t="shared" ref="F741:I741" si="339">F742</f>
        <v>956003.4</v>
      </c>
      <c r="G741" s="19">
        <f t="shared" si="339"/>
        <v>921841.8</v>
      </c>
      <c r="H741" s="19">
        <f t="shared" si="339"/>
        <v>898488.10000000009</v>
      </c>
      <c r="I741" s="19">
        <f t="shared" si="339"/>
        <v>0</v>
      </c>
      <c r="J741" s="34"/>
      <c r="O741" s="21" t="s">
        <v>1344</v>
      </c>
    </row>
    <row r="742" spans="1:16" x14ac:dyDescent="0.3">
      <c r="A742" s="43" t="s">
        <v>729</v>
      </c>
      <c r="B742" s="41">
        <v>620</v>
      </c>
      <c r="C742" s="43" t="s">
        <v>25</v>
      </c>
      <c r="D742" s="43" t="s">
        <v>87</v>
      </c>
      <c r="E742" s="12" t="s">
        <v>375</v>
      </c>
      <c r="F742" s="16">
        <v>956003.4</v>
      </c>
      <c r="G742" s="16">
        <v>921841.8</v>
      </c>
      <c r="H742" s="16">
        <v>898488.10000000009</v>
      </c>
      <c r="I742" s="16"/>
      <c r="J742" s="34"/>
    </row>
    <row r="743" spans="1:16" ht="218.4" x14ac:dyDescent="0.3">
      <c r="A743" s="43" t="s">
        <v>148</v>
      </c>
      <c r="B743" s="41"/>
      <c r="C743" s="43"/>
      <c r="D743" s="43"/>
      <c r="E743" s="12" t="s">
        <v>621</v>
      </c>
      <c r="F743" s="16">
        <f t="shared" ref="F743:I743" si="340">F744</f>
        <v>68104.100000000006</v>
      </c>
      <c r="G743" s="16">
        <f t="shared" si="340"/>
        <v>68104.100000000006</v>
      </c>
      <c r="H743" s="16">
        <f t="shared" si="340"/>
        <v>68104.100000000006</v>
      </c>
      <c r="I743" s="16">
        <f t="shared" si="340"/>
        <v>0</v>
      </c>
      <c r="J743" s="34"/>
      <c r="P743" s="21" t="s">
        <v>1346</v>
      </c>
    </row>
    <row r="744" spans="1:16" ht="46.8" x14ac:dyDescent="0.3">
      <c r="A744" s="43" t="s">
        <v>148</v>
      </c>
      <c r="B744" s="41">
        <v>600</v>
      </c>
      <c r="C744" s="43"/>
      <c r="D744" s="43"/>
      <c r="E744" s="12" t="s">
        <v>395</v>
      </c>
      <c r="F744" s="16">
        <f t="shared" ref="F744:I744" si="341">F745+F747</f>
        <v>68104.100000000006</v>
      </c>
      <c r="G744" s="16">
        <f t="shared" si="341"/>
        <v>68104.100000000006</v>
      </c>
      <c r="H744" s="16">
        <f t="shared" si="341"/>
        <v>68104.100000000006</v>
      </c>
      <c r="I744" s="16">
        <f t="shared" si="341"/>
        <v>0</v>
      </c>
      <c r="J744" s="34"/>
      <c r="N744" s="21" t="s">
        <v>1343</v>
      </c>
    </row>
    <row r="745" spans="1:16" x14ac:dyDescent="0.3">
      <c r="A745" s="43" t="s">
        <v>148</v>
      </c>
      <c r="B745" s="41">
        <v>610</v>
      </c>
      <c r="C745" s="43"/>
      <c r="D745" s="43"/>
      <c r="E745" s="12" t="s">
        <v>409</v>
      </c>
      <c r="F745" s="16">
        <f t="shared" ref="F745:I745" si="342">F746</f>
        <v>13145.9</v>
      </c>
      <c r="G745" s="16">
        <f t="shared" si="342"/>
        <v>13145.9</v>
      </c>
      <c r="H745" s="16">
        <f t="shared" si="342"/>
        <v>13145.9</v>
      </c>
      <c r="I745" s="16">
        <f t="shared" si="342"/>
        <v>0</v>
      </c>
      <c r="J745" s="34"/>
      <c r="O745" s="21" t="s">
        <v>1344</v>
      </c>
    </row>
    <row r="746" spans="1:16" x14ac:dyDescent="0.3">
      <c r="A746" s="43" t="s">
        <v>148</v>
      </c>
      <c r="B746" s="41">
        <v>610</v>
      </c>
      <c r="C746" s="43" t="s">
        <v>25</v>
      </c>
      <c r="D746" s="43" t="s">
        <v>87</v>
      </c>
      <c r="E746" s="12" t="s">
        <v>375</v>
      </c>
      <c r="F746" s="16">
        <f>985.9+12160</f>
        <v>13145.9</v>
      </c>
      <c r="G746" s="16">
        <f t="shared" ref="G746:H746" si="343">985.9+12160</f>
        <v>13145.9</v>
      </c>
      <c r="H746" s="16">
        <f t="shared" si="343"/>
        <v>13145.9</v>
      </c>
      <c r="I746" s="16"/>
      <c r="J746" s="34"/>
    </row>
    <row r="747" spans="1:16" x14ac:dyDescent="0.3">
      <c r="A747" s="43" t="s">
        <v>148</v>
      </c>
      <c r="B747" s="41">
        <v>620</v>
      </c>
      <c r="C747" s="43"/>
      <c r="D747" s="43"/>
      <c r="E747" s="12" t="s">
        <v>410</v>
      </c>
      <c r="F747" s="16">
        <f t="shared" ref="F747:I747" si="344">F748</f>
        <v>54958.200000000004</v>
      </c>
      <c r="G747" s="16">
        <f t="shared" si="344"/>
        <v>54958.200000000004</v>
      </c>
      <c r="H747" s="16">
        <f t="shared" si="344"/>
        <v>54958.200000000004</v>
      </c>
      <c r="I747" s="16">
        <f t="shared" si="344"/>
        <v>0</v>
      </c>
      <c r="J747" s="34"/>
      <c r="O747" s="21" t="s">
        <v>1344</v>
      </c>
    </row>
    <row r="748" spans="1:16" x14ac:dyDescent="0.3">
      <c r="A748" s="43" t="s">
        <v>148</v>
      </c>
      <c r="B748" s="41">
        <v>620</v>
      </c>
      <c r="C748" s="43" t="s">
        <v>25</v>
      </c>
      <c r="D748" s="43" t="s">
        <v>87</v>
      </c>
      <c r="E748" s="12" t="s">
        <v>375</v>
      </c>
      <c r="F748" s="16">
        <f>4121.9+50836.3</f>
        <v>54958.200000000004</v>
      </c>
      <c r="G748" s="16">
        <f t="shared" ref="G748:H748" si="345">4121.9+50836.3</f>
        <v>54958.200000000004</v>
      </c>
      <c r="H748" s="16">
        <f t="shared" si="345"/>
        <v>54958.200000000004</v>
      </c>
      <c r="I748" s="16"/>
      <c r="J748" s="34"/>
    </row>
    <row r="749" spans="1:16" ht="46.8" x14ac:dyDescent="0.3">
      <c r="A749" s="17" t="s">
        <v>1181</v>
      </c>
      <c r="B749" s="41"/>
      <c r="C749" s="43"/>
      <c r="D749" s="43"/>
      <c r="E749" s="12" t="s">
        <v>1183</v>
      </c>
      <c r="F749" s="16">
        <f t="shared" ref="F749:I750" si="346">F750</f>
        <v>36729.1</v>
      </c>
      <c r="G749" s="16">
        <f t="shared" si="346"/>
        <v>36729.1</v>
      </c>
      <c r="H749" s="16">
        <f t="shared" si="346"/>
        <v>36729.1</v>
      </c>
      <c r="I749" s="16">
        <f t="shared" si="346"/>
        <v>0</v>
      </c>
      <c r="J749" s="34"/>
      <c r="M749" s="21" t="s">
        <v>1342</v>
      </c>
    </row>
    <row r="750" spans="1:16" ht="78" x14ac:dyDescent="0.3">
      <c r="A750" s="17" t="s">
        <v>1182</v>
      </c>
      <c r="B750" s="41"/>
      <c r="C750" s="43"/>
      <c r="D750" s="43"/>
      <c r="E750" s="12" t="s">
        <v>1184</v>
      </c>
      <c r="F750" s="16">
        <f t="shared" si="346"/>
        <v>36729.1</v>
      </c>
      <c r="G750" s="16">
        <f t="shared" si="346"/>
        <v>36729.1</v>
      </c>
      <c r="H750" s="16">
        <f t="shared" si="346"/>
        <v>36729.1</v>
      </c>
      <c r="I750" s="16">
        <f t="shared" si="346"/>
        <v>0</v>
      </c>
      <c r="J750" s="34"/>
      <c r="P750" s="21" t="s">
        <v>1346</v>
      </c>
    </row>
    <row r="751" spans="1:16" ht="46.8" x14ac:dyDescent="0.3">
      <c r="A751" s="17" t="s">
        <v>1182</v>
      </c>
      <c r="B751" s="41">
        <v>600</v>
      </c>
      <c r="C751" s="43"/>
      <c r="D751" s="43"/>
      <c r="E751" s="12" t="s">
        <v>395</v>
      </c>
      <c r="F751" s="16">
        <f t="shared" ref="F751:I751" si="347">F752+F754</f>
        <v>36729.1</v>
      </c>
      <c r="G751" s="16">
        <f t="shared" si="347"/>
        <v>36729.1</v>
      </c>
      <c r="H751" s="16">
        <f t="shared" si="347"/>
        <v>36729.1</v>
      </c>
      <c r="I751" s="16">
        <f t="shared" si="347"/>
        <v>0</v>
      </c>
      <c r="J751" s="34"/>
      <c r="N751" s="21" t="s">
        <v>1343</v>
      </c>
    </row>
    <row r="752" spans="1:16" x14ac:dyDescent="0.3">
      <c r="A752" s="17" t="s">
        <v>1182</v>
      </c>
      <c r="B752" s="41">
        <v>610</v>
      </c>
      <c r="C752" s="43"/>
      <c r="D752" s="43"/>
      <c r="E752" s="12" t="s">
        <v>409</v>
      </c>
      <c r="F752" s="16">
        <f t="shared" ref="F752:I752" si="348">F753</f>
        <v>683.4</v>
      </c>
      <c r="G752" s="16">
        <f t="shared" si="348"/>
        <v>683.4</v>
      </c>
      <c r="H752" s="16">
        <f t="shared" si="348"/>
        <v>683.4</v>
      </c>
      <c r="I752" s="16">
        <f t="shared" si="348"/>
        <v>0</v>
      </c>
      <c r="J752" s="34"/>
      <c r="O752" s="21" t="s">
        <v>1344</v>
      </c>
    </row>
    <row r="753" spans="1:37" x14ac:dyDescent="0.3">
      <c r="A753" s="17" t="s">
        <v>1182</v>
      </c>
      <c r="B753" s="41">
        <v>610</v>
      </c>
      <c r="C753" s="43" t="s">
        <v>25</v>
      </c>
      <c r="D753" s="43" t="s">
        <v>87</v>
      </c>
      <c r="E753" s="12" t="s">
        <v>375</v>
      </c>
      <c r="F753" s="16">
        <v>683.4</v>
      </c>
      <c r="G753" s="16">
        <v>683.4</v>
      </c>
      <c r="H753" s="16">
        <v>683.4</v>
      </c>
      <c r="I753" s="16"/>
      <c r="J753" s="34"/>
    </row>
    <row r="754" spans="1:37" x14ac:dyDescent="0.3">
      <c r="A754" s="17" t="s">
        <v>1182</v>
      </c>
      <c r="B754" s="41">
        <v>620</v>
      </c>
      <c r="C754" s="43"/>
      <c r="D754" s="43"/>
      <c r="E754" s="12" t="s">
        <v>410</v>
      </c>
      <c r="F754" s="16">
        <f t="shared" ref="F754:I754" si="349">F755</f>
        <v>36045.699999999997</v>
      </c>
      <c r="G754" s="16">
        <f t="shared" si="349"/>
        <v>36045.699999999997</v>
      </c>
      <c r="H754" s="16">
        <f t="shared" si="349"/>
        <v>36045.699999999997</v>
      </c>
      <c r="I754" s="16">
        <f t="shared" si="349"/>
        <v>0</v>
      </c>
      <c r="J754" s="34"/>
      <c r="O754" s="21" t="s">
        <v>1344</v>
      </c>
    </row>
    <row r="755" spans="1:37" x14ac:dyDescent="0.3">
      <c r="A755" s="17" t="s">
        <v>1182</v>
      </c>
      <c r="B755" s="41">
        <v>620</v>
      </c>
      <c r="C755" s="43" t="s">
        <v>25</v>
      </c>
      <c r="D755" s="43" t="s">
        <v>87</v>
      </c>
      <c r="E755" s="12" t="s">
        <v>375</v>
      </c>
      <c r="F755" s="16">
        <v>36045.699999999997</v>
      </c>
      <c r="G755" s="16">
        <v>36045.699999999997</v>
      </c>
      <c r="H755" s="16">
        <v>36045.699999999997</v>
      </c>
      <c r="I755" s="16"/>
      <c r="J755" s="34"/>
    </row>
    <row r="756" spans="1:37" s="9" customFormat="1" ht="31.2" x14ac:dyDescent="0.3">
      <c r="A756" s="8" t="s">
        <v>153</v>
      </c>
      <c r="B756" s="14"/>
      <c r="C756" s="8"/>
      <c r="D756" s="8"/>
      <c r="E756" s="13" t="s">
        <v>625</v>
      </c>
      <c r="F756" s="15">
        <f t="shared" ref="F756:I756" si="350">F757</f>
        <v>847991.80000000016</v>
      </c>
      <c r="G756" s="15">
        <f t="shared" si="350"/>
        <v>852190.50000000023</v>
      </c>
      <c r="H756" s="15">
        <f t="shared" si="350"/>
        <v>852190.50000000023</v>
      </c>
      <c r="I756" s="15">
        <f t="shared" si="350"/>
        <v>0</v>
      </c>
      <c r="J756" s="33"/>
      <c r="K756" s="23"/>
      <c r="L756" s="23" t="s">
        <v>1341</v>
      </c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</row>
    <row r="757" spans="1:37" ht="46.8" x14ac:dyDescent="0.3">
      <c r="A757" s="43" t="s">
        <v>154</v>
      </c>
      <c r="B757" s="41"/>
      <c r="C757" s="43"/>
      <c r="D757" s="43"/>
      <c r="E757" s="12" t="s">
        <v>626</v>
      </c>
      <c r="F757" s="16">
        <f>F758+F785+F796+F789+F774+F780+F805</f>
        <v>847991.80000000016</v>
      </c>
      <c r="G757" s="16">
        <f t="shared" ref="G757:I757" si="351">G758+G785+G796+G789+G774+G780+G805</f>
        <v>852190.50000000023</v>
      </c>
      <c r="H757" s="16">
        <f t="shared" si="351"/>
        <v>852190.50000000023</v>
      </c>
      <c r="I757" s="16">
        <f t="shared" si="351"/>
        <v>0</v>
      </c>
      <c r="J757" s="34"/>
      <c r="M757" s="21" t="s">
        <v>1342</v>
      </c>
    </row>
    <row r="758" spans="1:37" ht="46.8" x14ac:dyDescent="0.3">
      <c r="A758" s="43" t="s">
        <v>150</v>
      </c>
      <c r="B758" s="41"/>
      <c r="C758" s="43"/>
      <c r="D758" s="43"/>
      <c r="E758" s="12" t="s">
        <v>436</v>
      </c>
      <c r="F758" s="16">
        <f t="shared" ref="F758:I758" si="352">F759+F762+F765+F771</f>
        <v>811374.2000000003</v>
      </c>
      <c r="G758" s="16">
        <f t="shared" si="352"/>
        <v>816385.80000000028</v>
      </c>
      <c r="H758" s="16">
        <f t="shared" si="352"/>
        <v>816385.80000000028</v>
      </c>
      <c r="I758" s="16">
        <f t="shared" si="352"/>
        <v>0</v>
      </c>
      <c r="J758" s="34"/>
      <c r="P758" s="21" t="s">
        <v>1346</v>
      </c>
    </row>
    <row r="759" spans="1:37" ht="93.6" x14ac:dyDescent="0.3">
      <c r="A759" s="43" t="s">
        <v>150</v>
      </c>
      <c r="B759" s="41">
        <v>100</v>
      </c>
      <c r="C759" s="43"/>
      <c r="D759" s="43"/>
      <c r="E759" s="12" t="s">
        <v>391</v>
      </c>
      <c r="F759" s="16">
        <f t="shared" ref="F759:I760" si="353">F760</f>
        <v>13293.2</v>
      </c>
      <c r="G759" s="16">
        <f t="shared" si="353"/>
        <v>13510.199999999999</v>
      </c>
      <c r="H759" s="16">
        <f t="shared" si="353"/>
        <v>13510.199999999999</v>
      </c>
      <c r="I759" s="16">
        <f t="shared" si="353"/>
        <v>0</v>
      </c>
      <c r="J759" s="34"/>
      <c r="N759" s="21" t="s">
        <v>1343</v>
      </c>
    </row>
    <row r="760" spans="1:37" ht="31.2" x14ac:dyDescent="0.3">
      <c r="A760" s="43" t="s">
        <v>150</v>
      </c>
      <c r="B760" s="41">
        <v>110</v>
      </c>
      <c r="C760" s="43"/>
      <c r="D760" s="43"/>
      <c r="E760" s="12" t="s">
        <v>398</v>
      </c>
      <c r="F760" s="16">
        <f t="shared" si="353"/>
        <v>13293.2</v>
      </c>
      <c r="G760" s="16">
        <f t="shared" si="353"/>
        <v>13510.199999999999</v>
      </c>
      <c r="H760" s="16">
        <f t="shared" si="353"/>
        <v>13510.199999999999</v>
      </c>
      <c r="I760" s="16">
        <f t="shared" si="353"/>
        <v>0</v>
      </c>
      <c r="J760" s="34"/>
      <c r="O760" s="21" t="s">
        <v>1344</v>
      </c>
    </row>
    <row r="761" spans="1:37" x14ac:dyDescent="0.3">
      <c r="A761" s="43" t="s">
        <v>150</v>
      </c>
      <c r="B761" s="41">
        <v>110</v>
      </c>
      <c r="C761" s="43" t="s">
        <v>25</v>
      </c>
      <c r="D761" s="43" t="s">
        <v>17</v>
      </c>
      <c r="E761" s="12" t="s">
        <v>376</v>
      </c>
      <c r="F761" s="16">
        <v>13293.2</v>
      </c>
      <c r="G761" s="16">
        <v>13510.199999999999</v>
      </c>
      <c r="H761" s="16">
        <v>13510.199999999999</v>
      </c>
      <c r="I761" s="16"/>
      <c r="J761" s="34"/>
    </row>
    <row r="762" spans="1:37" ht="31.2" x14ac:dyDescent="0.3">
      <c r="A762" s="43" t="s">
        <v>150</v>
      </c>
      <c r="B762" s="41">
        <v>200</v>
      </c>
      <c r="C762" s="43"/>
      <c r="D762" s="43"/>
      <c r="E762" s="12" t="s">
        <v>392</v>
      </c>
      <c r="F762" s="16">
        <f t="shared" ref="F762:I763" si="354">F763</f>
        <v>875.09999999999991</v>
      </c>
      <c r="G762" s="16">
        <f t="shared" si="354"/>
        <v>875.09999999999991</v>
      </c>
      <c r="H762" s="16">
        <f t="shared" si="354"/>
        <v>875.09999999999991</v>
      </c>
      <c r="I762" s="16">
        <f t="shared" si="354"/>
        <v>0</v>
      </c>
      <c r="J762" s="34"/>
      <c r="N762" s="21" t="s">
        <v>1343</v>
      </c>
    </row>
    <row r="763" spans="1:37" ht="46.8" x14ac:dyDescent="0.3">
      <c r="A763" s="43" t="s">
        <v>150</v>
      </c>
      <c r="B763" s="41">
        <v>240</v>
      </c>
      <c r="C763" s="43"/>
      <c r="D763" s="43"/>
      <c r="E763" s="12" t="s">
        <v>400</v>
      </c>
      <c r="F763" s="16">
        <f t="shared" si="354"/>
        <v>875.09999999999991</v>
      </c>
      <c r="G763" s="16">
        <f t="shared" si="354"/>
        <v>875.09999999999991</v>
      </c>
      <c r="H763" s="16">
        <f t="shared" si="354"/>
        <v>875.09999999999991</v>
      </c>
      <c r="I763" s="16">
        <f t="shared" si="354"/>
        <v>0</v>
      </c>
      <c r="J763" s="34"/>
      <c r="O763" s="21" t="s">
        <v>1344</v>
      </c>
    </row>
    <row r="764" spans="1:37" x14ac:dyDescent="0.3">
      <c r="A764" s="43" t="s">
        <v>150</v>
      </c>
      <c r="B764" s="41">
        <v>240</v>
      </c>
      <c r="C764" s="43" t="s">
        <v>25</v>
      </c>
      <c r="D764" s="43" t="s">
        <v>17</v>
      </c>
      <c r="E764" s="12" t="s">
        <v>376</v>
      </c>
      <c r="F764" s="16">
        <v>875.09999999999991</v>
      </c>
      <c r="G764" s="16">
        <v>875.09999999999991</v>
      </c>
      <c r="H764" s="16">
        <v>875.09999999999991</v>
      </c>
      <c r="I764" s="16"/>
      <c r="J764" s="34"/>
    </row>
    <row r="765" spans="1:37" ht="46.8" x14ac:dyDescent="0.3">
      <c r="A765" s="43" t="s">
        <v>150</v>
      </c>
      <c r="B765" s="41">
        <v>600</v>
      </c>
      <c r="C765" s="43"/>
      <c r="D765" s="43"/>
      <c r="E765" s="12" t="s">
        <v>395</v>
      </c>
      <c r="F765" s="16">
        <f t="shared" ref="F765:I765" si="355">F768+F766</f>
        <v>797154.10000000021</v>
      </c>
      <c r="G765" s="16">
        <f t="shared" si="355"/>
        <v>801948.70000000019</v>
      </c>
      <c r="H765" s="16">
        <f t="shared" si="355"/>
        <v>801948.70000000019</v>
      </c>
      <c r="I765" s="16">
        <f t="shared" si="355"/>
        <v>0</v>
      </c>
      <c r="J765" s="34"/>
      <c r="N765" s="21" t="s">
        <v>1343</v>
      </c>
    </row>
    <row r="766" spans="1:37" x14ac:dyDescent="0.3">
      <c r="A766" s="43" t="s">
        <v>150</v>
      </c>
      <c r="B766" s="41">
        <v>610</v>
      </c>
      <c r="C766" s="43"/>
      <c r="D766" s="43"/>
      <c r="E766" s="12" t="s">
        <v>409</v>
      </c>
      <c r="F766" s="16">
        <f t="shared" ref="F766:I766" si="356">F767</f>
        <v>1434.4</v>
      </c>
      <c r="G766" s="16">
        <f t="shared" si="356"/>
        <v>1444.8</v>
      </c>
      <c r="H766" s="16">
        <f t="shared" si="356"/>
        <v>1444.8</v>
      </c>
      <c r="I766" s="16">
        <f t="shared" si="356"/>
        <v>0</v>
      </c>
      <c r="J766" s="34"/>
      <c r="O766" s="21" t="s">
        <v>1344</v>
      </c>
    </row>
    <row r="767" spans="1:37" x14ac:dyDescent="0.3">
      <c r="A767" s="43" t="s">
        <v>150</v>
      </c>
      <c r="B767" s="41">
        <v>610</v>
      </c>
      <c r="C767" s="43" t="s">
        <v>25</v>
      </c>
      <c r="D767" s="43" t="s">
        <v>17</v>
      </c>
      <c r="E767" s="12" t="s">
        <v>376</v>
      </c>
      <c r="F767" s="16">
        <v>1434.4</v>
      </c>
      <c r="G767" s="16">
        <v>1444.8</v>
      </c>
      <c r="H767" s="16">
        <v>1444.8</v>
      </c>
      <c r="I767" s="16"/>
      <c r="J767" s="34"/>
    </row>
    <row r="768" spans="1:37" x14ac:dyDescent="0.3">
      <c r="A768" s="43" t="s">
        <v>150</v>
      </c>
      <c r="B768" s="41">
        <v>620</v>
      </c>
      <c r="C768" s="43"/>
      <c r="D768" s="43"/>
      <c r="E768" s="12" t="s">
        <v>410</v>
      </c>
      <c r="F768" s="16">
        <f>F769+F770</f>
        <v>795719.70000000019</v>
      </c>
      <c r="G768" s="16">
        <f t="shared" ref="G768:I768" si="357">G769+G770</f>
        <v>800503.90000000014</v>
      </c>
      <c r="H768" s="16">
        <f t="shared" si="357"/>
        <v>800503.90000000014</v>
      </c>
      <c r="I768" s="16">
        <f t="shared" si="357"/>
        <v>0</v>
      </c>
      <c r="J768" s="34"/>
      <c r="O768" s="21" t="s">
        <v>1344</v>
      </c>
    </row>
    <row r="769" spans="1:16" x14ac:dyDescent="0.3">
      <c r="A769" s="43" t="s">
        <v>150</v>
      </c>
      <c r="B769" s="41">
        <v>620</v>
      </c>
      <c r="C769" s="43" t="s">
        <v>25</v>
      </c>
      <c r="D769" s="43" t="s">
        <v>17</v>
      </c>
      <c r="E769" s="12" t="s">
        <v>376</v>
      </c>
      <c r="F769" s="16">
        <v>765490.80000000016</v>
      </c>
      <c r="G769" s="16">
        <v>770263.10000000009</v>
      </c>
      <c r="H769" s="16">
        <v>770263.10000000009</v>
      </c>
      <c r="I769" s="16"/>
      <c r="J769" s="34"/>
    </row>
    <row r="770" spans="1:16" x14ac:dyDescent="0.3">
      <c r="A770" s="43" t="s">
        <v>150</v>
      </c>
      <c r="B770" s="41">
        <v>620</v>
      </c>
      <c r="C770" s="43" t="s">
        <v>83</v>
      </c>
      <c r="D770" s="43" t="s">
        <v>17</v>
      </c>
      <c r="E770" s="12" t="s">
        <v>388</v>
      </c>
      <c r="F770" s="16">
        <v>30228.9</v>
      </c>
      <c r="G770" s="16">
        <v>30240.800000000003</v>
      </c>
      <c r="H770" s="16">
        <v>30240.800000000003</v>
      </c>
      <c r="I770" s="16"/>
      <c r="J770" s="34"/>
    </row>
    <row r="771" spans="1:16" x14ac:dyDescent="0.3">
      <c r="A771" s="43" t="s">
        <v>150</v>
      </c>
      <c r="B771" s="41">
        <v>800</v>
      </c>
      <c r="C771" s="43"/>
      <c r="D771" s="43"/>
      <c r="E771" s="12" t="s">
        <v>397</v>
      </c>
      <c r="F771" s="16">
        <f t="shared" ref="F771:I772" si="358">F772</f>
        <v>51.8</v>
      </c>
      <c r="G771" s="16">
        <f t="shared" si="358"/>
        <v>51.8</v>
      </c>
      <c r="H771" s="16">
        <f t="shared" si="358"/>
        <v>51.8</v>
      </c>
      <c r="I771" s="16">
        <f t="shared" si="358"/>
        <v>0</v>
      </c>
      <c r="J771" s="34"/>
      <c r="N771" s="21" t="s">
        <v>1343</v>
      </c>
    </row>
    <row r="772" spans="1:16" x14ac:dyDescent="0.3">
      <c r="A772" s="43" t="s">
        <v>150</v>
      </c>
      <c r="B772" s="41">
        <v>850</v>
      </c>
      <c r="C772" s="43"/>
      <c r="D772" s="43"/>
      <c r="E772" s="12" t="s">
        <v>414</v>
      </c>
      <c r="F772" s="16">
        <f t="shared" si="358"/>
        <v>51.8</v>
      </c>
      <c r="G772" s="16">
        <f t="shared" si="358"/>
        <v>51.8</v>
      </c>
      <c r="H772" s="16">
        <f t="shared" si="358"/>
        <v>51.8</v>
      </c>
      <c r="I772" s="16">
        <f t="shared" si="358"/>
        <v>0</v>
      </c>
      <c r="J772" s="34"/>
      <c r="O772" s="21" t="s">
        <v>1344</v>
      </c>
    </row>
    <row r="773" spans="1:16" x14ac:dyDescent="0.3">
      <c r="A773" s="43" t="s">
        <v>150</v>
      </c>
      <c r="B773" s="41">
        <v>850</v>
      </c>
      <c r="C773" s="43" t="s">
        <v>25</v>
      </c>
      <c r="D773" s="43" t="s">
        <v>17</v>
      </c>
      <c r="E773" s="12" t="s">
        <v>376</v>
      </c>
      <c r="F773" s="16">
        <v>51.8</v>
      </c>
      <c r="G773" s="16">
        <v>51.8</v>
      </c>
      <c r="H773" s="16">
        <v>51.8</v>
      </c>
      <c r="I773" s="16"/>
      <c r="J773" s="34"/>
    </row>
    <row r="774" spans="1:16" ht="46.8" hidden="1" x14ac:dyDescent="0.3">
      <c r="A774" s="17" t="s">
        <v>1041</v>
      </c>
      <c r="B774" s="41"/>
      <c r="C774" s="43"/>
      <c r="D774" s="43"/>
      <c r="E774" s="12" t="s">
        <v>1042</v>
      </c>
      <c r="F774" s="16">
        <f t="shared" ref="F774:I774" si="359">F775</f>
        <v>0</v>
      </c>
      <c r="G774" s="16">
        <f t="shared" si="359"/>
        <v>0</v>
      </c>
      <c r="H774" s="16">
        <f t="shared" si="359"/>
        <v>0</v>
      </c>
      <c r="I774" s="16">
        <f t="shared" si="359"/>
        <v>0</v>
      </c>
      <c r="J774" s="34">
        <v>0</v>
      </c>
      <c r="P774" s="21" t="s">
        <v>1346</v>
      </c>
    </row>
    <row r="775" spans="1:16" ht="46.8" hidden="1" x14ac:dyDescent="0.3">
      <c r="A775" s="17" t="s">
        <v>1041</v>
      </c>
      <c r="B775" s="41">
        <v>600</v>
      </c>
      <c r="C775" s="43"/>
      <c r="D775" s="43"/>
      <c r="E775" s="12" t="s">
        <v>395</v>
      </c>
      <c r="F775" s="16">
        <f t="shared" ref="F775:I775" si="360">F776+F778</f>
        <v>0</v>
      </c>
      <c r="G775" s="16">
        <f t="shared" si="360"/>
        <v>0</v>
      </c>
      <c r="H775" s="16">
        <f t="shared" si="360"/>
        <v>0</v>
      </c>
      <c r="I775" s="16">
        <f t="shared" si="360"/>
        <v>0</v>
      </c>
      <c r="J775" s="34">
        <v>0</v>
      </c>
      <c r="N775" s="21" t="s">
        <v>1343</v>
      </c>
    </row>
    <row r="776" spans="1:16" hidden="1" x14ac:dyDescent="0.3">
      <c r="A776" s="17" t="s">
        <v>1041</v>
      </c>
      <c r="B776" s="41">
        <v>610</v>
      </c>
      <c r="C776" s="43"/>
      <c r="D776" s="43"/>
      <c r="E776" s="12" t="s">
        <v>409</v>
      </c>
      <c r="F776" s="16">
        <f t="shared" ref="F776:I776" si="361">F777</f>
        <v>0</v>
      </c>
      <c r="G776" s="16">
        <f t="shared" si="361"/>
        <v>0</v>
      </c>
      <c r="H776" s="16">
        <f t="shared" si="361"/>
        <v>0</v>
      </c>
      <c r="I776" s="16">
        <f t="shared" si="361"/>
        <v>0</v>
      </c>
      <c r="J776" s="34">
        <v>0</v>
      </c>
      <c r="O776" s="21" t="s">
        <v>1344</v>
      </c>
    </row>
    <row r="777" spans="1:16" hidden="1" x14ac:dyDescent="0.3">
      <c r="A777" s="17" t="s">
        <v>1041</v>
      </c>
      <c r="B777" s="41">
        <v>610</v>
      </c>
      <c r="C777" s="43" t="s">
        <v>25</v>
      </c>
      <c r="D777" s="43" t="s">
        <v>17</v>
      </c>
      <c r="E777" s="12" t="s">
        <v>376</v>
      </c>
      <c r="F777" s="16"/>
      <c r="G777" s="16"/>
      <c r="H777" s="16"/>
      <c r="I777" s="16"/>
      <c r="J777" s="34">
        <v>0</v>
      </c>
    </row>
    <row r="778" spans="1:16" hidden="1" x14ac:dyDescent="0.3">
      <c r="A778" s="17" t="s">
        <v>1041</v>
      </c>
      <c r="B778" s="41">
        <v>620</v>
      </c>
      <c r="C778" s="43"/>
      <c r="D778" s="43"/>
      <c r="E778" s="12" t="s">
        <v>410</v>
      </c>
      <c r="F778" s="16">
        <f t="shared" ref="F778:I778" si="362">F779</f>
        <v>0</v>
      </c>
      <c r="G778" s="16">
        <f t="shared" si="362"/>
        <v>0</v>
      </c>
      <c r="H778" s="16">
        <f t="shared" si="362"/>
        <v>0</v>
      </c>
      <c r="I778" s="16">
        <f t="shared" si="362"/>
        <v>0</v>
      </c>
      <c r="J778" s="34">
        <v>0</v>
      </c>
      <c r="O778" s="21" t="s">
        <v>1344</v>
      </c>
    </row>
    <row r="779" spans="1:16" hidden="1" x14ac:dyDescent="0.3">
      <c r="A779" s="17" t="s">
        <v>1041</v>
      </c>
      <c r="B779" s="41">
        <v>620</v>
      </c>
      <c r="C779" s="43" t="s">
        <v>25</v>
      </c>
      <c r="D779" s="43" t="s">
        <v>17</v>
      </c>
      <c r="E779" s="12" t="s">
        <v>376</v>
      </c>
      <c r="F779" s="16"/>
      <c r="G779" s="16"/>
      <c r="H779" s="16"/>
      <c r="I779" s="16"/>
      <c r="J779" s="34">
        <v>0</v>
      </c>
    </row>
    <row r="780" spans="1:16" ht="31.2" x14ac:dyDescent="0.3">
      <c r="A780" s="17" t="s">
        <v>1113</v>
      </c>
      <c r="B780" s="17"/>
      <c r="C780" s="12"/>
      <c r="D780" s="43"/>
      <c r="E780" s="12" t="s">
        <v>1114</v>
      </c>
      <c r="F780" s="16">
        <f t="shared" ref="F780:I781" si="363">F781</f>
        <v>10619.7</v>
      </c>
      <c r="G780" s="16">
        <f t="shared" si="363"/>
        <v>10901.1</v>
      </c>
      <c r="H780" s="16">
        <f t="shared" si="363"/>
        <v>10901.1</v>
      </c>
      <c r="I780" s="16">
        <f t="shared" si="363"/>
        <v>0</v>
      </c>
      <c r="J780" s="34"/>
      <c r="P780" s="21" t="s">
        <v>1346</v>
      </c>
    </row>
    <row r="781" spans="1:16" ht="46.8" x14ac:dyDescent="0.3">
      <c r="A781" s="17" t="s">
        <v>1113</v>
      </c>
      <c r="B781" s="41">
        <v>600</v>
      </c>
      <c r="C781" s="43"/>
      <c r="D781" s="43"/>
      <c r="E781" s="12" t="s">
        <v>395</v>
      </c>
      <c r="F781" s="16">
        <f t="shared" si="363"/>
        <v>10619.7</v>
      </c>
      <c r="G781" s="16">
        <f t="shared" si="363"/>
        <v>10901.1</v>
      </c>
      <c r="H781" s="16">
        <f t="shared" si="363"/>
        <v>10901.1</v>
      </c>
      <c r="I781" s="16">
        <f t="shared" si="363"/>
        <v>0</v>
      </c>
      <c r="J781" s="34"/>
      <c r="N781" s="21" t="s">
        <v>1343</v>
      </c>
    </row>
    <row r="782" spans="1:16" x14ac:dyDescent="0.3">
      <c r="A782" s="17" t="s">
        <v>1113</v>
      </c>
      <c r="B782" s="41">
        <v>620</v>
      </c>
      <c r="C782" s="43"/>
      <c r="D782" s="43"/>
      <c r="E782" s="12" t="s">
        <v>410</v>
      </c>
      <c r="F782" s="16">
        <f t="shared" ref="F782:I782" si="364">F783+F784</f>
        <v>10619.7</v>
      </c>
      <c r="G782" s="16">
        <f t="shared" si="364"/>
        <v>10901.1</v>
      </c>
      <c r="H782" s="16">
        <f t="shared" si="364"/>
        <v>10901.1</v>
      </c>
      <c r="I782" s="16">
        <f t="shared" si="364"/>
        <v>0</v>
      </c>
      <c r="J782" s="34"/>
      <c r="O782" s="21" t="s">
        <v>1344</v>
      </c>
    </row>
    <row r="783" spans="1:16" hidden="1" x14ac:dyDescent="0.3">
      <c r="A783" s="17" t="s">
        <v>1113</v>
      </c>
      <c r="B783" s="41">
        <v>620</v>
      </c>
      <c r="C783" s="43" t="s">
        <v>25</v>
      </c>
      <c r="D783" s="43" t="s">
        <v>17</v>
      </c>
      <c r="E783" s="12" t="s">
        <v>376</v>
      </c>
      <c r="F783" s="16"/>
      <c r="G783" s="16"/>
      <c r="H783" s="16"/>
      <c r="I783" s="16"/>
      <c r="J783" s="34">
        <v>0</v>
      </c>
    </row>
    <row r="784" spans="1:16" x14ac:dyDescent="0.3">
      <c r="A784" s="17" t="s">
        <v>1113</v>
      </c>
      <c r="B784" s="41">
        <v>620</v>
      </c>
      <c r="C784" s="43" t="s">
        <v>25</v>
      </c>
      <c r="D784" s="43" t="s">
        <v>26</v>
      </c>
      <c r="E784" s="12" t="s">
        <v>379</v>
      </c>
      <c r="F784" s="16">
        <v>10619.7</v>
      </c>
      <c r="G784" s="16">
        <v>10901.1</v>
      </c>
      <c r="H784" s="16">
        <v>10901.1</v>
      </c>
      <c r="I784" s="16"/>
      <c r="J784" s="34"/>
    </row>
    <row r="785" spans="1:16" ht="31.2" x14ac:dyDescent="0.3">
      <c r="A785" s="43" t="s">
        <v>151</v>
      </c>
      <c r="B785" s="41"/>
      <c r="C785" s="43"/>
      <c r="D785" s="43"/>
      <c r="E785" s="12" t="s">
        <v>478</v>
      </c>
      <c r="F785" s="16">
        <f t="shared" ref="F785:I787" si="365">F786</f>
        <v>2985.7</v>
      </c>
      <c r="G785" s="16">
        <f t="shared" si="365"/>
        <v>3090.1</v>
      </c>
      <c r="H785" s="16">
        <f t="shared" si="365"/>
        <v>3090.1</v>
      </c>
      <c r="I785" s="16">
        <f t="shared" si="365"/>
        <v>0</v>
      </c>
      <c r="J785" s="34"/>
      <c r="P785" s="21" t="s">
        <v>1346</v>
      </c>
    </row>
    <row r="786" spans="1:16" ht="46.8" x14ac:dyDescent="0.3">
      <c r="A786" s="43" t="s">
        <v>151</v>
      </c>
      <c r="B786" s="41">
        <v>600</v>
      </c>
      <c r="C786" s="43"/>
      <c r="D786" s="43"/>
      <c r="E786" s="12" t="s">
        <v>395</v>
      </c>
      <c r="F786" s="16">
        <f t="shared" si="365"/>
        <v>2985.7</v>
      </c>
      <c r="G786" s="16">
        <f t="shared" si="365"/>
        <v>3090.1</v>
      </c>
      <c r="H786" s="16">
        <f t="shared" si="365"/>
        <v>3090.1</v>
      </c>
      <c r="I786" s="16">
        <f t="shared" si="365"/>
        <v>0</v>
      </c>
      <c r="J786" s="34"/>
      <c r="N786" s="21" t="s">
        <v>1343</v>
      </c>
    </row>
    <row r="787" spans="1:16" x14ac:dyDescent="0.3">
      <c r="A787" s="43" t="s">
        <v>151</v>
      </c>
      <c r="B787" s="41">
        <v>620</v>
      </c>
      <c r="C787" s="43"/>
      <c r="D787" s="43"/>
      <c r="E787" s="12" t="s">
        <v>410</v>
      </c>
      <c r="F787" s="16">
        <f t="shared" si="365"/>
        <v>2985.7</v>
      </c>
      <c r="G787" s="16">
        <f t="shared" si="365"/>
        <v>3090.1</v>
      </c>
      <c r="H787" s="16">
        <f t="shared" si="365"/>
        <v>3090.1</v>
      </c>
      <c r="I787" s="16">
        <f t="shared" si="365"/>
        <v>0</v>
      </c>
      <c r="J787" s="34"/>
      <c r="O787" s="21" t="s">
        <v>1344</v>
      </c>
    </row>
    <row r="788" spans="1:16" x14ac:dyDescent="0.3">
      <c r="A788" s="43" t="s">
        <v>151</v>
      </c>
      <c r="B788" s="41">
        <v>620</v>
      </c>
      <c r="C788" s="43" t="s">
        <v>25</v>
      </c>
      <c r="D788" s="43" t="s">
        <v>17</v>
      </c>
      <c r="E788" s="12" t="s">
        <v>376</v>
      </c>
      <c r="F788" s="16">
        <v>2985.7</v>
      </c>
      <c r="G788" s="16">
        <v>3090.1</v>
      </c>
      <c r="H788" s="16">
        <v>3090.1</v>
      </c>
      <c r="I788" s="16"/>
      <c r="J788" s="34"/>
    </row>
    <row r="789" spans="1:16" ht="31.2" x14ac:dyDescent="0.3">
      <c r="A789" s="43" t="s">
        <v>789</v>
      </c>
      <c r="B789" s="41"/>
      <c r="C789" s="43"/>
      <c r="D789" s="43"/>
      <c r="E789" s="12" t="s">
        <v>786</v>
      </c>
      <c r="F789" s="16">
        <f t="shared" ref="F789:I789" si="366">F790</f>
        <v>1198.6999999999998</v>
      </c>
      <c r="G789" s="16">
        <f t="shared" si="366"/>
        <v>0</v>
      </c>
      <c r="H789" s="16">
        <f t="shared" si="366"/>
        <v>0</v>
      </c>
      <c r="I789" s="16">
        <f t="shared" si="366"/>
        <v>0</v>
      </c>
      <c r="J789" s="34"/>
      <c r="P789" s="21" t="s">
        <v>1346</v>
      </c>
    </row>
    <row r="790" spans="1:16" ht="46.8" x14ac:dyDescent="0.3">
      <c r="A790" s="43" t="s">
        <v>789</v>
      </c>
      <c r="B790" s="41">
        <v>600</v>
      </c>
      <c r="C790" s="43"/>
      <c r="D790" s="43"/>
      <c r="E790" s="12" t="s">
        <v>395</v>
      </c>
      <c r="F790" s="16">
        <f>F793+F791</f>
        <v>1198.6999999999998</v>
      </c>
      <c r="G790" s="16">
        <f t="shared" ref="G790:I790" si="367">G793+G791</f>
        <v>0</v>
      </c>
      <c r="H790" s="16">
        <f t="shared" si="367"/>
        <v>0</v>
      </c>
      <c r="I790" s="16">
        <f t="shared" si="367"/>
        <v>0</v>
      </c>
      <c r="J790" s="34"/>
      <c r="N790" s="21" t="s">
        <v>1343</v>
      </c>
    </row>
    <row r="791" spans="1:16" x14ac:dyDescent="0.3">
      <c r="A791" s="43" t="s">
        <v>789</v>
      </c>
      <c r="B791" s="41">
        <v>610</v>
      </c>
      <c r="C791" s="43"/>
      <c r="D791" s="43"/>
      <c r="E791" s="12" t="s">
        <v>409</v>
      </c>
      <c r="F791" s="16">
        <f>F792</f>
        <v>2.6</v>
      </c>
      <c r="G791" s="16">
        <f t="shared" ref="G791:I791" si="368">G792</f>
        <v>0</v>
      </c>
      <c r="H791" s="16">
        <f t="shared" si="368"/>
        <v>0</v>
      </c>
      <c r="I791" s="16">
        <f t="shared" si="368"/>
        <v>0</v>
      </c>
      <c r="J791" s="34"/>
      <c r="O791" s="21" t="s">
        <v>1344</v>
      </c>
    </row>
    <row r="792" spans="1:16" x14ac:dyDescent="0.3">
      <c r="A792" s="43" t="s">
        <v>789</v>
      </c>
      <c r="B792" s="41">
        <v>610</v>
      </c>
      <c r="C792" s="43" t="s">
        <v>25</v>
      </c>
      <c r="D792" s="43" t="s">
        <v>17</v>
      </c>
      <c r="E792" s="12" t="s">
        <v>376</v>
      </c>
      <c r="F792" s="16">
        <v>2.6</v>
      </c>
      <c r="G792" s="16"/>
      <c r="H792" s="16"/>
      <c r="I792" s="16"/>
      <c r="J792" s="34"/>
    </row>
    <row r="793" spans="1:16" x14ac:dyDescent="0.3">
      <c r="A793" s="43" t="s">
        <v>789</v>
      </c>
      <c r="B793" s="41">
        <v>620</v>
      </c>
      <c r="C793" s="43"/>
      <c r="D793" s="43"/>
      <c r="E793" s="12" t="s">
        <v>410</v>
      </c>
      <c r="F793" s="16">
        <f>F794+F795</f>
        <v>1196.0999999999999</v>
      </c>
      <c r="G793" s="16">
        <f t="shared" ref="G793:I793" si="369">G794+G795</f>
        <v>0</v>
      </c>
      <c r="H793" s="16">
        <f t="shared" si="369"/>
        <v>0</v>
      </c>
      <c r="I793" s="16">
        <f t="shared" si="369"/>
        <v>0</v>
      </c>
      <c r="J793" s="34"/>
      <c r="O793" s="21" t="s">
        <v>1344</v>
      </c>
    </row>
    <row r="794" spans="1:16" x14ac:dyDescent="0.3">
      <c r="A794" s="43" t="s">
        <v>789</v>
      </c>
      <c r="B794" s="41">
        <v>620</v>
      </c>
      <c r="C794" s="43" t="s">
        <v>25</v>
      </c>
      <c r="D794" s="43" t="s">
        <v>17</v>
      </c>
      <c r="E794" s="12" t="s">
        <v>376</v>
      </c>
      <c r="F794" s="16">
        <f>1193.1</f>
        <v>1193.0999999999999</v>
      </c>
      <c r="G794" s="16"/>
      <c r="H794" s="16"/>
      <c r="I794" s="16"/>
      <c r="J794" s="34"/>
    </row>
    <row r="795" spans="1:16" x14ac:dyDescent="0.3">
      <c r="A795" s="43" t="s">
        <v>789</v>
      </c>
      <c r="B795" s="41">
        <v>620</v>
      </c>
      <c r="C795" s="43" t="s">
        <v>83</v>
      </c>
      <c r="D795" s="43" t="s">
        <v>17</v>
      </c>
      <c r="E795" s="12" t="s">
        <v>388</v>
      </c>
      <c r="F795" s="16">
        <v>3</v>
      </c>
      <c r="G795" s="16"/>
      <c r="H795" s="16"/>
      <c r="I795" s="16"/>
      <c r="J795" s="34"/>
    </row>
    <row r="796" spans="1:16" ht="46.8" x14ac:dyDescent="0.3">
      <c r="A796" s="43" t="s">
        <v>152</v>
      </c>
      <c r="B796" s="41"/>
      <c r="C796" s="43"/>
      <c r="D796" s="43"/>
      <c r="E796" s="12" t="s">
        <v>719</v>
      </c>
      <c r="F796" s="16">
        <f t="shared" ref="F796:I796" si="370">F797+F800</f>
        <v>21813.500000000004</v>
      </c>
      <c r="G796" s="16">
        <f t="shared" si="370"/>
        <v>21813.500000000004</v>
      </c>
      <c r="H796" s="16">
        <f t="shared" si="370"/>
        <v>21813.500000000004</v>
      </c>
      <c r="I796" s="16">
        <f t="shared" si="370"/>
        <v>0</v>
      </c>
      <c r="J796" s="34"/>
      <c r="P796" s="21" t="s">
        <v>1346</v>
      </c>
    </row>
    <row r="797" spans="1:16" ht="93.6" x14ac:dyDescent="0.3">
      <c r="A797" s="43" t="s">
        <v>152</v>
      </c>
      <c r="B797" s="41">
        <v>100</v>
      </c>
      <c r="C797" s="43"/>
      <c r="D797" s="43"/>
      <c r="E797" s="12" t="s">
        <v>391</v>
      </c>
      <c r="F797" s="16">
        <f t="shared" ref="F797:I798" si="371">F798</f>
        <v>223.2</v>
      </c>
      <c r="G797" s="16">
        <f t="shared" si="371"/>
        <v>223.2</v>
      </c>
      <c r="H797" s="16">
        <f t="shared" si="371"/>
        <v>223.2</v>
      </c>
      <c r="I797" s="16">
        <f t="shared" si="371"/>
        <v>0</v>
      </c>
      <c r="J797" s="34"/>
      <c r="N797" s="21" t="s">
        <v>1343</v>
      </c>
    </row>
    <row r="798" spans="1:16" ht="31.2" x14ac:dyDescent="0.3">
      <c r="A798" s="43" t="s">
        <v>152</v>
      </c>
      <c r="B798" s="41">
        <v>110</v>
      </c>
      <c r="C798" s="43"/>
      <c r="D798" s="43"/>
      <c r="E798" s="12" t="s">
        <v>398</v>
      </c>
      <c r="F798" s="16">
        <f t="shared" si="371"/>
        <v>223.2</v>
      </c>
      <c r="G798" s="16">
        <f t="shared" si="371"/>
        <v>223.2</v>
      </c>
      <c r="H798" s="16">
        <f t="shared" si="371"/>
        <v>223.2</v>
      </c>
      <c r="I798" s="16">
        <f t="shared" si="371"/>
        <v>0</v>
      </c>
      <c r="J798" s="34"/>
      <c r="O798" s="21" t="s">
        <v>1344</v>
      </c>
    </row>
    <row r="799" spans="1:16" x14ac:dyDescent="0.3">
      <c r="A799" s="43" t="s">
        <v>152</v>
      </c>
      <c r="B799" s="41">
        <v>110</v>
      </c>
      <c r="C799" s="43" t="s">
        <v>25</v>
      </c>
      <c r="D799" s="43" t="s">
        <v>17</v>
      </c>
      <c r="E799" s="12" t="s">
        <v>376</v>
      </c>
      <c r="F799" s="16">
        <v>223.2</v>
      </c>
      <c r="G799" s="16">
        <v>223.2</v>
      </c>
      <c r="H799" s="16">
        <v>223.2</v>
      </c>
      <c r="I799" s="16"/>
      <c r="J799" s="34"/>
    </row>
    <row r="800" spans="1:16" ht="46.8" x14ac:dyDescent="0.3">
      <c r="A800" s="43" t="s">
        <v>152</v>
      </c>
      <c r="B800" s="41">
        <v>600</v>
      </c>
      <c r="C800" s="43"/>
      <c r="D800" s="43"/>
      <c r="E800" s="12" t="s">
        <v>395</v>
      </c>
      <c r="F800" s="16">
        <f t="shared" ref="F800:I800" si="372">F801</f>
        <v>21590.300000000003</v>
      </c>
      <c r="G800" s="16">
        <f t="shared" si="372"/>
        <v>21590.300000000003</v>
      </c>
      <c r="H800" s="16">
        <f t="shared" si="372"/>
        <v>21590.300000000003</v>
      </c>
      <c r="I800" s="16">
        <f t="shared" si="372"/>
        <v>0</v>
      </c>
      <c r="J800" s="34"/>
      <c r="N800" s="21" t="s">
        <v>1343</v>
      </c>
    </row>
    <row r="801" spans="1:37" x14ac:dyDescent="0.3">
      <c r="A801" s="43" t="s">
        <v>152</v>
      </c>
      <c r="B801" s="41">
        <v>620</v>
      </c>
      <c r="C801" s="43"/>
      <c r="D801" s="43"/>
      <c r="E801" s="12" t="s">
        <v>410</v>
      </c>
      <c r="F801" s="16">
        <f>F802+F803+F804</f>
        <v>21590.300000000003</v>
      </c>
      <c r="G801" s="16">
        <f t="shared" ref="G801:I801" si="373">G802+G803+G804</f>
        <v>21590.300000000003</v>
      </c>
      <c r="H801" s="16">
        <f t="shared" si="373"/>
        <v>21590.300000000003</v>
      </c>
      <c r="I801" s="16">
        <f t="shared" si="373"/>
        <v>0</v>
      </c>
      <c r="J801" s="34"/>
      <c r="O801" s="21" t="s">
        <v>1344</v>
      </c>
    </row>
    <row r="802" spans="1:37" x14ac:dyDescent="0.3">
      <c r="A802" s="43" t="s">
        <v>152</v>
      </c>
      <c r="B802" s="41">
        <v>620</v>
      </c>
      <c r="C802" s="43" t="s">
        <v>25</v>
      </c>
      <c r="D802" s="43" t="s">
        <v>17</v>
      </c>
      <c r="E802" s="12" t="s">
        <v>376</v>
      </c>
      <c r="F802" s="16">
        <v>21054.300000000003</v>
      </c>
      <c r="G802" s="16">
        <v>21054.300000000003</v>
      </c>
      <c r="H802" s="16">
        <v>21054.300000000003</v>
      </c>
      <c r="I802" s="16"/>
      <c r="J802" s="34"/>
    </row>
    <row r="803" spans="1:37" x14ac:dyDescent="0.3">
      <c r="A803" s="43" t="s">
        <v>152</v>
      </c>
      <c r="B803" s="41">
        <v>620</v>
      </c>
      <c r="C803" s="43" t="s">
        <v>49</v>
      </c>
      <c r="D803" s="43" t="s">
        <v>17</v>
      </c>
      <c r="E803" s="12" t="s">
        <v>383</v>
      </c>
      <c r="F803" s="16">
        <v>350</v>
      </c>
      <c r="G803" s="16">
        <v>350</v>
      </c>
      <c r="H803" s="16">
        <v>350</v>
      </c>
      <c r="I803" s="16"/>
      <c r="J803" s="34"/>
    </row>
    <row r="804" spans="1:37" x14ac:dyDescent="0.3">
      <c r="A804" s="43" t="s">
        <v>152</v>
      </c>
      <c r="B804" s="41">
        <v>620</v>
      </c>
      <c r="C804" s="43" t="s">
        <v>83</v>
      </c>
      <c r="D804" s="43" t="s">
        <v>17</v>
      </c>
      <c r="E804" s="12" t="s">
        <v>388</v>
      </c>
      <c r="F804" s="16">
        <v>186</v>
      </c>
      <c r="G804" s="16">
        <v>186</v>
      </c>
      <c r="H804" s="16">
        <v>186</v>
      </c>
      <c r="I804" s="16"/>
      <c r="J804" s="34"/>
    </row>
    <row r="805" spans="1:37" hidden="1" x14ac:dyDescent="0.3">
      <c r="A805" s="17" t="s">
        <v>1249</v>
      </c>
      <c r="B805" s="41"/>
      <c r="C805" s="43"/>
      <c r="D805" s="43"/>
      <c r="E805" s="12" t="s">
        <v>1140</v>
      </c>
      <c r="F805" s="16">
        <f t="shared" ref="F805:I809" si="374">F806</f>
        <v>0</v>
      </c>
      <c r="G805" s="16">
        <f t="shared" si="374"/>
        <v>0</v>
      </c>
      <c r="H805" s="16">
        <f t="shared" si="374"/>
        <v>0</v>
      </c>
      <c r="I805" s="16">
        <f t="shared" si="374"/>
        <v>0</v>
      </c>
      <c r="J805" s="34">
        <v>0</v>
      </c>
      <c r="P805" s="21" t="s">
        <v>1346</v>
      </c>
    </row>
    <row r="806" spans="1:37" ht="46.8" hidden="1" x14ac:dyDescent="0.3">
      <c r="A806" s="17" t="s">
        <v>1249</v>
      </c>
      <c r="B806" s="41">
        <v>600</v>
      </c>
      <c r="C806" s="43"/>
      <c r="D806" s="43"/>
      <c r="E806" s="12" t="s">
        <v>395</v>
      </c>
      <c r="F806" s="16">
        <f t="shared" ref="F806:I806" si="375">F809+F807</f>
        <v>0</v>
      </c>
      <c r="G806" s="16">
        <f t="shared" si="375"/>
        <v>0</v>
      </c>
      <c r="H806" s="16">
        <f t="shared" si="375"/>
        <v>0</v>
      </c>
      <c r="I806" s="16">
        <f t="shared" si="375"/>
        <v>0</v>
      </c>
      <c r="J806" s="34">
        <v>0</v>
      </c>
      <c r="N806" s="21" t="s">
        <v>1343</v>
      </c>
    </row>
    <row r="807" spans="1:37" hidden="1" x14ac:dyDescent="0.3">
      <c r="A807" s="17" t="s">
        <v>1249</v>
      </c>
      <c r="B807" s="41">
        <v>610</v>
      </c>
      <c r="C807" s="43"/>
      <c r="D807" s="43"/>
      <c r="E807" s="12" t="s">
        <v>409</v>
      </c>
      <c r="F807" s="16">
        <f t="shared" ref="F807:I807" si="376">F808</f>
        <v>0</v>
      </c>
      <c r="G807" s="16">
        <f t="shared" si="376"/>
        <v>0</v>
      </c>
      <c r="H807" s="16">
        <f t="shared" si="376"/>
        <v>0</v>
      </c>
      <c r="I807" s="16">
        <f t="shared" si="376"/>
        <v>0</v>
      </c>
      <c r="J807" s="34">
        <v>0</v>
      </c>
      <c r="O807" s="21" t="s">
        <v>1344</v>
      </c>
    </row>
    <row r="808" spans="1:37" hidden="1" x14ac:dyDescent="0.3">
      <c r="A808" s="17" t="s">
        <v>1249</v>
      </c>
      <c r="B808" s="41">
        <v>610</v>
      </c>
      <c r="C808" s="43" t="s">
        <v>25</v>
      </c>
      <c r="D808" s="43" t="s">
        <v>87</v>
      </c>
      <c r="E808" s="12" t="s">
        <v>375</v>
      </c>
      <c r="F808" s="16"/>
      <c r="G808" s="16"/>
      <c r="H808" s="16"/>
      <c r="I808" s="16"/>
      <c r="J808" s="34">
        <v>0</v>
      </c>
    </row>
    <row r="809" spans="1:37" hidden="1" x14ac:dyDescent="0.3">
      <c r="A809" s="17" t="s">
        <v>1249</v>
      </c>
      <c r="B809" s="41">
        <v>620</v>
      </c>
      <c r="C809" s="43"/>
      <c r="D809" s="43"/>
      <c r="E809" s="12" t="s">
        <v>410</v>
      </c>
      <c r="F809" s="16">
        <f t="shared" si="374"/>
        <v>0</v>
      </c>
      <c r="G809" s="16">
        <f t="shared" si="374"/>
        <v>0</v>
      </c>
      <c r="H809" s="16">
        <f t="shared" si="374"/>
        <v>0</v>
      </c>
      <c r="I809" s="16">
        <f t="shared" si="374"/>
        <v>0</v>
      </c>
      <c r="J809" s="34">
        <v>0</v>
      </c>
      <c r="O809" s="21" t="s">
        <v>1344</v>
      </c>
    </row>
    <row r="810" spans="1:37" hidden="1" x14ac:dyDescent="0.3">
      <c r="A810" s="17" t="s">
        <v>1249</v>
      </c>
      <c r="B810" s="41">
        <v>620</v>
      </c>
      <c r="C810" s="43" t="s">
        <v>25</v>
      </c>
      <c r="D810" s="43" t="s">
        <v>87</v>
      </c>
      <c r="E810" s="12" t="s">
        <v>375</v>
      </c>
      <c r="F810" s="16"/>
      <c r="G810" s="16"/>
      <c r="H810" s="16"/>
      <c r="I810" s="16"/>
      <c r="J810" s="34">
        <v>0</v>
      </c>
    </row>
    <row r="811" spans="1:37" s="9" customFormat="1" ht="46.8" x14ac:dyDescent="0.3">
      <c r="A811" s="8" t="s">
        <v>157</v>
      </c>
      <c r="B811" s="14"/>
      <c r="C811" s="8"/>
      <c r="D811" s="8"/>
      <c r="E811" s="13" t="s">
        <v>627</v>
      </c>
      <c r="F811" s="15">
        <f t="shared" ref="F811:I811" si="377">F812+F842+F859+F868</f>
        <v>176149.6</v>
      </c>
      <c r="G811" s="15">
        <f t="shared" si="377"/>
        <v>180580.9</v>
      </c>
      <c r="H811" s="15">
        <f t="shared" si="377"/>
        <v>180580.9</v>
      </c>
      <c r="I811" s="15">
        <f t="shared" si="377"/>
        <v>0</v>
      </c>
      <c r="J811" s="33"/>
      <c r="K811" s="23"/>
      <c r="L811" s="23" t="s">
        <v>1341</v>
      </c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</row>
    <row r="812" spans="1:37" ht="46.8" x14ac:dyDescent="0.3">
      <c r="A812" s="43" t="s">
        <v>158</v>
      </c>
      <c r="B812" s="41"/>
      <c r="C812" s="43"/>
      <c r="D812" s="43"/>
      <c r="E812" s="12" t="s">
        <v>628</v>
      </c>
      <c r="F812" s="16">
        <f t="shared" ref="F812:I812" si="378">F813+F836+F829</f>
        <v>144309.6</v>
      </c>
      <c r="G812" s="16">
        <f t="shared" si="378"/>
        <v>148740.9</v>
      </c>
      <c r="H812" s="16">
        <f t="shared" si="378"/>
        <v>148740.9</v>
      </c>
      <c r="I812" s="16">
        <f t="shared" si="378"/>
        <v>0</v>
      </c>
      <c r="J812" s="34"/>
      <c r="M812" s="21" t="s">
        <v>1342</v>
      </c>
    </row>
    <row r="813" spans="1:37" ht="46.8" x14ac:dyDescent="0.3">
      <c r="A813" s="43" t="s">
        <v>155</v>
      </c>
      <c r="B813" s="41"/>
      <c r="C813" s="43"/>
      <c r="D813" s="43"/>
      <c r="E813" s="12" t="s">
        <v>436</v>
      </c>
      <c r="F813" s="16">
        <f t="shared" ref="F813:I813" si="379">F814+F817+F820+F826</f>
        <v>141111.1</v>
      </c>
      <c r="G813" s="16">
        <f t="shared" si="379"/>
        <v>146341.6</v>
      </c>
      <c r="H813" s="16">
        <f t="shared" si="379"/>
        <v>146341.6</v>
      </c>
      <c r="I813" s="16">
        <f t="shared" si="379"/>
        <v>0</v>
      </c>
      <c r="J813" s="34"/>
      <c r="P813" s="21" t="s">
        <v>1346</v>
      </c>
    </row>
    <row r="814" spans="1:37" ht="93.6" x14ac:dyDescent="0.3">
      <c r="A814" s="43" t="s">
        <v>155</v>
      </c>
      <c r="B814" s="41">
        <v>100</v>
      </c>
      <c r="C814" s="43"/>
      <c r="D814" s="43"/>
      <c r="E814" s="12" t="s">
        <v>391</v>
      </c>
      <c r="F814" s="16">
        <f t="shared" ref="F814:I815" si="380">F815</f>
        <v>56017.5</v>
      </c>
      <c r="G814" s="16">
        <f t="shared" si="380"/>
        <v>58051.200000000004</v>
      </c>
      <c r="H814" s="16">
        <f t="shared" si="380"/>
        <v>58051.200000000004</v>
      </c>
      <c r="I814" s="16">
        <f t="shared" si="380"/>
        <v>0</v>
      </c>
      <c r="J814" s="34"/>
      <c r="N814" s="21" t="s">
        <v>1343</v>
      </c>
    </row>
    <row r="815" spans="1:37" ht="31.2" x14ac:dyDescent="0.3">
      <c r="A815" s="43" t="s">
        <v>155</v>
      </c>
      <c r="B815" s="41">
        <v>110</v>
      </c>
      <c r="C815" s="43"/>
      <c r="D815" s="43"/>
      <c r="E815" s="12" t="s">
        <v>398</v>
      </c>
      <c r="F815" s="16">
        <f t="shared" si="380"/>
        <v>56017.5</v>
      </c>
      <c r="G815" s="16">
        <f t="shared" si="380"/>
        <v>58051.200000000004</v>
      </c>
      <c r="H815" s="16">
        <f t="shared" si="380"/>
        <v>58051.200000000004</v>
      </c>
      <c r="I815" s="16">
        <f t="shared" si="380"/>
        <v>0</v>
      </c>
      <c r="J815" s="34"/>
      <c r="O815" s="21" t="s">
        <v>1344</v>
      </c>
    </row>
    <row r="816" spans="1:37" x14ac:dyDescent="0.3">
      <c r="A816" s="43" t="s">
        <v>155</v>
      </c>
      <c r="B816" s="41">
        <v>110</v>
      </c>
      <c r="C816" s="43" t="s">
        <v>25</v>
      </c>
      <c r="D816" s="43" t="s">
        <v>26</v>
      </c>
      <c r="E816" s="12" t="s">
        <v>379</v>
      </c>
      <c r="F816" s="16">
        <v>56017.5</v>
      </c>
      <c r="G816" s="16">
        <v>58051.200000000004</v>
      </c>
      <c r="H816" s="16">
        <v>58051.200000000004</v>
      </c>
      <c r="I816" s="16"/>
      <c r="J816" s="34"/>
    </row>
    <row r="817" spans="1:16" ht="31.2" x14ac:dyDescent="0.3">
      <c r="A817" s="43" t="s">
        <v>155</v>
      </c>
      <c r="B817" s="41">
        <v>200</v>
      </c>
      <c r="C817" s="43"/>
      <c r="D817" s="43"/>
      <c r="E817" s="12" t="s">
        <v>392</v>
      </c>
      <c r="F817" s="16">
        <f t="shared" ref="F817:I818" si="381">F818</f>
        <v>12537.9</v>
      </c>
      <c r="G817" s="16">
        <f t="shared" si="381"/>
        <v>12537.9</v>
      </c>
      <c r="H817" s="16">
        <f t="shared" si="381"/>
        <v>12537.9</v>
      </c>
      <c r="I817" s="16">
        <f t="shared" si="381"/>
        <v>0</v>
      </c>
      <c r="J817" s="34"/>
      <c r="N817" s="21" t="s">
        <v>1343</v>
      </c>
    </row>
    <row r="818" spans="1:16" ht="46.8" x14ac:dyDescent="0.3">
      <c r="A818" s="43" t="s">
        <v>155</v>
      </c>
      <c r="B818" s="41">
        <v>240</v>
      </c>
      <c r="C818" s="43"/>
      <c r="D818" s="43"/>
      <c r="E818" s="12" t="s">
        <v>400</v>
      </c>
      <c r="F818" s="16">
        <f t="shared" si="381"/>
        <v>12537.9</v>
      </c>
      <c r="G818" s="16">
        <f t="shared" si="381"/>
        <v>12537.9</v>
      </c>
      <c r="H818" s="16">
        <f t="shared" si="381"/>
        <v>12537.9</v>
      </c>
      <c r="I818" s="16">
        <f t="shared" si="381"/>
        <v>0</v>
      </c>
      <c r="J818" s="34"/>
      <c r="O818" s="21" t="s">
        <v>1344</v>
      </c>
    </row>
    <row r="819" spans="1:16" x14ac:dyDescent="0.3">
      <c r="A819" s="43" t="s">
        <v>155</v>
      </c>
      <c r="B819" s="41">
        <v>240</v>
      </c>
      <c r="C819" s="43" t="s">
        <v>25</v>
      </c>
      <c r="D819" s="43" t="s">
        <v>26</v>
      </c>
      <c r="E819" s="12" t="s">
        <v>379</v>
      </c>
      <c r="F819" s="16">
        <v>12537.9</v>
      </c>
      <c r="G819" s="16">
        <v>12537.9</v>
      </c>
      <c r="H819" s="16">
        <v>12537.9</v>
      </c>
      <c r="I819" s="16"/>
      <c r="J819" s="34"/>
    </row>
    <row r="820" spans="1:16" ht="46.8" x14ac:dyDescent="0.3">
      <c r="A820" s="43" t="s">
        <v>155</v>
      </c>
      <c r="B820" s="41">
        <v>600</v>
      </c>
      <c r="C820" s="43"/>
      <c r="D820" s="43"/>
      <c r="E820" s="12" t="s">
        <v>395</v>
      </c>
      <c r="F820" s="16">
        <f t="shared" ref="F820:I820" si="382">F821+F823</f>
        <v>72129.200000000012</v>
      </c>
      <c r="G820" s="16">
        <f t="shared" si="382"/>
        <v>75326</v>
      </c>
      <c r="H820" s="16">
        <f t="shared" si="382"/>
        <v>75326</v>
      </c>
      <c r="I820" s="16">
        <f t="shared" si="382"/>
        <v>0</v>
      </c>
      <c r="J820" s="34"/>
      <c r="N820" s="21" t="s">
        <v>1343</v>
      </c>
    </row>
    <row r="821" spans="1:16" x14ac:dyDescent="0.3">
      <c r="A821" s="43" t="s">
        <v>155</v>
      </c>
      <c r="B821" s="41">
        <v>610</v>
      </c>
      <c r="C821" s="43"/>
      <c r="D821" s="43"/>
      <c r="E821" s="12" t="s">
        <v>409</v>
      </c>
      <c r="F821" s="16">
        <f t="shared" ref="F821:I821" si="383">F822</f>
        <v>49786.8</v>
      </c>
      <c r="G821" s="16">
        <f t="shared" si="383"/>
        <v>52034.400000000001</v>
      </c>
      <c r="H821" s="16">
        <f t="shared" si="383"/>
        <v>52034.400000000001</v>
      </c>
      <c r="I821" s="16">
        <f t="shared" si="383"/>
        <v>0</v>
      </c>
      <c r="J821" s="34"/>
      <c r="O821" s="21" t="s">
        <v>1344</v>
      </c>
    </row>
    <row r="822" spans="1:16" x14ac:dyDescent="0.3">
      <c r="A822" s="43" t="s">
        <v>155</v>
      </c>
      <c r="B822" s="41">
        <v>610</v>
      </c>
      <c r="C822" s="43" t="s">
        <v>25</v>
      </c>
      <c r="D822" s="43" t="s">
        <v>26</v>
      </c>
      <c r="E822" s="12" t="s">
        <v>379</v>
      </c>
      <c r="F822" s="16">
        <v>49786.8</v>
      </c>
      <c r="G822" s="16">
        <v>52034.400000000001</v>
      </c>
      <c r="H822" s="16">
        <v>52034.400000000001</v>
      </c>
      <c r="I822" s="16"/>
      <c r="J822" s="34"/>
    </row>
    <row r="823" spans="1:16" x14ac:dyDescent="0.3">
      <c r="A823" s="43" t="s">
        <v>155</v>
      </c>
      <c r="B823" s="41">
        <v>620</v>
      </c>
      <c r="C823" s="43"/>
      <c r="D823" s="43"/>
      <c r="E823" s="12" t="s">
        <v>410</v>
      </c>
      <c r="F823" s="16">
        <f t="shared" ref="F823:I823" si="384">F824+F825</f>
        <v>22342.400000000001</v>
      </c>
      <c r="G823" s="16">
        <f t="shared" si="384"/>
        <v>23291.599999999999</v>
      </c>
      <c r="H823" s="16">
        <f t="shared" si="384"/>
        <v>23291.599999999999</v>
      </c>
      <c r="I823" s="16">
        <f t="shared" si="384"/>
        <v>0</v>
      </c>
      <c r="J823" s="34"/>
      <c r="O823" s="21" t="s">
        <v>1344</v>
      </c>
    </row>
    <row r="824" spans="1:16" ht="31.2" x14ac:dyDescent="0.3">
      <c r="A824" s="43" t="s">
        <v>155</v>
      </c>
      <c r="B824" s="41">
        <v>620</v>
      </c>
      <c r="C824" s="43" t="s">
        <v>25</v>
      </c>
      <c r="D824" s="43" t="s">
        <v>159</v>
      </c>
      <c r="E824" s="12" t="s">
        <v>377</v>
      </c>
      <c r="F824" s="16">
        <v>15983.3</v>
      </c>
      <c r="G824" s="16">
        <v>16664.499999999996</v>
      </c>
      <c r="H824" s="16">
        <v>16664.499999999996</v>
      </c>
      <c r="I824" s="16"/>
      <c r="J824" s="34"/>
    </row>
    <row r="825" spans="1:16" x14ac:dyDescent="0.3">
      <c r="A825" s="43" t="s">
        <v>155</v>
      </c>
      <c r="B825" s="41">
        <v>620</v>
      </c>
      <c r="C825" s="43" t="s">
        <v>25</v>
      </c>
      <c r="D825" s="43" t="s">
        <v>26</v>
      </c>
      <c r="E825" s="12" t="s">
        <v>379</v>
      </c>
      <c r="F825" s="16">
        <v>6359.1</v>
      </c>
      <c r="G825" s="16">
        <v>6627.1</v>
      </c>
      <c r="H825" s="16">
        <v>6627.1</v>
      </c>
      <c r="I825" s="16"/>
      <c r="J825" s="34"/>
    </row>
    <row r="826" spans="1:16" x14ac:dyDescent="0.3">
      <c r="A826" s="43" t="s">
        <v>155</v>
      </c>
      <c r="B826" s="41">
        <v>800</v>
      </c>
      <c r="C826" s="43"/>
      <c r="D826" s="43"/>
      <c r="E826" s="12" t="s">
        <v>397</v>
      </c>
      <c r="F826" s="16">
        <f t="shared" ref="F826:I827" si="385">F827</f>
        <v>426.5</v>
      </c>
      <c r="G826" s="16">
        <f t="shared" si="385"/>
        <v>426.5</v>
      </c>
      <c r="H826" s="16">
        <f t="shared" si="385"/>
        <v>426.5</v>
      </c>
      <c r="I826" s="16">
        <f t="shared" si="385"/>
        <v>0</v>
      </c>
      <c r="J826" s="34"/>
      <c r="N826" s="21" t="s">
        <v>1343</v>
      </c>
    </row>
    <row r="827" spans="1:16" x14ac:dyDescent="0.3">
      <c r="A827" s="43" t="s">
        <v>155</v>
      </c>
      <c r="B827" s="41">
        <v>850</v>
      </c>
      <c r="C827" s="43"/>
      <c r="D827" s="43"/>
      <c r="E827" s="12" t="s">
        <v>414</v>
      </c>
      <c r="F827" s="16">
        <f t="shared" si="385"/>
        <v>426.5</v>
      </c>
      <c r="G827" s="16">
        <f t="shared" si="385"/>
        <v>426.5</v>
      </c>
      <c r="H827" s="16">
        <f t="shared" si="385"/>
        <v>426.5</v>
      </c>
      <c r="I827" s="16">
        <f t="shared" si="385"/>
        <v>0</v>
      </c>
      <c r="J827" s="34"/>
      <c r="O827" s="21" t="s">
        <v>1344</v>
      </c>
    </row>
    <row r="828" spans="1:16" x14ac:dyDescent="0.3">
      <c r="A828" s="43" t="s">
        <v>155</v>
      </c>
      <c r="B828" s="41">
        <v>850</v>
      </c>
      <c r="C828" s="43" t="s">
        <v>25</v>
      </c>
      <c r="D828" s="43" t="s">
        <v>26</v>
      </c>
      <c r="E828" s="12" t="s">
        <v>379</v>
      </c>
      <c r="F828" s="16">
        <v>426.5</v>
      </c>
      <c r="G828" s="16">
        <v>426.5</v>
      </c>
      <c r="H828" s="16">
        <v>426.5</v>
      </c>
      <c r="I828" s="16"/>
      <c r="J828" s="34"/>
    </row>
    <row r="829" spans="1:16" ht="31.2" x14ac:dyDescent="0.3">
      <c r="A829" s="43" t="s">
        <v>790</v>
      </c>
      <c r="B829" s="41"/>
      <c r="C829" s="43"/>
      <c r="D829" s="43"/>
      <c r="E829" s="12" t="s">
        <v>786</v>
      </c>
      <c r="F829" s="16">
        <f t="shared" ref="F829:I829" si="386">F830</f>
        <v>799.2</v>
      </c>
      <c r="G829" s="16">
        <f t="shared" si="386"/>
        <v>0</v>
      </c>
      <c r="H829" s="16">
        <f t="shared" si="386"/>
        <v>0</v>
      </c>
      <c r="I829" s="16">
        <f t="shared" si="386"/>
        <v>0</v>
      </c>
      <c r="J829" s="34"/>
      <c r="P829" s="21" t="s">
        <v>1346</v>
      </c>
    </row>
    <row r="830" spans="1:16" ht="46.8" x14ac:dyDescent="0.3">
      <c r="A830" s="43" t="s">
        <v>790</v>
      </c>
      <c r="B830" s="41">
        <v>600</v>
      </c>
      <c r="C830" s="43"/>
      <c r="D830" s="43"/>
      <c r="E830" s="12" t="s">
        <v>395</v>
      </c>
      <c r="F830" s="16">
        <f t="shared" ref="F830:I830" si="387">F831+F833</f>
        <v>799.2</v>
      </c>
      <c r="G830" s="16">
        <f t="shared" si="387"/>
        <v>0</v>
      </c>
      <c r="H830" s="16">
        <f t="shared" si="387"/>
        <v>0</v>
      </c>
      <c r="I830" s="16">
        <f t="shared" si="387"/>
        <v>0</v>
      </c>
      <c r="J830" s="34"/>
      <c r="N830" s="21" t="s">
        <v>1343</v>
      </c>
    </row>
    <row r="831" spans="1:16" x14ac:dyDescent="0.3">
      <c r="A831" s="43" t="s">
        <v>790</v>
      </c>
      <c r="B831" s="41">
        <v>610</v>
      </c>
      <c r="C831" s="43"/>
      <c r="D831" s="43"/>
      <c r="E831" s="12" t="s">
        <v>409</v>
      </c>
      <c r="F831" s="16">
        <f t="shared" ref="F831:I831" si="388">F832</f>
        <v>561.9</v>
      </c>
      <c r="G831" s="16">
        <f t="shared" si="388"/>
        <v>0</v>
      </c>
      <c r="H831" s="16">
        <f t="shared" si="388"/>
        <v>0</v>
      </c>
      <c r="I831" s="16">
        <f t="shared" si="388"/>
        <v>0</v>
      </c>
      <c r="J831" s="34"/>
      <c r="O831" s="21" t="s">
        <v>1344</v>
      </c>
    </row>
    <row r="832" spans="1:16" x14ac:dyDescent="0.3">
      <c r="A832" s="43" t="s">
        <v>790</v>
      </c>
      <c r="B832" s="41">
        <v>610</v>
      </c>
      <c r="C832" s="43" t="s">
        <v>25</v>
      </c>
      <c r="D832" s="43" t="s">
        <v>26</v>
      </c>
      <c r="E832" s="12" t="s">
        <v>379</v>
      </c>
      <c r="F832" s="16">
        <v>561.9</v>
      </c>
      <c r="G832" s="16"/>
      <c r="H832" s="16"/>
      <c r="I832" s="16"/>
      <c r="J832" s="34"/>
    </row>
    <row r="833" spans="1:16" x14ac:dyDescent="0.3">
      <c r="A833" s="43" t="s">
        <v>790</v>
      </c>
      <c r="B833" s="41">
        <v>620</v>
      </c>
      <c r="C833" s="43"/>
      <c r="D833" s="43"/>
      <c r="E833" s="12" t="s">
        <v>410</v>
      </c>
      <c r="F833" s="16">
        <f t="shared" ref="F833:I833" si="389">F835+F834</f>
        <v>237.3</v>
      </c>
      <c r="G833" s="16">
        <f t="shared" si="389"/>
        <v>0</v>
      </c>
      <c r="H833" s="16">
        <f t="shared" si="389"/>
        <v>0</v>
      </c>
      <c r="I833" s="16">
        <f t="shared" si="389"/>
        <v>0</v>
      </c>
      <c r="J833" s="34"/>
      <c r="O833" s="21" t="s">
        <v>1344</v>
      </c>
    </row>
    <row r="834" spans="1:16" ht="31.2" x14ac:dyDescent="0.3">
      <c r="A834" s="43" t="s">
        <v>790</v>
      </c>
      <c r="B834" s="41">
        <v>620</v>
      </c>
      <c r="C834" s="43" t="s">
        <v>25</v>
      </c>
      <c r="D834" s="43" t="s">
        <v>159</v>
      </c>
      <c r="E834" s="12" t="s">
        <v>377</v>
      </c>
      <c r="F834" s="16">
        <v>170.3</v>
      </c>
      <c r="G834" s="16"/>
      <c r="H834" s="16"/>
      <c r="I834" s="16"/>
      <c r="J834" s="34"/>
    </row>
    <row r="835" spans="1:16" x14ac:dyDescent="0.3">
      <c r="A835" s="43" t="s">
        <v>790</v>
      </c>
      <c r="B835" s="41">
        <v>620</v>
      </c>
      <c r="C835" s="43" t="s">
        <v>25</v>
      </c>
      <c r="D835" s="43" t="s">
        <v>26</v>
      </c>
      <c r="E835" s="12" t="s">
        <v>379</v>
      </c>
      <c r="F835" s="16">
        <v>67</v>
      </c>
      <c r="G835" s="16"/>
      <c r="H835" s="16"/>
      <c r="I835" s="16"/>
      <c r="J835" s="34"/>
    </row>
    <row r="836" spans="1:16" ht="46.8" x14ac:dyDescent="0.3">
      <c r="A836" s="43" t="s">
        <v>156</v>
      </c>
      <c r="B836" s="41"/>
      <c r="C836" s="43"/>
      <c r="D836" s="43"/>
      <c r="E836" s="12" t="s">
        <v>719</v>
      </c>
      <c r="F836" s="16">
        <f t="shared" ref="F836:I836" si="390">F837</f>
        <v>2399.2999999999997</v>
      </c>
      <c r="G836" s="16">
        <f t="shared" si="390"/>
        <v>2399.2999999999997</v>
      </c>
      <c r="H836" s="16">
        <f t="shared" si="390"/>
        <v>2399.2999999999997</v>
      </c>
      <c r="I836" s="16">
        <f t="shared" si="390"/>
        <v>0</v>
      </c>
      <c r="J836" s="34"/>
      <c r="P836" s="21" t="s">
        <v>1346</v>
      </c>
    </row>
    <row r="837" spans="1:16" ht="46.8" x14ac:dyDescent="0.3">
      <c r="A837" s="43" t="s">
        <v>156</v>
      </c>
      <c r="B837" s="41">
        <v>600</v>
      </c>
      <c r="C837" s="43"/>
      <c r="D837" s="43"/>
      <c r="E837" s="12" t="s">
        <v>395</v>
      </c>
      <c r="F837" s="16">
        <f t="shared" ref="F837:I837" si="391">F838+F840</f>
        <v>2399.2999999999997</v>
      </c>
      <c r="G837" s="16">
        <f t="shared" si="391"/>
        <v>2399.2999999999997</v>
      </c>
      <c r="H837" s="16">
        <f t="shared" si="391"/>
        <v>2399.2999999999997</v>
      </c>
      <c r="I837" s="16">
        <f t="shared" si="391"/>
        <v>0</v>
      </c>
      <c r="J837" s="34"/>
      <c r="N837" s="21" t="s">
        <v>1343</v>
      </c>
    </row>
    <row r="838" spans="1:16" x14ac:dyDescent="0.3">
      <c r="A838" s="43" t="s">
        <v>156</v>
      </c>
      <c r="B838" s="41">
        <v>610</v>
      </c>
      <c r="C838" s="43"/>
      <c r="D838" s="43"/>
      <c r="E838" s="12" t="s">
        <v>409</v>
      </c>
      <c r="F838" s="16">
        <f t="shared" ref="F838:I838" si="392">F839</f>
        <v>2052.1</v>
      </c>
      <c r="G838" s="16">
        <f t="shared" si="392"/>
        <v>2052.1</v>
      </c>
      <c r="H838" s="16">
        <f t="shared" si="392"/>
        <v>2052.1</v>
      </c>
      <c r="I838" s="16">
        <f t="shared" si="392"/>
        <v>0</v>
      </c>
      <c r="J838" s="34"/>
      <c r="O838" s="21" t="s">
        <v>1344</v>
      </c>
    </row>
    <row r="839" spans="1:16" x14ac:dyDescent="0.3">
      <c r="A839" s="43" t="s">
        <v>156</v>
      </c>
      <c r="B839" s="41">
        <v>610</v>
      </c>
      <c r="C839" s="43" t="s">
        <v>25</v>
      </c>
      <c r="D839" s="43" t="s">
        <v>26</v>
      </c>
      <c r="E839" s="12" t="s">
        <v>379</v>
      </c>
      <c r="F839" s="16">
        <v>2052.1</v>
      </c>
      <c r="G839" s="16">
        <v>2052.1</v>
      </c>
      <c r="H839" s="16">
        <v>2052.1</v>
      </c>
      <c r="I839" s="16"/>
      <c r="J839" s="34"/>
    </row>
    <row r="840" spans="1:16" x14ac:dyDescent="0.3">
      <c r="A840" s="43" t="s">
        <v>156</v>
      </c>
      <c r="B840" s="41">
        <v>620</v>
      </c>
      <c r="C840" s="43"/>
      <c r="D840" s="43"/>
      <c r="E840" s="12" t="s">
        <v>410</v>
      </c>
      <c r="F840" s="16">
        <f t="shared" ref="F840:I840" si="393">F841</f>
        <v>347.2</v>
      </c>
      <c r="G840" s="16">
        <f t="shared" si="393"/>
        <v>347.2</v>
      </c>
      <c r="H840" s="16">
        <f t="shared" si="393"/>
        <v>347.2</v>
      </c>
      <c r="I840" s="16">
        <f t="shared" si="393"/>
        <v>0</v>
      </c>
      <c r="J840" s="34"/>
      <c r="O840" s="21" t="s">
        <v>1344</v>
      </c>
    </row>
    <row r="841" spans="1:16" ht="31.2" x14ac:dyDescent="0.3">
      <c r="A841" s="43" t="s">
        <v>156</v>
      </c>
      <c r="B841" s="41">
        <v>620</v>
      </c>
      <c r="C841" s="43" t="s">
        <v>25</v>
      </c>
      <c r="D841" s="43" t="s">
        <v>159</v>
      </c>
      <c r="E841" s="12" t="s">
        <v>377</v>
      </c>
      <c r="F841" s="16">
        <v>347.2</v>
      </c>
      <c r="G841" s="16">
        <v>347.2</v>
      </c>
      <c r="H841" s="16">
        <v>347.2</v>
      </c>
      <c r="I841" s="16"/>
      <c r="J841" s="34"/>
    </row>
    <row r="842" spans="1:16" ht="31.2" x14ac:dyDescent="0.3">
      <c r="A842" s="43" t="s">
        <v>161</v>
      </c>
      <c r="B842" s="41"/>
      <c r="C842" s="43"/>
      <c r="D842" s="43"/>
      <c r="E842" s="12" t="s">
        <v>558</v>
      </c>
      <c r="F842" s="16">
        <f t="shared" ref="F842:I842" si="394">F847+F843</f>
        <v>18801.400000000001</v>
      </c>
      <c r="G842" s="16">
        <f t="shared" si="394"/>
        <v>18801.400000000001</v>
      </c>
      <c r="H842" s="16">
        <f t="shared" si="394"/>
        <v>18801.400000000001</v>
      </c>
      <c r="I842" s="16">
        <f t="shared" si="394"/>
        <v>0</v>
      </c>
      <c r="J842" s="34"/>
      <c r="M842" s="21" t="s">
        <v>1342</v>
      </c>
    </row>
    <row r="843" spans="1:16" ht="78" hidden="1" x14ac:dyDescent="0.3">
      <c r="A843" s="17" t="s">
        <v>1222</v>
      </c>
      <c r="B843" s="41"/>
      <c r="C843" s="43"/>
      <c r="D843" s="43"/>
      <c r="E843" s="12" t="s">
        <v>1226</v>
      </c>
      <c r="F843" s="16">
        <f t="shared" ref="F843:I845" si="395">F844</f>
        <v>0</v>
      </c>
      <c r="G843" s="16">
        <f t="shared" si="395"/>
        <v>0</v>
      </c>
      <c r="H843" s="16">
        <f t="shared" si="395"/>
        <v>0</v>
      </c>
      <c r="I843" s="16">
        <f t="shared" si="395"/>
        <v>0</v>
      </c>
      <c r="J843" s="34">
        <v>0</v>
      </c>
      <c r="P843" s="21" t="s">
        <v>1346</v>
      </c>
    </row>
    <row r="844" spans="1:16" ht="46.8" hidden="1" x14ac:dyDescent="0.3">
      <c r="A844" s="17" t="s">
        <v>1222</v>
      </c>
      <c r="B844" s="41">
        <v>600</v>
      </c>
      <c r="C844" s="43"/>
      <c r="D844" s="43"/>
      <c r="E844" s="12" t="s">
        <v>395</v>
      </c>
      <c r="F844" s="16">
        <f t="shared" si="395"/>
        <v>0</v>
      </c>
      <c r="G844" s="16">
        <f t="shared" si="395"/>
        <v>0</v>
      </c>
      <c r="H844" s="16">
        <f t="shared" si="395"/>
        <v>0</v>
      </c>
      <c r="I844" s="16">
        <f t="shared" si="395"/>
        <v>0</v>
      </c>
      <c r="J844" s="34">
        <v>0</v>
      </c>
      <c r="N844" s="21" t="s">
        <v>1343</v>
      </c>
    </row>
    <row r="845" spans="1:16" hidden="1" x14ac:dyDescent="0.3">
      <c r="A845" s="17" t="s">
        <v>1222</v>
      </c>
      <c r="B845" s="41">
        <v>620</v>
      </c>
      <c r="C845" s="43"/>
      <c r="D845" s="43"/>
      <c r="E845" s="12" t="s">
        <v>410</v>
      </c>
      <c r="F845" s="16">
        <f t="shared" si="395"/>
        <v>0</v>
      </c>
      <c r="G845" s="16">
        <f t="shared" si="395"/>
        <v>0</v>
      </c>
      <c r="H845" s="16">
        <f t="shared" si="395"/>
        <v>0</v>
      </c>
      <c r="I845" s="16">
        <f t="shared" si="395"/>
        <v>0</v>
      </c>
      <c r="J845" s="34">
        <v>0</v>
      </c>
      <c r="O845" s="21" t="s">
        <v>1344</v>
      </c>
    </row>
    <row r="846" spans="1:16" hidden="1" x14ac:dyDescent="0.3">
      <c r="A846" s="17" t="s">
        <v>1222</v>
      </c>
      <c r="B846" s="41">
        <v>620</v>
      </c>
      <c r="C846" s="43" t="s">
        <v>25</v>
      </c>
      <c r="D846" s="43" t="s">
        <v>26</v>
      </c>
      <c r="E846" s="12" t="s">
        <v>379</v>
      </c>
      <c r="F846" s="16"/>
      <c r="G846" s="16"/>
      <c r="H846" s="16"/>
      <c r="I846" s="16"/>
      <c r="J846" s="34">
        <v>0</v>
      </c>
    </row>
    <row r="847" spans="1:16" ht="31.2" x14ac:dyDescent="0.3">
      <c r="A847" s="43" t="s">
        <v>160</v>
      </c>
      <c r="B847" s="41"/>
      <c r="C847" s="43"/>
      <c r="D847" s="43"/>
      <c r="E847" s="12" t="s">
        <v>1050</v>
      </c>
      <c r="F847" s="16">
        <f t="shared" ref="F847:I847" si="396">F848+F851+F854</f>
        <v>18801.400000000001</v>
      </c>
      <c r="G847" s="16">
        <f t="shared" si="396"/>
        <v>18801.400000000001</v>
      </c>
      <c r="H847" s="16">
        <f t="shared" si="396"/>
        <v>18801.400000000001</v>
      </c>
      <c r="I847" s="16">
        <f t="shared" si="396"/>
        <v>0</v>
      </c>
      <c r="J847" s="34"/>
      <c r="P847" s="21" t="s">
        <v>1346</v>
      </c>
    </row>
    <row r="848" spans="1:16" ht="31.2" x14ac:dyDescent="0.3">
      <c r="A848" s="43" t="s">
        <v>160</v>
      </c>
      <c r="B848" s="41">
        <v>200</v>
      </c>
      <c r="C848" s="43"/>
      <c r="D848" s="43"/>
      <c r="E848" s="12" t="s">
        <v>392</v>
      </c>
      <c r="F848" s="16">
        <f t="shared" ref="F848:I849" si="397">F849</f>
        <v>1000</v>
      </c>
      <c r="G848" s="16">
        <f t="shared" si="397"/>
        <v>1000</v>
      </c>
      <c r="H848" s="16">
        <f t="shared" si="397"/>
        <v>1000</v>
      </c>
      <c r="I848" s="16">
        <f t="shared" si="397"/>
        <v>0</v>
      </c>
      <c r="J848" s="34"/>
      <c r="N848" s="21" t="s">
        <v>1343</v>
      </c>
    </row>
    <row r="849" spans="1:16" ht="46.8" x14ac:dyDescent="0.3">
      <c r="A849" s="43" t="s">
        <v>160</v>
      </c>
      <c r="B849" s="41">
        <v>240</v>
      </c>
      <c r="C849" s="43"/>
      <c r="D849" s="43"/>
      <c r="E849" s="12" t="s">
        <v>400</v>
      </c>
      <c r="F849" s="16">
        <f t="shared" si="397"/>
        <v>1000</v>
      </c>
      <c r="G849" s="16">
        <f t="shared" si="397"/>
        <v>1000</v>
      </c>
      <c r="H849" s="16">
        <f t="shared" si="397"/>
        <v>1000</v>
      </c>
      <c r="I849" s="16">
        <f t="shared" si="397"/>
        <v>0</v>
      </c>
      <c r="J849" s="34"/>
      <c r="O849" s="21" t="s">
        <v>1344</v>
      </c>
    </row>
    <row r="850" spans="1:16" x14ac:dyDescent="0.3">
      <c r="A850" s="43" t="s">
        <v>160</v>
      </c>
      <c r="B850" s="41">
        <v>240</v>
      </c>
      <c r="C850" s="43" t="s">
        <v>25</v>
      </c>
      <c r="D850" s="43" t="s">
        <v>26</v>
      </c>
      <c r="E850" s="12" t="s">
        <v>379</v>
      </c>
      <c r="F850" s="16">
        <v>1000</v>
      </c>
      <c r="G850" s="16">
        <v>1000</v>
      </c>
      <c r="H850" s="16">
        <v>1000</v>
      </c>
      <c r="I850" s="16"/>
      <c r="J850" s="34"/>
    </row>
    <row r="851" spans="1:16" ht="31.2" x14ac:dyDescent="0.3">
      <c r="A851" s="43" t="s">
        <v>160</v>
      </c>
      <c r="B851" s="41">
        <v>300</v>
      </c>
      <c r="C851" s="43"/>
      <c r="D851" s="43"/>
      <c r="E851" s="12" t="s">
        <v>393</v>
      </c>
      <c r="F851" s="16">
        <f t="shared" ref="F851:I852" si="398">F852</f>
        <v>1630</v>
      </c>
      <c r="G851" s="16">
        <f t="shared" si="398"/>
        <v>1630</v>
      </c>
      <c r="H851" s="16">
        <f t="shared" si="398"/>
        <v>1630</v>
      </c>
      <c r="I851" s="16">
        <f t="shared" si="398"/>
        <v>0</v>
      </c>
      <c r="J851" s="34"/>
      <c r="N851" s="21" t="s">
        <v>1343</v>
      </c>
    </row>
    <row r="852" spans="1:16" x14ac:dyDescent="0.3">
      <c r="A852" s="43" t="s">
        <v>160</v>
      </c>
      <c r="B852" s="41">
        <v>350</v>
      </c>
      <c r="C852" s="43"/>
      <c r="D852" s="43"/>
      <c r="E852" s="12" t="s">
        <v>383</v>
      </c>
      <c r="F852" s="16">
        <f t="shared" si="398"/>
        <v>1630</v>
      </c>
      <c r="G852" s="16">
        <f t="shared" si="398"/>
        <v>1630</v>
      </c>
      <c r="H852" s="16">
        <f t="shared" si="398"/>
        <v>1630</v>
      </c>
      <c r="I852" s="16">
        <f t="shared" si="398"/>
        <v>0</v>
      </c>
      <c r="J852" s="34"/>
      <c r="O852" s="21" t="s">
        <v>1344</v>
      </c>
    </row>
    <row r="853" spans="1:16" x14ac:dyDescent="0.3">
      <c r="A853" s="43" t="s">
        <v>160</v>
      </c>
      <c r="B853" s="41">
        <v>350</v>
      </c>
      <c r="C853" s="43" t="s">
        <v>25</v>
      </c>
      <c r="D853" s="43" t="s">
        <v>26</v>
      </c>
      <c r="E853" s="12" t="s">
        <v>379</v>
      </c>
      <c r="F853" s="16">
        <v>1630</v>
      </c>
      <c r="G853" s="16">
        <v>1630</v>
      </c>
      <c r="H853" s="16">
        <v>1630</v>
      </c>
      <c r="I853" s="16"/>
      <c r="J853" s="34"/>
    </row>
    <row r="854" spans="1:16" ht="46.8" x14ac:dyDescent="0.3">
      <c r="A854" s="43" t="s">
        <v>160</v>
      </c>
      <c r="B854" s="41">
        <v>600</v>
      </c>
      <c r="C854" s="43"/>
      <c r="D854" s="43"/>
      <c r="E854" s="12" t="s">
        <v>395</v>
      </c>
      <c r="F854" s="16">
        <f>F857+F855</f>
        <v>16171.400000000001</v>
      </c>
      <c r="G854" s="16">
        <f t="shared" ref="G854:I854" si="399">G857+G855</f>
        <v>16171.400000000001</v>
      </c>
      <c r="H854" s="16">
        <f t="shared" si="399"/>
        <v>16171.400000000001</v>
      </c>
      <c r="I854" s="16">
        <f t="shared" si="399"/>
        <v>0</v>
      </c>
      <c r="J854" s="34"/>
      <c r="N854" s="21" t="s">
        <v>1343</v>
      </c>
    </row>
    <row r="855" spans="1:16" x14ac:dyDescent="0.3">
      <c r="A855" s="43" t="s">
        <v>160</v>
      </c>
      <c r="B855" s="41">
        <v>610</v>
      </c>
      <c r="C855" s="43"/>
      <c r="D855" s="43"/>
      <c r="E855" s="12" t="s">
        <v>409</v>
      </c>
      <c r="F855" s="16">
        <f>F856</f>
        <v>593.1</v>
      </c>
      <c r="G855" s="16">
        <f t="shared" ref="G855:I855" si="400">G856</f>
        <v>593.1</v>
      </c>
      <c r="H855" s="16">
        <f t="shared" si="400"/>
        <v>593.1</v>
      </c>
      <c r="I855" s="16">
        <f t="shared" si="400"/>
        <v>0</v>
      </c>
      <c r="J855" s="34"/>
      <c r="O855" s="21" t="s">
        <v>1344</v>
      </c>
    </row>
    <row r="856" spans="1:16" x14ac:dyDescent="0.3">
      <c r="A856" s="43" t="s">
        <v>160</v>
      </c>
      <c r="B856" s="41">
        <v>610</v>
      </c>
      <c r="C856" s="43" t="s">
        <v>25</v>
      </c>
      <c r="D856" s="43" t="s">
        <v>26</v>
      </c>
      <c r="E856" s="12" t="s">
        <v>379</v>
      </c>
      <c r="F856" s="16">
        <v>593.1</v>
      </c>
      <c r="G856" s="16">
        <v>593.1</v>
      </c>
      <c r="H856" s="16">
        <v>593.1</v>
      </c>
      <c r="I856" s="16"/>
      <c r="J856" s="34"/>
    </row>
    <row r="857" spans="1:16" x14ac:dyDescent="0.3">
      <c r="A857" s="43" t="s">
        <v>160</v>
      </c>
      <c r="B857" s="41">
        <v>620</v>
      </c>
      <c r="C857" s="43"/>
      <c r="D857" s="43"/>
      <c r="E857" s="12" t="s">
        <v>410</v>
      </c>
      <c r="F857" s="16">
        <f t="shared" ref="F857:I857" si="401">F858</f>
        <v>15578.300000000001</v>
      </c>
      <c r="G857" s="16">
        <f t="shared" si="401"/>
        <v>15578.300000000001</v>
      </c>
      <c r="H857" s="16">
        <f t="shared" si="401"/>
        <v>15578.300000000001</v>
      </c>
      <c r="I857" s="16">
        <f t="shared" si="401"/>
        <v>0</v>
      </c>
      <c r="J857" s="34"/>
      <c r="O857" s="21" t="s">
        <v>1344</v>
      </c>
    </row>
    <row r="858" spans="1:16" x14ac:dyDescent="0.3">
      <c r="A858" s="43" t="s">
        <v>160</v>
      </c>
      <c r="B858" s="41">
        <v>620</v>
      </c>
      <c r="C858" s="43" t="s">
        <v>25</v>
      </c>
      <c r="D858" s="43" t="s">
        <v>26</v>
      </c>
      <c r="E858" s="12" t="s">
        <v>379</v>
      </c>
      <c r="F858" s="16">
        <v>15578.300000000001</v>
      </c>
      <c r="G858" s="16">
        <v>15578.300000000001</v>
      </c>
      <c r="H858" s="16">
        <v>15578.300000000001</v>
      </c>
      <c r="I858" s="16"/>
      <c r="J858" s="34"/>
    </row>
    <row r="859" spans="1:16" ht="46.8" x14ac:dyDescent="0.3">
      <c r="A859" s="43" t="s">
        <v>163</v>
      </c>
      <c r="B859" s="41"/>
      <c r="C859" s="43"/>
      <c r="D859" s="43"/>
      <c r="E859" s="12" t="s">
        <v>629</v>
      </c>
      <c r="F859" s="16">
        <f t="shared" ref="F859:I860" si="402">F860</f>
        <v>10050</v>
      </c>
      <c r="G859" s="16">
        <f t="shared" si="402"/>
        <v>10050</v>
      </c>
      <c r="H859" s="16">
        <f t="shared" si="402"/>
        <v>10050</v>
      </c>
      <c r="I859" s="16">
        <f t="shared" si="402"/>
        <v>0</v>
      </c>
      <c r="J859" s="34"/>
      <c r="M859" s="21" t="s">
        <v>1342</v>
      </c>
    </row>
    <row r="860" spans="1:16" ht="46.8" x14ac:dyDescent="0.3">
      <c r="A860" s="43" t="s">
        <v>162</v>
      </c>
      <c r="B860" s="41"/>
      <c r="C860" s="43"/>
      <c r="D860" s="43"/>
      <c r="E860" s="12" t="s">
        <v>474</v>
      </c>
      <c r="F860" s="16">
        <f t="shared" si="402"/>
        <v>10050</v>
      </c>
      <c r="G860" s="16">
        <f t="shared" si="402"/>
        <v>10050</v>
      </c>
      <c r="H860" s="16">
        <f t="shared" si="402"/>
        <v>10050</v>
      </c>
      <c r="I860" s="16">
        <f t="shared" si="402"/>
        <v>0</v>
      </c>
      <c r="J860" s="34"/>
      <c r="P860" s="21" t="s">
        <v>1346</v>
      </c>
    </row>
    <row r="861" spans="1:16" ht="46.8" x14ac:dyDescent="0.3">
      <c r="A861" s="43" t="s">
        <v>162</v>
      </c>
      <c r="B861" s="41">
        <v>600</v>
      </c>
      <c r="C861" s="43"/>
      <c r="D861" s="43"/>
      <c r="E861" s="12" t="s">
        <v>395</v>
      </c>
      <c r="F861" s="16">
        <f t="shared" ref="F861:I861" si="403">F862+F864+F866</f>
        <v>10050</v>
      </c>
      <c r="G861" s="16">
        <f t="shared" si="403"/>
        <v>10050</v>
      </c>
      <c r="H861" s="16">
        <f t="shared" si="403"/>
        <v>10050</v>
      </c>
      <c r="I861" s="16">
        <f t="shared" si="403"/>
        <v>0</v>
      </c>
      <c r="J861" s="34"/>
      <c r="N861" s="21" t="s">
        <v>1343</v>
      </c>
    </row>
    <row r="862" spans="1:16" x14ac:dyDescent="0.3">
      <c r="A862" s="43" t="s">
        <v>162</v>
      </c>
      <c r="B862" s="41">
        <v>610</v>
      </c>
      <c r="C862" s="43"/>
      <c r="D862" s="43"/>
      <c r="E862" s="12" t="s">
        <v>409</v>
      </c>
      <c r="F862" s="16">
        <f t="shared" ref="F862:I862" si="404">F863</f>
        <v>976.7</v>
      </c>
      <c r="G862" s="16">
        <f t="shared" si="404"/>
        <v>976.7</v>
      </c>
      <c r="H862" s="16">
        <f t="shared" si="404"/>
        <v>976.7</v>
      </c>
      <c r="I862" s="16">
        <f t="shared" si="404"/>
        <v>0</v>
      </c>
      <c r="J862" s="34"/>
      <c r="O862" s="21" t="s">
        <v>1344</v>
      </c>
    </row>
    <row r="863" spans="1:16" x14ac:dyDescent="0.3">
      <c r="A863" s="43" t="s">
        <v>162</v>
      </c>
      <c r="B863" s="41">
        <v>610</v>
      </c>
      <c r="C863" s="43" t="s">
        <v>49</v>
      </c>
      <c r="D863" s="43" t="s">
        <v>17</v>
      </c>
      <c r="E863" s="12" t="s">
        <v>383</v>
      </c>
      <c r="F863" s="16">
        <v>976.7</v>
      </c>
      <c r="G863" s="16">
        <v>976.7</v>
      </c>
      <c r="H863" s="16">
        <v>976.7</v>
      </c>
      <c r="I863" s="16"/>
      <c r="J863" s="34"/>
    </row>
    <row r="864" spans="1:16" x14ac:dyDescent="0.3">
      <c r="A864" s="43" t="s">
        <v>162</v>
      </c>
      <c r="B864" s="41">
        <v>620</v>
      </c>
      <c r="C864" s="43"/>
      <c r="D864" s="43"/>
      <c r="E864" s="12" t="s">
        <v>410</v>
      </c>
      <c r="F864" s="16">
        <f t="shared" ref="F864:I864" si="405">F865</f>
        <v>8776.2999999999993</v>
      </c>
      <c r="G864" s="16">
        <f t="shared" si="405"/>
        <v>8776.2999999999993</v>
      </c>
      <c r="H864" s="16">
        <f t="shared" si="405"/>
        <v>8776.2999999999993</v>
      </c>
      <c r="I864" s="16">
        <f t="shared" si="405"/>
        <v>0</v>
      </c>
      <c r="J864" s="34"/>
      <c r="O864" s="21" t="s">
        <v>1344</v>
      </c>
    </row>
    <row r="865" spans="1:37" x14ac:dyDescent="0.3">
      <c r="A865" s="43" t="s">
        <v>162</v>
      </c>
      <c r="B865" s="41">
        <v>620</v>
      </c>
      <c r="C865" s="43" t="s">
        <v>49</v>
      </c>
      <c r="D865" s="43" t="s">
        <v>17</v>
      </c>
      <c r="E865" s="12" t="s">
        <v>383</v>
      </c>
      <c r="F865" s="16">
        <v>8776.2999999999993</v>
      </c>
      <c r="G865" s="16">
        <v>8776.2999999999993</v>
      </c>
      <c r="H865" s="16">
        <v>8776.2999999999993</v>
      </c>
      <c r="I865" s="16"/>
      <c r="J865" s="34"/>
    </row>
    <row r="866" spans="1:37" ht="78" x14ac:dyDescent="0.3">
      <c r="A866" s="43" t="s">
        <v>162</v>
      </c>
      <c r="B866" s="41">
        <v>630</v>
      </c>
      <c r="C866" s="43"/>
      <c r="D866" s="43"/>
      <c r="E866" s="12" t="s">
        <v>758</v>
      </c>
      <c r="F866" s="16">
        <f t="shared" ref="F866:I866" si="406">F867</f>
        <v>297</v>
      </c>
      <c r="G866" s="16">
        <f t="shared" si="406"/>
        <v>297</v>
      </c>
      <c r="H866" s="16">
        <f t="shared" si="406"/>
        <v>297</v>
      </c>
      <c r="I866" s="16">
        <f t="shared" si="406"/>
        <v>0</v>
      </c>
      <c r="J866" s="34"/>
      <c r="O866" s="21" t="s">
        <v>1344</v>
      </c>
    </row>
    <row r="867" spans="1:37" x14ac:dyDescent="0.3">
      <c r="A867" s="43" t="s">
        <v>162</v>
      </c>
      <c r="B867" s="41">
        <v>630</v>
      </c>
      <c r="C867" s="43" t="s">
        <v>49</v>
      </c>
      <c r="D867" s="43" t="s">
        <v>17</v>
      </c>
      <c r="E867" s="12" t="s">
        <v>383</v>
      </c>
      <c r="F867" s="16">
        <v>297</v>
      </c>
      <c r="G867" s="16">
        <v>297</v>
      </c>
      <c r="H867" s="16">
        <v>297</v>
      </c>
      <c r="I867" s="16"/>
      <c r="J867" s="34"/>
    </row>
    <row r="868" spans="1:37" ht="46.8" x14ac:dyDescent="0.3">
      <c r="A868" s="43" t="s">
        <v>165</v>
      </c>
      <c r="B868" s="41"/>
      <c r="C868" s="43"/>
      <c r="D868" s="43"/>
      <c r="E868" s="12" t="s">
        <v>630</v>
      </c>
      <c r="F868" s="16">
        <f t="shared" ref="F868:I868" si="407">F869</f>
        <v>2988.6</v>
      </c>
      <c r="G868" s="16">
        <f t="shared" si="407"/>
        <v>2988.6</v>
      </c>
      <c r="H868" s="16">
        <f t="shared" si="407"/>
        <v>2988.6</v>
      </c>
      <c r="I868" s="16">
        <f t="shared" si="407"/>
        <v>0</v>
      </c>
      <c r="J868" s="34"/>
      <c r="M868" s="21" t="s">
        <v>1342</v>
      </c>
    </row>
    <row r="869" spans="1:37" x14ac:dyDescent="0.3">
      <c r="A869" s="43" t="s">
        <v>164</v>
      </c>
      <c r="B869" s="41"/>
      <c r="C869" s="43"/>
      <c r="D869" s="43"/>
      <c r="E869" s="12" t="s">
        <v>631</v>
      </c>
      <c r="F869" s="16">
        <f t="shared" ref="F869:I869" si="408">F870+F873</f>
        <v>2988.6</v>
      </c>
      <c r="G869" s="16">
        <f t="shared" si="408"/>
        <v>2988.6</v>
      </c>
      <c r="H869" s="16">
        <f t="shared" si="408"/>
        <v>2988.6</v>
      </c>
      <c r="I869" s="16">
        <f t="shared" si="408"/>
        <v>0</v>
      </c>
      <c r="J869" s="34"/>
      <c r="P869" s="21" t="s">
        <v>1346</v>
      </c>
    </row>
    <row r="870" spans="1:37" ht="31.2" x14ac:dyDescent="0.3">
      <c r="A870" s="43" t="s">
        <v>164</v>
      </c>
      <c r="B870" s="41">
        <v>200</v>
      </c>
      <c r="C870" s="43"/>
      <c r="D870" s="43"/>
      <c r="E870" s="12" t="s">
        <v>392</v>
      </c>
      <c r="F870" s="16">
        <f t="shared" ref="F870:I871" si="409">F871</f>
        <v>115</v>
      </c>
      <c r="G870" s="16">
        <f t="shared" si="409"/>
        <v>115</v>
      </c>
      <c r="H870" s="16">
        <f t="shared" si="409"/>
        <v>115</v>
      </c>
      <c r="I870" s="16">
        <f t="shared" si="409"/>
        <v>0</v>
      </c>
      <c r="J870" s="34"/>
      <c r="N870" s="21" t="s">
        <v>1343</v>
      </c>
    </row>
    <row r="871" spans="1:37" ht="46.8" x14ac:dyDescent="0.3">
      <c r="A871" s="43" t="s">
        <v>164</v>
      </c>
      <c r="B871" s="41">
        <v>240</v>
      </c>
      <c r="C871" s="43"/>
      <c r="D871" s="43"/>
      <c r="E871" s="12" t="s">
        <v>400</v>
      </c>
      <c r="F871" s="16">
        <f t="shared" si="409"/>
        <v>115</v>
      </c>
      <c r="G871" s="16">
        <f t="shared" si="409"/>
        <v>115</v>
      </c>
      <c r="H871" s="16">
        <f t="shared" si="409"/>
        <v>115</v>
      </c>
      <c r="I871" s="16">
        <f t="shared" si="409"/>
        <v>0</v>
      </c>
      <c r="J871" s="34"/>
      <c r="O871" s="21" t="s">
        <v>1344</v>
      </c>
    </row>
    <row r="872" spans="1:37" x14ac:dyDescent="0.3">
      <c r="A872" s="43" t="s">
        <v>164</v>
      </c>
      <c r="B872" s="41">
        <v>240</v>
      </c>
      <c r="C872" s="43" t="s">
        <v>25</v>
      </c>
      <c r="D872" s="43" t="s">
        <v>26</v>
      </c>
      <c r="E872" s="12" t="s">
        <v>379</v>
      </c>
      <c r="F872" s="16">
        <v>115</v>
      </c>
      <c r="G872" s="16">
        <v>115</v>
      </c>
      <c r="H872" s="16">
        <v>115</v>
      </c>
      <c r="I872" s="16"/>
      <c r="J872" s="34"/>
    </row>
    <row r="873" spans="1:37" ht="31.2" x14ac:dyDescent="0.3">
      <c r="A873" s="43" t="s">
        <v>164</v>
      </c>
      <c r="B873" s="41">
        <v>300</v>
      </c>
      <c r="C873" s="43"/>
      <c r="D873" s="43"/>
      <c r="E873" s="12" t="s">
        <v>393</v>
      </c>
      <c r="F873" s="16">
        <f t="shared" ref="F873:I874" si="410">F874</f>
        <v>2873.6</v>
      </c>
      <c r="G873" s="16">
        <f t="shared" si="410"/>
        <v>2873.6</v>
      </c>
      <c r="H873" s="16">
        <f t="shared" si="410"/>
        <v>2873.6</v>
      </c>
      <c r="I873" s="16">
        <f t="shared" si="410"/>
        <v>0</v>
      </c>
      <c r="J873" s="34"/>
      <c r="N873" s="21" t="s">
        <v>1343</v>
      </c>
    </row>
    <row r="874" spans="1:37" ht="31.2" x14ac:dyDescent="0.3">
      <c r="A874" s="43" t="s">
        <v>164</v>
      </c>
      <c r="B874" s="17" t="s">
        <v>1085</v>
      </c>
      <c r="C874" s="43"/>
      <c r="D874" s="43"/>
      <c r="E874" s="12" t="s">
        <v>403</v>
      </c>
      <c r="F874" s="16">
        <f t="shared" si="410"/>
        <v>2873.6</v>
      </c>
      <c r="G874" s="16">
        <f t="shared" si="410"/>
        <v>2873.6</v>
      </c>
      <c r="H874" s="16">
        <f t="shared" si="410"/>
        <v>2873.6</v>
      </c>
      <c r="I874" s="16">
        <f t="shared" si="410"/>
        <v>0</v>
      </c>
      <c r="J874" s="34"/>
      <c r="O874" s="21" t="s">
        <v>1344</v>
      </c>
    </row>
    <row r="875" spans="1:37" x14ac:dyDescent="0.3">
      <c r="A875" s="43" t="s">
        <v>164</v>
      </c>
      <c r="B875" s="17" t="s">
        <v>1085</v>
      </c>
      <c r="C875" s="43" t="s">
        <v>25</v>
      </c>
      <c r="D875" s="43" t="s">
        <v>26</v>
      </c>
      <c r="E875" s="12" t="s">
        <v>379</v>
      </c>
      <c r="F875" s="16">
        <v>2873.6</v>
      </c>
      <c r="G875" s="16">
        <v>2873.6</v>
      </c>
      <c r="H875" s="16">
        <v>2873.6</v>
      </c>
      <c r="I875" s="16"/>
      <c r="J875" s="34"/>
    </row>
    <row r="876" spans="1:37" s="9" customFormat="1" ht="31.2" x14ac:dyDescent="0.3">
      <c r="A876" s="8" t="s">
        <v>170</v>
      </c>
      <c r="B876" s="14"/>
      <c r="C876" s="8"/>
      <c r="D876" s="8"/>
      <c r="E876" s="13" t="s">
        <v>632</v>
      </c>
      <c r="F876" s="15">
        <f>F877+F897+F912</f>
        <v>345974.39999999997</v>
      </c>
      <c r="G876" s="15">
        <f t="shared" ref="G876:I876" si="411">G877+G897+G912</f>
        <v>353197.1</v>
      </c>
      <c r="H876" s="15">
        <f t="shared" si="411"/>
        <v>353197.1</v>
      </c>
      <c r="I876" s="15">
        <f t="shared" si="411"/>
        <v>0</v>
      </c>
      <c r="J876" s="33"/>
      <c r="K876" s="23"/>
      <c r="L876" s="23" t="s">
        <v>1341</v>
      </c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</row>
    <row r="877" spans="1:37" ht="46.8" x14ac:dyDescent="0.3">
      <c r="A877" s="43" t="s">
        <v>171</v>
      </c>
      <c r="B877" s="41"/>
      <c r="C877" s="43"/>
      <c r="D877" s="43"/>
      <c r="E877" s="12" t="s">
        <v>633</v>
      </c>
      <c r="F877" s="16">
        <f t="shared" ref="F877:I877" si="412">F878+F885+F889+F893</f>
        <v>42945.4</v>
      </c>
      <c r="G877" s="16">
        <f t="shared" si="412"/>
        <v>42945.4</v>
      </c>
      <c r="H877" s="16">
        <f t="shared" si="412"/>
        <v>42945.4</v>
      </c>
      <c r="I877" s="16">
        <f t="shared" si="412"/>
        <v>0</v>
      </c>
      <c r="J877" s="34"/>
      <c r="M877" s="21" t="s">
        <v>1342</v>
      </c>
    </row>
    <row r="878" spans="1:37" ht="62.4" x14ac:dyDescent="0.3">
      <c r="A878" s="43" t="s">
        <v>166</v>
      </c>
      <c r="B878" s="41"/>
      <c r="C878" s="43"/>
      <c r="D878" s="43"/>
      <c r="E878" s="12" t="s">
        <v>479</v>
      </c>
      <c r="F878" s="16">
        <f t="shared" ref="F878:I878" si="413">F879+F882</f>
        <v>36931.5</v>
      </c>
      <c r="G878" s="16">
        <f t="shared" si="413"/>
        <v>36931.5</v>
      </c>
      <c r="H878" s="16">
        <f t="shared" si="413"/>
        <v>36931.5</v>
      </c>
      <c r="I878" s="16">
        <f t="shared" si="413"/>
        <v>0</v>
      </c>
      <c r="J878" s="34"/>
      <c r="P878" s="21" t="s">
        <v>1346</v>
      </c>
    </row>
    <row r="879" spans="1:37" ht="46.8" x14ac:dyDescent="0.3">
      <c r="A879" s="43" t="s">
        <v>166</v>
      </c>
      <c r="B879" s="41">
        <v>600</v>
      </c>
      <c r="C879" s="43"/>
      <c r="D879" s="43"/>
      <c r="E879" s="12" t="s">
        <v>395</v>
      </c>
      <c r="F879" s="16">
        <f t="shared" ref="F879:I880" si="414">F880</f>
        <v>19247.099999999999</v>
      </c>
      <c r="G879" s="16">
        <f t="shared" si="414"/>
        <v>19247.099999999999</v>
      </c>
      <c r="H879" s="16">
        <f t="shared" si="414"/>
        <v>19247.099999999999</v>
      </c>
      <c r="I879" s="16">
        <f t="shared" si="414"/>
        <v>0</v>
      </c>
      <c r="J879" s="34"/>
      <c r="N879" s="21" t="s">
        <v>1343</v>
      </c>
    </row>
    <row r="880" spans="1:37" ht="78" x14ac:dyDescent="0.3">
      <c r="A880" s="43" t="s">
        <v>166</v>
      </c>
      <c r="B880" s="41">
        <v>630</v>
      </c>
      <c r="C880" s="43"/>
      <c r="D880" s="43"/>
      <c r="E880" s="12" t="s">
        <v>758</v>
      </c>
      <c r="F880" s="16">
        <f t="shared" si="414"/>
        <v>19247.099999999999</v>
      </c>
      <c r="G880" s="16">
        <f t="shared" si="414"/>
        <v>19247.099999999999</v>
      </c>
      <c r="H880" s="16">
        <f t="shared" si="414"/>
        <v>19247.099999999999</v>
      </c>
      <c r="I880" s="16">
        <f t="shared" si="414"/>
        <v>0</v>
      </c>
      <c r="J880" s="34"/>
      <c r="O880" s="21" t="s">
        <v>1344</v>
      </c>
    </row>
    <row r="881" spans="1:16" x14ac:dyDescent="0.3">
      <c r="A881" s="43" t="s">
        <v>166</v>
      </c>
      <c r="B881" s="41">
        <v>630</v>
      </c>
      <c r="C881" s="43" t="s">
        <v>25</v>
      </c>
      <c r="D881" s="43" t="s">
        <v>5</v>
      </c>
      <c r="E881" s="12" t="s">
        <v>374</v>
      </c>
      <c r="F881" s="16">
        <v>19247.099999999999</v>
      </c>
      <c r="G881" s="16">
        <v>19247.099999999999</v>
      </c>
      <c r="H881" s="16">
        <v>19247.099999999999</v>
      </c>
      <c r="I881" s="16"/>
      <c r="J881" s="34"/>
    </row>
    <row r="882" spans="1:16" x14ac:dyDescent="0.3">
      <c r="A882" s="43" t="s">
        <v>166</v>
      </c>
      <c r="B882" s="41">
        <v>800</v>
      </c>
      <c r="C882" s="43"/>
      <c r="D882" s="43"/>
      <c r="E882" s="12" t="s">
        <v>397</v>
      </c>
      <c r="F882" s="16">
        <f t="shared" ref="F882:I883" si="415">F883</f>
        <v>17684.400000000001</v>
      </c>
      <c r="G882" s="16">
        <f t="shared" si="415"/>
        <v>17684.400000000001</v>
      </c>
      <c r="H882" s="16">
        <f t="shared" si="415"/>
        <v>17684.400000000001</v>
      </c>
      <c r="I882" s="16">
        <f t="shared" si="415"/>
        <v>0</v>
      </c>
      <c r="J882" s="34"/>
      <c r="N882" s="21" t="s">
        <v>1343</v>
      </c>
    </row>
    <row r="883" spans="1:16" ht="78" x14ac:dyDescent="0.3">
      <c r="A883" s="43" t="s">
        <v>166</v>
      </c>
      <c r="B883" s="41">
        <v>810</v>
      </c>
      <c r="C883" s="43"/>
      <c r="D883" s="43"/>
      <c r="E883" s="12" t="s">
        <v>412</v>
      </c>
      <c r="F883" s="16">
        <f t="shared" si="415"/>
        <v>17684.400000000001</v>
      </c>
      <c r="G883" s="16">
        <f t="shared" si="415"/>
        <v>17684.400000000001</v>
      </c>
      <c r="H883" s="16">
        <f t="shared" si="415"/>
        <v>17684.400000000001</v>
      </c>
      <c r="I883" s="16">
        <f t="shared" si="415"/>
        <v>0</v>
      </c>
      <c r="J883" s="34"/>
      <c r="O883" s="21" t="s">
        <v>1344</v>
      </c>
    </row>
    <row r="884" spans="1:16" x14ac:dyDescent="0.3">
      <c r="A884" s="43" t="s">
        <v>166</v>
      </c>
      <c r="B884" s="41">
        <v>810</v>
      </c>
      <c r="C884" s="43" t="s">
        <v>25</v>
      </c>
      <c r="D884" s="43" t="s">
        <v>5</v>
      </c>
      <c r="E884" s="12" t="s">
        <v>374</v>
      </c>
      <c r="F884" s="16">
        <v>17684.400000000001</v>
      </c>
      <c r="G884" s="16">
        <v>17684.400000000001</v>
      </c>
      <c r="H884" s="16">
        <v>17684.400000000001</v>
      </c>
      <c r="I884" s="16"/>
      <c r="J884" s="34"/>
    </row>
    <row r="885" spans="1:16" ht="46.8" x14ac:dyDescent="0.3">
      <c r="A885" s="43" t="s">
        <v>167</v>
      </c>
      <c r="B885" s="41"/>
      <c r="C885" s="43"/>
      <c r="D885" s="43"/>
      <c r="E885" s="12" t="s">
        <v>480</v>
      </c>
      <c r="F885" s="16">
        <f t="shared" ref="F885:I887" si="416">F886</f>
        <v>4759.3</v>
      </c>
      <c r="G885" s="16">
        <f t="shared" si="416"/>
        <v>4759.3</v>
      </c>
      <c r="H885" s="16">
        <f t="shared" si="416"/>
        <v>4759.3</v>
      </c>
      <c r="I885" s="16">
        <f t="shared" si="416"/>
        <v>0</v>
      </c>
      <c r="J885" s="34"/>
      <c r="P885" s="21" t="s">
        <v>1346</v>
      </c>
    </row>
    <row r="886" spans="1:16" ht="46.8" x14ac:dyDescent="0.3">
      <c r="A886" s="43" t="s">
        <v>167</v>
      </c>
      <c r="B886" s="41">
        <v>600</v>
      </c>
      <c r="C886" s="43"/>
      <c r="D886" s="43"/>
      <c r="E886" s="12" t="s">
        <v>395</v>
      </c>
      <c r="F886" s="16">
        <f t="shared" si="416"/>
        <v>4759.3</v>
      </c>
      <c r="G886" s="16">
        <f t="shared" si="416"/>
        <v>4759.3</v>
      </c>
      <c r="H886" s="16">
        <f t="shared" si="416"/>
        <v>4759.3</v>
      </c>
      <c r="I886" s="16">
        <f t="shared" si="416"/>
        <v>0</v>
      </c>
      <c r="J886" s="34"/>
      <c r="N886" s="21" t="s">
        <v>1343</v>
      </c>
    </row>
    <row r="887" spans="1:16" ht="78" x14ac:dyDescent="0.3">
      <c r="A887" s="43" t="s">
        <v>167</v>
      </c>
      <c r="B887" s="41">
        <v>630</v>
      </c>
      <c r="C887" s="43"/>
      <c r="D887" s="43"/>
      <c r="E887" s="12" t="s">
        <v>758</v>
      </c>
      <c r="F887" s="16">
        <f t="shared" si="416"/>
        <v>4759.3</v>
      </c>
      <c r="G887" s="16">
        <f t="shared" si="416"/>
        <v>4759.3</v>
      </c>
      <c r="H887" s="16">
        <f t="shared" si="416"/>
        <v>4759.3</v>
      </c>
      <c r="I887" s="16">
        <f t="shared" si="416"/>
        <v>0</v>
      </c>
      <c r="J887" s="34"/>
      <c r="O887" s="21" t="s">
        <v>1344</v>
      </c>
    </row>
    <row r="888" spans="1:16" x14ac:dyDescent="0.3">
      <c r="A888" s="43" t="s">
        <v>167</v>
      </c>
      <c r="B888" s="41">
        <v>630</v>
      </c>
      <c r="C888" s="43" t="s">
        <v>25</v>
      </c>
      <c r="D888" s="43" t="s">
        <v>87</v>
      </c>
      <c r="E888" s="12" t="s">
        <v>375</v>
      </c>
      <c r="F888" s="16">
        <v>4759.3</v>
      </c>
      <c r="G888" s="16">
        <v>4759.3</v>
      </c>
      <c r="H888" s="16">
        <v>4759.3</v>
      </c>
      <c r="I888" s="16"/>
      <c r="J888" s="34"/>
    </row>
    <row r="889" spans="1:16" ht="46.8" x14ac:dyDescent="0.3">
      <c r="A889" s="43" t="s">
        <v>168</v>
      </c>
      <c r="B889" s="41"/>
      <c r="C889" s="43"/>
      <c r="D889" s="43"/>
      <c r="E889" s="12" t="s">
        <v>528</v>
      </c>
      <c r="F889" s="16">
        <f t="shared" ref="F889:I891" si="417">F890</f>
        <v>1234.9000000000001</v>
      </c>
      <c r="G889" s="16">
        <f t="shared" si="417"/>
        <v>1234.9000000000001</v>
      </c>
      <c r="H889" s="16">
        <f t="shared" si="417"/>
        <v>1234.9000000000001</v>
      </c>
      <c r="I889" s="16">
        <f t="shared" si="417"/>
        <v>0</v>
      </c>
      <c r="J889" s="34"/>
      <c r="P889" s="21" t="s">
        <v>1346</v>
      </c>
    </row>
    <row r="890" spans="1:16" ht="46.8" x14ac:dyDescent="0.3">
      <c r="A890" s="43" t="s">
        <v>168</v>
      </c>
      <c r="B890" s="41">
        <v>600</v>
      </c>
      <c r="C890" s="43"/>
      <c r="D890" s="43"/>
      <c r="E890" s="12" t="s">
        <v>395</v>
      </c>
      <c r="F890" s="16">
        <f t="shared" si="417"/>
        <v>1234.9000000000001</v>
      </c>
      <c r="G890" s="16">
        <f t="shared" si="417"/>
        <v>1234.9000000000001</v>
      </c>
      <c r="H890" s="16">
        <f t="shared" si="417"/>
        <v>1234.9000000000001</v>
      </c>
      <c r="I890" s="16">
        <f t="shared" si="417"/>
        <v>0</v>
      </c>
      <c r="J890" s="34"/>
      <c r="N890" s="21" t="s">
        <v>1343</v>
      </c>
    </row>
    <row r="891" spans="1:16" ht="78" x14ac:dyDescent="0.3">
      <c r="A891" s="43" t="s">
        <v>168</v>
      </c>
      <c r="B891" s="41">
        <v>630</v>
      </c>
      <c r="C891" s="43"/>
      <c r="D891" s="43"/>
      <c r="E891" s="12" t="s">
        <v>758</v>
      </c>
      <c r="F891" s="16">
        <f t="shared" si="417"/>
        <v>1234.9000000000001</v>
      </c>
      <c r="G891" s="16">
        <f t="shared" si="417"/>
        <v>1234.9000000000001</v>
      </c>
      <c r="H891" s="16">
        <f t="shared" si="417"/>
        <v>1234.9000000000001</v>
      </c>
      <c r="I891" s="16">
        <f t="shared" si="417"/>
        <v>0</v>
      </c>
      <c r="J891" s="34"/>
      <c r="O891" s="21" t="s">
        <v>1344</v>
      </c>
    </row>
    <row r="892" spans="1:16" x14ac:dyDescent="0.3">
      <c r="A892" s="43" t="s">
        <v>168</v>
      </c>
      <c r="B892" s="41">
        <v>630</v>
      </c>
      <c r="C892" s="43" t="s">
        <v>49</v>
      </c>
      <c r="D892" s="43" t="s">
        <v>104</v>
      </c>
      <c r="E892" s="12" t="s">
        <v>385</v>
      </c>
      <c r="F892" s="16">
        <f>1234.9</f>
        <v>1234.9000000000001</v>
      </c>
      <c r="G892" s="16">
        <f>1234.9</f>
        <v>1234.9000000000001</v>
      </c>
      <c r="H892" s="16">
        <f>1234.9</f>
        <v>1234.9000000000001</v>
      </c>
      <c r="I892" s="16"/>
      <c r="J892" s="34"/>
    </row>
    <row r="893" spans="1:16" ht="62.4" x14ac:dyDescent="0.3">
      <c r="A893" s="43" t="s">
        <v>169</v>
      </c>
      <c r="B893" s="41"/>
      <c r="C893" s="43"/>
      <c r="D893" s="43"/>
      <c r="E893" s="12" t="s">
        <v>481</v>
      </c>
      <c r="F893" s="16">
        <f t="shared" ref="F893:I895" si="418">F894</f>
        <v>19.7</v>
      </c>
      <c r="G893" s="16">
        <f t="shared" si="418"/>
        <v>19.7</v>
      </c>
      <c r="H893" s="16">
        <f t="shared" si="418"/>
        <v>19.7</v>
      </c>
      <c r="I893" s="16">
        <f t="shared" si="418"/>
        <v>0</v>
      </c>
      <c r="J893" s="34"/>
      <c r="P893" s="21" t="s">
        <v>1346</v>
      </c>
    </row>
    <row r="894" spans="1:16" ht="46.8" x14ac:dyDescent="0.3">
      <c r="A894" s="43" t="s">
        <v>169</v>
      </c>
      <c r="B894" s="41">
        <v>600</v>
      </c>
      <c r="C894" s="43"/>
      <c r="D894" s="43"/>
      <c r="E894" s="12" t="s">
        <v>395</v>
      </c>
      <c r="F894" s="16">
        <f t="shared" si="418"/>
        <v>19.7</v>
      </c>
      <c r="G894" s="16">
        <f t="shared" si="418"/>
        <v>19.7</v>
      </c>
      <c r="H894" s="16">
        <f t="shared" si="418"/>
        <v>19.7</v>
      </c>
      <c r="I894" s="16">
        <f t="shared" si="418"/>
        <v>0</v>
      </c>
      <c r="J894" s="34"/>
      <c r="N894" s="21" t="s">
        <v>1343</v>
      </c>
    </row>
    <row r="895" spans="1:16" ht="78" x14ac:dyDescent="0.3">
      <c r="A895" s="43" t="s">
        <v>169</v>
      </c>
      <c r="B895" s="41">
        <v>630</v>
      </c>
      <c r="C895" s="43"/>
      <c r="D895" s="43"/>
      <c r="E895" s="12" t="s">
        <v>758</v>
      </c>
      <c r="F895" s="16">
        <f t="shared" si="418"/>
        <v>19.7</v>
      </c>
      <c r="G895" s="16">
        <f t="shared" si="418"/>
        <v>19.7</v>
      </c>
      <c r="H895" s="16">
        <f t="shared" si="418"/>
        <v>19.7</v>
      </c>
      <c r="I895" s="16">
        <f t="shared" si="418"/>
        <v>0</v>
      </c>
      <c r="J895" s="34"/>
      <c r="O895" s="21" t="s">
        <v>1344</v>
      </c>
    </row>
    <row r="896" spans="1:16" x14ac:dyDescent="0.3">
      <c r="A896" s="43" t="s">
        <v>169</v>
      </c>
      <c r="B896" s="41">
        <v>630</v>
      </c>
      <c r="C896" s="43" t="s">
        <v>49</v>
      </c>
      <c r="D896" s="43" t="s">
        <v>104</v>
      </c>
      <c r="E896" s="12" t="s">
        <v>385</v>
      </c>
      <c r="F896" s="16">
        <v>19.7</v>
      </c>
      <c r="G896" s="16">
        <v>19.7</v>
      </c>
      <c r="H896" s="16">
        <v>19.7</v>
      </c>
      <c r="I896" s="16"/>
      <c r="J896" s="34"/>
    </row>
    <row r="897" spans="1:16" ht="109.2" x14ac:dyDescent="0.3">
      <c r="A897" s="43" t="s">
        <v>570</v>
      </c>
      <c r="B897" s="41"/>
      <c r="C897" s="43"/>
      <c r="D897" s="43"/>
      <c r="E897" s="12" t="s">
        <v>569</v>
      </c>
      <c r="F897" s="16">
        <f t="shared" ref="F897:I897" si="419">F898</f>
        <v>283029.19999999995</v>
      </c>
      <c r="G897" s="16">
        <f t="shared" si="419"/>
        <v>290251.89999999997</v>
      </c>
      <c r="H897" s="16">
        <f t="shared" si="419"/>
        <v>290251.89999999997</v>
      </c>
      <c r="I897" s="16">
        <f t="shared" si="419"/>
        <v>0</v>
      </c>
      <c r="J897" s="34"/>
      <c r="M897" s="21" t="s">
        <v>1342</v>
      </c>
    </row>
    <row r="898" spans="1:16" ht="46.8" x14ac:dyDescent="0.3">
      <c r="A898" s="43" t="s">
        <v>568</v>
      </c>
      <c r="B898" s="41"/>
      <c r="C898" s="43"/>
      <c r="D898" s="43"/>
      <c r="E898" s="12" t="s">
        <v>474</v>
      </c>
      <c r="F898" s="16">
        <f t="shared" ref="F898:I898" si="420">F899+F902+F905+F909</f>
        <v>283029.19999999995</v>
      </c>
      <c r="G898" s="16">
        <f t="shared" si="420"/>
        <v>290251.89999999997</v>
      </c>
      <c r="H898" s="16">
        <f t="shared" si="420"/>
        <v>290251.89999999997</v>
      </c>
      <c r="I898" s="16">
        <f t="shared" si="420"/>
        <v>0</v>
      </c>
      <c r="J898" s="34"/>
      <c r="P898" s="21" t="s">
        <v>1346</v>
      </c>
    </row>
    <row r="899" spans="1:16" ht="93.6" hidden="1" x14ac:dyDescent="0.3">
      <c r="A899" s="43" t="s">
        <v>568</v>
      </c>
      <c r="B899" s="41">
        <v>100</v>
      </c>
      <c r="C899" s="43"/>
      <c r="D899" s="43"/>
      <c r="E899" s="12" t="s">
        <v>391</v>
      </c>
      <c r="F899" s="16">
        <f t="shared" ref="F899:I900" si="421">F900</f>
        <v>0</v>
      </c>
      <c r="G899" s="16">
        <f t="shared" si="421"/>
        <v>0</v>
      </c>
      <c r="H899" s="16">
        <f t="shared" si="421"/>
        <v>0</v>
      </c>
      <c r="I899" s="16">
        <f t="shared" si="421"/>
        <v>0</v>
      </c>
      <c r="J899" s="34">
        <v>0</v>
      </c>
      <c r="N899" s="21" t="s">
        <v>1343</v>
      </c>
    </row>
    <row r="900" spans="1:16" ht="31.2" hidden="1" x14ac:dyDescent="0.3">
      <c r="A900" s="43" t="s">
        <v>568</v>
      </c>
      <c r="B900" s="41">
        <v>120</v>
      </c>
      <c r="C900" s="43"/>
      <c r="D900" s="43"/>
      <c r="E900" s="12" t="s">
        <v>399</v>
      </c>
      <c r="F900" s="16">
        <f t="shared" si="421"/>
        <v>0</v>
      </c>
      <c r="G900" s="16">
        <f t="shared" si="421"/>
        <v>0</v>
      </c>
      <c r="H900" s="16">
        <f t="shared" si="421"/>
        <v>0</v>
      </c>
      <c r="I900" s="16">
        <f t="shared" si="421"/>
        <v>0</v>
      </c>
      <c r="J900" s="34">
        <v>0</v>
      </c>
      <c r="O900" s="21" t="s">
        <v>1344</v>
      </c>
    </row>
    <row r="901" spans="1:16" hidden="1" x14ac:dyDescent="0.3">
      <c r="A901" s="43" t="s">
        <v>568</v>
      </c>
      <c r="B901" s="41">
        <v>120</v>
      </c>
      <c r="C901" s="43" t="s">
        <v>25</v>
      </c>
      <c r="D901" s="43" t="s">
        <v>26</v>
      </c>
      <c r="E901" s="12" t="s">
        <v>379</v>
      </c>
      <c r="F901" s="16"/>
      <c r="G901" s="16"/>
      <c r="H901" s="16"/>
      <c r="I901" s="16"/>
      <c r="J901" s="34">
        <v>0</v>
      </c>
    </row>
    <row r="902" spans="1:16" ht="31.2" x14ac:dyDescent="0.3">
      <c r="A902" s="43" t="s">
        <v>568</v>
      </c>
      <c r="B902" s="41">
        <v>200</v>
      </c>
      <c r="C902" s="43"/>
      <c r="D902" s="43"/>
      <c r="E902" s="12" t="s">
        <v>392</v>
      </c>
      <c r="F902" s="16">
        <f t="shared" ref="F902:I903" si="422">F903</f>
        <v>1447.8</v>
      </c>
      <c r="G902" s="16">
        <f t="shared" si="422"/>
        <v>1447.8</v>
      </c>
      <c r="H902" s="16">
        <f t="shared" si="422"/>
        <v>1447.8</v>
      </c>
      <c r="I902" s="16">
        <f t="shared" si="422"/>
        <v>0</v>
      </c>
      <c r="J902" s="34"/>
      <c r="N902" s="21" t="s">
        <v>1343</v>
      </c>
    </row>
    <row r="903" spans="1:16" ht="46.8" x14ac:dyDescent="0.3">
      <c r="A903" s="43" t="s">
        <v>568</v>
      </c>
      <c r="B903" s="41">
        <v>240</v>
      </c>
      <c r="C903" s="43"/>
      <c r="D903" s="43"/>
      <c r="E903" s="12" t="s">
        <v>400</v>
      </c>
      <c r="F903" s="16">
        <f t="shared" si="422"/>
        <v>1447.8</v>
      </c>
      <c r="G903" s="16">
        <f t="shared" si="422"/>
        <v>1447.8</v>
      </c>
      <c r="H903" s="16">
        <f t="shared" si="422"/>
        <v>1447.8</v>
      </c>
      <c r="I903" s="16">
        <f t="shared" si="422"/>
        <v>0</v>
      </c>
      <c r="J903" s="34"/>
      <c r="O903" s="21" t="s">
        <v>1344</v>
      </c>
    </row>
    <row r="904" spans="1:16" x14ac:dyDescent="0.3">
      <c r="A904" s="43" t="s">
        <v>568</v>
      </c>
      <c r="B904" s="41">
        <v>240</v>
      </c>
      <c r="C904" s="43" t="s">
        <v>25</v>
      </c>
      <c r="D904" s="43" t="s">
        <v>26</v>
      </c>
      <c r="E904" s="12" t="s">
        <v>379</v>
      </c>
      <c r="F904" s="16">
        <v>1447.8</v>
      </c>
      <c r="G904" s="16">
        <v>1447.8</v>
      </c>
      <c r="H904" s="16">
        <v>1447.8</v>
      </c>
      <c r="I904" s="16"/>
      <c r="J904" s="34"/>
    </row>
    <row r="905" spans="1:16" ht="46.8" x14ac:dyDescent="0.3">
      <c r="A905" s="43" t="s">
        <v>568</v>
      </c>
      <c r="B905" s="41">
        <v>600</v>
      </c>
      <c r="C905" s="43"/>
      <c r="D905" s="43"/>
      <c r="E905" s="12" t="s">
        <v>395</v>
      </c>
      <c r="F905" s="16">
        <f t="shared" ref="F905:I905" si="423">F906</f>
        <v>151858.4</v>
      </c>
      <c r="G905" s="16">
        <f t="shared" si="423"/>
        <v>155510.79999999999</v>
      </c>
      <c r="H905" s="16">
        <f t="shared" si="423"/>
        <v>155510.79999999999</v>
      </c>
      <c r="I905" s="16">
        <f t="shared" si="423"/>
        <v>0</v>
      </c>
      <c r="J905" s="34"/>
      <c r="N905" s="21" t="s">
        <v>1343</v>
      </c>
    </row>
    <row r="906" spans="1:16" ht="78" x14ac:dyDescent="0.3">
      <c r="A906" s="43" t="s">
        <v>568</v>
      </c>
      <c r="B906" s="41">
        <v>630</v>
      </c>
      <c r="C906" s="43"/>
      <c r="D906" s="43"/>
      <c r="E906" s="12" t="s">
        <v>758</v>
      </c>
      <c r="F906" s="16">
        <f t="shared" ref="F906:I906" si="424">F907+F908</f>
        <v>151858.4</v>
      </c>
      <c r="G906" s="16">
        <f t="shared" si="424"/>
        <v>155510.79999999999</v>
      </c>
      <c r="H906" s="16">
        <f t="shared" si="424"/>
        <v>155510.79999999999</v>
      </c>
      <c r="I906" s="16">
        <f t="shared" si="424"/>
        <v>0</v>
      </c>
      <c r="J906" s="34"/>
      <c r="O906" s="21" t="s">
        <v>1344</v>
      </c>
    </row>
    <row r="907" spans="1:16" x14ac:dyDescent="0.3">
      <c r="A907" s="43" t="s">
        <v>568</v>
      </c>
      <c r="B907" s="41">
        <v>630</v>
      </c>
      <c r="C907" s="43" t="s">
        <v>25</v>
      </c>
      <c r="D907" s="43" t="s">
        <v>5</v>
      </c>
      <c r="E907" s="12" t="s">
        <v>374</v>
      </c>
      <c r="F907" s="16">
        <v>95840.7</v>
      </c>
      <c r="G907" s="16">
        <v>98474.4</v>
      </c>
      <c r="H907" s="16">
        <v>98474.4</v>
      </c>
      <c r="I907" s="16"/>
      <c r="J907" s="34"/>
    </row>
    <row r="908" spans="1:16" x14ac:dyDescent="0.3">
      <c r="A908" s="43" t="s">
        <v>568</v>
      </c>
      <c r="B908" s="41">
        <v>630</v>
      </c>
      <c r="C908" s="43" t="s">
        <v>25</v>
      </c>
      <c r="D908" s="43" t="s">
        <v>87</v>
      </c>
      <c r="E908" s="12" t="s">
        <v>375</v>
      </c>
      <c r="F908" s="16">
        <v>56017.7</v>
      </c>
      <c r="G908" s="16">
        <v>57036.4</v>
      </c>
      <c r="H908" s="16">
        <v>57036.4</v>
      </c>
      <c r="I908" s="16"/>
      <c r="J908" s="34"/>
    </row>
    <row r="909" spans="1:16" x14ac:dyDescent="0.3">
      <c r="A909" s="43" t="s">
        <v>568</v>
      </c>
      <c r="B909" s="41">
        <v>800</v>
      </c>
      <c r="C909" s="43"/>
      <c r="D909" s="43"/>
      <c r="E909" s="12" t="s">
        <v>397</v>
      </c>
      <c r="F909" s="16">
        <f t="shared" ref="F909:I910" si="425">F910</f>
        <v>129723</v>
      </c>
      <c r="G909" s="16">
        <f t="shared" si="425"/>
        <v>133293.29999999999</v>
      </c>
      <c r="H909" s="16">
        <f t="shared" si="425"/>
        <v>133293.29999999999</v>
      </c>
      <c r="I909" s="16">
        <f t="shared" si="425"/>
        <v>0</v>
      </c>
      <c r="J909" s="34"/>
      <c r="N909" s="21" t="s">
        <v>1343</v>
      </c>
    </row>
    <row r="910" spans="1:16" ht="78" x14ac:dyDescent="0.3">
      <c r="A910" s="43" t="s">
        <v>568</v>
      </c>
      <c r="B910" s="41">
        <v>810</v>
      </c>
      <c r="C910" s="43"/>
      <c r="D910" s="43"/>
      <c r="E910" s="12" t="s">
        <v>412</v>
      </c>
      <c r="F910" s="16">
        <f t="shared" si="425"/>
        <v>129723</v>
      </c>
      <c r="G910" s="16">
        <f t="shared" si="425"/>
        <v>133293.29999999999</v>
      </c>
      <c r="H910" s="16">
        <f t="shared" si="425"/>
        <v>133293.29999999999</v>
      </c>
      <c r="I910" s="16">
        <f t="shared" si="425"/>
        <v>0</v>
      </c>
      <c r="J910" s="34"/>
      <c r="O910" s="21" t="s">
        <v>1344</v>
      </c>
    </row>
    <row r="911" spans="1:16" x14ac:dyDescent="0.3">
      <c r="A911" s="43" t="s">
        <v>568</v>
      </c>
      <c r="B911" s="41">
        <v>810</v>
      </c>
      <c r="C911" s="43" t="s">
        <v>25</v>
      </c>
      <c r="D911" s="43" t="s">
        <v>5</v>
      </c>
      <c r="E911" s="12" t="s">
        <v>374</v>
      </c>
      <c r="F911" s="16">
        <v>129723</v>
      </c>
      <c r="G911" s="16">
        <v>133293.29999999999</v>
      </c>
      <c r="H911" s="16">
        <v>133293.29999999999</v>
      </c>
      <c r="I911" s="16"/>
      <c r="J911" s="34"/>
    </row>
    <row r="912" spans="1:16" ht="31.2" x14ac:dyDescent="0.3">
      <c r="A912" s="43" t="s">
        <v>1329</v>
      </c>
      <c r="B912" s="41"/>
      <c r="C912" s="43"/>
      <c r="D912" s="43"/>
      <c r="E912" s="12" t="s">
        <v>1330</v>
      </c>
      <c r="F912" s="16">
        <f>F913</f>
        <v>19999.8</v>
      </c>
      <c r="G912" s="16">
        <f t="shared" ref="G912:I915" si="426">G913</f>
        <v>19999.8</v>
      </c>
      <c r="H912" s="16">
        <f t="shared" si="426"/>
        <v>19999.8</v>
      </c>
      <c r="I912" s="16">
        <f t="shared" si="426"/>
        <v>0</v>
      </c>
      <c r="J912" s="34"/>
      <c r="M912" s="21" t="s">
        <v>1342</v>
      </c>
    </row>
    <row r="913" spans="1:37" ht="46.8" x14ac:dyDescent="0.3">
      <c r="A913" s="43" t="s">
        <v>1332</v>
      </c>
      <c r="B913" s="41"/>
      <c r="C913" s="43"/>
      <c r="D913" s="43"/>
      <c r="E913" s="12" t="s">
        <v>1331</v>
      </c>
      <c r="F913" s="16">
        <f>F914</f>
        <v>19999.8</v>
      </c>
      <c r="G913" s="16">
        <f t="shared" si="426"/>
        <v>19999.8</v>
      </c>
      <c r="H913" s="16">
        <f t="shared" si="426"/>
        <v>19999.8</v>
      </c>
      <c r="I913" s="16">
        <f t="shared" si="426"/>
        <v>0</v>
      </c>
      <c r="J913" s="34"/>
      <c r="P913" s="21" t="s">
        <v>1346</v>
      </c>
    </row>
    <row r="914" spans="1:37" ht="46.8" x14ac:dyDescent="0.3">
      <c r="A914" s="43" t="s">
        <v>1332</v>
      </c>
      <c r="B914" s="41">
        <v>600</v>
      </c>
      <c r="C914" s="43"/>
      <c r="D914" s="43"/>
      <c r="E914" s="12" t="s">
        <v>395</v>
      </c>
      <c r="F914" s="16">
        <f>F915</f>
        <v>19999.8</v>
      </c>
      <c r="G914" s="16">
        <f t="shared" si="426"/>
        <v>19999.8</v>
      </c>
      <c r="H914" s="16">
        <f t="shared" si="426"/>
        <v>19999.8</v>
      </c>
      <c r="I914" s="16">
        <f t="shared" si="426"/>
        <v>0</v>
      </c>
      <c r="J914" s="34"/>
      <c r="N914" s="21" t="s">
        <v>1343</v>
      </c>
    </row>
    <row r="915" spans="1:37" ht="78" x14ac:dyDescent="0.3">
      <c r="A915" s="43" t="s">
        <v>1332</v>
      </c>
      <c r="B915" s="41">
        <v>630</v>
      </c>
      <c r="C915" s="43"/>
      <c r="D915" s="43"/>
      <c r="E915" s="12" t="s">
        <v>758</v>
      </c>
      <c r="F915" s="16">
        <f>F916</f>
        <v>19999.8</v>
      </c>
      <c r="G915" s="16">
        <f t="shared" si="426"/>
        <v>19999.8</v>
      </c>
      <c r="H915" s="16">
        <f t="shared" si="426"/>
        <v>19999.8</v>
      </c>
      <c r="I915" s="16">
        <f t="shared" si="426"/>
        <v>0</v>
      </c>
      <c r="J915" s="34"/>
      <c r="O915" s="21" t="s">
        <v>1344</v>
      </c>
    </row>
    <row r="916" spans="1:37" x14ac:dyDescent="0.3">
      <c r="A916" s="43" t="s">
        <v>1332</v>
      </c>
      <c r="B916" s="41">
        <v>630</v>
      </c>
      <c r="C916" s="43" t="s">
        <v>25</v>
      </c>
      <c r="D916" s="43" t="s">
        <v>17</v>
      </c>
      <c r="E916" s="12" t="s">
        <v>376</v>
      </c>
      <c r="F916" s="16">
        <v>19999.8</v>
      </c>
      <c r="G916" s="16">
        <v>19999.8</v>
      </c>
      <c r="H916" s="16">
        <v>19999.8</v>
      </c>
      <c r="I916" s="16"/>
      <c r="J916" s="34"/>
    </row>
    <row r="917" spans="1:37" s="7" customFormat="1" ht="46.8" x14ac:dyDescent="0.3">
      <c r="A917" s="6" t="s">
        <v>173</v>
      </c>
      <c r="B917" s="11"/>
      <c r="C917" s="6"/>
      <c r="D917" s="6"/>
      <c r="E917" s="42" t="s">
        <v>634</v>
      </c>
      <c r="F917" s="10">
        <f>F918+F928+F1004</f>
        <v>2441222.6999999997</v>
      </c>
      <c r="G917" s="10">
        <f>G918+G928+G1004</f>
        <v>2674308.0999999996</v>
      </c>
      <c r="H917" s="10">
        <f>H918+H928+H1004</f>
        <v>2871192.1999999997</v>
      </c>
      <c r="I917" s="10">
        <f>I918+I928+I1004</f>
        <v>0</v>
      </c>
      <c r="J917" s="34"/>
      <c r="K917" s="22" t="s">
        <v>1340</v>
      </c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  <c r="AK917" s="22"/>
    </row>
    <row r="918" spans="1:37" s="9" customFormat="1" ht="31.2" x14ac:dyDescent="0.3">
      <c r="A918" s="8" t="s">
        <v>174</v>
      </c>
      <c r="B918" s="14"/>
      <c r="C918" s="8"/>
      <c r="D918" s="8"/>
      <c r="E918" s="13" t="s">
        <v>805</v>
      </c>
      <c r="F918" s="15">
        <f t="shared" ref="F918:I918" si="427">F919</f>
        <v>204896.3</v>
      </c>
      <c r="G918" s="15">
        <f t="shared" si="427"/>
        <v>305572.3</v>
      </c>
      <c r="H918" s="15">
        <f t="shared" si="427"/>
        <v>0</v>
      </c>
      <c r="I918" s="15">
        <f t="shared" si="427"/>
        <v>0</v>
      </c>
      <c r="J918" s="33"/>
      <c r="K918" s="23"/>
      <c r="L918" s="23" t="s">
        <v>1341</v>
      </c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</row>
    <row r="919" spans="1:37" ht="62.4" x14ac:dyDescent="0.3">
      <c r="A919" s="43" t="s">
        <v>175</v>
      </c>
      <c r="B919" s="41"/>
      <c r="C919" s="43"/>
      <c r="D919" s="43"/>
      <c r="E919" s="12" t="s">
        <v>635</v>
      </c>
      <c r="F919" s="16">
        <f>F920+F924</f>
        <v>204896.3</v>
      </c>
      <c r="G919" s="16">
        <f t="shared" ref="G919:I919" si="428">G920+G924</f>
        <v>305572.3</v>
      </c>
      <c r="H919" s="16">
        <f t="shared" si="428"/>
        <v>0</v>
      </c>
      <c r="I919" s="16">
        <f t="shared" si="428"/>
        <v>0</v>
      </c>
      <c r="J919" s="34"/>
      <c r="M919" s="21" t="s">
        <v>1342</v>
      </c>
    </row>
    <row r="920" spans="1:37" ht="78" hidden="1" x14ac:dyDescent="0.3">
      <c r="A920" s="43" t="s">
        <v>172</v>
      </c>
      <c r="B920" s="41"/>
      <c r="C920" s="43"/>
      <c r="D920" s="43"/>
      <c r="E920" s="12" t="s">
        <v>482</v>
      </c>
      <c r="F920" s="16">
        <f t="shared" ref="F920:I920" si="429">F921</f>
        <v>0</v>
      </c>
      <c r="G920" s="16">
        <f t="shared" si="429"/>
        <v>0</v>
      </c>
      <c r="H920" s="16">
        <f t="shared" si="429"/>
        <v>0</v>
      </c>
      <c r="I920" s="16">
        <f t="shared" si="429"/>
        <v>0</v>
      </c>
      <c r="J920" s="34">
        <v>0</v>
      </c>
      <c r="P920" s="21" t="s">
        <v>1346</v>
      </c>
    </row>
    <row r="921" spans="1:37" hidden="1" x14ac:dyDescent="0.3">
      <c r="A921" s="43" t="s">
        <v>172</v>
      </c>
      <c r="B921" s="41">
        <v>800</v>
      </c>
      <c r="C921" s="43"/>
      <c r="D921" s="43"/>
      <c r="E921" s="12" t="s">
        <v>397</v>
      </c>
      <c r="F921" s="16">
        <f t="shared" ref="F921:I922" si="430">F922</f>
        <v>0</v>
      </c>
      <c r="G921" s="16">
        <f t="shared" si="430"/>
        <v>0</v>
      </c>
      <c r="H921" s="16">
        <f t="shared" si="430"/>
        <v>0</v>
      </c>
      <c r="I921" s="16">
        <f t="shared" si="430"/>
        <v>0</v>
      </c>
      <c r="J921" s="34">
        <v>0</v>
      </c>
      <c r="N921" s="21" t="s">
        <v>1343</v>
      </c>
    </row>
    <row r="922" spans="1:37" ht="78" hidden="1" x14ac:dyDescent="0.3">
      <c r="A922" s="43" t="s">
        <v>172</v>
      </c>
      <c r="B922" s="41">
        <v>810</v>
      </c>
      <c r="C922" s="43"/>
      <c r="D922" s="43"/>
      <c r="E922" s="12" t="s">
        <v>412</v>
      </c>
      <c r="F922" s="16">
        <f t="shared" si="430"/>
        <v>0</v>
      </c>
      <c r="G922" s="16">
        <f t="shared" si="430"/>
        <v>0</v>
      </c>
      <c r="H922" s="16">
        <f t="shared" si="430"/>
        <v>0</v>
      </c>
      <c r="I922" s="16">
        <f t="shared" si="430"/>
        <v>0</v>
      </c>
      <c r="J922" s="34">
        <v>0</v>
      </c>
      <c r="O922" s="21" t="s">
        <v>1344</v>
      </c>
    </row>
    <row r="923" spans="1:37" hidden="1" x14ac:dyDescent="0.3">
      <c r="A923" s="43" t="s">
        <v>172</v>
      </c>
      <c r="B923" s="41">
        <v>810</v>
      </c>
      <c r="C923" s="43" t="s">
        <v>25</v>
      </c>
      <c r="D923" s="43" t="s">
        <v>5</v>
      </c>
      <c r="E923" s="12" t="s">
        <v>374</v>
      </c>
      <c r="F923" s="16"/>
      <c r="G923" s="16"/>
      <c r="H923" s="16"/>
      <c r="I923" s="16"/>
      <c r="J923" s="34">
        <v>0</v>
      </c>
    </row>
    <row r="924" spans="1:37" ht="78" x14ac:dyDescent="0.3">
      <c r="A924" s="17" t="s">
        <v>779</v>
      </c>
      <c r="B924" s="41"/>
      <c r="C924" s="43"/>
      <c r="D924" s="43"/>
      <c r="E924" s="12" t="s">
        <v>995</v>
      </c>
      <c r="F924" s="16">
        <f t="shared" ref="F924:I926" si="431">F925</f>
        <v>204896.3</v>
      </c>
      <c r="G924" s="16">
        <f t="shared" si="431"/>
        <v>305572.3</v>
      </c>
      <c r="H924" s="16">
        <f t="shared" si="431"/>
        <v>0</v>
      </c>
      <c r="I924" s="16">
        <f t="shared" si="431"/>
        <v>0</v>
      </c>
      <c r="J924" s="34"/>
      <c r="P924" s="21" t="s">
        <v>1346</v>
      </c>
    </row>
    <row r="925" spans="1:37" ht="46.8" x14ac:dyDescent="0.3">
      <c r="A925" s="17" t="s">
        <v>779</v>
      </c>
      <c r="B925" s="41">
        <v>400</v>
      </c>
      <c r="C925" s="43"/>
      <c r="D925" s="43"/>
      <c r="E925" s="12" t="s">
        <v>394</v>
      </c>
      <c r="F925" s="16">
        <f t="shared" si="431"/>
        <v>204896.3</v>
      </c>
      <c r="G925" s="16">
        <f t="shared" si="431"/>
        <v>305572.3</v>
      </c>
      <c r="H925" s="16">
        <f t="shared" si="431"/>
        <v>0</v>
      </c>
      <c r="I925" s="16">
        <f t="shared" si="431"/>
        <v>0</v>
      </c>
      <c r="J925" s="34"/>
      <c r="N925" s="21" t="s">
        <v>1343</v>
      </c>
    </row>
    <row r="926" spans="1:37" x14ac:dyDescent="0.3">
      <c r="A926" s="17" t="s">
        <v>779</v>
      </c>
      <c r="B926" s="41">
        <v>410</v>
      </c>
      <c r="C926" s="43"/>
      <c r="D926" s="43"/>
      <c r="E926" s="12" t="s">
        <v>407</v>
      </c>
      <c r="F926" s="16">
        <f t="shared" si="431"/>
        <v>204896.3</v>
      </c>
      <c r="G926" s="16">
        <f t="shared" si="431"/>
        <v>305572.3</v>
      </c>
      <c r="H926" s="16">
        <f t="shared" si="431"/>
        <v>0</v>
      </c>
      <c r="I926" s="16">
        <f t="shared" si="431"/>
        <v>0</v>
      </c>
      <c r="J926" s="34"/>
      <c r="O926" s="21" t="s">
        <v>1344</v>
      </c>
    </row>
    <row r="927" spans="1:37" x14ac:dyDescent="0.3">
      <c r="A927" s="17" t="s">
        <v>779</v>
      </c>
      <c r="B927" s="41">
        <v>410</v>
      </c>
      <c r="C927" s="43" t="s">
        <v>25</v>
      </c>
      <c r="D927" s="43" t="s">
        <v>5</v>
      </c>
      <c r="E927" s="12" t="s">
        <v>374</v>
      </c>
      <c r="F927" s="16">
        <v>204896.3</v>
      </c>
      <c r="G927" s="16">
        <v>305572.3</v>
      </c>
      <c r="H927" s="16"/>
      <c r="I927" s="16"/>
      <c r="J927" s="34"/>
    </row>
    <row r="928" spans="1:37" s="9" customFormat="1" ht="31.2" x14ac:dyDescent="0.3">
      <c r="A928" s="8" t="s">
        <v>179</v>
      </c>
      <c r="B928" s="14"/>
      <c r="C928" s="8"/>
      <c r="D928" s="8"/>
      <c r="E928" s="13" t="s">
        <v>806</v>
      </c>
      <c r="F928" s="15">
        <f>F929+F980+F999</f>
        <v>1625916.0999999999</v>
      </c>
      <c r="G928" s="15">
        <f>G929+G980+G999</f>
        <v>1586236.9</v>
      </c>
      <c r="H928" s="15">
        <f>H929+H980+H999</f>
        <v>1860920.0999999999</v>
      </c>
      <c r="I928" s="15">
        <f>I929+I980+I999</f>
        <v>0</v>
      </c>
      <c r="J928" s="33"/>
      <c r="K928" s="23"/>
      <c r="L928" s="23" t="s">
        <v>1341</v>
      </c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</row>
    <row r="929" spans="1:16" ht="78" x14ac:dyDescent="0.3">
      <c r="A929" s="43" t="s">
        <v>180</v>
      </c>
      <c r="B929" s="41"/>
      <c r="C929" s="43"/>
      <c r="D929" s="43"/>
      <c r="E929" s="12" t="s">
        <v>807</v>
      </c>
      <c r="F929" s="16">
        <f>F930+F938+F976+F952+F958+F934+F964+F970+F942+F948</f>
        <v>764101.5</v>
      </c>
      <c r="G929" s="16">
        <f>G930+G938+G976+G952+G958+G934+G964+G970+G942+G948</f>
        <v>1533319.0999999999</v>
      </c>
      <c r="H929" s="16">
        <f>H930+H938+H976+H952+H958+H934+H964+H970+H942+H948</f>
        <v>1860920.0999999999</v>
      </c>
      <c r="I929" s="16">
        <f>I930+I938+I976+I952+I958+I934+I964+I970+I942+I948</f>
        <v>0</v>
      </c>
      <c r="J929" s="34"/>
      <c r="M929" s="21" t="s">
        <v>1342</v>
      </c>
    </row>
    <row r="930" spans="1:16" ht="46.8" hidden="1" x14ac:dyDescent="0.3">
      <c r="A930" s="43" t="s">
        <v>176</v>
      </c>
      <c r="B930" s="41"/>
      <c r="C930" s="43"/>
      <c r="D930" s="43"/>
      <c r="E930" s="12" t="s">
        <v>537</v>
      </c>
      <c r="F930" s="16">
        <f t="shared" ref="F930:I932" si="432">F931</f>
        <v>0</v>
      </c>
      <c r="G930" s="16">
        <f t="shared" si="432"/>
        <v>0</v>
      </c>
      <c r="H930" s="16">
        <f t="shared" si="432"/>
        <v>0</v>
      </c>
      <c r="I930" s="16">
        <f t="shared" si="432"/>
        <v>0</v>
      </c>
      <c r="J930" s="34">
        <v>0</v>
      </c>
      <c r="P930" s="21" t="s">
        <v>1346</v>
      </c>
    </row>
    <row r="931" spans="1:16" ht="46.8" hidden="1" x14ac:dyDescent="0.3">
      <c r="A931" s="43" t="s">
        <v>176</v>
      </c>
      <c r="B931" s="41">
        <v>400</v>
      </c>
      <c r="C931" s="43"/>
      <c r="D931" s="43"/>
      <c r="E931" s="12" t="s">
        <v>394</v>
      </c>
      <c r="F931" s="16">
        <f t="shared" si="432"/>
        <v>0</v>
      </c>
      <c r="G931" s="16">
        <f t="shared" si="432"/>
        <v>0</v>
      </c>
      <c r="H931" s="16">
        <f t="shared" si="432"/>
        <v>0</v>
      </c>
      <c r="I931" s="16">
        <f t="shared" si="432"/>
        <v>0</v>
      </c>
      <c r="J931" s="34">
        <v>0</v>
      </c>
      <c r="N931" s="21" t="s">
        <v>1343</v>
      </c>
    </row>
    <row r="932" spans="1:16" hidden="1" x14ac:dyDescent="0.3">
      <c r="A932" s="43" t="s">
        <v>176</v>
      </c>
      <c r="B932" s="41">
        <v>410</v>
      </c>
      <c r="C932" s="43"/>
      <c r="D932" s="43"/>
      <c r="E932" s="12" t="s">
        <v>407</v>
      </c>
      <c r="F932" s="16">
        <f t="shared" si="432"/>
        <v>0</v>
      </c>
      <c r="G932" s="16">
        <f t="shared" si="432"/>
        <v>0</v>
      </c>
      <c r="H932" s="16">
        <f t="shared" si="432"/>
        <v>0</v>
      </c>
      <c r="I932" s="16">
        <f t="shared" si="432"/>
        <v>0</v>
      </c>
      <c r="J932" s="34">
        <v>0</v>
      </c>
      <c r="O932" s="21" t="s">
        <v>1344</v>
      </c>
    </row>
    <row r="933" spans="1:16" hidden="1" x14ac:dyDescent="0.3">
      <c r="A933" s="43" t="s">
        <v>176</v>
      </c>
      <c r="B933" s="41">
        <v>410</v>
      </c>
      <c r="C933" s="43" t="s">
        <v>25</v>
      </c>
      <c r="D933" s="43" t="s">
        <v>87</v>
      </c>
      <c r="E933" s="12" t="s">
        <v>375</v>
      </c>
      <c r="F933" s="19"/>
      <c r="G933" s="19"/>
      <c r="H933" s="19"/>
      <c r="I933" s="19"/>
      <c r="J933" s="34">
        <v>0</v>
      </c>
    </row>
    <row r="934" spans="1:16" hidden="1" x14ac:dyDescent="0.3">
      <c r="A934" s="17" t="s">
        <v>831</v>
      </c>
      <c r="B934" s="41"/>
      <c r="C934" s="43"/>
      <c r="D934" s="43"/>
      <c r="E934" s="12" t="s">
        <v>1105</v>
      </c>
      <c r="F934" s="16">
        <f t="shared" ref="F934:I936" si="433">F935</f>
        <v>0</v>
      </c>
      <c r="G934" s="16">
        <f t="shared" si="433"/>
        <v>0</v>
      </c>
      <c r="H934" s="16">
        <f t="shared" si="433"/>
        <v>0</v>
      </c>
      <c r="I934" s="16">
        <f t="shared" si="433"/>
        <v>0</v>
      </c>
      <c r="J934" s="34">
        <v>0</v>
      </c>
      <c r="P934" s="21" t="s">
        <v>1346</v>
      </c>
    </row>
    <row r="935" spans="1:16" ht="46.8" hidden="1" x14ac:dyDescent="0.3">
      <c r="A935" s="17" t="s">
        <v>831</v>
      </c>
      <c r="B935" s="41">
        <v>400</v>
      </c>
      <c r="C935" s="43"/>
      <c r="D935" s="43"/>
      <c r="E935" s="12" t="s">
        <v>394</v>
      </c>
      <c r="F935" s="16">
        <f t="shared" si="433"/>
        <v>0</v>
      </c>
      <c r="G935" s="16">
        <f t="shared" si="433"/>
        <v>0</v>
      </c>
      <c r="H935" s="16">
        <f t="shared" si="433"/>
        <v>0</v>
      </c>
      <c r="I935" s="16">
        <f t="shared" si="433"/>
        <v>0</v>
      </c>
      <c r="J935" s="34">
        <v>0</v>
      </c>
      <c r="N935" s="21" t="s">
        <v>1343</v>
      </c>
    </row>
    <row r="936" spans="1:16" hidden="1" x14ac:dyDescent="0.3">
      <c r="A936" s="17" t="s">
        <v>831</v>
      </c>
      <c r="B936" s="41">
        <v>410</v>
      </c>
      <c r="C936" s="43"/>
      <c r="D936" s="43"/>
      <c r="E936" s="12" t="s">
        <v>407</v>
      </c>
      <c r="F936" s="16">
        <f t="shared" si="433"/>
        <v>0</v>
      </c>
      <c r="G936" s="16">
        <f t="shared" si="433"/>
        <v>0</v>
      </c>
      <c r="H936" s="16">
        <f t="shared" si="433"/>
        <v>0</v>
      </c>
      <c r="I936" s="16">
        <f t="shared" si="433"/>
        <v>0</v>
      </c>
      <c r="J936" s="34">
        <v>0</v>
      </c>
      <c r="O936" s="21" t="s">
        <v>1344</v>
      </c>
    </row>
    <row r="937" spans="1:16" hidden="1" x14ac:dyDescent="0.3">
      <c r="A937" s="17" t="s">
        <v>831</v>
      </c>
      <c r="B937" s="41">
        <v>410</v>
      </c>
      <c r="C937" s="43" t="s">
        <v>25</v>
      </c>
      <c r="D937" s="43" t="s">
        <v>87</v>
      </c>
      <c r="E937" s="12" t="s">
        <v>375</v>
      </c>
      <c r="F937" s="16"/>
      <c r="G937" s="16"/>
      <c r="H937" s="16"/>
      <c r="I937" s="16"/>
      <c r="J937" s="34">
        <v>0</v>
      </c>
    </row>
    <row r="938" spans="1:16" ht="31.2" x14ac:dyDescent="0.3">
      <c r="A938" s="43" t="s">
        <v>177</v>
      </c>
      <c r="B938" s="41"/>
      <c r="C938" s="43"/>
      <c r="D938" s="43"/>
      <c r="E938" s="12" t="s">
        <v>636</v>
      </c>
      <c r="F938" s="16">
        <f t="shared" ref="F938:I940" si="434">F939</f>
        <v>62244.1</v>
      </c>
      <c r="G938" s="16">
        <f t="shared" si="434"/>
        <v>0</v>
      </c>
      <c r="H938" s="16">
        <f t="shared" si="434"/>
        <v>0</v>
      </c>
      <c r="I938" s="16">
        <f t="shared" si="434"/>
        <v>0</v>
      </c>
      <c r="J938" s="34"/>
      <c r="P938" s="21" t="s">
        <v>1346</v>
      </c>
    </row>
    <row r="939" spans="1:16" ht="46.8" x14ac:dyDescent="0.3">
      <c r="A939" s="43" t="s">
        <v>177</v>
      </c>
      <c r="B939" s="41">
        <v>400</v>
      </c>
      <c r="C939" s="43"/>
      <c r="D939" s="43"/>
      <c r="E939" s="12" t="s">
        <v>394</v>
      </c>
      <c r="F939" s="16">
        <f t="shared" si="434"/>
        <v>62244.1</v>
      </c>
      <c r="G939" s="16">
        <f t="shared" si="434"/>
        <v>0</v>
      </c>
      <c r="H939" s="16">
        <f t="shared" si="434"/>
        <v>0</v>
      </c>
      <c r="I939" s="16">
        <f t="shared" si="434"/>
        <v>0</v>
      </c>
      <c r="J939" s="34"/>
      <c r="N939" s="21" t="s">
        <v>1343</v>
      </c>
    </row>
    <row r="940" spans="1:16" x14ac:dyDescent="0.3">
      <c r="A940" s="43" t="s">
        <v>177</v>
      </c>
      <c r="B940" s="41">
        <v>410</v>
      </c>
      <c r="C940" s="43"/>
      <c r="D940" s="43"/>
      <c r="E940" s="12" t="s">
        <v>407</v>
      </c>
      <c r="F940" s="16">
        <f t="shared" si="434"/>
        <v>62244.1</v>
      </c>
      <c r="G940" s="16">
        <f t="shared" si="434"/>
        <v>0</v>
      </c>
      <c r="H940" s="16">
        <f t="shared" si="434"/>
        <v>0</v>
      </c>
      <c r="I940" s="16">
        <f t="shared" si="434"/>
        <v>0</v>
      </c>
      <c r="J940" s="34"/>
      <c r="O940" s="21" t="s">
        <v>1344</v>
      </c>
    </row>
    <row r="941" spans="1:16" x14ac:dyDescent="0.3">
      <c r="A941" s="43" t="s">
        <v>177</v>
      </c>
      <c r="B941" s="41">
        <v>410</v>
      </c>
      <c r="C941" s="43" t="s">
        <v>25</v>
      </c>
      <c r="D941" s="43" t="s">
        <v>17</v>
      </c>
      <c r="E941" s="12" t="s">
        <v>376</v>
      </c>
      <c r="F941" s="16">
        <v>62244.1</v>
      </c>
      <c r="G941" s="16"/>
      <c r="H941" s="16"/>
      <c r="I941" s="16"/>
      <c r="J941" s="34"/>
    </row>
    <row r="942" spans="1:16" ht="31.2" x14ac:dyDescent="0.3">
      <c r="A942" s="43" t="s">
        <v>1190</v>
      </c>
      <c r="B942" s="41"/>
      <c r="C942" s="43"/>
      <c r="D942" s="43"/>
      <c r="E942" s="12" t="s">
        <v>1191</v>
      </c>
      <c r="F942" s="16">
        <f t="shared" ref="F942:I944" si="435">F943</f>
        <v>147175</v>
      </c>
      <c r="G942" s="16">
        <f t="shared" si="435"/>
        <v>222299.2</v>
      </c>
      <c r="H942" s="16">
        <f t="shared" si="435"/>
        <v>0</v>
      </c>
      <c r="I942" s="16">
        <f t="shared" si="435"/>
        <v>0</v>
      </c>
      <c r="J942" s="34"/>
      <c r="P942" s="21" t="s">
        <v>1346</v>
      </c>
    </row>
    <row r="943" spans="1:16" ht="46.8" x14ac:dyDescent="0.3">
      <c r="A943" s="43" t="s">
        <v>1190</v>
      </c>
      <c r="B943" s="41">
        <v>400</v>
      </c>
      <c r="C943" s="43"/>
      <c r="D943" s="43"/>
      <c r="E943" s="12" t="s">
        <v>394</v>
      </c>
      <c r="F943" s="16">
        <f>F944+F946</f>
        <v>147175</v>
      </c>
      <c r="G943" s="16">
        <f t="shared" ref="G943:I943" si="436">G944+G946</f>
        <v>222299.2</v>
      </c>
      <c r="H943" s="16">
        <f t="shared" si="436"/>
        <v>0</v>
      </c>
      <c r="I943" s="16">
        <f t="shared" si="436"/>
        <v>0</v>
      </c>
      <c r="J943" s="34"/>
      <c r="N943" s="21" t="s">
        <v>1343</v>
      </c>
    </row>
    <row r="944" spans="1:16" x14ac:dyDescent="0.3">
      <c r="A944" s="43" t="s">
        <v>1190</v>
      </c>
      <c r="B944" s="41">
        <v>410</v>
      </c>
      <c r="C944" s="43"/>
      <c r="D944" s="43"/>
      <c r="E944" s="12" t="s">
        <v>407</v>
      </c>
      <c r="F944" s="16">
        <f t="shared" si="435"/>
        <v>92554.3</v>
      </c>
      <c r="G944" s="16">
        <f t="shared" si="435"/>
        <v>222299.2</v>
      </c>
      <c r="H944" s="16">
        <f t="shared" si="435"/>
        <v>0</v>
      </c>
      <c r="I944" s="16">
        <f t="shared" si="435"/>
        <v>0</v>
      </c>
      <c r="J944" s="34"/>
      <c r="O944" s="21" t="s">
        <v>1344</v>
      </c>
    </row>
    <row r="945" spans="1:16" x14ac:dyDescent="0.3">
      <c r="A945" s="43" t="s">
        <v>1190</v>
      </c>
      <c r="B945" s="41">
        <v>410</v>
      </c>
      <c r="C945" s="43" t="s">
        <v>25</v>
      </c>
      <c r="D945" s="43" t="s">
        <v>87</v>
      </c>
      <c r="E945" s="12" t="s">
        <v>375</v>
      </c>
      <c r="F945" s="16">
        <f>147175-54620.7</f>
        <v>92554.3</v>
      </c>
      <c r="G945" s="16">
        <v>222299.2</v>
      </c>
      <c r="H945" s="16"/>
      <c r="I945" s="16"/>
      <c r="J945" s="34"/>
    </row>
    <row r="946" spans="1:16" ht="140.4" x14ac:dyDescent="0.3">
      <c r="A946" s="43" t="s">
        <v>1190</v>
      </c>
      <c r="B946" s="41">
        <v>460</v>
      </c>
      <c r="C946" s="43"/>
      <c r="D946" s="43"/>
      <c r="E946" s="12" t="s">
        <v>408</v>
      </c>
      <c r="F946" s="16">
        <f>F947</f>
        <v>54620.7</v>
      </c>
      <c r="G946" s="16">
        <f t="shared" ref="G946:I946" si="437">G947</f>
        <v>0</v>
      </c>
      <c r="H946" s="16">
        <f t="shared" si="437"/>
        <v>0</v>
      </c>
      <c r="I946" s="16">
        <f t="shared" si="437"/>
        <v>0</v>
      </c>
      <c r="J946" s="34"/>
      <c r="O946" s="21" t="s">
        <v>1344</v>
      </c>
    </row>
    <row r="947" spans="1:16" x14ac:dyDescent="0.3">
      <c r="A947" s="43" t="s">
        <v>1190</v>
      </c>
      <c r="B947" s="41">
        <v>460</v>
      </c>
      <c r="C947" s="43" t="s">
        <v>25</v>
      </c>
      <c r="D947" s="43" t="s">
        <v>87</v>
      </c>
      <c r="E947" s="12" t="s">
        <v>375</v>
      </c>
      <c r="F947" s="16">
        <v>54620.7</v>
      </c>
      <c r="G947" s="16"/>
      <c r="H947" s="16"/>
      <c r="I947" s="16"/>
      <c r="J947" s="34"/>
    </row>
    <row r="948" spans="1:16" ht="46.8" x14ac:dyDescent="0.3">
      <c r="A948" s="43" t="s">
        <v>1327</v>
      </c>
      <c r="B948" s="41"/>
      <c r="C948" s="43"/>
      <c r="D948" s="43"/>
      <c r="E948" s="12" t="s">
        <v>1328</v>
      </c>
      <c r="F948" s="16">
        <f>F949</f>
        <v>25000</v>
      </c>
      <c r="G948" s="16">
        <f t="shared" ref="G948:I950" si="438">G949</f>
        <v>100000</v>
      </c>
      <c r="H948" s="16">
        <f t="shared" si="438"/>
        <v>757100.7</v>
      </c>
      <c r="I948" s="16">
        <f t="shared" si="438"/>
        <v>0</v>
      </c>
      <c r="J948" s="34"/>
      <c r="P948" s="21" t="s">
        <v>1346</v>
      </c>
    </row>
    <row r="949" spans="1:16" ht="46.8" x14ac:dyDescent="0.3">
      <c r="A949" s="43" t="s">
        <v>1327</v>
      </c>
      <c r="B949" s="41">
        <v>400</v>
      </c>
      <c r="C949" s="43"/>
      <c r="D949" s="43"/>
      <c r="E949" s="12" t="s">
        <v>394</v>
      </c>
      <c r="F949" s="16">
        <f>F950</f>
        <v>25000</v>
      </c>
      <c r="G949" s="16">
        <f t="shared" si="438"/>
        <v>100000</v>
      </c>
      <c r="H949" s="16">
        <f t="shared" si="438"/>
        <v>757100.7</v>
      </c>
      <c r="I949" s="16">
        <f t="shared" si="438"/>
        <v>0</v>
      </c>
      <c r="J949" s="34"/>
      <c r="N949" s="21" t="s">
        <v>1343</v>
      </c>
    </row>
    <row r="950" spans="1:16" x14ac:dyDescent="0.3">
      <c r="A950" s="43" t="s">
        <v>1327</v>
      </c>
      <c r="B950" s="41">
        <v>410</v>
      </c>
      <c r="C950" s="43"/>
      <c r="D950" s="43"/>
      <c r="E950" s="12" t="s">
        <v>407</v>
      </c>
      <c r="F950" s="16">
        <f>F951</f>
        <v>25000</v>
      </c>
      <c r="G950" s="16">
        <f t="shared" si="438"/>
        <v>100000</v>
      </c>
      <c r="H950" s="16">
        <f t="shared" si="438"/>
        <v>757100.7</v>
      </c>
      <c r="I950" s="16">
        <f t="shared" si="438"/>
        <v>0</v>
      </c>
      <c r="J950" s="34"/>
      <c r="O950" s="21" t="s">
        <v>1344</v>
      </c>
    </row>
    <row r="951" spans="1:16" x14ac:dyDescent="0.3">
      <c r="A951" s="43" t="s">
        <v>1327</v>
      </c>
      <c r="B951" s="41">
        <v>410</v>
      </c>
      <c r="C951" s="43" t="s">
        <v>25</v>
      </c>
      <c r="D951" s="43" t="s">
        <v>87</v>
      </c>
      <c r="E951" s="12" t="s">
        <v>375</v>
      </c>
      <c r="F951" s="16">
        <v>25000</v>
      </c>
      <c r="G951" s="16">
        <v>100000</v>
      </c>
      <c r="H951" s="16">
        <f>857100.7-100000</f>
        <v>757100.7</v>
      </c>
      <c r="I951" s="16"/>
      <c r="J951" s="34"/>
    </row>
    <row r="952" spans="1:16" ht="46.8" x14ac:dyDescent="0.3">
      <c r="A952" s="43" t="s">
        <v>541</v>
      </c>
      <c r="B952" s="41"/>
      <c r="C952" s="43"/>
      <c r="D952" s="43"/>
      <c r="E952" s="12" t="s">
        <v>775</v>
      </c>
      <c r="F952" s="16">
        <f t="shared" ref="F952:I954" si="439">F953</f>
        <v>47000</v>
      </c>
      <c r="G952" s="16">
        <f t="shared" si="439"/>
        <v>453000</v>
      </c>
      <c r="H952" s="16">
        <f t="shared" si="439"/>
        <v>1103819.3999999999</v>
      </c>
      <c r="I952" s="16">
        <f t="shared" si="439"/>
        <v>0</v>
      </c>
      <c r="J952" s="34"/>
      <c r="P952" s="21" t="s">
        <v>1346</v>
      </c>
    </row>
    <row r="953" spans="1:16" ht="46.8" x14ac:dyDescent="0.3">
      <c r="A953" s="43" t="s">
        <v>541</v>
      </c>
      <c r="B953" s="41">
        <v>400</v>
      </c>
      <c r="C953" s="43"/>
      <c r="D953" s="43"/>
      <c r="E953" s="12" t="s">
        <v>394</v>
      </c>
      <c r="F953" s="16">
        <f>F954+F956</f>
        <v>47000</v>
      </c>
      <c r="G953" s="16">
        <f t="shared" ref="G953:I953" si="440">G954+G956</f>
        <v>453000</v>
      </c>
      <c r="H953" s="16">
        <f t="shared" si="440"/>
        <v>1103819.3999999999</v>
      </c>
      <c r="I953" s="16">
        <f t="shared" si="440"/>
        <v>0</v>
      </c>
      <c r="J953" s="34"/>
      <c r="N953" s="21" t="s">
        <v>1343</v>
      </c>
    </row>
    <row r="954" spans="1:16" x14ac:dyDescent="0.3">
      <c r="A954" s="43" t="s">
        <v>541</v>
      </c>
      <c r="B954" s="41">
        <v>410</v>
      </c>
      <c r="C954" s="43"/>
      <c r="D954" s="43"/>
      <c r="E954" s="12" t="s">
        <v>407</v>
      </c>
      <c r="F954" s="16">
        <f t="shared" si="439"/>
        <v>47000</v>
      </c>
      <c r="G954" s="16">
        <f t="shared" si="439"/>
        <v>453000</v>
      </c>
      <c r="H954" s="16">
        <f t="shared" si="439"/>
        <v>1049198.7</v>
      </c>
      <c r="I954" s="16">
        <f t="shared" si="439"/>
        <v>0</v>
      </c>
      <c r="J954" s="34"/>
      <c r="O954" s="21" t="s">
        <v>1344</v>
      </c>
    </row>
    <row r="955" spans="1:16" x14ac:dyDescent="0.3">
      <c r="A955" s="43" t="s">
        <v>541</v>
      </c>
      <c r="B955" s="41">
        <v>410</v>
      </c>
      <c r="C955" s="43" t="s">
        <v>25</v>
      </c>
      <c r="D955" s="43" t="s">
        <v>87</v>
      </c>
      <c r="E955" s="12" t="s">
        <v>375</v>
      </c>
      <c r="F955" s="16">
        <v>47000</v>
      </c>
      <c r="G955" s="16">
        <v>453000</v>
      </c>
      <c r="H955" s="16">
        <f>1103819.4-54620.7</f>
        <v>1049198.7</v>
      </c>
      <c r="I955" s="16"/>
      <c r="J955" s="34"/>
    </row>
    <row r="956" spans="1:16" ht="140.4" x14ac:dyDescent="0.3">
      <c r="A956" s="43" t="s">
        <v>541</v>
      </c>
      <c r="B956" s="41">
        <v>460</v>
      </c>
      <c r="C956" s="43"/>
      <c r="D956" s="43"/>
      <c r="E956" s="12" t="s">
        <v>408</v>
      </c>
      <c r="F956" s="16">
        <f>F957</f>
        <v>0</v>
      </c>
      <c r="G956" s="16">
        <f t="shared" ref="G956:I956" si="441">G957</f>
        <v>0</v>
      </c>
      <c r="H956" s="16">
        <f t="shared" si="441"/>
        <v>54620.7</v>
      </c>
      <c r="I956" s="16">
        <f t="shared" si="441"/>
        <v>0</v>
      </c>
      <c r="J956" s="34"/>
      <c r="O956" s="21" t="s">
        <v>1344</v>
      </c>
    </row>
    <row r="957" spans="1:16" x14ac:dyDescent="0.3">
      <c r="A957" s="43" t="s">
        <v>541</v>
      </c>
      <c r="B957" s="41">
        <v>460</v>
      </c>
      <c r="C957" s="43" t="s">
        <v>25</v>
      </c>
      <c r="D957" s="43" t="s">
        <v>87</v>
      </c>
      <c r="E957" s="12" t="s">
        <v>375</v>
      </c>
      <c r="F957" s="16"/>
      <c r="G957" s="16"/>
      <c r="H957" s="16">
        <v>54620.7</v>
      </c>
      <c r="I957" s="16"/>
      <c r="J957" s="34"/>
    </row>
    <row r="958" spans="1:16" ht="46.8" x14ac:dyDescent="0.3">
      <c r="A958" s="17" t="s">
        <v>778</v>
      </c>
      <c r="B958" s="41"/>
      <c r="C958" s="43"/>
      <c r="D958" s="43"/>
      <c r="E958" s="12" t="s">
        <v>1106</v>
      </c>
      <c r="F958" s="16">
        <f t="shared" ref="F958:I960" si="442">F959</f>
        <v>247160.9</v>
      </c>
      <c r="G958" s="16">
        <f t="shared" si="442"/>
        <v>412839.1</v>
      </c>
      <c r="H958" s="16">
        <f t="shared" si="442"/>
        <v>0</v>
      </c>
      <c r="I958" s="16">
        <f t="shared" si="442"/>
        <v>0</v>
      </c>
      <c r="J958" s="34"/>
      <c r="P958" s="21" t="s">
        <v>1346</v>
      </c>
    </row>
    <row r="959" spans="1:16" ht="46.8" x14ac:dyDescent="0.3">
      <c r="A959" s="17" t="s">
        <v>778</v>
      </c>
      <c r="B959" s="41">
        <v>400</v>
      </c>
      <c r="C959" s="43"/>
      <c r="D959" s="43"/>
      <c r="E959" s="12" t="s">
        <v>394</v>
      </c>
      <c r="F959" s="16">
        <f>F960+F962</f>
        <v>247160.9</v>
      </c>
      <c r="G959" s="16">
        <f t="shared" ref="G959:I959" si="443">G960+G962</f>
        <v>412839.1</v>
      </c>
      <c r="H959" s="16">
        <f t="shared" si="443"/>
        <v>0</v>
      </c>
      <c r="I959" s="16">
        <f t="shared" si="443"/>
        <v>0</v>
      </c>
      <c r="J959" s="34"/>
      <c r="N959" s="21" t="s">
        <v>1343</v>
      </c>
    </row>
    <row r="960" spans="1:16" x14ac:dyDescent="0.3">
      <c r="A960" s="17" t="s">
        <v>778</v>
      </c>
      <c r="B960" s="41">
        <v>410</v>
      </c>
      <c r="C960" s="43"/>
      <c r="D960" s="43"/>
      <c r="E960" s="12" t="s">
        <v>407</v>
      </c>
      <c r="F960" s="16">
        <f t="shared" si="442"/>
        <v>247160.9</v>
      </c>
      <c r="G960" s="16">
        <f t="shared" si="442"/>
        <v>386829.3</v>
      </c>
      <c r="H960" s="16">
        <f t="shared" si="442"/>
        <v>0</v>
      </c>
      <c r="I960" s="16">
        <f t="shared" si="442"/>
        <v>0</v>
      </c>
      <c r="J960" s="34"/>
      <c r="O960" s="21" t="s">
        <v>1344</v>
      </c>
    </row>
    <row r="961" spans="1:16" x14ac:dyDescent="0.3">
      <c r="A961" s="17" t="s">
        <v>778</v>
      </c>
      <c r="B961" s="41">
        <v>410</v>
      </c>
      <c r="C961" s="43" t="s">
        <v>25</v>
      </c>
      <c r="D961" s="43" t="s">
        <v>87</v>
      </c>
      <c r="E961" s="12" t="s">
        <v>375</v>
      </c>
      <c r="F961" s="16">
        <v>247160.9</v>
      </c>
      <c r="G961" s="16">
        <f>412839.1-26009.8</f>
        <v>386829.3</v>
      </c>
      <c r="H961" s="16"/>
      <c r="I961" s="16"/>
      <c r="J961" s="34"/>
    </row>
    <row r="962" spans="1:16" ht="140.4" x14ac:dyDescent="0.3">
      <c r="A962" s="17" t="s">
        <v>778</v>
      </c>
      <c r="B962" s="41">
        <v>460</v>
      </c>
      <c r="C962" s="43"/>
      <c r="D962" s="43"/>
      <c r="E962" s="12" t="s">
        <v>408</v>
      </c>
      <c r="F962" s="16">
        <f>F963</f>
        <v>0</v>
      </c>
      <c r="G962" s="16">
        <f t="shared" ref="G962:I962" si="444">G963</f>
        <v>26009.8</v>
      </c>
      <c r="H962" s="16">
        <f t="shared" si="444"/>
        <v>0</v>
      </c>
      <c r="I962" s="16">
        <f t="shared" si="444"/>
        <v>0</v>
      </c>
      <c r="J962" s="34"/>
      <c r="O962" s="21" t="s">
        <v>1344</v>
      </c>
    </row>
    <row r="963" spans="1:16" x14ac:dyDescent="0.3">
      <c r="A963" s="17" t="s">
        <v>778</v>
      </c>
      <c r="B963" s="41">
        <v>460</v>
      </c>
      <c r="C963" s="43" t="s">
        <v>25</v>
      </c>
      <c r="D963" s="43" t="s">
        <v>87</v>
      </c>
      <c r="E963" s="12" t="s">
        <v>375</v>
      </c>
      <c r="F963" s="16"/>
      <c r="G963" s="16">
        <v>26009.8</v>
      </c>
      <c r="H963" s="16"/>
      <c r="I963" s="16"/>
      <c r="J963" s="34"/>
    </row>
    <row r="964" spans="1:16" ht="31.2" hidden="1" x14ac:dyDescent="0.3">
      <c r="A964" s="17" t="s">
        <v>832</v>
      </c>
      <c r="B964" s="41"/>
      <c r="C964" s="43"/>
      <c r="D964" s="43"/>
      <c r="E964" s="12" t="s">
        <v>1019</v>
      </c>
      <c r="F964" s="16">
        <f t="shared" ref="F964:I966" si="445">F965</f>
        <v>0</v>
      </c>
      <c r="G964" s="16">
        <f t="shared" si="445"/>
        <v>0</v>
      </c>
      <c r="H964" s="16">
        <f t="shared" si="445"/>
        <v>0</v>
      </c>
      <c r="I964" s="16">
        <f t="shared" si="445"/>
        <v>0</v>
      </c>
      <c r="J964" s="34">
        <v>0</v>
      </c>
      <c r="P964" s="21" t="s">
        <v>1346</v>
      </c>
    </row>
    <row r="965" spans="1:16" ht="46.8" hidden="1" x14ac:dyDescent="0.3">
      <c r="A965" s="17" t="s">
        <v>832</v>
      </c>
      <c r="B965" s="41">
        <v>400</v>
      </c>
      <c r="C965" s="43"/>
      <c r="D965" s="43"/>
      <c r="E965" s="12" t="s">
        <v>394</v>
      </c>
      <c r="F965" s="16">
        <f t="shared" ref="F965:I965" si="446">F966+F968</f>
        <v>0</v>
      </c>
      <c r="G965" s="16">
        <f t="shared" si="446"/>
        <v>0</v>
      </c>
      <c r="H965" s="16">
        <f t="shared" si="446"/>
        <v>0</v>
      </c>
      <c r="I965" s="16">
        <f t="shared" si="446"/>
        <v>0</v>
      </c>
      <c r="J965" s="34">
        <v>0</v>
      </c>
      <c r="N965" s="21" t="s">
        <v>1343</v>
      </c>
    </row>
    <row r="966" spans="1:16" hidden="1" x14ac:dyDescent="0.3">
      <c r="A966" s="17" t="s">
        <v>832</v>
      </c>
      <c r="B966" s="41">
        <v>410</v>
      </c>
      <c r="C966" s="43"/>
      <c r="D966" s="43"/>
      <c r="E966" s="12" t="s">
        <v>407</v>
      </c>
      <c r="F966" s="16">
        <f t="shared" si="445"/>
        <v>0</v>
      </c>
      <c r="G966" s="16">
        <f t="shared" si="445"/>
        <v>0</v>
      </c>
      <c r="H966" s="16">
        <f t="shared" si="445"/>
        <v>0</v>
      </c>
      <c r="I966" s="16">
        <f t="shared" si="445"/>
        <v>0</v>
      </c>
      <c r="J966" s="34">
        <v>0</v>
      </c>
      <c r="O966" s="21" t="s">
        <v>1344</v>
      </c>
    </row>
    <row r="967" spans="1:16" hidden="1" x14ac:dyDescent="0.3">
      <c r="A967" s="17" t="s">
        <v>832</v>
      </c>
      <c r="B967" s="41">
        <v>410</v>
      </c>
      <c r="C967" s="43" t="s">
        <v>25</v>
      </c>
      <c r="D967" s="43" t="s">
        <v>87</v>
      </c>
      <c r="E967" s="12" t="s">
        <v>375</v>
      </c>
      <c r="F967" s="16"/>
      <c r="G967" s="16"/>
      <c r="H967" s="16"/>
      <c r="I967" s="16"/>
      <c r="J967" s="34">
        <v>0</v>
      </c>
    </row>
    <row r="968" spans="1:16" ht="140.4" hidden="1" x14ac:dyDescent="0.3">
      <c r="A968" s="17" t="s">
        <v>832</v>
      </c>
      <c r="B968" s="41">
        <v>460</v>
      </c>
      <c r="C968" s="43"/>
      <c r="D968" s="43"/>
      <c r="E968" s="12" t="s">
        <v>408</v>
      </c>
      <c r="F968" s="16">
        <f t="shared" ref="F968:I968" si="447">F969</f>
        <v>0</v>
      </c>
      <c r="G968" s="16">
        <f t="shared" si="447"/>
        <v>0</v>
      </c>
      <c r="H968" s="16">
        <f t="shared" si="447"/>
        <v>0</v>
      </c>
      <c r="I968" s="16">
        <f t="shared" si="447"/>
        <v>0</v>
      </c>
      <c r="J968" s="34">
        <v>0</v>
      </c>
      <c r="O968" s="21" t="s">
        <v>1344</v>
      </c>
    </row>
    <row r="969" spans="1:16" hidden="1" x14ac:dyDescent="0.3">
      <c r="A969" s="17" t="s">
        <v>832</v>
      </c>
      <c r="B969" s="41">
        <v>460</v>
      </c>
      <c r="C969" s="43" t="s">
        <v>25</v>
      </c>
      <c r="D969" s="43" t="s">
        <v>87</v>
      </c>
      <c r="E969" s="12" t="s">
        <v>375</v>
      </c>
      <c r="F969" s="16"/>
      <c r="G969" s="16"/>
      <c r="H969" s="16"/>
      <c r="I969" s="16"/>
      <c r="J969" s="34">
        <v>0</v>
      </c>
    </row>
    <row r="970" spans="1:16" ht="31.2" hidden="1" x14ac:dyDescent="0.3">
      <c r="A970" s="17" t="s">
        <v>833</v>
      </c>
      <c r="B970" s="41"/>
      <c r="C970" s="43"/>
      <c r="D970" s="43"/>
      <c r="E970" s="12" t="s">
        <v>1018</v>
      </c>
      <c r="F970" s="16">
        <f t="shared" ref="F970:I972" si="448">F971</f>
        <v>0</v>
      </c>
      <c r="G970" s="16">
        <f t="shared" si="448"/>
        <v>0</v>
      </c>
      <c r="H970" s="16">
        <f t="shared" si="448"/>
        <v>0</v>
      </c>
      <c r="I970" s="16">
        <f t="shared" si="448"/>
        <v>0</v>
      </c>
      <c r="J970" s="34">
        <v>0</v>
      </c>
      <c r="P970" s="21" t="s">
        <v>1346</v>
      </c>
    </row>
    <row r="971" spans="1:16" ht="46.8" hidden="1" x14ac:dyDescent="0.3">
      <c r="A971" s="17" t="s">
        <v>833</v>
      </c>
      <c r="B971" s="41">
        <v>400</v>
      </c>
      <c r="C971" s="43"/>
      <c r="D971" s="43"/>
      <c r="E971" s="12" t="s">
        <v>394</v>
      </c>
      <c r="F971" s="16">
        <f t="shared" ref="F971:I971" si="449">F972+F974</f>
        <v>0</v>
      </c>
      <c r="G971" s="16">
        <f t="shared" si="449"/>
        <v>0</v>
      </c>
      <c r="H971" s="16">
        <f t="shared" si="449"/>
        <v>0</v>
      </c>
      <c r="I971" s="16">
        <f t="shared" si="449"/>
        <v>0</v>
      </c>
      <c r="J971" s="34">
        <v>0</v>
      </c>
      <c r="N971" s="21" t="s">
        <v>1343</v>
      </c>
    </row>
    <row r="972" spans="1:16" hidden="1" x14ac:dyDescent="0.3">
      <c r="A972" s="17" t="s">
        <v>833</v>
      </c>
      <c r="B972" s="41">
        <v>410</v>
      </c>
      <c r="C972" s="43"/>
      <c r="D972" s="43"/>
      <c r="E972" s="12" t="s">
        <v>407</v>
      </c>
      <c r="F972" s="16">
        <f t="shared" si="448"/>
        <v>0</v>
      </c>
      <c r="G972" s="16">
        <f t="shared" si="448"/>
        <v>0</v>
      </c>
      <c r="H972" s="16">
        <f t="shared" si="448"/>
        <v>0</v>
      </c>
      <c r="I972" s="16">
        <f t="shared" si="448"/>
        <v>0</v>
      </c>
      <c r="J972" s="34">
        <v>0</v>
      </c>
      <c r="O972" s="21" t="s">
        <v>1344</v>
      </c>
    </row>
    <row r="973" spans="1:16" hidden="1" x14ac:dyDescent="0.3">
      <c r="A973" s="17" t="s">
        <v>833</v>
      </c>
      <c r="B973" s="41">
        <v>410</v>
      </c>
      <c r="C973" s="43" t="s">
        <v>25</v>
      </c>
      <c r="D973" s="43" t="s">
        <v>87</v>
      </c>
      <c r="E973" s="12" t="s">
        <v>375</v>
      </c>
      <c r="F973" s="16"/>
      <c r="G973" s="16"/>
      <c r="H973" s="16"/>
      <c r="I973" s="16"/>
      <c r="J973" s="34">
        <v>0</v>
      </c>
    </row>
    <row r="974" spans="1:16" ht="140.4" hidden="1" x14ac:dyDescent="0.3">
      <c r="A974" s="17" t="s">
        <v>833</v>
      </c>
      <c r="B974" s="41">
        <v>460</v>
      </c>
      <c r="C974" s="43"/>
      <c r="D974" s="43"/>
      <c r="E974" s="12" t="s">
        <v>408</v>
      </c>
      <c r="F974" s="16">
        <f t="shared" ref="F974:I974" si="450">F975</f>
        <v>0</v>
      </c>
      <c r="G974" s="16">
        <f t="shared" si="450"/>
        <v>0</v>
      </c>
      <c r="H974" s="16">
        <f t="shared" si="450"/>
        <v>0</v>
      </c>
      <c r="I974" s="16">
        <f t="shared" si="450"/>
        <v>0</v>
      </c>
      <c r="J974" s="34">
        <v>0</v>
      </c>
      <c r="O974" s="21" t="s">
        <v>1344</v>
      </c>
    </row>
    <row r="975" spans="1:16" hidden="1" x14ac:dyDescent="0.3">
      <c r="A975" s="17" t="s">
        <v>833</v>
      </c>
      <c r="B975" s="41">
        <v>460</v>
      </c>
      <c r="C975" s="43" t="s">
        <v>25</v>
      </c>
      <c r="D975" s="43" t="s">
        <v>87</v>
      </c>
      <c r="E975" s="12" t="s">
        <v>375</v>
      </c>
      <c r="F975" s="16"/>
      <c r="G975" s="16"/>
      <c r="H975" s="16"/>
      <c r="I975" s="16"/>
      <c r="J975" s="34">
        <v>0</v>
      </c>
    </row>
    <row r="976" spans="1:16" ht="109.2" x14ac:dyDescent="0.3">
      <c r="A976" s="43" t="s">
        <v>178</v>
      </c>
      <c r="B976" s="41"/>
      <c r="C976" s="43"/>
      <c r="D976" s="43"/>
      <c r="E976" s="12" t="s">
        <v>524</v>
      </c>
      <c r="F976" s="16">
        <f t="shared" ref="F976:I977" si="451">F977</f>
        <v>235521.5</v>
      </c>
      <c r="G976" s="16">
        <f t="shared" si="451"/>
        <v>345180.8</v>
      </c>
      <c r="H976" s="16">
        <f t="shared" si="451"/>
        <v>0</v>
      </c>
      <c r="I976" s="16">
        <f t="shared" si="451"/>
        <v>0</v>
      </c>
      <c r="J976" s="34"/>
      <c r="P976" s="21" t="s">
        <v>1346</v>
      </c>
    </row>
    <row r="977" spans="1:16" ht="46.8" x14ac:dyDescent="0.3">
      <c r="A977" s="43" t="s">
        <v>178</v>
      </c>
      <c r="B977" s="41">
        <v>400</v>
      </c>
      <c r="C977" s="43"/>
      <c r="D977" s="43"/>
      <c r="E977" s="12" t="s">
        <v>394</v>
      </c>
      <c r="F977" s="16">
        <f t="shared" si="451"/>
        <v>235521.5</v>
      </c>
      <c r="G977" s="16">
        <f t="shared" si="451"/>
        <v>345180.8</v>
      </c>
      <c r="H977" s="16">
        <f t="shared" si="451"/>
        <v>0</v>
      </c>
      <c r="I977" s="16">
        <f t="shared" si="451"/>
        <v>0</v>
      </c>
      <c r="J977" s="34"/>
      <c r="N977" s="21" t="s">
        <v>1343</v>
      </c>
    </row>
    <row r="978" spans="1:16" x14ac:dyDescent="0.3">
      <c r="A978" s="43" t="s">
        <v>178</v>
      </c>
      <c r="B978" s="41">
        <v>410</v>
      </c>
      <c r="C978" s="43"/>
      <c r="D978" s="43"/>
      <c r="E978" s="12" t="s">
        <v>407</v>
      </c>
      <c r="F978" s="16">
        <f t="shared" ref="F978:I978" si="452">F979</f>
        <v>235521.5</v>
      </c>
      <c r="G978" s="16">
        <f t="shared" si="452"/>
        <v>345180.8</v>
      </c>
      <c r="H978" s="16">
        <f t="shared" si="452"/>
        <v>0</v>
      </c>
      <c r="I978" s="16">
        <f t="shared" si="452"/>
        <v>0</v>
      </c>
      <c r="J978" s="34"/>
      <c r="O978" s="21" t="s">
        <v>1344</v>
      </c>
    </row>
    <row r="979" spans="1:16" x14ac:dyDescent="0.3">
      <c r="A979" s="43" t="s">
        <v>178</v>
      </c>
      <c r="B979" s="41">
        <v>410</v>
      </c>
      <c r="C979" s="43" t="s">
        <v>25</v>
      </c>
      <c r="D979" s="43" t="s">
        <v>87</v>
      </c>
      <c r="E979" s="12" t="s">
        <v>375</v>
      </c>
      <c r="F979" s="16">
        <v>235521.5</v>
      </c>
      <c r="G979" s="16">
        <v>345180.8</v>
      </c>
      <c r="H979" s="16"/>
      <c r="I979" s="16"/>
      <c r="J979" s="34"/>
    </row>
    <row r="980" spans="1:16" ht="62.4" x14ac:dyDescent="0.3">
      <c r="A980" s="43" t="s">
        <v>183</v>
      </c>
      <c r="B980" s="41"/>
      <c r="C980" s="43"/>
      <c r="D980" s="43"/>
      <c r="E980" s="12" t="s">
        <v>637</v>
      </c>
      <c r="F980" s="16">
        <f t="shared" ref="F980:I980" si="453">F987+F993+F981</f>
        <v>334883.40000000002</v>
      </c>
      <c r="G980" s="16">
        <f t="shared" si="453"/>
        <v>52917.8</v>
      </c>
      <c r="H980" s="16">
        <f t="shared" si="453"/>
        <v>0</v>
      </c>
      <c r="I980" s="16">
        <f t="shared" si="453"/>
        <v>0</v>
      </c>
      <c r="J980" s="34"/>
      <c r="M980" s="21" t="s">
        <v>1342</v>
      </c>
    </row>
    <row r="981" spans="1:16" ht="31.2" x14ac:dyDescent="0.3">
      <c r="A981" s="43" t="s">
        <v>548</v>
      </c>
      <c r="B981" s="41"/>
      <c r="C981" s="43"/>
      <c r="D981" s="43"/>
      <c r="E981" s="12" t="s">
        <v>638</v>
      </c>
      <c r="F981" s="16">
        <f t="shared" ref="F981:I983" si="454">F982</f>
        <v>53552.5</v>
      </c>
      <c r="G981" s="16">
        <f t="shared" si="454"/>
        <v>52917.8</v>
      </c>
      <c r="H981" s="16">
        <f t="shared" si="454"/>
        <v>0</v>
      </c>
      <c r="I981" s="16">
        <f t="shared" si="454"/>
        <v>0</v>
      </c>
      <c r="J981" s="34"/>
      <c r="P981" s="21" t="s">
        <v>1346</v>
      </c>
    </row>
    <row r="982" spans="1:16" ht="46.8" x14ac:dyDescent="0.3">
      <c r="A982" s="43" t="s">
        <v>548</v>
      </c>
      <c r="B982" s="41">
        <v>400</v>
      </c>
      <c r="C982" s="43"/>
      <c r="D982" s="43"/>
      <c r="E982" s="12" t="s">
        <v>394</v>
      </c>
      <c r="F982" s="16">
        <f t="shared" ref="F982:I982" si="455">F983+F985</f>
        <v>53552.5</v>
      </c>
      <c r="G982" s="16">
        <f t="shared" si="455"/>
        <v>52917.8</v>
      </c>
      <c r="H982" s="16">
        <f t="shared" si="455"/>
        <v>0</v>
      </c>
      <c r="I982" s="16">
        <f t="shared" si="455"/>
        <v>0</v>
      </c>
      <c r="J982" s="34"/>
      <c r="N982" s="21" t="s">
        <v>1343</v>
      </c>
    </row>
    <row r="983" spans="1:16" x14ac:dyDescent="0.3">
      <c r="A983" s="43" t="s">
        <v>548</v>
      </c>
      <c r="B983" s="41">
        <v>410</v>
      </c>
      <c r="C983" s="43"/>
      <c r="D983" s="43"/>
      <c r="E983" s="12" t="s">
        <v>407</v>
      </c>
      <c r="F983" s="16">
        <f t="shared" si="454"/>
        <v>53552.5</v>
      </c>
      <c r="G983" s="16">
        <f t="shared" si="454"/>
        <v>51507.3</v>
      </c>
      <c r="H983" s="16">
        <f t="shared" si="454"/>
        <v>0</v>
      </c>
      <c r="I983" s="16">
        <f t="shared" si="454"/>
        <v>0</v>
      </c>
      <c r="J983" s="34"/>
      <c r="O983" s="21" t="s">
        <v>1344</v>
      </c>
    </row>
    <row r="984" spans="1:16" x14ac:dyDescent="0.3">
      <c r="A984" s="43" t="s">
        <v>548</v>
      </c>
      <c r="B984" s="41">
        <v>410</v>
      </c>
      <c r="C984" s="43" t="s">
        <v>25</v>
      </c>
      <c r="D984" s="43" t="s">
        <v>87</v>
      </c>
      <c r="E984" s="12" t="s">
        <v>375</v>
      </c>
      <c r="F984" s="16">
        <v>53552.5</v>
      </c>
      <c r="G984" s="16">
        <v>51507.3</v>
      </c>
      <c r="H984" s="16"/>
      <c r="I984" s="16"/>
      <c r="J984" s="34"/>
    </row>
    <row r="985" spans="1:16" ht="140.4" x14ac:dyDescent="0.3">
      <c r="A985" s="43" t="s">
        <v>548</v>
      </c>
      <c r="B985" s="41">
        <v>460</v>
      </c>
      <c r="C985" s="43"/>
      <c r="D985" s="43"/>
      <c r="E985" s="12" t="s">
        <v>408</v>
      </c>
      <c r="F985" s="16">
        <f t="shared" ref="F985:I985" si="456">F986</f>
        <v>0</v>
      </c>
      <c r="G985" s="16">
        <f t="shared" si="456"/>
        <v>1410.5</v>
      </c>
      <c r="H985" s="16">
        <f t="shared" si="456"/>
        <v>0</v>
      </c>
      <c r="I985" s="16">
        <f t="shared" si="456"/>
        <v>0</v>
      </c>
      <c r="J985" s="34"/>
      <c r="O985" s="21" t="s">
        <v>1344</v>
      </c>
    </row>
    <row r="986" spans="1:16" x14ac:dyDescent="0.3">
      <c r="A986" s="43" t="s">
        <v>548</v>
      </c>
      <c r="B986" s="41">
        <v>460</v>
      </c>
      <c r="C986" s="43" t="s">
        <v>25</v>
      </c>
      <c r="D986" s="43" t="s">
        <v>87</v>
      </c>
      <c r="E986" s="12" t="s">
        <v>375</v>
      </c>
      <c r="F986" s="16"/>
      <c r="G986" s="16">
        <v>1410.5</v>
      </c>
      <c r="H986" s="16"/>
      <c r="I986" s="16"/>
      <c r="J986" s="34"/>
    </row>
    <row r="987" spans="1:16" ht="31.2" x14ac:dyDescent="0.3">
      <c r="A987" s="43" t="s">
        <v>181</v>
      </c>
      <c r="B987" s="41"/>
      <c r="C987" s="43"/>
      <c r="D987" s="43"/>
      <c r="E987" s="12" t="s">
        <v>639</v>
      </c>
      <c r="F987" s="16">
        <f t="shared" ref="F987:I987" si="457">F988</f>
        <v>158844.5</v>
      </c>
      <c r="G987" s="16">
        <f t="shared" si="457"/>
        <v>0</v>
      </c>
      <c r="H987" s="16">
        <f t="shared" si="457"/>
        <v>0</v>
      </c>
      <c r="I987" s="16">
        <f t="shared" si="457"/>
        <v>0</v>
      </c>
      <c r="J987" s="34"/>
      <c r="P987" s="21" t="s">
        <v>1346</v>
      </c>
    </row>
    <row r="988" spans="1:16" ht="46.8" x14ac:dyDescent="0.3">
      <c r="A988" s="43" t="s">
        <v>181</v>
      </c>
      <c r="B988" s="41">
        <v>400</v>
      </c>
      <c r="C988" s="43"/>
      <c r="D988" s="43"/>
      <c r="E988" s="12" t="s">
        <v>394</v>
      </c>
      <c r="F988" s="16">
        <f t="shared" ref="F988:I988" si="458">F989+F991</f>
        <v>158844.5</v>
      </c>
      <c r="G988" s="16">
        <f t="shared" si="458"/>
        <v>0</v>
      </c>
      <c r="H988" s="16">
        <f t="shared" si="458"/>
        <v>0</v>
      </c>
      <c r="I988" s="16">
        <f t="shared" si="458"/>
        <v>0</v>
      </c>
      <c r="J988" s="34"/>
      <c r="N988" s="21" t="s">
        <v>1343</v>
      </c>
    </row>
    <row r="989" spans="1:16" x14ac:dyDescent="0.3">
      <c r="A989" s="43" t="s">
        <v>181</v>
      </c>
      <c r="B989" s="41">
        <v>410</v>
      </c>
      <c r="C989" s="43"/>
      <c r="D989" s="43"/>
      <c r="E989" s="12" t="s">
        <v>407</v>
      </c>
      <c r="F989" s="16">
        <f t="shared" ref="F989:I989" si="459">F990</f>
        <v>157309.6</v>
      </c>
      <c r="G989" s="16">
        <f t="shared" si="459"/>
        <v>0</v>
      </c>
      <c r="H989" s="16">
        <f t="shared" si="459"/>
        <v>0</v>
      </c>
      <c r="I989" s="16">
        <f t="shared" si="459"/>
        <v>0</v>
      </c>
      <c r="J989" s="34"/>
      <c r="O989" s="21" t="s">
        <v>1344</v>
      </c>
    </row>
    <row r="990" spans="1:16" x14ac:dyDescent="0.3">
      <c r="A990" s="43" t="s">
        <v>181</v>
      </c>
      <c r="B990" s="41">
        <v>410</v>
      </c>
      <c r="C990" s="43" t="s">
        <v>25</v>
      </c>
      <c r="D990" s="43" t="s">
        <v>87</v>
      </c>
      <c r="E990" s="12" t="s">
        <v>375</v>
      </c>
      <c r="F990" s="16">
        <v>157309.6</v>
      </c>
      <c r="G990" s="16"/>
      <c r="H990" s="16"/>
      <c r="I990" s="16"/>
      <c r="J990" s="34"/>
    </row>
    <row r="991" spans="1:16" ht="140.4" x14ac:dyDescent="0.3">
      <c r="A991" s="43" t="s">
        <v>181</v>
      </c>
      <c r="B991" s="41">
        <v>460</v>
      </c>
      <c r="C991" s="43"/>
      <c r="D991" s="43"/>
      <c r="E991" s="12" t="s">
        <v>408</v>
      </c>
      <c r="F991" s="16">
        <f t="shared" ref="F991:I991" si="460">F992</f>
        <v>1534.9</v>
      </c>
      <c r="G991" s="16">
        <f t="shared" si="460"/>
        <v>0</v>
      </c>
      <c r="H991" s="16">
        <f t="shared" si="460"/>
        <v>0</v>
      </c>
      <c r="I991" s="16">
        <f t="shared" si="460"/>
        <v>0</v>
      </c>
      <c r="J991" s="34"/>
      <c r="O991" s="21" t="s">
        <v>1344</v>
      </c>
    </row>
    <row r="992" spans="1:16" x14ac:dyDescent="0.3">
      <c r="A992" s="43" t="s">
        <v>181</v>
      </c>
      <c r="B992" s="41">
        <v>460</v>
      </c>
      <c r="C992" s="43" t="s">
        <v>25</v>
      </c>
      <c r="D992" s="43" t="s">
        <v>87</v>
      </c>
      <c r="E992" s="12" t="s">
        <v>375</v>
      </c>
      <c r="F992" s="16">
        <v>1534.9</v>
      </c>
      <c r="G992" s="16"/>
      <c r="H992" s="16"/>
      <c r="I992" s="16"/>
      <c r="J992" s="34"/>
    </row>
    <row r="993" spans="1:37" ht="31.2" x14ac:dyDescent="0.3">
      <c r="A993" s="43" t="s">
        <v>182</v>
      </c>
      <c r="B993" s="41"/>
      <c r="C993" s="43"/>
      <c r="D993" s="43"/>
      <c r="E993" s="12" t="s">
        <v>640</v>
      </c>
      <c r="F993" s="16">
        <f t="shared" ref="F993:I993" si="461">F994</f>
        <v>122486.40000000001</v>
      </c>
      <c r="G993" s="16">
        <f t="shared" si="461"/>
        <v>0</v>
      </c>
      <c r="H993" s="16">
        <f t="shared" si="461"/>
        <v>0</v>
      </c>
      <c r="I993" s="16">
        <f t="shared" si="461"/>
        <v>0</v>
      </c>
      <c r="J993" s="34"/>
      <c r="P993" s="21" t="s">
        <v>1346</v>
      </c>
    </row>
    <row r="994" spans="1:37" ht="46.8" x14ac:dyDescent="0.3">
      <c r="A994" s="43" t="s">
        <v>182</v>
      </c>
      <c r="B994" s="41">
        <v>400</v>
      </c>
      <c r="C994" s="43"/>
      <c r="D994" s="43"/>
      <c r="E994" s="12" t="s">
        <v>394</v>
      </c>
      <c r="F994" s="16">
        <f t="shared" ref="F994:I994" si="462">F995+F997</f>
        <v>122486.40000000001</v>
      </c>
      <c r="G994" s="16">
        <f t="shared" si="462"/>
        <v>0</v>
      </c>
      <c r="H994" s="16">
        <f t="shared" si="462"/>
        <v>0</v>
      </c>
      <c r="I994" s="16">
        <f t="shared" si="462"/>
        <v>0</v>
      </c>
      <c r="J994" s="34"/>
      <c r="N994" s="21" t="s">
        <v>1343</v>
      </c>
    </row>
    <row r="995" spans="1:37" x14ac:dyDescent="0.3">
      <c r="A995" s="43" t="s">
        <v>182</v>
      </c>
      <c r="B995" s="41">
        <v>410</v>
      </c>
      <c r="C995" s="43"/>
      <c r="D995" s="43"/>
      <c r="E995" s="12" t="s">
        <v>407</v>
      </c>
      <c r="F995" s="16">
        <f t="shared" ref="F995:I995" si="463">F996</f>
        <v>122109.1</v>
      </c>
      <c r="G995" s="16">
        <f t="shared" si="463"/>
        <v>0</v>
      </c>
      <c r="H995" s="16">
        <f t="shared" si="463"/>
        <v>0</v>
      </c>
      <c r="I995" s="16">
        <f t="shared" si="463"/>
        <v>0</v>
      </c>
      <c r="J995" s="34"/>
      <c r="O995" s="21" t="s">
        <v>1344</v>
      </c>
    </row>
    <row r="996" spans="1:37" x14ac:dyDescent="0.3">
      <c r="A996" s="43" t="s">
        <v>182</v>
      </c>
      <c r="B996" s="41">
        <v>410</v>
      </c>
      <c r="C996" s="43" t="s">
        <v>25</v>
      </c>
      <c r="D996" s="43" t="s">
        <v>87</v>
      </c>
      <c r="E996" s="12" t="s">
        <v>375</v>
      </c>
      <c r="F996" s="16">
        <v>122109.1</v>
      </c>
      <c r="G996" s="16"/>
      <c r="H996" s="16"/>
      <c r="I996" s="16"/>
      <c r="J996" s="34"/>
    </row>
    <row r="997" spans="1:37" ht="140.4" x14ac:dyDescent="0.3">
      <c r="A997" s="43" t="s">
        <v>182</v>
      </c>
      <c r="B997" s="41">
        <v>460</v>
      </c>
      <c r="C997" s="43"/>
      <c r="D997" s="43"/>
      <c r="E997" s="12" t="s">
        <v>408</v>
      </c>
      <c r="F997" s="16">
        <f t="shared" ref="F997:I997" si="464">F998</f>
        <v>377.3</v>
      </c>
      <c r="G997" s="16">
        <f t="shared" si="464"/>
        <v>0</v>
      </c>
      <c r="H997" s="16">
        <f t="shared" si="464"/>
        <v>0</v>
      </c>
      <c r="I997" s="16">
        <f t="shared" si="464"/>
        <v>0</v>
      </c>
      <c r="J997" s="34"/>
      <c r="O997" s="21" t="s">
        <v>1344</v>
      </c>
    </row>
    <row r="998" spans="1:37" x14ac:dyDescent="0.3">
      <c r="A998" s="43" t="s">
        <v>182</v>
      </c>
      <c r="B998" s="41">
        <v>460</v>
      </c>
      <c r="C998" s="43" t="s">
        <v>25</v>
      </c>
      <c r="D998" s="43" t="s">
        <v>87</v>
      </c>
      <c r="E998" s="12" t="s">
        <v>375</v>
      </c>
      <c r="F998" s="16">
        <v>377.3</v>
      </c>
      <c r="G998" s="16"/>
      <c r="H998" s="16"/>
      <c r="I998" s="16"/>
      <c r="J998" s="34"/>
    </row>
    <row r="999" spans="1:37" ht="31.2" x14ac:dyDescent="0.3">
      <c r="A999" s="43" t="s">
        <v>571</v>
      </c>
      <c r="B999" s="41"/>
      <c r="C999" s="43"/>
      <c r="D999" s="43"/>
      <c r="E999" s="12" t="s">
        <v>572</v>
      </c>
      <c r="F999" s="16">
        <f t="shared" ref="F999:I999" si="465">F1000</f>
        <v>526931.19999999995</v>
      </c>
      <c r="G999" s="16">
        <f t="shared" si="465"/>
        <v>0</v>
      </c>
      <c r="H999" s="16">
        <f t="shared" si="465"/>
        <v>0</v>
      </c>
      <c r="I999" s="16">
        <f t="shared" si="465"/>
        <v>0</v>
      </c>
      <c r="J999" s="34"/>
      <c r="M999" s="21" t="s">
        <v>1342</v>
      </c>
    </row>
    <row r="1000" spans="1:37" ht="62.4" x14ac:dyDescent="0.3">
      <c r="A1000" s="17" t="s">
        <v>791</v>
      </c>
      <c r="B1000" s="41"/>
      <c r="C1000" s="43"/>
      <c r="D1000" s="43"/>
      <c r="E1000" s="12" t="s">
        <v>792</v>
      </c>
      <c r="F1000" s="16">
        <f t="shared" ref="F1000:I1002" si="466">F1001</f>
        <v>526931.19999999995</v>
      </c>
      <c r="G1000" s="16">
        <f t="shared" si="466"/>
        <v>0</v>
      </c>
      <c r="H1000" s="16">
        <f t="shared" si="466"/>
        <v>0</v>
      </c>
      <c r="I1000" s="16">
        <f t="shared" si="466"/>
        <v>0</v>
      </c>
      <c r="J1000" s="34"/>
      <c r="P1000" s="21" t="s">
        <v>1346</v>
      </c>
    </row>
    <row r="1001" spans="1:37" ht="46.8" x14ac:dyDescent="0.3">
      <c r="A1001" s="17" t="s">
        <v>791</v>
      </c>
      <c r="B1001" s="41">
        <v>400</v>
      </c>
      <c r="C1001" s="43"/>
      <c r="D1001" s="43"/>
      <c r="E1001" s="12" t="s">
        <v>394</v>
      </c>
      <c r="F1001" s="16">
        <f t="shared" si="466"/>
        <v>526931.19999999995</v>
      </c>
      <c r="G1001" s="16">
        <f t="shared" si="466"/>
        <v>0</v>
      </c>
      <c r="H1001" s="16">
        <f t="shared" si="466"/>
        <v>0</v>
      </c>
      <c r="I1001" s="16">
        <f t="shared" si="466"/>
        <v>0</v>
      </c>
      <c r="J1001" s="34"/>
      <c r="N1001" s="21" t="s">
        <v>1343</v>
      </c>
    </row>
    <row r="1002" spans="1:37" x14ac:dyDescent="0.3">
      <c r="A1002" s="17" t="s">
        <v>791</v>
      </c>
      <c r="B1002" s="41">
        <v>410</v>
      </c>
      <c r="C1002" s="43"/>
      <c r="D1002" s="43"/>
      <c r="E1002" s="12" t="s">
        <v>407</v>
      </c>
      <c r="F1002" s="16">
        <f t="shared" si="466"/>
        <v>526931.19999999995</v>
      </c>
      <c r="G1002" s="16">
        <f t="shared" si="466"/>
        <v>0</v>
      </c>
      <c r="H1002" s="16">
        <f t="shared" si="466"/>
        <v>0</v>
      </c>
      <c r="I1002" s="16">
        <f t="shared" si="466"/>
        <v>0</v>
      </c>
      <c r="J1002" s="34"/>
      <c r="O1002" s="21" t="s">
        <v>1344</v>
      </c>
    </row>
    <row r="1003" spans="1:37" x14ac:dyDescent="0.3">
      <c r="A1003" s="17" t="s">
        <v>791</v>
      </c>
      <c r="B1003" s="41">
        <v>410</v>
      </c>
      <c r="C1003" s="43" t="s">
        <v>25</v>
      </c>
      <c r="D1003" s="43" t="s">
        <v>87</v>
      </c>
      <c r="E1003" s="12" t="s">
        <v>375</v>
      </c>
      <c r="F1003" s="16">
        <v>526931.19999999995</v>
      </c>
      <c r="G1003" s="16"/>
      <c r="H1003" s="16"/>
      <c r="I1003" s="16"/>
      <c r="J1003" s="34"/>
    </row>
    <row r="1004" spans="1:37" s="9" customFormat="1" ht="62.4" x14ac:dyDescent="0.3">
      <c r="A1004" s="8" t="s">
        <v>184</v>
      </c>
      <c r="B1004" s="14"/>
      <c r="C1004" s="8"/>
      <c r="D1004" s="8"/>
      <c r="E1004" s="13" t="s">
        <v>641</v>
      </c>
      <c r="F1004" s="15">
        <f>F1005+F1048+F1063</f>
        <v>610410.29999999993</v>
      </c>
      <c r="G1004" s="15">
        <f t="shared" ref="G1004:I1004" si="467">G1005+G1048+G1063</f>
        <v>782498.89999999991</v>
      </c>
      <c r="H1004" s="15">
        <f t="shared" si="467"/>
        <v>1010272.1</v>
      </c>
      <c r="I1004" s="15">
        <f t="shared" si="467"/>
        <v>0</v>
      </c>
      <c r="J1004" s="33"/>
      <c r="K1004" s="23"/>
      <c r="L1004" s="23" t="s">
        <v>1341</v>
      </c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  <c r="AG1004" s="23"/>
      <c r="AH1004" s="23"/>
      <c r="AI1004" s="23"/>
      <c r="AJ1004" s="23"/>
      <c r="AK1004" s="23"/>
    </row>
    <row r="1005" spans="1:37" ht="62.4" x14ac:dyDescent="0.3">
      <c r="A1005" s="43" t="s">
        <v>185</v>
      </c>
      <c r="B1005" s="41"/>
      <c r="C1005" s="43"/>
      <c r="D1005" s="43"/>
      <c r="E1005" s="12" t="s">
        <v>642</v>
      </c>
      <c r="F1005" s="16">
        <f>F1006+F1020+F1034+F1044+F1040</f>
        <v>478333.99999999994</v>
      </c>
      <c r="G1005" s="16">
        <f t="shared" ref="G1005:I1005" si="468">G1006+G1020+G1034+G1044+G1040</f>
        <v>782498.89999999991</v>
      </c>
      <c r="H1005" s="16">
        <f t="shared" si="468"/>
        <v>861709.6</v>
      </c>
      <c r="I1005" s="16">
        <f t="shared" si="468"/>
        <v>0</v>
      </c>
      <c r="J1005" s="34"/>
      <c r="M1005" s="21" t="s">
        <v>1342</v>
      </c>
    </row>
    <row r="1006" spans="1:37" ht="31.2" x14ac:dyDescent="0.3">
      <c r="A1006" s="17" t="s">
        <v>834</v>
      </c>
      <c r="B1006" s="17"/>
      <c r="C1006" s="12"/>
      <c r="D1006" s="43"/>
      <c r="E1006" s="12" t="s">
        <v>483</v>
      </c>
      <c r="F1006" s="16">
        <f t="shared" ref="F1006:I1006" si="469">F1007+F1010</f>
        <v>2108.6</v>
      </c>
      <c r="G1006" s="16">
        <f t="shared" si="469"/>
        <v>2193.3000000000002</v>
      </c>
      <c r="H1006" s="16">
        <f t="shared" si="469"/>
        <v>2193.3000000000002</v>
      </c>
      <c r="I1006" s="16">
        <f t="shared" si="469"/>
        <v>0</v>
      </c>
      <c r="J1006" s="34"/>
      <c r="P1006" s="21" t="s">
        <v>1346</v>
      </c>
    </row>
    <row r="1007" spans="1:37" ht="31.2" x14ac:dyDescent="0.3">
      <c r="A1007" s="17" t="s">
        <v>834</v>
      </c>
      <c r="B1007" s="41">
        <v>200</v>
      </c>
      <c r="C1007" s="43"/>
      <c r="D1007" s="43"/>
      <c r="E1007" s="12" t="s">
        <v>392</v>
      </c>
      <c r="F1007" s="16">
        <f t="shared" ref="F1007:I1008" si="470">F1008</f>
        <v>53.8</v>
      </c>
      <c r="G1007" s="16">
        <f t="shared" si="470"/>
        <v>55.9</v>
      </c>
      <c r="H1007" s="16">
        <f t="shared" si="470"/>
        <v>55.9</v>
      </c>
      <c r="I1007" s="16">
        <f t="shared" si="470"/>
        <v>0</v>
      </c>
      <c r="J1007" s="34"/>
      <c r="N1007" s="21" t="s">
        <v>1343</v>
      </c>
    </row>
    <row r="1008" spans="1:37" ht="46.8" x14ac:dyDescent="0.3">
      <c r="A1008" s="17" t="s">
        <v>834</v>
      </c>
      <c r="B1008" s="41">
        <v>240</v>
      </c>
      <c r="C1008" s="43"/>
      <c r="D1008" s="43"/>
      <c r="E1008" s="12" t="s">
        <v>400</v>
      </c>
      <c r="F1008" s="16">
        <f t="shared" si="470"/>
        <v>53.8</v>
      </c>
      <c r="G1008" s="16">
        <f t="shared" si="470"/>
        <v>55.9</v>
      </c>
      <c r="H1008" s="16">
        <f t="shared" si="470"/>
        <v>55.9</v>
      </c>
      <c r="I1008" s="16">
        <f t="shared" si="470"/>
        <v>0</v>
      </c>
      <c r="J1008" s="34"/>
      <c r="O1008" s="21" t="s">
        <v>1344</v>
      </c>
    </row>
    <row r="1009" spans="1:16" x14ac:dyDescent="0.3">
      <c r="A1009" s="17" t="s">
        <v>834</v>
      </c>
      <c r="B1009" s="41">
        <v>240</v>
      </c>
      <c r="C1009" s="43" t="s">
        <v>25</v>
      </c>
      <c r="D1009" s="43" t="s">
        <v>17</v>
      </c>
      <c r="E1009" s="12" t="s">
        <v>376</v>
      </c>
      <c r="F1009" s="16">
        <v>53.8</v>
      </c>
      <c r="G1009" s="16">
        <v>55.9</v>
      </c>
      <c r="H1009" s="16">
        <v>55.9</v>
      </c>
      <c r="I1009" s="16"/>
      <c r="J1009" s="34"/>
    </row>
    <row r="1010" spans="1:16" ht="46.8" x14ac:dyDescent="0.3">
      <c r="A1010" s="17" t="s">
        <v>834</v>
      </c>
      <c r="B1010" s="41">
        <v>600</v>
      </c>
      <c r="C1010" s="43"/>
      <c r="D1010" s="43"/>
      <c r="E1010" s="12" t="s">
        <v>395</v>
      </c>
      <c r="F1010" s="16">
        <f t="shared" ref="F1010:I1010" si="471">F1011+F1014</f>
        <v>2054.7999999999997</v>
      </c>
      <c r="G1010" s="16">
        <f t="shared" si="471"/>
        <v>2137.4</v>
      </c>
      <c r="H1010" s="16">
        <f t="shared" si="471"/>
        <v>2137.4</v>
      </c>
      <c r="I1010" s="16">
        <f t="shared" si="471"/>
        <v>0</v>
      </c>
      <c r="J1010" s="34"/>
      <c r="N1010" s="21" t="s">
        <v>1343</v>
      </c>
    </row>
    <row r="1011" spans="1:16" x14ac:dyDescent="0.3">
      <c r="A1011" s="17" t="s">
        <v>834</v>
      </c>
      <c r="B1011" s="41">
        <v>610</v>
      </c>
      <c r="C1011" s="43"/>
      <c r="D1011" s="43"/>
      <c r="E1011" s="12" t="s">
        <v>409</v>
      </c>
      <c r="F1011" s="16">
        <f t="shared" ref="F1011:I1011" si="472">F1013+F1012</f>
        <v>168.4</v>
      </c>
      <c r="G1011" s="16">
        <f t="shared" si="472"/>
        <v>175.2</v>
      </c>
      <c r="H1011" s="16">
        <f t="shared" si="472"/>
        <v>175.2</v>
      </c>
      <c r="I1011" s="16">
        <f t="shared" si="472"/>
        <v>0</v>
      </c>
      <c r="J1011" s="34"/>
      <c r="O1011" s="21" t="s">
        <v>1344</v>
      </c>
    </row>
    <row r="1012" spans="1:16" x14ac:dyDescent="0.3">
      <c r="A1012" s="17" t="s">
        <v>834</v>
      </c>
      <c r="B1012" s="41">
        <v>610</v>
      </c>
      <c r="C1012" s="43" t="s">
        <v>25</v>
      </c>
      <c r="D1012" s="43" t="s">
        <v>87</v>
      </c>
      <c r="E1012" s="12" t="s">
        <v>375</v>
      </c>
      <c r="F1012" s="16">
        <v>31.9</v>
      </c>
      <c r="G1012" s="16">
        <v>33.200000000000003</v>
      </c>
      <c r="H1012" s="16">
        <v>33.200000000000003</v>
      </c>
      <c r="I1012" s="16"/>
      <c r="J1012" s="34"/>
    </row>
    <row r="1013" spans="1:16" x14ac:dyDescent="0.3">
      <c r="A1013" s="17" t="s">
        <v>834</v>
      </c>
      <c r="B1013" s="41">
        <v>610</v>
      </c>
      <c r="C1013" s="43" t="s">
        <v>25</v>
      </c>
      <c r="D1013" s="43" t="s">
        <v>26</v>
      </c>
      <c r="E1013" s="12" t="s">
        <v>379</v>
      </c>
      <c r="F1013" s="16">
        <v>136.5</v>
      </c>
      <c r="G1013" s="16">
        <v>142</v>
      </c>
      <c r="H1013" s="16">
        <v>142</v>
      </c>
      <c r="I1013" s="16"/>
      <c r="J1013" s="34"/>
    </row>
    <row r="1014" spans="1:16" x14ac:dyDescent="0.3">
      <c r="A1014" s="17" t="s">
        <v>834</v>
      </c>
      <c r="B1014" s="41">
        <v>620</v>
      </c>
      <c r="C1014" s="43"/>
      <c r="D1014" s="43"/>
      <c r="E1014" s="12" t="s">
        <v>410</v>
      </c>
      <c r="F1014" s="16">
        <f>F1015+F1016+F1017+F1018+F1019</f>
        <v>1886.3999999999999</v>
      </c>
      <c r="G1014" s="16">
        <f t="shared" ref="G1014:I1014" si="473">G1015+G1016+G1017+G1018+G1019</f>
        <v>1962.2</v>
      </c>
      <c r="H1014" s="16">
        <f t="shared" si="473"/>
        <v>1962.2</v>
      </c>
      <c r="I1014" s="16">
        <f t="shared" si="473"/>
        <v>0</v>
      </c>
      <c r="J1014" s="34"/>
      <c r="O1014" s="21" t="s">
        <v>1344</v>
      </c>
    </row>
    <row r="1015" spans="1:16" x14ac:dyDescent="0.3">
      <c r="A1015" s="17" t="s">
        <v>834</v>
      </c>
      <c r="B1015" s="41">
        <v>620</v>
      </c>
      <c r="C1015" s="43" t="s">
        <v>25</v>
      </c>
      <c r="D1015" s="43" t="s">
        <v>5</v>
      </c>
      <c r="E1015" s="12" t="s">
        <v>374</v>
      </c>
      <c r="F1015" s="16">
        <v>530.79999999999995</v>
      </c>
      <c r="G1015" s="16">
        <v>552.1</v>
      </c>
      <c r="H1015" s="16">
        <v>552.1</v>
      </c>
      <c r="I1015" s="16"/>
      <c r="J1015" s="34"/>
    </row>
    <row r="1016" spans="1:16" x14ac:dyDescent="0.3">
      <c r="A1016" s="17" t="s">
        <v>834</v>
      </c>
      <c r="B1016" s="41">
        <v>620</v>
      </c>
      <c r="C1016" s="43" t="s">
        <v>25</v>
      </c>
      <c r="D1016" s="43" t="s">
        <v>87</v>
      </c>
      <c r="E1016" s="12" t="s">
        <v>375</v>
      </c>
      <c r="F1016" s="16">
        <v>23.5</v>
      </c>
      <c r="G1016" s="16">
        <v>24.4</v>
      </c>
      <c r="H1016" s="16">
        <v>24.4</v>
      </c>
      <c r="I1016" s="16"/>
      <c r="J1016" s="34"/>
    </row>
    <row r="1017" spans="1:16" x14ac:dyDescent="0.3">
      <c r="A1017" s="17" t="s">
        <v>834</v>
      </c>
      <c r="B1017" s="41">
        <v>620</v>
      </c>
      <c r="C1017" s="43" t="s">
        <v>25</v>
      </c>
      <c r="D1017" s="43" t="s">
        <v>17</v>
      </c>
      <c r="E1017" s="12" t="s">
        <v>376</v>
      </c>
      <c r="F1017" s="16">
        <v>1168.0999999999999</v>
      </c>
      <c r="G1017" s="16">
        <v>1215</v>
      </c>
      <c r="H1017" s="16">
        <v>1215</v>
      </c>
      <c r="I1017" s="16"/>
      <c r="J1017" s="34"/>
    </row>
    <row r="1018" spans="1:16" x14ac:dyDescent="0.3">
      <c r="A1018" s="17" t="s">
        <v>834</v>
      </c>
      <c r="B1018" s="41">
        <v>620</v>
      </c>
      <c r="C1018" s="43" t="s">
        <v>25</v>
      </c>
      <c r="D1018" s="43" t="s">
        <v>26</v>
      </c>
      <c r="E1018" s="12" t="s">
        <v>379</v>
      </c>
      <c r="F1018" s="16">
        <v>67.599999999999994</v>
      </c>
      <c r="G1018" s="16">
        <v>70.400000000000006</v>
      </c>
      <c r="H1018" s="16">
        <v>70.400000000000006</v>
      </c>
      <c r="I1018" s="16"/>
      <c r="J1018" s="34"/>
    </row>
    <row r="1019" spans="1:16" x14ac:dyDescent="0.3">
      <c r="A1019" s="17" t="s">
        <v>834</v>
      </c>
      <c r="B1019" s="41">
        <v>620</v>
      </c>
      <c r="C1019" s="43" t="s">
        <v>83</v>
      </c>
      <c r="D1019" s="43" t="s">
        <v>17</v>
      </c>
      <c r="E1019" s="12" t="s">
        <v>388</v>
      </c>
      <c r="F1019" s="16">
        <v>96.4</v>
      </c>
      <c r="G1019" s="16">
        <v>100.3</v>
      </c>
      <c r="H1019" s="16">
        <v>100.3</v>
      </c>
      <c r="I1019" s="16"/>
      <c r="J1019" s="34"/>
    </row>
    <row r="1020" spans="1:16" ht="46.8" x14ac:dyDescent="0.3">
      <c r="A1020" s="17" t="s">
        <v>992</v>
      </c>
      <c r="B1020" s="17"/>
      <c r="C1020" s="12"/>
      <c r="D1020" s="43"/>
      <c r="E1020" s="12" t="s">
        <v>484</v>
      </c>
      <c r="F1020" s="16">
        <f t="shared" ref="F1020:I1020" si="474">F1021+F1024</f>
        <v>380075.39999999997</v>
      </c>
      <c r="G1020" s="16">
        <f t="shared" si="474"/>
        <v>780305.59999999986</v>
      </c>
      <c r="H1020" s="16">
        <f t="shared" si="474"/>
        <v>859516.29999999993</v>
      </c>
      <c r="I1020" s="16">
        <f t="shared" si="474"/>
        <v>0</v>
      </c>
      <c r="J1020" s="34"/>
      <c r="P1020" s="21" t="s">
        <v>1346</v>
      </c>
    </row>
    <row r="1021" spans="1:16" ht="31.2" x14ac:dyDescent="0.3">
      <c r="A1021" s="17" t="s">
        <v>992</v>
      </c>
      <c r="B1021" s="41">
        <v>200</v>
      </c>
      <c r="C1021" s="43"/>
      <c r="D1021" s="43"/>
      <c r="E1021" s="12" t="s">
        <v>392</v>
      </c>
      <c r="F1021" s="16">
        <f t="shared" ref="F1021:I1022" si="475">F1022</f>
        <v>7000</v>
      </c>
      <c r="G1021" s="16">
        <f t="shared" si="475"/>
        <v>0</v>
      </c>
      <c r="H1021" s="16">
        <f t="shared" si="475"/>
        <v>0</v>
      </c>
      <c r="I1021" s="16">
        <f t="shared" si="475"/>
        <v>0</v>
      </c>
      <c r="J1021" s="34"/>
      <c r="N1021" s="21" t="s">
        <v>1343</v>
      </c>
    </row>
    <row r="1022" spans="1:16" ht="46.8" x14ac:dyDescent="0.3">
      <c r="A1022" s="17" t="s">
        <v>992</v>
      </c>
      <c r="B1022" s="41">
        <v>240</v>
      </c>
      <c r="C1022" s="43"/>
      <c r="D1022" s="43"/>
      <c r="E1022" s="12" t="s">
        <v>400</v>
      </c>
      <c r="F1022" s="16">
        <f t="shared" si="475"/>
        <v>7000</v>
      </c>
      <c r="G1022" s="16">
        <f t="shared" si="475"/>
        <v>0</v>
      </c>
      <c r="H1022" s="16">
        <f t="shared" si="475"/>
        <v>0</v>
      </c>
      <c r="I1022" s="16">
        <f t="shared" si="475"/>
        <v>0</v>
      </c>
      <c r="J1022" s="34"/>
      <c r="O1022" s="21" t="s">
        <v>1344</v>
      </c>
    </row>
    <row r="1023" spans="1:16" x14ac:dyDescent="0.3">
      <c r="A1023" s="17" t="s">
        <v>992</v>
      </c>
      <c r="B1023" s="41">
        <v>240</v>
      </c>
      <c r="C1023" s="43" t="s">
        <v>25</v>
      </c>
      <c r="D1023" s="43" t="s">
        <v>26</v>
      </c>
      <c r="E1023" s="12" t="s">
        <v>379</v>
      </c>
      <c r="F1023" s="16">
        <v>7000</v>
      </c>
      <c r="G1023" s="16"/>
      <c r="H1023" s="16"/>
      <c r="I1023" s="16"/>
      <c r="J1023" s="34"/>
    </row>
    <row r="1024" spans="1:16" ht="46.8" x14ac:dyDescent="0.3">
      <c r="A1024" s="17" t="s">
        <v>992</v>
      </c>
      <c r="B1024" s="41">
        <v>600</v>
      </c>
      <c r="C1024" s="43"/>
      <c r="D1024" s="43"/>
      <c r="E1024" s="12" t="s">
        <v>395</v>
      </c>
      <c r="F1024" s="16">
        <f t="shared" ref="F1024:I1024" si="476">F1025+F1028</f>
        <v>373075.39999999997</v>
      </c>
      <c r="G1024" s="16">
        <f t="shared" si="476"/>
        <v>780305.59999999986</v>
      </c>
      <c r="H1024" s="16">
        <f t="shared" si="476"/>
        <v>859516.29999999993</v>
      </c>
      <c r="I1024" s="16">
        <f t="shared" si="476"/>
        <v>0</v>
      </c>
      <c r="J1024" s="34"/>
      <c r="N1024" s="21" t="s">
        <v>1343</v>
      </c>
    </row>
    <row r="1025" spans="1:16" x14ac:dyDescent="0.3">
      <c r="A1025" s="17" t="s">
        <v>992</v>
      </c>
      <c r="B1025" s="41">
        <v>610</v>
      </c>
      <c r="C1025" s="43"/>
      <c r="D1025" s="43"/>
      <c r="E1025" s="12" t="s">
        <v>409</v>
      </c>
      <c r="F1025" s="16">
        <f t="shared" ref="F1025:I1025" si="477">F1027+F1026</f>
        <v>31500</v>
      </c>
      <c r="G1025" s="16">
        <f t="shared" si="477"/>
        <v>101029.6</v>
      </c>
      <c r="H1025" s="16">
        <f t="shared" si="477"/>
        <v>0</v>
      </c>
      <c r="I1025" s="16">
        <f t="shared" si="477"/>
        <v>0</v>
      </c>
      <c r="J1025" s="34"/>
      <c r="O1025" s="21" t="s">
        <v>1344</v>
      </c>
    </row>
    <row r="1026" spans="1:16" x14ac:dyDescent="0.3">
      <c r="A1026" s="17" t="s">
        <v>992</v>
      </c>
      <c r="B1026" s="41">
        <v>610</v>
      </c>
      <c r="C1026" s="43" t="s">
        <v>25</v>
      </c>
      <c r="D1026" s="43" t="s">
        <v>5</v>
      </c>
      <c r="E1026" s="12" t="s">
        <v>374</v>
      </c>
      <c r="F1026" s="16">
        <v>31500</v>
      </c>
      <c r="G1026" s="16">
        <f>49919.5+51110.1</f>
        <v>101029.6</v>
      </c>
      <c r="H1026" s="16"/>
      <c r="I1026" s="16"/>
      <c r="J1026" s="34"/>
    </row>
    <row r="1027" spans="1:16" hidden="1" x14ac:dyDescent="0.3">
      <c r="A1027" s="17" t="s">
        <v>992</v>
      </c>
      <c r="B1027" s="41">
        <v>610</v>
      </c>
      <c r="C1027" s="43" t="s">
        <v>25</v>
      </c>
      <c r="D1027" s="43" t="s">
        <v>87</v>
      </c>
      <c r="E1027" s="12" t="s">
        <v>375</v>
      </c>
      <c r="F1027" s="16"/>
      <c r="G1027" s="16"/>
      <c r="H1027" s="16"/>
      <c r="I1027" s="16"/>
      <c r="J1027" s="34">
        <v>0</v>
      </c>
    </row>
    <row r="1028" spans="1:16" x14ac:dyDescent="0.3">
      <c r="A1028" s="17" t="s">
        <v>992</v>
      </c>
      <c r="B1028" s="41">
        <v>620</v>
      </c>
      <c r="C1028" s="43"/>
      <c r="D1028" s="43"/>
      <c r="E1028" s="12" t="s">
        <v>410</v>
      </c>
      <c r="F1028" s="16">
        <f>F1029+F1030+F1031+F1032+F1033</f>
        <v>341575.39999999997</v>
      </c>
      <c r="G1028" s="16">
        <f t="shared" ref="G1028:I1028" si="478">G1029+G1030+G1031+G1032+G1033</f>
        <v>679275.99999999988</v>
      </c>
      <c r="H1028" s="16">
        <f t="shared" si="478"/>
        <v>859516.29999999993</v>
      </c>
      <c r="I1028" s="16">
        <f t="shared" si="478"/>
        <v>0</v>
      </c>
      <c r="J1028" s="34"/>
      <c r="O1028" s="21" t="s">
        <v>1344</v>
      </c>
    </row>
    <row r="1029" spans="1:16" x14ac:dyDescent="0.3">
      <c r="A1029" s="17" t="s">
        <v>992</v>
      </c>
      <c r="B1029" s="41">
        <v>620</v>
      </c>
      <c r="C1029" s="43" t="s">
        <v>25</v>
      </c>
      <c r="D1029" s="43" t="s">
        <v>5</v>
      </c>
      <c r="E1029" s="12" t="s">
        <v>374</v>
      </c>
      <c r="F1029" s="16">
        <v>69729.8</v>
      </c>
      <c r="G1029" s="16">
        <f>171797.4+262180.8</f>
        <v>433978.19999999995</v>
      </c>
      <c r="H1029" s="16">
        <f>260936.4+138453.1</f>
        <v>399389.5</v>
      </c>
      <c r="I1029" s="16"/>
      <c r="J1029" s="34"/>
    </row>
    <row r="1030" spans="1:16" x14ac:dyDescent="0.3">
      <c r="A1030" s="17" t="s">
        <v>992</v>
      </c>
      <c r="B1030" s="41">
        <v>620</v>
      </c>
      <c r="C1030" s="43" t="s">
        <v>25</v>
      </c>
      <c r="D1030" s="43" t="s">
        <v>87</v>
      </c>
      <c r="E1030" s="12" t="s">
        <v>375</v>
      </c>
      <c r="F1030" s="16">
        <f>277036.3-8328.8</f>
        <v>268707.5</v>
      </c>
      <c r="G1030" s="16">
        <f>654500-413290.9</f>
        <v>241209.09999999998</v>
      </c>
      <c r="H1030" s="16">
        <f>627421.5-311984.9</f>
        <v>315436.59999999998</v>
      </c>
      <c r="I1030" s="16"/>
      <c r="J1030" s="34"/>
    </row>
    <row r="1031" spans="1:16" x14ac:dyDescent="0.3">
      <c r="A1031" s="17" t="s">
        <v>992</v>
      </c>
      <c r="B1031" s="41">
        <v>620</v>
      </c>
      <c r="C1031" s="43" t="s">
        <v>25</v>
      </c>
      <c r="D1031" s="43" t="s">
        <v>17</v>
      </c>
      <c r="E1031" s="12" t="s">
        <v>376</v>
      </c>
      <c r="F1031" s="16"/>
      <c r="G1031" s="16"/>
      <c r="H1031" s="16">
        <v>135200.5</v>
      </c>
      <c r="I1031" s="16"/>
      <c r="J1031" s="34"/>
    </row>
    <row r="1032" spans="1:16" hidden="1" x14ac:dyDescent="0.3">
      <c r="A1032" s="17" t="s">
        <v>992</v>
      </c>
      <c r="B1032" s="41">
        <v>620</v>
      </c>
      <c r="C1032" s="43" t="s">
        <v>25</v>
      </c>
      <c r="D1032" s="43" t="s">
        <v>26</v>
      </c>
      <c r="E1032" s="12" t="s">
        <v>379</v>
      </c>
      <c r="F1032" s="16"/>
      <c r="G1032" s="16"/>
      <c r="H1032" s="16"/>
      <c r="I1032" s="16"/>
      <c r="J1032" s="34">
        <v>0</v>
      </c>
    </row>
    <row r="1033" spans="1:16" x14ac:dyDescent="0.3">
      <c r="A1033" s="17" t="s">
        <v>992</v>
      </c>
      <c r="B1033" s="41">
        <v>620</v>
      </c>
      <c r="C1033" s="43" t="s">
        <v>83</v>
      </c>
      <c r="D1033" s="43" t="s">
        <v>17</v>
      </c>
      <c r="E1033" s="12" t="s">
        <v>388</v>
      </c>
      <c r="F1033" s="16">
        <f>2309.3+828.8</f>
        <v>3138.1000000000004</v>
      </c>
      <c r="G1033" s="16">
        <v>4088.7</v>
      </c>
      <c r="H1033" s="16">
        <f>3555.1+5934.6</f>
        <v>9489.7000000000007</v>
      </c>
      <c r="I1033" s="16"/>
      <c r="J1033" s="34"/>
    </row>
    <row r="1034" spans="1:16" ht="46.8" x14ac:dyDescent="0.3">
      <c r="A1034" s="17" t="s">
        <v>993</v>
      </c>
      <c r="B1034" s="17"/>
      <c r="C1034" s="12"/>
      <c r="D1034" s="43"/>
      <c r="E1034" s="12" t="s">
        <v>1051</v>
      </c>
      <c r="F1034" s="16">
        <f t="shared" ref="F1034:I1038" si="479">F1035</f>
        <v>28950</v>
      </c>
      <c r="G1034" s="16">
        <f t="shared" si="479"/>
        <v>0</v>
      </c>
      <c r="H1034" s="16">
        <f t="shared" si="479"/>
        <v>0</v>
      </c>
      <c r="I1034" s="16">
        <f t="shared" si="479"/>
        <v>0</v>
      </c>
      <c r="J1034" s="34"/>
      <c r="P1034" s="21" t="s">
        <v>1346</v>
      </c>
    </row>
    <row r="1035" spans="1:16" ht="46.8" x14ac:dyDescent="0.3">
      <c r="A1035" s="17" t="s">
        <v>993</v>
      </c>
      <c r="B1035" s="41">
        <v>600</v>
      </c>
      <c r="C1035" s="43"/>
      <c r="D1035" s="43"/>
      <c r="E1035" s="12" t="s">
        <v>395</v>
      </c>
      <c r="F1035" s="16">
        <f t="shared" ref="F1035:I1035" si="480">F1038+F1036</f>
        <v>28950</v>
      </c>
      <c r="G1035" s="16">
        <f t="shared" si="480"/>
        <v>0</v>
      </c>
      <c r="H1035" s="16">
        <f t="shared" si="480"/>
        <v>0</v>
      </c>
      <c r="I1035" s="16">
        <f t="shared" si="480"/>
        <v>0</v>
      </c>
      <c r="J1035" s="34"/>
      <c r="N1035" s="21" t="s">
        <v>1343</v>
      </c>
    </row>
    <row r="1036" spans="1:16" x14ac:dyDescent="0.3">
      <c r="A1036" s="17" t="s">
        <v>993</v>
      </c>
      <c r="B1036" s="41">
        <v>610</v>
      </c>
      <c r="C1036" s="43"/>
      <c r="D1036" s="43"/>
      <c r="E1036" s="12" t="s">
        <v>409</v>
      </c>
      <c r="F1036" s="16">
        <f t="shared" ref="F1036:I1036" si="481">F1037</f>
        <v>700</v>
      </c>
      <c r="G1036" s="16">
        <f t="shared" si="481"/>
        <v>0</v>
      </c>
      <c r="H1036" s="16">
        <f t="shared" si="481"/>
        <v>0</v>
      </c>
      <c r="I1036" s="16">
        <f t="shared" si="481"/>
        <v>0</v>
      </c>
      <c r="J1036" s="34"/>
      <c r="O1036" s="21" t="s">
        <v>1344</v>
      </c>
    </row>
    <row r="1037" spans="1:16" x14ac:dyDescent="0.3">
      <c r="A1037" s="17" t="s">
        <v>993</v>
      </c>
      <c r="B1037" s="41">
        <v>610</v>
      </c>
      <c r="C1037" s="43" t="s">
        <v>25</v>
      </c>
      <c r="D1037" s="43" t="s">
        <v>5</v>
      </c>
      <c r="E1037" s="12" t="s">
        <v>374</v>
      </c>
      <c r="F1037" s="16">
        <v>700</v>
      </c>
      <c r="G1037" s="16"/>
      <c r="H1037" s="16"/>
      <c r="I1037" s="16"/>
      <c r="J1037" s="34"/>
    </row>
    <row r="1038" spans="1:16" x14ac:dyDescent="0.3">
      <c r="A1038" s="17" t="s">
        <v>993</v>
      </c>
      <c r="B1038" s="41">
        <v>620</v>
      </c>
      <c r="C1038" s="43"/>
      <c r="D1038" s="43"/>
      <c r="E1038" s="12" t="s">
        <v>410</v>
      </c>
      <c r="F1038" s="16">
        <f t="shared" si="479"/>
        <v>28250</v>
      </c>
      <c r="G1038" s="16">
        <f t="shared" si="479"/>
        <v>0</v>
      </c>
      <c r="H1038" s="16">
        <f t="shared" si="479"/>
        <v>0</v>
      </c>
      <c r="I1038" s="16">
        <f t="shared" si="479"/>
        <v>0</v>
      </c>
      <c r="J1038" s="34"/>
      <c r="O1038" s="21" t="s">
        <v>1344</v>
      </c>
    </row>
    <row r="1039" spans="1:16" x14ac:dyDescent="0.3">
      <c r="A1039" s="17" t="s">
        <v>993</v>
      </c>
      <c r="B1039" s="41">
        <v>620</v>
      </c>
      <c r="C1039" s="43" t="s">
        <v>25</v>
      </c>
      <c r="D1039" s="43" t="s">
        <v>5</v>
      </c>
      <c r="E1039" s="12" t="s">
        <v>374</v>
      </c>
      <c r="F1039" s="16">
        <v>28250</v>
      </c>
      <c r="G1039" s="16"/>
      <c r="H1039" s="16"/>
      <c r="I1039" s="16"/>
      <c r="J1039" s="34"/>
    </row>
    <row r="1040" spans="1:16" x14ac:dyDescent="0.3">
      <c r="A1040" s="17" t="s">
        <v>1213</v>
      </c>
      <c r="B1040" s="17"/>
      <c r="C1040" s="12"/>
      <c r="D1040" s="43"/>
      <c r="E1040" s="12" t="s">
        <v>1214</v>
      </c>
      <c r="F1040" s="16">
        <f t="shared" ref="F1040:I1042" si="482">F1041</f>
        <v>67200</v>
      </c>
      <c r="G1040" s="16">
        <f t="shared" si="482"/>
        <v>0</v>
      </c>
      <c r="H1040" s="16">
        <f t="shared" si="482"/>
        <v>0</v>
      </c>
      <c r="I1040" s="16">
        <f t="shared" si="482"/>
        <v>0</v>
      </c>
      <c r="J1040" s="34"/>
      <c r="P1040" s="21" t="s">
        <v>1346</v>
      </c>
    </row>
    <row r="1041" spans="1:16" ht="46.8" x14ac:dyDescent="0.3">
      <c r="A1041" s="17" t="s">
        <v>1213</v>
      </c>
      <c r="B1041" s="41">
        <v>600</v>
      </c>
      <c r="C1041" s="43"/>
      <c r="D1041" s="43"/>
      <c r="E1041" s="12" t="s">
        <v>395</v>
      </c>
      <c r="F1041" s="16">
        <f t="shared" si="482"/>
        <v>67200</v>
      </c>
      <c r="G1041" s="16">
        <f t="shared" si="482"/>
        <v>0</v>
      </c>
      <c r="H1041" s="16">
        <f t="shared" si="482"/>
        <v>0</v>
      </c>
      <c r="I1041" s="16">
        <f t="shared" si="482"/>
        <v>0</v>
      </c>
      <c r="J1041" s="34"/>
      <c r="N1041" s="21" t="s">
        <v>1343</v>
      </c>
    </row>
    <row r="1042" spans="1:16" x14ac:dyDescent="0.3">
      <c r="A1042" s="17" t="s">
        <v>1213</v>
      </c>
      <c r="B1042" s="41">
        <v>620</v>
      </c>
      <c r="C1042" s="43"/>
      <c r="D1042" s="43"/>
      <c r="E1042" s="12" t="s">
        <v>410</v>
      </c>
      <c r="F1042" s="16">
        <f t="shared" si="482"/>
        <v>67200</v>
      </c>
      <c r="G1042" s="16">
        <f t="shared" si="482"/>
        <v>0</v>
      </c>
      <c r="H1042" s="16">
        <f t="shared" si="482"/>
        <v>0</v>
      </c>
      <c r="I1042" s="16">
        <f t="shared" si="482"/>
        <v>0</v>
      </c>
      <c r="J1042" s="34"/>
      <c r="O1042" s="21" t="s">
        <v>1344</v>
      </c>
    </row>
    <row r="1043" spans="1:16" x14ac:dyDescent="0.3">
      <c r="A1043" s="17" t="s">
        <v>1213</v>
      </c>
      <c r="B1043" s="41">
        <v>620</v>
      </c>
      <c r="C1043" s="43" t="s">
        <v>25</v>
      </c>
      <c r="D1043" s="43" t="s">
        <v>87</v>
      </c>
      <c r="E1043" s="12" t="s">
        <v>375</v>
      </c>
      <c r="F1043" s="16">
        <v>67200</v>
      </c>
      <c r="G1043" s="16"/>
      <c r="H1043" s="16"/>
      <c r="I1043" s="16"/>
      <c r="J1043" s="34"/>
    </row>
    <row r="1044" spans="1:16" ht="31.2" hidden="1" x14ac:dyDescent="0.3">
      <c r="A1044" s="17" t="s">
        <v>1024</v>
      </c>
      <c r="B1044" s="17"/>
      <c r="C1044" s="12"/>
      <c r="D1044" s="43"/>
      <c r="E1044" s="12" t="s">
        <v>1009</v>
      </c>
      <c r="F1044" s="16">
        <f t="shared" ref="F1044:I1046" si="483">F1045</f>
        <v>0</v>
      </c>
      <c r="G1044" s="16">
        <f t="shared" si="483"/>
        <v>0</v>
      </c>
      <c r="H1044" s="16">
        <f t="shared" si="483"/>
        <v>0</v>
      </c>
      <c r="I1044" s="16">
        <f t="shared" si="483"/>
        <v>0</v>
      </c>
      <c r="J1044" s="34">
        <v>0</v>
      </c>
      <c r="P1044" s="21" t="s">
        <v>1346</v>
      </c>
    </row>
    <row r="1045" spans="1:16" ht="46.8" hidden="1" x14ac:dyDescent="0.3">
      <c r="A1045" s="17" t="s">
        <v>1024</v>
      </c>
      <c r="B1045" s="41">
        <v>600</v>
      </c>
      <c r="C1045" s="43"/>
      <c r="D1045" s="43"/>
      <c r="E1045" s="12" t="s">
        <v>395</v>
      </c>
      <c r="F1045" s="16">
        <f t="shared" si="483"/>
        <v>0</v>
      </c>
      <c r="G1045" s="16">
        <f t="shared" si="483"/>
        <v>0</v>
      </c>
      <c r="H1045" s="16">
        <f t="shared" si="483"/>
        <v>0</v>
      </c>
      <c r="I1045" s="16">
        <f t="shared" si="483"/>
        <v>0</v>
      </c>
      <c r="J1045" s="34">
        <v>0</v>
      </c>
      <c r="N1045" s="21" t="s">
        <v>1343</v>
      </c>
    </row>
    <row r="1046" spans="1:16" hidden="1" x14ac:dyDescent="0.3">
      <c r="A1046" s="17" t="s">
        <v>1024</v>
      </c>
      <c r="B1046" s="41">
        <v>620</v>
      </c>
      <c r="C1046" s="43"/>
      <c r="D1046" s="43"/>
      <c r="E1046" s="12" t="s">
        <v>410</v>
      </c>
      <c r="F1046" s="16">
        <f t="shared" si="483"/>
        <v>0</v>
      </c>
      <c r="G1046" s="16">
        <f t="shared" si="483"/>
        <v>0</v>
      </c>
      <c r="H1046" s="16">
        <f t="shared" si="483"/>
        <v>0</v>
      </c>
      <c r="I1046" s="16">
        <f t="shared" si="483"/>
        <v>0</v>
      </c>
      <c r="J1046" s="34">
        <v>0</v>
      </c>
      <c r="O1046" s="21" t="s">
        <v>1344</v>
      </c>
    </row>
    <row r="1047" spans="1:16" hidden="1" x14ac:dyDescent="0.3">
      <c r="A1047" s="17" t="s">
        <v>1024</v>
      </c>
      <c r="B1047" s="41">
        <v>620</v>
      </c>
      <c r="C1047" s="43" t="s">
        <v>25</v>
      </c>
      <c r="D1047" s="43" t="s">
        <v>87</v>
      </c>
      <c r="E1047" s="12" t="s">
        <v>375</v>
      </c>
      <c r="F1047" s="16"/>
      <c r="G1047" s="16"/>
      <c r="H1047" s="16"/>
      <c r="I1047" s="16"/>
      <c r="J1047" s="34">
        <v>0</v>
      </c>
    </row>
    <row r="1048" spans="1:16" ht="62.4" x14ac:dyDescent="0.3">
      <c r="A1048" s="43" t="s">
        <v>186</v>
      </c>
      <c r="B1048" s="41"/>
      <c r="C1048" s="43"/>
      <c r="D1048" s="43"/>
      <c r="E1048" s="12" t="s">
        <v>559</v>
      </c>
      <c r="F1048" s="16">
        <f>F1055+F1059+F1049</f>
        <v>21240</v>
      </c>
      <c r="G1048" s="16">
        <f t="shared" ref="G1048:I1048" si="484">G1055+G1059+G1049</f>
        <v>0</v>
      </c>
      <c r="H1048" s="16">
        <f t="shared" si="484"/>
        <v>0</v>
      </c>
      <c r="I1048" s="16">
        <f t="shared" si="484"/>
        <v>0</v>
      </c>
      <c r="J1048" s="34"/>
      <c r="M1048" s="21" t="s">
        <v>1342</v>
      </c>
    </row>
    <row r="1049" spans="1:16" ht="46.8" hidden="1" x14ac:dyDescent="0.3">
      <c r="A1049" s="17" t="s">
        <v>1167</v>
      </c>
      <c r="B1049" s="41"/>
      <c r="C1049" s="43"/>
      <c r="D1049" s="43"/>
      <c r="E1049" s="12" t="s">
        <v>1168</v>
      </c>
      <c r="F1049" s="16">
        <f t="shared" ref="F1049:I1050" si="485">F1050</f>
        <v>0</v>
      </c>
      <c r="G1049" s="16">
        <f t="shared" si="485"/>
        <v>0</v>
      </c>
      <c r="H1049" s="16">
        <f t="shared" si="485"/>
        <v>0</v>
      </c>
      <c r="I1049" s="16">
        <f t="shared" si="485"/>
        <v>0</v>
      </c>
      <c r="J1049" s="34">
        <v>0</v>
      </c>
      <c r="P1049" s="21" t="s">
        <v>1346</v>
      </c>
    </row>
    <row r="1050" spans="1:16" ht="46.8" hidden="1" x14ac:dyDescent="0.3">
      <c r="A1050" s="17" t="s">
        <v>1167</v>
      </c>
      <c r="B1050" s="41">
        <v>600</v>
      </c>
      <c r="C1050" s="43"/>
      <c r="D1050" s="43"/>
      <c r="E1050" s="12" t="s">
        <v>395</v>
      </c>
      <c r="F1050" s="16">
        <f t="shared" si="485"/>
        <v>0</v>
      </c>
      <c r="G1050" s="16">
        <f t="shared" si="485"/>
        <v>0</v>
      </c>
      <c r="H1050" s="16">
        <f t="shared" si="485"/>
        <v>0</v>
      </c>
      <c r="I1050" s="16">
        <f t="shared" si="485"/>
        <v>0</v>
      </c>
      <c r="J1050" s="34">
        <v>0</v>
      </c>
      <c r="N1050" s="21" t="s">
        <v>1343</v>
      </c>
    </row>
    <row r="1051" spans="1:16" hidden="1" x14ac:dyDescent="0.3">
      <c r="A1051" s="17" t="s">
        <v>1167</v>
      </c>
      <c r="B1051" s="41">
        <v>620</v>
      </c>
      <c r="C1051" s="43"/>
      <c r="D1051" s="43"/>
      <c r="E1051" s="12" t="s">
        <v>410</v>
      </c>
      <c r="F1051" s="16">
        <f t="shared" ref="F1051:I1051" si="486">F1053+F1052+F1054</f>
        <v>0</v>
      </c>
      <c r="G1051" s="16">
        <f t="shared" si="486"/>
        <v>0</v>
      </c>
      <c r="H1051" s="16">
        <f t="shared" si="486"/>
        <v>0</v>
      </c>
      <c r="I1051" s="16">
        <f t="shared" si="486"/>
        <v>0</v>
      </c>
      <c r="J1051" s="34">
        <v>0</v>
      </c>
      <c r="O1051" s="21" t="s">
        <v>1344</v>
      </c>
    </row>
    <row r="1052" spans="1:16" hidden="1" x14ac:dyDescent="0.3">
      <c r="A1052" s="17" t="s">
        <v>1167</v>
      </c>
      <c r="B1052" s="41">
        <v>620</v>
      </c>
      <c r="C1052" s="43" t="s">
        <v>25</v>
      </c>
      <c r="D1052" s="43" t="s">
        <v>5</v>
      </c>
      <c r="E1052" s="12" t="s">
        <v>374</v>
      </c>
      <c r="F1052" s="16"/>
      <c r="G1052" s="16"/>
      <c r="H1052" s="16"/>
      <c r="I1052" s="16"/>
      <c r="J1052" s="34">
        <v>0</v>
      </c>
    </row>
    <row r="1053" spans="1:16" hidden="1" x14ac:dyDescent="0.3">
      <c r="A1053" s="17" t="s">
        <v>1167</v>
      </c>
      <c r="B1053" s="41">
        <v>620</v>
      </c>
      <c r="C1053" s="43" t="s">
        <v>25</v>
      </c>
      <c r="D1053" s="43" t="s">
        <v>87</v>
      </c>
      <c r="E1053" s="12" t="s">
        <v>375</v>
      </c>
      <c r="F1053" s="16"/>
      <c r="G1053" s="16"/>
      <c r="H1053" s="16"/>
      <c r="I1053" s="16"/>
      <c r="J1053" s="34">
        <v>0</v>
      </c>
    </row>
    <row r="1054" spans="1:16" hidden="1" x14ac:dyDescent="0.3">
      <c r="A1054" s="17" t="s">
        <v>1167</v>
      </c>
      <c r="B1054" s="41">
        <v>620</v>
      </c>
      <c r="C1054" s="43" t="s">
        <v>25</v>
      </c>
      <c r="D1054" s="43" t="s">
        <v>17</v>
      </c>
      <c r="E1054" s="12" t="s">
        <v>376</v>
      </c>
      <c r="F1054" s="16"/>
      <c r="G1054" s="16"/>
      <c r="H1054" s="16"/>
      <c r="I1054" s="16"/>
      <c r="J1054" s="34">
        <v>0</v>
      </c>
    </row>
    <row r="1055" spans="1:16" ht="109.2" hidden="1" x14ac:dyDescent="0.3">
      <c r="A1055" s="17" t="s">
        <v>1115</v>
      </c>
      <c r="B1055" s="41"/>
      <c r="C1055" s="43"/>
      <c r="D1055" s="43"/>
      <c r="E1055" s="12" t="s">
        <v>1116</v>
      </c>
      <c r="F1055" s="16">
        <f t="shared" ref="F1055:I1057" si="487">F1056</f>
        <v>0</v>
      </c>
      <c r="G1055" s="16">
        <f t="shared" si="487"/>
        <v>0</v>
      </c>
      <c r="H1055" s="16">
        <f t="shared" si="487"/>
        <v>0</v>
      </c>
      <c r="I1055" s="16">
        <f t="shared" si="487"/>
        <v>0</v>
      </c>
      <c r="J1055" s="34">
        <v>0</v>
      </c>
      <c r="P1055" s="21" t="s">
        <v>1346</v>
      </c>
    </row>
    <row r="1056" spans="1:16" ht="46.8" hidden="1" x14ac:dyDescent="0.3">
      <c r="A1056" s="17" t="s">
        <v>1115</v>
      </c>
      <c r="B1056" s="41">
        <v>600</v>
      </c>
      <c r="C1056" s="43"/>
      <c r="D1056" s="43"/>
      <c r="E1056" s="12" t="s">
        <v>395</v>
      </c>
      <c r="F1056" s="16">
        <f t="shared" si="487"/>
        <v>0</v>
      </c>
      <c r="G1056" s="16">
        <f t="shared" si="487"/>
        <v>0</v>
      </c>
      <c r="H1056" s="16">
        <f t="shared" si="487"/>
        <v>0</v>
      </c>
      <c r="I1056" s="16">
        <f t="shared" si="487"/>
        <v>0</v>
      </c>
      <c r="J1056" s="34">
        <v>0</v>
      </c>
      <c r="N1056" s="21" t="s">
        <v>1343</v>
      </c>
    </row>
    <row r="1057" spans="1:37" hidden="1" x14ac:dyDescent="0.3">
      <c r="A1057" s="17" t="s">
        <v>1115</v>
      </c>
      <c r="B1057" s="41">
        <v>620</v>
      </c>
      <c r="C1057" s="43"/>
      <c r="D1057" s="43"/>
      <c r="E1057" s="12" t="s">
        <v>410</v>
      </c>
      <c r="F1057" s="16">
        <f t="shared" si="487"/>
        <v>0</v>
      </c>
      <c r="G1057" s="16">
        <f t="shared" si="487"/>
        <v>0</v>
      </c>
      <c r="H1057" s="16">
        <f t="shared" si="487"/>
        <v>0</v>
      </c>
      <c r="I1057" s="16">
        <f t="shared" si="487"/>
        <v>0</v>
      </c>
      <c r="J1057" s="34">
        <v>0</v>
      </c>
      <c r="O1057" s="21" t="s">
        <v>1344</v>
      </c>
    </row>
    <row r="1058" spans="1:37" hidden="1" x14ac:dyDescent="0.3">
      <c r="A1058" s="17" t="s">
        <v>1115</v>
      </c>
      <c r="B1058" s="41">
        <v>620</v>
      </c>
      <c r="C1058" s="43" t="s">
        <v>25</v>
      </c>
      <c r="D1058" s="43" t="s">
        <v>87</v>
      </c>
      <c r="E1058" s="12" t="s">
        <v>375</v>
      </c>
      <c r="F1058" s="16"/>
      <c r="G1058" s="16"/>
      <c r="H1058" s="16"/>
      <c r="I1058" s="16"/>
      <c r="J1058" s="34">
        <v>0</v>
      </c>
    </row>
    <row r="1059" spans="1:37" ht="46.8" x14ac:dyDescent="0.3">
      <c r="A1059" s="17" t="s">
        <v>1086</v>
      </c>
      <c r="B1059" s="41"/>
      <c r="C1059" s="43"/>
      <c r="D1059" s="43"/>
      <c r="E1059" s="12" t="s">
        <v>1051</v>
      </c>
      <c r="F1059" s="16">
        <f t="shared" ref="F1059:I1061" si="488">F1060</f>
        <v>21240</v>
      </c>
      <c r="G1059" s="16">
        <f t="shared" si="488"/>
        <v>0</v>
      </c>
      <c r="H1059" s="16">
        <f t="shared" si="488"/>
        <v>0</v>
      </c>
      <c r="I1059" s="16">
        <f t="shared" si="488"/>
        <v>0</v>
      </c>
      <c r="J1059" s="34"/>
      <c r="P1059" s="21" t="s">
        <v>1346</v>
      </c>
    </row>
    <row r="1060" spans="1:37" ht="46.8" x14ac:dyDescent="0.3">
      <c r="A1060" s="17" t="s">
        <v>1086</v>
      </c>
      <c r="B1060" s="41">
        <v>600</v>
      </c>
      <c r="C1060" s="43"/>
      <c r="D1060" s="43"/>
      <c r="E1060" s="12" t="s">
        <v>395</v>
      </c>
      <c r="F1060" s="16">
        <f t="shared" si="488"/>
        <v>21240</v>
      </c>
      <c r="G1060" s="16">
        <f t="shared" si="488"/>
        <v>0</v>
      </c>
      <c r="H1060" s="16">
        <f t="shared" si="488"/>
        <v>0</v>
      </c>
      <c r="I1060" s="16">
        <f t="shared" si="488"/>
        <v>0</v>
      </c>
      <c r="J1060" s="34"/>
      <c r="N1060" s="21" t="s">
        <v>1343</v>
      </c>
    </row>
    <row r="1061" spans="1:37" x14ac:dyDescent="0.3">
      <c r="A1061" s="17" t="s">
        <v>1086</v>
      </c>
      <c r="B1061" s="41">
        <v>620</v>
      </c>
      <c r="C1061" s="43"/>
      <c r="D1061" s="43"/>
      <c r="E1061" s="12" t="s">
        <v>410</v>
      </c>
      <c r="F1061" s="16">
        <f t="shared" si="488"/>
        <v>21240</v>
      </c>
      <c r="G1061" s="16">
        <f t="shared" si="488"/>
        <v>0</v>
      </c>
      <c r="H1061" s="16">
        <f t="shared" si="488"/>
        <v>0</v>
      </c>
      <c r="I1061" s="16">
        <f t="shared" si="488"/>
        <v>0</v>
      </c>
      <c r="J1061" s="34"/>
      <c r="O1061" s="21" t="s">
        <v>1344</v>
      </c>
    </row>
    <row r="1062" spans="1:37" x14ac:dyDescent="0.3">
      <c r="A1062" s="17" t="s">
        <v>1086</v>
      </c>
      <c r="B1062" s="41">
        <v>620</v>
      </c>
      <c r="C1062" s="43" t="s">
        <v>25</v>
      </c>
      <c r="D1062" s="43" t="s">
        <v>87</v>
      </c>
      <c r="E1062" s="12" t="s">
        <v>375</v>
      </c>
      <c r="F1062" s="16">
        <f>10620+10620</f>
        <v>21240</v>
      </c>
      <c r="G1062" s="16"/>
      <c r="H1062" s="16"/>
      <c r="I1062" s="16"/>
      <c r="J1062" s="34"/>
    </row>
    <row r="1063" spans="1:37" ht="46.8" x14ac:dyDescent="0.3">
      <c r="A1063" s="43" t="s">
        <v>187</v>
      </c>
      <c r="B1063" s="41"/>
      <c r="C1063" s="43"/>
      <c r="D1063" s="43"/>
      <c r="E1063" s="12" t="s">
        <v>1058</v>
      </c>
      <c r="F1063" s="16">
        <f t="shared" ref="F1063:I1063" si="489">F1064</f>
        <v>110836.29999999999</v>
      </c>
      <c r="G1063" s="16">
        <f t="shared" si="489"/>
        <v>0</v>
      </c>
      <c r="H1063" s="16">
        <f t="shared" si="489"/>
        <v>148562.5</v>
      </c>
      <c r="I1063" s="16">
        <f t="shared" si="489"/>
        <v>0</v>
      </c>
      <c r="J1063" s="34"/>
      <c r="M1063" s="21" t="s">
        <v>1342</v>
      </c>
    </row>
    <row r="1064" spans="1:37" ht="46.8" x14ac:dyDescent="0.3">
      <c r="A1064" s="17" t="s">
        <v>1117</v>
      </c>
      <c r="B1064" s="17"/>
      <c r="C1064" s="12"/>
      <c r="D1064" s="43"/>
      <c r="E1064" s="12" t="s">
        <v>1118</v>
      </c>
      <c r="F1064" s="16">
        <f t="shared" ref="F1064:I1065" si="490">F1065</f>
        <v>110836.29999999999</v>
      </c>
      <c r="G1064" s="16">
        <f t="shared" si="490"/>
        <v>0</v>
      </c>
      <c r="H1064" s="16">
        <f t="shared" si="490"/>
        <v>148562.5</v>
      </c>
      <c r="I1064" s="16">
        <f t="shared" si="490"/>
        <v>0</v>
      </c>
      <c r="J1064" s="34"/>
      <c r="P1064" s="21" t="s">
        <v>1346</v>
      </c>
    </row>
    <row r="1065" spans="1:37" ht="46.8" x14ac:dyDescent="0.3">
      <c r="A1065" s="17" t="s">
        <v>1117</v>
      </c>
      <c r="B1065" s="41">
        <v>600</v>
      </c>
      <c r="C1065" s="43"/>
      <c r="D1065" s="43"/>
      <c r="E1065" s="12" t="s">
        <v>395</v>
      </c>
      <c r="F1065" s="16">
        <f t="shared" si="490"/>
        <v>110836.29999999999</v>
      </c>
      <c r="G1065" s="16">
        <f t="shared" si="490"/>
        <v>0</v>
      </c>
      <c r="H1065" s="16">
        <f t="shared" si="490"/>
        <v>148562.5</v>
      </c>
      <c r="I1065" s="16">
        <f t="shared" si="490"/>
        <v>0</v>
      </c>
      <c r="J1065" s="34"/>
      <c r="N1065" s="21" t="s">
        <v>1343</v>
      </c>
    </row>
    <row r="1066" spans="1:37" x14ac:dyDescent="0.3">
      <c r="A1066" s="17" t="s">
        <v>1117</v>
      </c>
      <c r="B1066" s="41">
        <v>620</v>
      </c>
      <c r="C1066" s="43"/>
      <c r="D1066" s="43"/>
      <c r="E1066" s="12" t="s">
        <v>410</v>
      </c>
      <c r="F1066" s="16">
        <f t="shared" ref="F1066:I1066" si="491">F1067+F1068</f>
        <v>110836.29999999999</v>
      </c>
      <c r="G1066" s="16">
        <f t="shared" si="491"/>
        <v>0</v>
      </c>
      <c r="H1066" s="16">
        <f t="shared" si="491"/>
        <v>148562.5</v>
      </c>
      <c r="I1066" s="16">
        <f t="shared" si="491"/>
        <v>0</v>
      </c>
      <c r="J1066" s="34"/>
      <c r="O1066" s="21" t="s">
        <v>1344</v>
      </c>
    </row>
    <row r="1067" spans="1:37" x14ac:dyDescent="0.3">
      <c r="A1067" s="17" t="s">
        <v>1117</v>
      </c>
      <c r="B1067" s="41">
        <v>620</v>
      </c>
      <c r="C1067" s="43" t="s">
        <v>25</v>
      </c>
      <c r="D1067" s="43" t="s">
        <v>87</v>
      </c>
      <c r="E1067" s="12" t="s">
        <v>375</v>
      </c>
      <c r="F1067" s="16">
        <f>81622.2+7500</f>
        <v>89122.2</v>
      </c>
      <c r="G1067" s="16"/>
      <c r="H1067" s="16">
        <v>148562.5</v>
      </c>
      <c r="I1067" s="16"/>
      <c r="J1067" s="34"/>
    </row>
    <row r="1068" spans="1:37" x14ac:dyDescent="0.3">
      <c r="A1068" s="17" t="s">
        <v>1117</v>
      </c>
      <c r="B1068" s="41">
        <v>620</v>
      </c>
      <c r="C1068" s="43" t="s">
        <v>25</v>
      </c>
      <c r="D1068" s="43" t="s">
        <v>17</v>
      </c>
      <c r="E1068" s="12" t="s">
        <v>376</v>
      </c>
      <c r="F1068" s="16">
        <v>21714.1</v>
      </c>
      <c r="G1068" s="16"/>
      <c r="H1068" s="16"/>
      <c r="I1068" s="16"/>
      <c r="J1068" s="34"/>
    </row>
    <row r="1069" spans="1:37" s="7" customFormat="1" ht="31.2" x14ac:dyDescent="0.3">
      <c r="A1069" s="6" t="s">
        <v>189</v>
      </c>
      <c r="B1069" s="11"/>
      <c r="C1069" s="6"/>
      <c r="D1069" s="6"/>
      <c r="E1069" s="42" t="s">
        <v>643</v>
      </c>
      <c r="F1069" s="10">
        <f>F1070+F1076+F1086+F1127+F1107</f>
        <v>27451.100000000002</v>
      </c>
      <c r="G1069" s="10">
        <f t="shared" ref="G1069:I1069" si="492">G1070+G1076+G1086+G1127+G1107</f>
        <v>27750.600000000002</v>
      </c>
      <c r="H1069" s="10">
        <f t="shared" si="492"/>
        <v>27750.600000000002</v>
      </c>
      <c r="I1069" s="10">
        <f t="shared" si="492"/>
        <v>0</v>
      </c>
      <c r="J1069" s="32"/>
      <c r="K1069" s="22" t="s">
        <v>1340</v>
      </c>
      <c r="L1069" s="22"/>
      <c r="M1069" s="22"/>
      <c r="N1069" s="22"/>
      <c r="O1069" s="22"/>
      <c r="P1069" s="22"/>
      <c r="Q1069" s="22"/>
      <c r="R1069" s="22"/>
      <c r="S1069" s="22"/>
      <c r="T1069" s="22"/>
      <c r="U1069" s="22"/>
      <c r="V1069" s="22"/>
      <c r="W1069" s="22"/>
      <c r="X1069" s="22"/>
      <c r="Y1069" s="22"/>
      <c r="Z1069" s="22"/>
      <c r="AA1069" s="22"/>
      <c r="AB1069" s="22"/>
      <c r="AC1069" s="22"/>
      <c r="AD1069" s="22"/>
      <c r="AE1069" s="22"/>
      <c r="AF1069" s="22"/>
      <c r="AG1069" s="22"/>
      <c r="AH1069" s="22"/>
      <c r="AI1069" s="22"/>
      <c r="AJ1069" s="22"/>
      <c r="AK1069" s="22"/>
    </row>
    <row r="1070" spans="1:37" s="9" customFormat="1" ht="46.8" x14ac:dyDescent="0.3">
      <c r="A1070" s="8" t="s">
        <v>190</v>
      </c>
      <c r="B1070" s="14"/>
      <c r="C1070" s="8"/>
      <c r="D1070" s="8"/>
      <c r="E1070" s="13" t="s">
        <v>808</v>
      </c>
      <c r="F1070" s="15">
        <f t="shared" ref="F1070:I1070" si="493">F1071</f>
        <v>237.5</v>
      </c>
      <c r="G1070" s="15">
        <f t="shared" si="493"/>
        <v>237.5</v>
      </c>
      <c r="H1070" s="15">
        <f t="shared" si="493"/>
        <v>237.5</v>
      </c>
      <c r="I1070" s="15">
        <f t="shared" si="493"/>
        <v>0</v>
      </c>
      <c r="J1070" s="33"/>
      <c r="K1070" s="23"/>
      <c r="L1070" s="23" t="s">
        <v>1341</v>
      </c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3"/>
      <c r="AE1070" s="23"/>
      <c r="AF1070" s="23"/>
      <c r="AG1070" s="23"/>
      <c r="AH1070" s="23"/>
      <c r="AI1070" s="23"/>
      <c r="AJ1070" s="23"/>
      <c r="AK1070" s="23"/>
    </row>
    <row r="1071" spans="1:37" ht="62.4" x14ac:dyDescent="0.3">
      <c r="A1071" s="43" t="s">
        <v>191</v>
      </c>
      <c r="B1071" s="41"/>
      <c r="C1071" s="43"/>
      <c r="D1071" s="43"/>
      <c r="E1071" s="12" t="s">
        <v>809</v>
      </c>
      <c r="F1071" s="16">
        <f t="shared" ref="F1071:I1074" si="494">F1072</f>
        <v>237.5</v>
      </c>
      <c r="G1071" s="16">
        <f t="shared" si="494"/>
        <v>237.5</v>
      </c>
      <c r="H1071" s="16">
        <f t="shared" si="494"/>
        <v>237.5</v>
      </c>
      <c r="I1071" s="16">
        <f t="shared" si="494"/>
        <v>0</v>
      </c>
      <c r="J1071" s="34"/>
      <c r="M1071" s="21" t="s">
        <v>1342</v>
      </c>
    </row>
    <row r="1072" spans="1:37" ht="62.4" x14ac:dyDescent="0.3">
      <c r="A1072" s="43" t="s">
        <v>188</v>
      </c>
      <c r="B1072" s="41"/>
      <c r="C1072" s="43"/>
      <c r="D1072" s="43"/>
      <c r="E1072" s="12" t="s">
        <v>810</v>
      </c>
      <c r="F1072" s="16">
        <f t="shared" si="494"/>
        <v>237.5</v>
      </c>
      <c r="G1072" s="16">
        <f t="shared" si="494"/>
        <v>237.5</v>
      </c>
      <c r="H1072" s="16">
        <f t="shared" si="494"/>
        <v>237.5</v>
      </c>
      <c r="I1072" s="16">
        <f t="shared" si="494"/>
        <v>0</v>
      </c>
      <c r="J1072" s="34"/>
      <c r="P1072" s="21" t="s">
        <v>1346</v>
      </c>
    </row>
    <row r="1073" spans="1:37" ht="46.8" x14ac:dyDescent="0.3">
      <c r="A1073" s="43" t="s">
        <v>188</v>
      </c>
      <c r="B1073" s="41">
        <v>600</v>
      </c>
      <c r="C1073" s="43"/>
      <c r="D1073" s="43"/>
      <c r="E1073" s="12" t="s">
        <v>395</v>
      </c>
      <c r="F1073" s="16">
        <f t="shared" si="494"/>
        <v>237.5</v>
      </c>
      <c r="G1073" s="16">
        <f t="shared" si="494"/>
        <v>237.5</v>
      </c>
      <c r="H1073" s="16">
        <f t="shared" si="494"/>
        <v>237.5</v>
      </c>
      <c r="I1073" s="16">
        <f t="shared" si="494"/>
        <v>0</v>
      </c>
      <c r="J1073" s="34"/>
      <c r="N1073" s="21" t="s">
        <v>1343</v>
      </c>
    </row>
    <row r="1074" spans="1:37" ht="78" x14ac:dyDescent="0.3">
      <c r="A1074" s="43" t="s">
        <v>188</v>
      </c>
      <c r="B1074" s="41">
        <v>630</v>
      </c>
      <c r="C1074" s="43"/>
      <c r="D1074" s="43"/>
      <c r="E1074" s="12" t="s">
        <v>758</v>
      </c>
      <c r="F1074" s="16">
        <f t="shared" si="494"/>
        <v>237.5</v>
      </c>
      <c r="G1074" s="16">
        <f t="shared" si="494"/>
        <v>237.5</v>
      </c>
      <c r="H1074" s="16">
        <f t="shared" si="494"/>
        <v>237.5</v>
      </c>
      <c r="I1074" s="16">
        <f t="shared" si="494"/>
        <v>0</v>
      </c>
      <c r="J1074" s="34"/>
      <c r="O1074" s="21" t="s">
        <v>1344</v>
      </c>
    </row>
    <row r="1075" spans="1:37" ht="31.2" x14ac:dyDescent="0.3">
      <c r="A1075" s="43" t="s">
        <v>188</v>
      </c>
      <c r="B1075" s="41">
        <v>630</v>
      </c>
      <c r="C1075" s="43" t="s">
        <v>112</v>
      </c>
      <c r="D1075" s="43" t="s">
        <v>192</v>
      </c>
      <c r="E1075" s="12" t="s">
        <v>368</v>
      </c>
      <c r="F1075" s="16">
        <v>237.5</v>
      </c>
      <c r="G1075" s="16">
        <v>237.5</v>
      </c>
      <c r="H1075" s="16">
        <v>237.5</v>
      </c>
      <c r="I1075" s="16"/>
      <c r="J1075" s="34"/>
    </row>
    <row r="1076" spans="1:37" s="9" customFormat="1" ht="31.2" x14ac:dyDescent="0.3">
      <c r="A1076" s="20" t="s">
        <v>835</v>
      </c>
      <c r="B1076" s="14"/>
      <c r="C1076" s="8"/>
      <c r="D1076" s="8"/>
      <c r="E1076" s="13" t="s">
        <v>838</v>
      </c>
      <c r="F1076" s="15">
        <f t="shared" ref="F1076:I1076" si="495">F1077</f>
        <v>760</v>
      </c>
      <c r="G1076" s="15">
        <f t="shared" si="495"/>
        <v>760</v>
      </c>
      <c r="H1076" s="15">
        <f t="shared" si="495"/>
        <v>760</v>
      </c>
      <c r="I1076" s="15">
        <f t="shared" si="495"/>
        <v>0</v>
      </c>
      <c r="J1076" s="33"/>
      <c r="K1076" s="23"/>
      <c r="L1076" s="23" t="s">
        <v>1341</v>
      </c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23"/>
      <c r="AE1076" s="23"/>
      <c r="AF1076" s="23"/>
      <c r="AG1076" s="23"/>
      <c r="AH1076" s="23"/>
      <c r="AI1076" s="23"/>
      <c r="AJ1076" s="23"/>
      <c r="AK1076" s="23"/>
    </row>
    <row r="1077" spans="1:37" ht="78" x14ac:dyDescent="0.3">
      <c r="A1077" s="17" t="s">
        <v>836</v>
      </c>
      <c r="B1077" s="41"/>
      <c r="C1077" s="43"/>
      <c r="D1077" s="43"/>
      <c r="E1077" s="12" t="s">
        <v>1007</v>
      </c>
      <c r="F1077" s="16">
        <f t="shared" ref="F1077:I1077" si="496">F1078+F1082</f>
        <v>760</v>
      </c>
      <c r="G1077" s="16">
        <f t="shared" si="496"/>
        <v>760</v>
      </c>
      <c r="H1077" s="16">
        <f t="shared" si="496"/>
        <v>760</v>
      </c>
      <c r="I1077" s="16">
        <f t="shared" si="496"/>
        <v>0</v>
      </c>
      <c r="J1077" s="34"/>
      <c r="M1077" s="21" t="s">
        <v>1342</v>
      </c>
    </row>
    <row r="1078" spans="1:37" ht="78" x14ac:dyDescent="0.3">
      <c r="A1078" s="17" t="s">
        <v>837</v>
      </c>
      <c r="B1078" s="41"/>
      <c r="C1078" s="43"/>
      <c r="D1078" s="43"/>
      <c r="E1078" s="12" t="s">
        <v>1250</v>
      </c>
      <c r="F1078" s="16">
        <f t="shared" ref="F1078:I1080" si="497">F1079</f>
        <v>661</v>
      </c>
      <c r="G1078" s="16">
        <f t="shared" si="497"/>
        <v>661</v>
      </c>
      <c r="H1078" s="16">
        <f t="shared" si="497"/>
        <v>661</v>
      </c>
      <c r="I1078" s="16">
        <f t="shared" si="497"/>
        <v>0</v>
      </c>
      <c r="J1078" s="34"/>
      <c r="P1078" s="21" t="s">
        <v>1346</v>
      </c>
    </row>
    <row r="1079" spans="1:37" ht="31.2" x14ac:dyDescent="0.3">
      <c r="A1079" s="17" t="s">
        <v>837</v>
      </c>
      <c r="B1079" s="41">
        <v>200</v>
      </c>
      <c r="C1079" s="43"/>
      <c r="D1079" s="43"/>
      <c r="E1079" s="12" t="s">
        <v>392</v>
      </c>
      <c r="F1079" s="16">
        <f t="shared" si="497"/>
        <v>661</v>
      </c>
      <c r="G1079" s="16">
        <f t="shared" si="497"/>
        <v>661</v>
      </c>
      <c r="H1079" s="16">
        <f t="shared" si="497"/>
        <v>661</v>
      </c>
      <c r="I1079" s="16">
        <f t="shared" si="497"/>
        <v>0</v>
      </c>
      <c r="J1079" s="34"/>
      <c r="N1079" s="21" t="s">
        <v>1343</v>
      </c>
    </row>
    <row r="1080" spans="1:37" ht="46.8" x14ac:dyDescent="0.3">
      <c r="A1080" s="17" t="s">
        <v>837</v>
      </c>
      <c r="B1080" s="41">
        <v>240</v>
      </c>
      <c r="C1080" s="43"/>
      <c r="D1080" s="43"/>
      <c r="E1080" s="12" t="s">
        <v>400</v>
      </c>
      <c r="F1080" s="16">
        <f t="shared" si="497"/>
        <v>661</v>
      </c>
      <c r="G1080" s="16">
        <f t="shared" si="497"/>
        <v>661</v>
      </c>
      <c r="H1080" s="16">
        <f t="shared" si="497"/>
        <v>661</v>
      </c>
      <c r="I1080" s="16">
        <f t="shared" si="497"/>
        <v>0</v>
      </c>
      <c r="J1080" s="34"/>
      <c r="O1080" s="21" t="s">
        <v>1344</v>
      </c>
    </row>
    <row r="1081" spans="1:37" ht="31.2" x14ac:dyDescent="0.3">
      <c r="A1081" s="17" t="s">
        <v>837</v>
      </c>
      <c r="B1081" s="41">
        <v>240</v>
      </c>
      <c r="C1081" s="43" t="s">
        <v>112</v>
      </c>
      <c r="D1081" s="43" t="s">
        <v>192</v>
      </c>
      <c r="E1081" s="12" t="s">
        <v>368</v>
      </c>
      <c r="F1081" s="16">
        <v>661</v>
      </c>
      <c r="G1081" s="16">
        <v>661</v>
      </c>
      <c r="H1081" s="16">
        <v>661</v>
      </c>
      <c r="I1081" s="16"/>
      <c r="J1081" s="34"/>
    </row>
    <row r="1082" spans="1:37" ht="62.4" x14ac:dyDescent="0.3">
      <c r="A1082" s="17" t="s">
        <v>839</v>
      </c>
      <c r="B1082" s="41"/>
      <c r="C1082" s="43"/>
      <c r="D1082" s="43"/>
      <c r="E1082" s="12" t="s">
        <v>840</v>
      </c>
      <c r="F1082" s="16">
        <f t="shared" ref="F1082:I1084" si="498">F1083</f>
        <v>99</v>
      </c>
      <c r="G1082" s="16">
        <f t="shared" si="498"/>
        <v>99</v>
      </c>
      <c r="H1082" s="16">
        <f t="shared" si="498"/>
        <v>99</v>
      </c>
      <c r="I1082" s="16">
        <f t="shared" si="498"/>
        <v>0</v>
      </c>
      <c r="J1082" s="34"/>
      <c r="P1082" s="21" t="s">
        <v>1346</v>
      </c>
    </row>
    <row r="1083" spans="1:37" ht="31.2" x14ac:dyDescent="0.3">
      <c r="A1083" s="17" t="s">
        <v>839</v>
      </c>
      <c r="B1083" s="41">
        <v>200</v>
      </c>
      <c r="C1083" s="43"/>
      <c r="D1083" s="43"/>
      <c r="E1083" s="12" t="s">
        <v>392</v>
      </c>
      <c r="F1083" s="16">
        <f t="shared" si="498"/>
        <v>99</v>
      </c>
      <c r="G1083" s="16">
        <f t="shared" si="498"/>
        <v>99</v>
      </c>
      <c r="H1083" s="16">
        <f t="shared" si="498"/>
        <v>99</v>
      </c>
      <c r="I1083" s="16">
        <f t="shared" si="498"/>
        <v>0</v>
      </c>
      <c r="J1083" s="34"/>
      <c r="N1083" s="21" t="s">
        <v>1343</v>
      </c>
    </row>
    <row r="1084" spans="1:37" ht="46.8" x14ac:dyDescent="0.3">
      <c r="A1084" s="17" t="s">
        <v>839</v>
      </c>
      <c r="B1084" s="41">
        <v>240</v>
      </c>
      <c r="C1084" s="43"/>
      <c r="D1084" s="43"/>
      <c r="E1084" s="12" t="s">
        <v>400</v>
      </c>
      <c r="F1084" s="16">
        <f t="shared" si="498"/>
        <v>99</v>
      </c>
      <c r="G1084" s="16">
        <f t="shared" si="498"/>
        <v>99</v>
      </c>
      <c r="H1084" s="16">
        <f t="shared" si="498"/>
        <v>99</v>
      </c>
      <c r="I1084" s="16">
        <f t="shared" si="498"/>
        <v>0</v>
      </c>
      <c r="J1084" s="34"/>
      <c r="O1084" s="21" t="s">
        <v>1344</v>
      </c>
    </row>
    <row r="1085" spans="1:37" ht="31.2" x14ac:dyDescent="0.3">
      <c r="A1085" s="17" t="s">
        <v>839</v>
      </c>
      <c r="B1085" s="41">
        <v>240</v>
      </c>
      <c r="C1085" s="43" t="s">
        <v>112</v>
      </c>
      <c r="D1085" s="43" t="s">
        <v>192</v>
      </c>
      <c r="E1085" s="12" t="s">
        <v>368</v>
      </c>
      <c r="F1085" s="16">
        <v>99</v>
      </c>
      <c r="G1085" s="16">
        <v>99</v>
      </c>
      <c r="H1085" s="16">
        <v>99</v>
      </c>
      <c r="I1085" s="16"/>
      <c r="J1085" s="34"/>
    </row>
    <row r="1086" spans="1:37" s="9" customFormat="1" ht="31.2" x14ac:dyDescent="0.3">
      <c r="A1086" s="20" t="s">
        <v>841</v>
      </c>
      <c r="B1086" s="14"/>
      <c r="C1086" s="8"/>
      <c r="D1086" s="8"/>
      <c r="E1086" s="13" t="s">
        <v>843</v>
      </c>
      <c r="F1086" s="15">
        <f t="shared" ref="F1086:I1086" si="499">F1087+F1098</f>
        <v>10570.000000000002</v>
      </c>
      <c r="G1086" s="15">
        <f t="shared" si="499"/>
        <v>10831.500000000002</v>
      </c>
      <c r="H1086" s="15">
        <f t="shared" si="499"/>
        <v>10831.500000000002</v>
      </c>
      <c r="I1086" s="15">
        <f t="shared" si="499"/>
        <v>0</v>
      </c>
      <c r="J1086" s="33"/>
      <c r="K1086" s="23"/>
      <c r="L1086" s="23" t="s">
        <v>1341</v>
      </c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3"/>
      <c r="AE1086" s="23"/>
      <c r="AF1086" s="23"/>
      <c r="AG1086" s="23"/>
      <c r="AH1086" s="23"/>
      <c r="AI1086" s="23"/>
      <c r="AJ1086" s="23"/>
      <c r="AK1086" s="23"/>
    </row>
    <row r="1087" spans="1:37" ht="62.4" x14ac:dyDescent="0.3">
      <c r="A1087" s="17" t="s">
        <v>842</v>
      </c>
      <c r="B1087" s="41"/>
      <c r="C1087" s="43"/>
      <c r="D1087" s="43"/>
      <c r="E1087" s="12" t="s">
        <v>1008</v>
      </c>
      <c r="F1087" s="16">
        <f t="shared" ref="F1087:I1087" si="500">F1088</f>
        <v>8697.3000000000011</v>
      </c>
      <c r="G1087" s="16">
        <f t="shared" si="500"/>
        <v>8958.8000000000011</v>
      </c>
      <c r="H1087" s="16">
        <f t="shared" si="500"/>
        <v>8958.8000000000011</v>
      </c>
      <c r="I1087" s="16">
        <f t="shared" si="500"/>
        <v>0</v>
      </c>
      <c r="J1087" s="34"/>
      <c r="M1087" s="21" t="s">
        <v>1342</v>
      </c>
    </row>
    <row r="1088" spans="1:37" ht="46.8" x14ac:dyDescent="0.3">
      <c r="A1088" s="17" t="s">
        <v>844</v>
      </c>
      <c r="B1088" s="41"/>
      <c r="C1088" s="43"/>
      <c r="D1088" s="43"/>
      <c r="E1088" s="12" t="s">
        <v>436</v>
      </c>
      <c r="F1088" s="16">
        <f t="shared" ref="F1088:I1088" si="501">F1089+F1092+F1095</f>
        <v>8697.3000000000011</v>
      </c>
      <c r="G1088" s="16">
        <f t="shared" si="501"/>
        <v>8958.8000000000011</v>
      </c>
      <c r="H1088" s="16">
        <f t="shared" si="501"/>
        <v>8958.8000000000011</v>
      </c>
      <c r="I1088" s="16">
        <f t="shared" si="501"/>
        <v>0</v>
      </c>
      <c r="J1088" s="34"/>
      <c r="P1088" s="21" t="s">
        <v>1346</v>
      </c>
    </row>
    <row r="1089" spans="1:16" ht="93.6" x14ac:dyDescent="0.3">
      <c r="A1089" s="17" t="s">
        <v>844</v>
      </c>
      <c r="B1089" s="17" t="s">
        <v>845</v>
      </c>
      <c r="C1089" s="43"/>
      <c r="D1089" s="43"/>
      <c r="E1089" s="12" t="s">
        <v>391</v>
      </c>
      <c r="F1089" s="16">
        <f t="shared" ref="F1089:I1090" si="502">F1090</f>
        <v>7198</v>
      </c>
      <c r="G1089" s="16">
        <f t="shared" si="502"/>
        <v>7459.3</v>
      </c>
      <c r="H1089" s="16">
        <f t="shared" si="502"/>
        <v>7459.3</v>
      </c>
      <c r="I1089" s="16">
        <f t="shared" si="502"/>
        <v>0</v>
      </c>
      <c r="J1089" s="34"/>
      <c r="N1089" s="21" t="s">
        <v>1343</v>
      </c>
    </row>
    <row r="1090" spans="1:16" ht="31.2" x14ac:dyDescent="0.3">
      <c r="A1090" s="17" t="s">
        <v>844</v>
      </c>
      <c r="B1090" s="41">
        <v>110</v>
      </c>
      <c r="C1090" s="43"/>
      <c r="D1090" s="43"/>
      <c r="E1090" s="12" t="s">
        <v>398</v>
      </c>
      <c r="F1090" s="16">
        <f t="shared" si="502"/>
        <v>7198</v>
      </c>
      <c r="G1090" s="16">
        <f t="shared" si="502"/>
        <v>7459.3</v>
      </c>
      <c r="H1090" s="16">
        <f t="shared" si="502"/>
        <v>7459.3</v>
      </c>
      <c r="I1090" s="16">
        <f t="shared" si="502"/>
        <v>0</v>
      </c>
      <c r="J1090" s="34"/>
      <c r="O1090" s="21" t="s">
        <v>1344</v>
      </c>
    </row>
    <row r="1091" spans="1:16" ht="31.2" x14ac:dyDescent="0.3">
      <c r="A1091" s="17" t="s">
        <v>844</v>
      </c>
      <c r="B1091" s="41">
        <v>110</v>
      </c>
      <c r="C1091" s="43" t="s">
        <v>112</v>
      </c>
      <c r="D1091" s="43" t="s">
        <v>192</v>
      </c>
      <c r="E1091" s="12" t="s">
        <v>368</v>
      </c>
      <c r="F1091" s="16">
        <v>7198</v>
      </c>
      <c r="G1091" s="16">
        <f>7459.5-0.2</f>
        <v>7459.3</v>
      </c>
      <c r="H1091" s="16">
        <f>7459.5-0.2</f>
        <v>7459.3</v>
      </c>
      <c r="I1091" s="16"/>
      <c r="J1091" s="34"/>
    </row>
    <row r="1092" spans="1:16" ht="31.2" x14ac:dyDescent="0.3">
      <c r="A1092" s="17" t="s">
        <v>844</v>
      </c>
      <c r="B1092" s="17" t="s">
        <v>846</v>
      </c>
      <c r="C1092" s="43"/>
      <c r="D1092" s="43"/>
      <c r="E1092" s="12" t="s">
        <v>392</v>
      </c>
      <c r="F1092" s="16">
        <f t="shared" ref="F1092:I1093" si="503">F1093</f>
        <v>1493.1</v>
      </c>
      <c r="G1092" s="16">
        <f t="shared" si="503"/>
        <v>1493.3</v>
      </c>
      <c r="H1092" s="16">
        <f t="shared" si="503"/>
        <v>1493.3</v>
      </c>
      <c r="I1092" s="16">
        <f t="shared" si="503"/>
        <v>0</v>
      </c>
      <c r="J1092" s="34"/>
      <c r="N1092" s="21" t="s">
        <v>1343</v>
      </c>
    </row>
    <row r="1093" spans="1:16" ht="46.8" x14ac:dyDescent="0.3">
      <c r="A1093" s="17" t="s">
        <v>844</v>
      </c>
      <c r="B1093" s="41">
        <v>240</v>
      </c>
      <c r="C1093" s="43"/>
      <c r="D1093" s="43"/>
      <c r="E1093" s="12" t="s">
        <v>400</v>
      </c>
      <c r="F1093" s="16">
        <f t="shared" si="503"/>
        <v>1493.1</v>
      </c>
      <c r="G1093" s="16">
        <f t="shared" si="503"/>
        <v>1493.3</v>
      </c>
      <c r="H1093" s="16">
        <f t="shared" si="503"/>
        <v>1493.3</v>
      </c>
      <c r="I1093" s="16">
        <f t="shared" si="503"/>
        <v>0</v>
      </c>
      <c r="J1093" s="34"/>
      <c r="O1093" s="21" t="s">
        <v>1344</v>
      </c>
    </row>
    <row r="1094" spans="1:16" ht="31.2" x14ac:dyDescent="0.3">
      <c r="A1094" s="17" t="s">
        <v>844</v>
      </c>
      <c r="B1094" s="41">
        <v>240</v>
      </c>
      <c r="C1094" s="43" t="s">
        <v>112</v>
      </c>
      <c r="D1094" s="43" t="s">
        <v>192</v>
      </c>
      <c r="E1094" s="12" t="s">
        <v>368</v>
      </c>
      <c r="F1094" s="16">
        <v>1493.1</v>
      </c>
      <c r="G1094" s="16">
        <f>1493.1+0.2</f>
        <v>1493.3</v>
      </c>
      <c r="H1094" s="16">
        <f>1493.1+0.2</f>
        <v>1493.3</v>
      </c>
      <c r="I1094" s="16"/>
      <c r="J1094" s="34"/>
    </row>
    <row r="1095" spans="1:16" x14ac:dyDescent="0.3">
      <c r="A1095" s="17" t="s">
        <v>844</v>
      </c>
      <c r="B1095" s="17" t="s">
        <v>847</v>
      </c>
      <c r="C1095" s="43"/>
      <c r="D1095" s="43"/>
      <c r="E1095" s="12" t="s">
        <v>397</v>
      </c>
      <c r="F1095" s="16">
        <f t="shared" ref="F1095:I1096" si="504">F1096</f>
        <v>6.2</v>
      </c>
      <c r="G1095" s="16">
        <f t="shared" si="504"/>
        <v>6.2</v>
      </c>
      <c r="H1095" s="16">
        <f t="shared" si="504"/>
        <v>6.2</v>
      </c>
      <c r="I1095" s="16">
        <f t="shared" si="504"/>
        <v>0</v>
      </c>
      <c r="J1095" s="34"/>
      <c r="N1095" s="21" t="s">
        <v>1343</v>
      </c>
    </row>
    <row r="1096" spans="1:16" x14ac:dyDescent="0.3">
      <c r="A1096" s="17" t="s">
        <v>844</v>
      </c>
      <c r="B1096" s="41">
        <v>850</v>
      </c>
      <c r="C1096" s="43"/>
      <c r="D1096" s="43"/>
      <c r="E1096" s="12" t="s">
        <v>414</v>
      </c>
      <c r="F1096" s="16">
        <f t="shared" si="504"/>
        <v>6.2</v>
      </c>
      <c r="G1096" s="16">
        <f t="shared" si="504"/>
        <v>6.2</v>
      </c>
      <c r="H1096" s="16">
        <f t="shared" si="504"/>
        <v>6.2</v>
      </c>
      <c r="I1096" s="16">
        <f t="shared" si="504"/>
        <v>0</v>
      </c>
      <c r="J1096" s="34"/>
      <c r="O1096" s="21" t="s">
        <v>1344</v>
      </c>
    </row>
    <row r="1097" spans="1:16" ht="31.2" x14ac:dyDescent="0.3">
      <c r="A1097" s="17" t="s">
        <v>844</v>
      </c>
      <c r="B1097" s="41">
        <v>850</v>
      </c>
      <c r="C1097" s="43" t="s">
        <v>112</v>
      </c>
      <c r="D1097" s="43" t="s">
        <v>192</v>
      </c>
      <c r="E1097" s="12" t="s">
        <v>368</v>
      </c>
      <c r="F1097" s="16">
        <v>6.2</v>
      </c>
      <c r="G1097" s="16">
        <v>6.2</v>
      </c>
      <c r="H1097" s="16">
        <v>6.2</v>
      </c>
      <c r="I1097" s="16"/>
      <c r="J1097" s="34"/>
    </row>
    <row r="1098" spans="1:16" ht="78" x14ac:dyDescent="0.3">
      <c r="A1098" s="17" t="s">
        <v>848</v>
      </c>
      <c r="B1098" s="17"/>
      <c r="C1098" s="43"/>
      <c r="D1098" s="43"/>
      <c r="E1098" s="12" t="s">
        <v>850</v>
      </c>
      <c r="F1098" s="16">
        <f t="shared" ref="F1098:I1098" si="505">F1099+F1103</f>
        <v>1872.7</v>
      </c>
      <c r="G1098" s="16">
        <f t="shared" si="505"/>
        <v>1872.7</v>
      </c>
      <c r="H1098" s="16">
        <f t="shared" si="505"/>
        <v>1872.7</v>
      </c>
      <c r="I1098" s="16">
        <f t="shared" si="505"/>
        <v>0</v>
      </c>
      <c r="J1098" s="34"/>
      <c r="M1098" s="21" t="s">
        <v>1342</v>
      </c>
    </row>
    <row r="1099" spans="1:16" ht="31.2" x14ac:dyDescent="0.3">
      <c r="A1099" s="17" t="s">
        <v>849</v>
      </c>
      <c r="B1099" s="17"/>
      <c r="C1099" s="43"/>
      <c r="D1099" s="43"/>
      <c r="E1099" s="12" t="s">
        <v>851</v>
      </c>
      <c r="F1099" s="16">
        <f t="shared" ref="F1099:I1101" si="506">F1100</f>
        <v>1672.7</v>
      </c>
      <c r="G1099" s="16">
        <f t="shared" si="506"/>
        <v>1672.7</v>
      </c>
      <c r="H1099" s="16">
        <f t="shared" si="506"/>
        <v>1672.7</v>
      </c>
      <c r="I1099" s="16">
        <f t="shared" si="506"/>
        <v>0</v>
      </c>
      <c r="J1099" s="34"/>
      <c r="P1099" s="21" t="s">
        <v>1346</v>
      </c>
    </row>
    <row r="1100" spans="1:16" ht="31.2" x14ac:dyDescent="0.3">
      <c r="A1100" s="17" t="s">
        <v>849</v>
      </c>
      <c r="B1100" s="17" t="s">
        <v>846</v>
      </c>
      <c r="C1100" s="43"/>
      <c r="D1100" s="43"/>
      <c r="E1100" s="12" t="s">
        <v>392</v>
      </c>
      <c r="F1100" s="16">
        <f t="shared" si="506"/>
        <v>1672.7</v>
      </c>
      <c r="G1100" s="16">
        <f t="shared" si="506"/>
        <v>1672.7</v>
      </c>
      <c r="H1100" s="16">
        <f t="shared" si="506"/>
        <v>1672.7</v>
      </c>
      <c r="I1100" s="16">
        <f t="shared" si="506"/>
        <v>0</v>
      </c>
      <c r="J1100" s="34"/>
      <c r="N1100" s="21" t="s">
        <v>1343</v>
      </c>
    </row>
    <row r="1101" spans="1:16" ht="46.8" x14ac:dyDescent="0.3">
      <c r="A1101" s="17" t="s">
        <v>849</v>
      </c>
      <c r="B1101" s="41">
        <v>240</v>
      </c>
      <c r="C1101" s="43"/>
      <c r="D1101" s="43"/>
      <c r="E1101" s="12" t="s">
        <v>400</v>
      </c>
      <c r="F1101" s="16">
        <f t="shared" si="506"/>
        <v>1672.7</v>
      </c>
      <c r="G1101" s="16">
        <f t="shared" si="506"/>
        <v>1672.7</v>
      </c>
      <c r="H1101" s="16">
        <f t="shared" si="506"/>
        <v>1672.7</v>
      </c>
      <c r="I1101" s="16">
        <f t="shared" si="506"/>
        <v>0</v>
      </c>
      <c r="J1101" s="34"/>
      <c r="O1101" s="21" t="s">
        <v>1344</v>
      </c>
    </row>
    <row r="1102" spans="1:16" ht="31.2" x14ac:dyDescent="0.3">
      <c r="A1102" s="17" t="s">
        <v>849</v>
      </c>
      <c r="B1102" s="41">
        <v>240</v>
      </c>
      <c r="C1102" s="43" t="s">
        <v>112</v>
      </c>
      <c r="D1102" s="43" t="s">
        <v>192</v>
      </c>
      <c r="E1102" s="12" t="s">
        <v>368</v>
      </c>
      <c r="F1102" s="16">
        <v>1672.7</v>
      </c>
      <c r="G1102" s="16">
        <v>1672.7</v>
      </c>
      <c r="H1102" s="16">
        <v>1672.7</v>
      </c>
      <c r="I1102" s="16"/>
      <c r="J1102" s="34"/>
    </row>
    <row r="1103" spans="1:16" ht="62.4" x14ac:dyDescent="0.3">
      <c r="A1103" s="17" t="s">
        <v>852</v>
      </c>
      <c r="B1103" s="41"/>
      <c r="C1103" s="43"/>
      <c r="D1103" s="43"/>
      <c r="E1103" s="12" t="s">
        <v>853</v>
      </c>
      <c r="F1103" s="16">
        <f t="shared" ref="F1103:I1105" si="507">F1104</f>
        <v>200</v>
      </c>
      <c r="G1103" s="16">
        <f t="shared" si="507"/>
        <v>200</v>
      </c>
      <c r="H1103" s="16">
        <f t="shared" si="507"/>
        <v>200</v>
      </c>
      <c r="I1103" s="16">
        <f t="shared" si="507"/>
        <v>0</v>
      </c>
      <c r="J1103" s="34"/>
      <c r="P1103" s="21" t="s">
        <v>1346</v>
      </c>
    </row>
    <row r="1104" spans="1:16" ht="31.2" x14ac:dyDescent="0.3">
      <c r="A1104" s="17" t="s">
        <v>852</v>
      </c>
      <c r="B1104" s="17" t="s">
        <v>846</v>
      </c>
      <c r="C1104" s="43"/>
      <c r="D1104" s="43"/>
      <c r="E1104" s="12" t="s">
        <v>392</v>
      </c>
      <c r="F1104" s="16">
        <f t="shared" si="507"/>
        <v>200</v>
      </c>
      <c r="G1104" s="16">
        <f t="shared" si="507"/>
        <v>200</v>
      </c>
      <c r="H1104" s="16">
        <f t="shared" si="507"/>
        <v>200</v>
      </c>
      <c r="I1104" s="16">
        <f t="shared" si="507"/>
        <v>0</v>
      </c>
      <c r="J1104" s="34"/>
      <c r="N1104" s="21" t="s">
        <v>1343</v>
      </c>
    </row>
    <row r="1105" spans="1:37" ht="46.8" x14ac:dyDescent="0.3">
      <c r="A1105" s="17" t="s">
        <v>852</v>
      </c>
      <c r="B1105" s="41">
        <v>240</v>
      </c>
      <c r="C1105" s="43"/>
      <c r="D1105" s="43"/>
      <c r="E1105" s="12" t="s">
        <v>400</v>
      </c>
      <c r="F1105" s="16">
        <f t="shared" si="507"/>
        <v>200</v>
      </c>
      <c r="G1105" s="16">
        <f t="shared" si="507"/>
        <v>200</v>
      </c>
      <c r="H1105" s="16">
        <f t="shared" si="507"/>
        <v>200</v>
      </c>
      <c r="I1105" s="16">
        <f t="shared" si="507"/>
        <v>0</v>
      </c>
      <c r="J1105" s="34"/>
      <c r="O1105" s="21" t="s">
        <v>1344</v>
      </c>
    </row>
    <row r="1106" spans="1:37" ht="31.2" x14ac:dyDescent="0.3">
      <c r="A1106" s="17" t="s">
        <v>852</v>
      </c>
      <c r="B1106" s="41">
        <v>240</v>
      </c>
      <c r="C1106" s="43" t="s">
        <v>112</v>
      </c>
      <c r="D1106" s="43" t="s">
        <v>192</v>
      </c>
      <c r="E1106" s="12" t="s">
        <v>368</v>
      </c>
      <c r="F1106" s="16">
        <v>200</v>
      </c>
      <c r="G1106" s="16">
        <v>200</v>
      </c>
      <c r="H1106" s="16">
        <v>200</v>
      </c>
      <c r="I1106" s="16"/>
      <c r="J1106" s="34"/>
    </row>
    <row r="1107" spans="1:37" s="9" customFormat="1" ht="31.2" x14ac:dyDescent="0.3">
      <c r="A1107" s="20" t="s">
        <v>1261</v>
      </c>
      <c r="B1107" s="14"/>
      <c r="C1107" s="8"/>
      <c r="D1107" s="8"/>
      <c r="E1107" s="13" t="s">
        <v>1269</v>
      </c>
      <c r="F1107" s="15">
        <f>F1108+F1113+F1118</f>
        <v>12232.6</v>
      </c>
      <c r="G1107" s="15">
        <f t="shared" ref="G1107:I1107" si="508">G1108+G1113+G1118</f>
        <v>12270.6</v>
      </c>
      <c r="H1107" s="15">
        <f t="shared" si="508"/>
        <v>12270.6</v>
      </c>
      <c r="I1107" s="15">
        <f t="shared" si="508"/>
        <v>0</v>
      </c>
      <c r="J1107" s="33"/>
      <c r="K1107" s="23"/>
      <c r="L1107" s="23" t="s">
        <v>1341</v>
      </c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  <c r="AD1107" s="23"/>
      <c r="AE1107" s="23"/>
      <c r="AF1107" s="23"/>
      <c r="AG1107" s="23"/>
      <c r="AH1107" s="23"/>
      <c r="AI1107" s="23"/>
      <c r="AJ1107" s="23"/>
      <c r="AK1107" s="23"/>
    </row>
    <row r="1108" spans="1:37" ht="62.4" x14ac:dyDescent="0.3">
      <c r="A1108" s="17" t="s">
        <v>1262</v>
      </c>
      <c r="B1108" s="41"/>
      <c r="C1108" s="43"/>
      <c r="D1108" s="43"/>
      <c r="E1108" s="12" t="s">
        <v>1270</v>
      </c>
      <c r="F1108" s="16">
        <f>F1109</f>
        <v>1354.5</v>
      </c>
      <c r="G1108" s="16">
        <f t="shared" ref="G1108:I1111" si="509">G1109</f>
        <v>1354.5</v>
      </c>
      <c r="H1108" s="16">
        <f t="shared" si="509"/>
        <v>1354.5</v>
      </c>
      <c r="I1108" s="16">
        <f t="shared" si="509"/>
        <v>0</v>
      </c>
      <c r="J1108" s="34"/>
      <c r="M1108" s="21" t="s">
        <v>1342</v>
      </c>
    </row>
    <row r="1109" spans="1:37" ht="31.2" x14ac:dyDescent="0.3">
      <c r="A1109" s="17" t="s">
        <v>1263</v>
      </c>
      <c r="B1109" s="41"/>
      <c r="C1109" s="43"/>
      <c r="D1109" s="43"/>
      <c r="E1109" s="12" t="s">
        <v>1271</v>
      </c>
      <c r="F1109" s="16">
        <f>F1110</f>
        <v>1354.5</v>
      </c>
      <c r="G1109" s="16">
        <f t="shared" si="509"/>
        <v>1354.5</v>
      </c>
      <c r="H1109" s="16">
        <f t="shared" si="509"/>
        <v>1354.5</v>
      </c>
      <c r="I1109" s="16">
        <f t="shared" si="509"/>
        <v>0</v>
      </c>
      <c r="J1109" s="34"/>
      <c r="P1109" s="21" t="s">
        <v>1346</v>
      </c>
    </row>
    <row r="1110" spans="1:37" ht="31.2" x14ac:dyDescent="0.3">
      <c r="A1110" s="17" t="s">
        <v>1263</v>
      </c>
      <c r="B1110" s="17" t="s">
        <v>846</v>
      </c>
      <c r="C1110" s="43"/>
      <c r="D1110" s="43"/>
      <c r="E1110" s="12" t="s">
        <v>392</v>
      </c>
      <c r="F1110" s="16">
        <f>F1111</f>
        <v>1354.5</v>
      </c>
      <c r="G1110" s="16">
        <f t="shared" si="509"/>
        <v>1354.5</v>
      </c>
      <c r="H1110" s="16">
        <f t="shared" si="509"/>
        <v>1354.5</v>
      </c>
      <c r="I1110" s="16">
        <f t="shared" si="509"/>
        <v>0</v>
      </c>
      <c r="J1110" s="34"/>
      <c r="N1110" s="21" t="s">
        <v>1343</v>
      </c>
    </row>
    <row r="1111" spans="1:37" ht="46.8" x14ac:dyDescent="0.3">
      <c r="A1111" s="17" t="s">
        <v>1263</v>
      </c>
      <c r="B1111" s="41">
        <v>240</v>
      </c>
      <c r="C1111" s="43"/>
      <c r="D1111" s="43"/>
      <c r="E1111" s="12" t="s">
        <v>400</v>
      </c>
      <c r="F1111" s="16">
        <f>F1112</f>
        <v>1354.5</v>
      </c>
      <c r="G1111" s="16">
        <f t="shared" si="509"/>
        <v>1354.5</v>
      </c>
      <c r="H1111" s="16">
        <f t="shared" si="509"/>
        <v>1354.5</v>
      </c>
      <c r="I1111" s="16">
        <f t="shared" si="509"/>
        <v>0</v>
      </c>
      <c r="J1111" s="34"/>
      <c r="O1111" s="21" t="s">
        <v>1344</v>
      </c>
    </row>
    <row r="1112" spans="1:37" x14ac:dyDescent="0.3">
      <c r="A1112" s="17" t="s">
        <v>1263</v>
      </c>
      <c r="B1112" s="41">
        <v>240</v>
      </c>
      <c r="C1112" s="43" t="s">
        <v>5</v>
      </c>
      <c r="D1112" s="43" t="s">
        <v>6</v>
      </c>
      <c r="E1112" s="12" t="s">
        <v>363</v>
      </c>
      <c r="F1112" s="16">
        <v>1354.5</v>
      </c>
      <c r="G1112" s="16">
        <v>1354.5</v>
      </c>
      <c r="H1112" s="16">
        <v>1354.5</v>
      </c>
      <c r="I1112" s="16"/>
      <c r="J1112" s="34"/>
    </row>
    <row r="1113" spans="1:37" ht="46.8" x14ac:dyDescent="0.3">
      <c r="A1113" s="17" t="s">
        <v>1264</v>
      </c>
      <c r="B1113" s="41"/>
      <c r="C1113" s="43"/>
      <c r="D1113" s="43"/>
      <c r="E1113" s="12" t="s">
        <v>1272</v>
      </c>
      <c r="F1113" s="16">
        <f>F1114</f>
        <v>462</v>
      </c>
      <c r="G1113" s="16">
        <f t="shared" ref="G1113:I1116" si="510">G1114</f>
        <v>500</v>
      </c>
      <c r="H1113" s="16">
        <f t="shared" si="510"/>
        <v>500</v>
      </c>
      <c r="I1113" s="16">
        <f t="shared" si="510"/>
        <v>0</v>
      </c>
      <c r="J1113" s="34"/>
      <c r="M1113" s="21" t="s">
        <v>1342</v>
      </c>
    </row>
    <row r="1114" spans="1:37" ht="31.2" x14ac:dyDescent="0.3">
      <c r="A1114" s="17" t="s">
        <v>1265</v>
      </c>
      <c r="B1114" s="41"/>
      <c r="C1114" s="43"/>
      <c r="D1114" s="43"/>
      <c r="E1114" s="12" t="s">
        <v>1273</v>
      </c>
      <c r="F1114" s="16">
        <f>F1115</f>
        <v>462</v>
      </c>
      <c r="G1114" s="16">
        <f t="shared" si="510"/>
        <v>500</v>
      </c>
      <c r="H1114" s="16">
        <f t="shared" si="510"/>
        <v>500</v>
      </c>
      <c r="I1114" s="16">
        <f t="shared" si="510"/>
        <v>0</v>
      </c>
      <c r="J1114" s="34"/>
      <c r="P1114" s="21" t="s">
        <v>1346</v>
      </c>
    </row>
    <row r="1115" spans="1:37" ht="31.2" x14ac:dyDescent="0.3">
      <c r="A1115" s="17" t="s">
        <v>1265</v>
      </c>
      <c r="B1115" s="17" t="s">
        <v>846</v>
      </c>
      <c r="C1115" s="43"/>
      <c r="D1115" s="43"/>
      <c r="E1115" s="12" t="s">
        <v>392</v>
      </c>
      <c r="F1115" s="16">
        <f>F1116</f>
        <v>462</v>
      </c>
      <c r="G1115" s="16">
        <f t="shared" si="510"/>
        <v>500</v>
      </c>
      <c r="H1115" s="16">
        <f t="shared" si="510"/>
        <v>500</v>
      </c>
      <c r="I1115" s="16">
        <f t="shared" si="510"/>
        <v>0</v>
      </c>
      <c r="J1115" s="34"/>
      <c r="N1115" s="21" t="s">
        <v>1343</v>
      </c>
    </row>
    <row r="1116" spans="1:37" ht="46.8" x14ac:dyDescent="0.3">
      <c r="A1116" s="17" t="s">
        <v>1265</v>
      </c>
      <c r="B1116" s="41">
        <v>240</v>
      </c>
      <c r="C1116" s="43"/>
      <c r="D1116" s="43"/>
      <c r="E1116" s="12" t="s">
        <v>400</v>
      </c>
      <c r="F1116" s="16">
        <f>F1117</f>
        <v>462</v>
      </c>
      <c r="G1116" s="16">
        <f t="shared" si="510"/>
        <v>500</v>
      </c>
      <c r="H1116" s="16">
        <f t="shared" si="510"/>
        <v>500</v>
      </c>
      <c r="I1116" s="16">
        <f t="shared" si="510"/>
        <v>0</v>
      </c>
      <c r="J1116" s="34"/>
      <c r="O1116" s="21" t="s">
        <v>1344</v>
      </c>
    </row>
    <row r="1117" spans="1:37" ht="31.2" x14ac:dyDescent="0.3">
      <c r="A1117" s="17" t="s">
        <v>1265</v>
      </c>
      <c r="B1117" s="41">
        <v>240</v>
      </c>
      <c r="C1117" s="43" t="s">
        <v>112</v>
      </c>
      <c r="D1117" s="43" t="s">
        <v>192</v>
      </c>
      <c r="E1117" s="12" t="s">
        <v>368</v>
      </c>
      <c r="F1117" s="16">
        <v>462</v>
      </c>
      <c r="G1117" s="16">
        <v>500</v>
      </c>
      <c r="H1117" s="16">
        <v>500</v>
      </c>
      <c r="I1117" s="16"/>
      <c r="J1117" s="34"/>
    </row>
    <row r="1118" spans="1:37" ht="62.4" x14ac:dyDescent="0.3">
      <c r="A1118" s="17" t="s">
        <v>1266</v>
      </c>
      <c r="B1118" s="41"/>
      <c r="C1118" s="43"/>
      <c r="D1118" s="43"/>
      <c r="E1118" s="12" t="s">
        <v>1274</v>
      </c>
      <c r="F1118" s="16">
        <f>F1119+F1123</f>
        <v>10416.1</v>
      </c>
      <c r="G1118" s="16">
        <f t="shared" ref="G1118:I1118" si="511">G1119+G1123</f>
        <v>10416.1</v>
      </c>
      <c r="H1118" s="16">
        <f t="shared" si="511"/>
        <v>10416.1</v>
      </c>
      <c r="I1118" s="16">
        <f t="shared" si="511"/>
        <v>0</v>
      </c>
      <c r="J1118" s="34"/>
      <c r="M1118" s="21" t="s">
        <v>1342</v>
      </c>
    </row>
    <row r="1119" spans="1:37" ht="109.2" x14ac:dyDescent="0.3">
      <c r="A1119" s="17" t="s">
        <v>1267</v>
      </c>
      <c r="B1119" s="41"/>
      <c r="C1119" s="43"/>
      <c r="D1119" s="43"/>
      <c r="E1119" s="12" t="s">
        <v>1275</v>
      </c>
      <c r="F1119" s="16">
        <f>F1120</f>
        <v>1955.1</v>
      </c>
      <c r="G1119" s="16">
        <f t="shared" ref="G1119:I1121" si="512">G1120</f>
        <v>1955.1</v>
      </c>
      <c r="H1119" s="16">
        <f t="shared" si="512"/>
        <v>1955.1</v>
      </c>
      <c r="I1119" s="16">
        <f t="shared" si="512"/>
        <v>0</v>
      </c>
      <c r="J1119" s="34"/>
      <c r="P1119" s="21" t="s">
        <v>1346</v>
      </c>
    </row>
    <row r="1120" spans="1:37" ht="31.2" x14ac:dyDescent="0.3">
      <c r="A1120" s="17" t="s">
        <v>1267</v>
      </c>
      <c r="B1120" s="17" t="s">
        <v>846</v>
      </c>
      <c r="C1120" s="43"/>
      <c r="D1120" s="43"/>
      <c r="E1120" s="12" t="s">
        <v>392</v>
      </c>
      <c r="F1120" s="16">
        <f>F1121</f>
        <v>1955.1</v>
      </c>
      <c r="G1120" s="16">
        <f t="shared" si="512"/>
        <v>1955.1</v>
      </c>
      <c r="H1120" s="16">
        <f t="shared" si="512"/>
        <v>1955.1</v>
      </c>
      <c r="I1120" s="16">
        <f t="shared" si="512"/>
        <v>0</v>
      </c>
      <c r="J1120" s="34"/>
      <c r="N1120" s="21" t="s">
        <v>1343</v>
      </c>
    </row>
    <row r="1121" spans="1:37" ht="46.8" x14ac:dyDescent="0.3">
      <c r="A1121" s="17" t="s">
        <v>1267</v>
      </c>
      <c r="B1121" s="41">
        <v>240</v>
      </c>
      <c r="C1121" s="43"/>
      <c r="D1121" s="43"/>
      <c r="E1121" s="12" t="s">
        <v>400</v>
      </c>
      <c r="F1121" s="16">
        <f>F1122</f>
        <v>1955.1</v>
      </c>
      <c r="G1121" s="16">
        <f t="shared" si="512"/>
        <v>1955.1</v>
      </c>
      <c r="H1121" s="16">
        <f t="shared" si="512"/>
        <v>1955.1</v>
      </c>
      <c r="I1121" s="16">
        <f t="shared" si="512"/>
        <v>0</v>
      </c>
      <c r="J1121" s="34"/>
      <c r="O1121" s="21" t="s">
        <v>1344</v>
      </c>
    </row>
    <row r="1122" spans="1:37" ht="31.2" x14ac:dyDescent="0.3">
      <c r="A1122" s="17" t="s">
        <v>1267</v>
      </c>
      <c r="B1122" s="41">
        <v>240</v>
      </c>
      <c r="C1122" s="43" t="s">
        <v>112</v>
      </c>
      <c r="D1122" s="43" t="s">
        <v>192</v>
      </c>
      <c r="E1122" s="12" t="s">
        <v>368</v>
      </c>
      <c r="F1122" s="16">
        <v>1955.1</v>
      </c>
      <c r="G1122" s="16">
        <v>1955.1</v>
      </c>
      <c r="H1122" s="16">
        <v>1955.1</v>
      </c>
      <c r="I1122" s="16"/>
      <c r="J1122" s="34"/>
    </row>
    <row r="1123" spans="1:37" ht="46.8" x14ac:dyDescent="0.3">
      <c r="A1123" s="17" t="s">
        <v>1268</v>
      </c>
      <c r="B1123" s="41"/>
      <c r="C1123" s="43"/>
      <c r="D1123" s="43"/>
      <c r="E1123" s="12" t="s">
        <v>1276</v>
      </c>
      <c r="F1123" s="16">
        <f>F1124</f>
        <v>8461</v>
      </c>
      <c r="G1123" s="16">
        <f t="shared" ref="G1123:I1125" si="513">G1124</f>
        <v>8461</v>
      </c>
      <c r="H1123" s="16">
        <f t="shared" si="513"/>
        <v>8461</v>
      </c>
      <c r="I1123" s="16">
        <f t="shared" si="513"/>
        <v>0</v>
      </c>
      <c r="J1123" s="34"/>
      <c r="P1123" s="21" t="s">
        <v>1346</v>
      </c>
    </row>
    <row r="1124" spans="1:37" ht="31.2" x14ac:dyDescent="0.3">
      <c r="A1124" s="17" t="s">
        <v>1268</v>
      </c>
      <c r="B1124" s="17" t="s">
        <v>846</v>
      </c>
      <c r="C1124" s="43"/>
      <c r="D1124" s="43"/>
      <c r="E1124" s="12" t="s">
        <v>392</v>
      </c>
      <c r="F1124" s="16">
        <f>F1125</f>
        <v>8461</v>
      </c>
      <c r="G1124" s="16">
        <f t="shared" si="513"/>
        <v>8461</v>
      </c>
      <c r="H1124" s="16">
        <f t="shared" si="513"/>
        <v>8461</v>
      </c>
      <c r="I1124" s="16">
        <f t="shared" si="513"/>
        <v>0</v>
      </c>
      <c r="J1124" s="34"/>
      <c r="N1124" s="21" t="s">
        <v>1343</v>
      </c>
    </row>
    <row r="1125" spans="1:37" ht="46.8" x14ac:dyDescent="0.3">
      <c r="A1125" s="17" t="s">
        <v>1268</v>
      </c>
      <c r="B1125" s="41">
        <v>240</v>
      </c>
      <c r="C1125" s="43"/>
      <c r="D1125" s="43"/>
      <c r="E1125" s="12" t="s">
        <v>400</v>
      </c>
      <c r="F1125" s="16">
        <f>F1126</f>
        <v>8461</v>
      </c>
      <c r="G1125" s="16">
        <f t="shared" si="513"/>
        <v>8461</v>
      </c>
      <c r="H1125" s="16">
        <f t="shared" si="513"/>
        <v>8461</v>
      </c>
      <c r="I1125" s="16">
        <f t="shared" si="513"/>
        <v>0</v>
      </c>
      <c r="J1125" s="34"/>
      <c r="O1125" s="21" t="s">
        <v>1344</v>
      </c>
    </row>
    <row r="1126" spans="1:37" ht="31.2" x14ac:dyDescent="0.3">
      <c r="A1126" s="17" t="s">
        <v>1268</v>
      </c>
      <c r="B1126" s="41">
        <v>240</v>
      </c>
      <c r="C1126" s="43" t="s">
        <v>112</v>
      </c>
      <c r="D1126" s="43" t="s">
        <v>192</v>
      </c>
      <c r="E1126" s="12" t="s">
        <v>368</v>
      </c>
      <c r="F1126" s="16">
        <v>8461</v>
      </c>
      <c r="G1126" s="16">
        <v>8461</v>
      </c>
      <c r="H1126" s="16">
        <v>8461</v>
      </c>
      <c r="I1126" s="16"/>
      <c r="J1126" s="34"/>
    </row>
    <row r="1127" spans="1:37" s="9" customFormat="1" ht="31.2" x14ac:dyDescent="0.3">
      <c r="A1127" s="20" t="s">
        <v>1020</v>
      </c>
      <c r="B1127" s="20"/>
      <c r="C1127" s="8"/>
      <c r="D1127" s="8"/>
      <c r="E1127" s="13" t="s">
        <v>1023</v>
      </c>
      <c r="F1127" s="15">
        <f t="shared" ref="F1127:I1131" si="514">F1128</f>
        <v>3651</v>
      </c>
      <c r="G1127" s="15">
        <f t="shared" si="514"/>
        <v>3651</v>
      </c>
      <c r="H1127" s="15">
        <f t="shared" si="514"/>
        <v>3651</v>
      </c>
      <c r="I1127" s="15">
        <f t="shared" si="514"/>
        <v>0</v>
      </c>
      <c r="J1127" s="33"/>
      <c r="K1127" s="23"/>
      <c r="L1127" s="23" t="s">
        <v>1341</v>
      </c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23"/>
      <c r="AE1127" s="23"/>
      <c r="AF1127" s="23"/>
      <c r="AG1127" s="23"/>
      <c r="AH1127" s="23"/>
      <c r="AI1127" s="23"/>
      <c r="AJ1127" s="23"/>
      <c r="AK1127" s="23"/>
    </row>
    <row r="1128" spans="1:37" ht="62.4" x14ac:dyDescent="0.3">
      <c r="A1128" s="17" t="s">
        <v>1021</v>
      </c>
      <c r="B1128" s="17"/>
      <c r="C1128" s="43"/>
      <c r="D1128" s="43"/>
      <c r="E1128" s="12" t="s">
        <v>1339</v>
      </c>
      <c r="F1128" s="16">
        <f t="shared" si="514"/>
        <v>3651</v>
      </c>
      <c r="G1128" s="16">
        <f t="shared" si="514"/>
        <v>3651</v>
      </c>
      <c r="H1128" s="16">
        <f t="shared" si="514"/>
        <v>3651</v>
      </c>
      <c r="I1128" s="16">
        <f t="shared" si="514"/>
        <v>0</v>
      </c>
      <c r="J1128" s="34"/>
      <c r="M1128" s="21" t="s">
        <v>1342</v>
      </c>
    </row>
    <row r="1129" spans="1:37" ht="93.6" x14ac:dyDescent="0.3">
      <c r="A1129" s="17" t="s">
        <v>1022</v>
      </c>
      <c r="B1129" s="17"/>
      <c r="C1129" s="43"/>
      <c r="D1129" s="43"/>
      <c r="E1129" s="12" t="s">
        <v>1107</v>
      </c>
      <c r="F1129" s="16">
        <f t="shared" si="514"/>
        <v>3651</v>
      </c>
      <c r="G1129" s="16">
        <f t="shared" si="514"/>
        <v>3651</v>
      </c>
      <c r="H1129" s="16">
        <f t="shared" si="514"/>
        <v>3651</v>
      </c>
      <c r="I1129" s="16">
        <f t="shared" si="514"/>
        <v>0</v>
      </c>
      <c r="J1129" s="34"/>
      <c r="P1129" s="21" t="s">
        <v>1346</v>
      </c>
    </row>
    <row r="1130" spans="1:37" ht="31.2" x14ac:dyDescent="0.3">
      <c r="A1130" s="17" t="s">
        <v>1022</v>
      </c>
      <c r="B1130" s="17" t="s">
        <v>846</v>
      </c>
      <c r="C1130" s="43"/>
      <c r="D1130" s="43"/>
      <c r="E1130" s="12" t="s">
        <v>392</v>
      </c>
      <c r="F1130" s="16">
        <f t="shared" si="514"/>
        <v>3651</v>
      </c>
      <c r="G1130" s="16">
        <f t="shared" si="514"/>
        <v>3651</v>
      </c>
      <c r="H1130" s="16">
        <f t="shared" si="514"/>
        <v>3651</v>
      </c>
      <c r="I1130" s="16">
        <f t="shared" si="514"/>
        <v>0</v>
      </c>
      <c r="J1130" s="34"/>
      <c r="N1130" s="21" t="s">
        <v>1343</v>
      </c>
    </row>
    <row r="1131" spans="1:37" ht="46.8" x14ac:dyDescent="0.3">
      <c r="A1131" s="17" t="s">
        <v>1022</v>
      </c>
      <c r="B1131" s="41">
        <v>240</v>
      </c>
      <c r="C1131" s="43"/>
      <c r="D1131" s="43"/>
      <c r="E1131" s="12" t="s">
        <v>400</v>
      </c>
      <c r="F1131" s="16">
        <f t="shared" si="514"/>
        <v>3651</v>
      </c>
      <c r="G1131" s="16">
        <f t="shared" si="514"/>
        <v>3651</v>
      </c>
      <c r="H1131" s="16">
        <f t="shared" si="514"/>
        <v>3651</v>
      </c>
      <c r="I1131" s="16">
        <f t="shared" si="514"/>
        <v>0</v>
      </c>
      <c r="J1131" s="34"/>
      <c r="O1131" s="21" t="s">
        <v>1344</v>
      </c>
    </row>
    <row r="1132" spans="1:37" ht="31.2" x14ac:dyDescent="0.3">
      <c r="A1132" s="17" t="s">
        <v>1022</v>
      </c>
      <c r="B1132" s="41">
        <v>240</v>
      </c>
      <c r="C1132" s="43" t="s">
        <v>112</v>
      </c>
      <c r="D1132" s="43" t="s">
        <v>192</v>
      </c>
      <c r="E1132" s="12" t="s">
        <v>368</v>
      </c>
      <c r="F1132" s="16">
        <v>3651</v>
      </c>
      <c r="G1132" s="16">
        <v>3651</v>
      </c>
      <c r="H1132" s="16">
        <v>3651</v>
      </c>
      <c r="I1132" s="16"/>
      <c r="J1132" s="34"/>
    </row>
    <row r="1133" spans="1:37" s="7" customFormat="1" ht="31.2" x14ac:dyDescent="0.3">
      <c r="A1133" s="6" t="s">
        <v>195</v>
      </c>
      <c r="B1133" s="11"/>
      <c r="C1133" s="6"/>
      <c r="D1133" s="6"/>
      <c r="E1133" s="42" t="s">
        <v>644</v>
      </c>
      <c r="F1133" s="10">
        <f>F1134+F1209+F1224</f>
        <v>4079978.7999999993</v>
      </c>
      <c r="G1133" s="10">
        <f t="shared" ref="G1133:I1133" si="515">G1134+G1209+G1224</f>
        <v>4141002</v>
      </c>
      <c r="H1133" s="10">
        <f t="shared" si="515"/>
        <v>3903169</v>
      </c>
      <c r="I1133" s="10">
        <f t="shared" si="515"/>
        <v>0</v>
      </c>
      <c r="J1133" s="32"/>
      <c r="K1133" s="22" t="s">
        <v>1340</v>
      </c>
      <c r="L1133" s="22"/>
      <c r="M1133" s="22"/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22"/>
      <c r="AI1133" s="22"/>
      <c r="AJ1133" s="22"/>
      <c r="AK1133" s="22"/>
    </row>
    <row r="1134" spans="1:37" s="9" customFormat="1" ht="62.4" x14ac:dyDescent="0.3">
      <c r="A1134" s="8" t="s">
        <v>196</v>
      </c>
      <c r="B1134" s="14"/>
      <c r="C1134" s="8"/>
      <c r="D1134" s="8"/>
      <c r="E1134" s="13" t="s">
        <v>811</v>
      </c>
      <c r="F1134" s="15">
        <f>F1135+F1148+F1200+F1157+F1162+F1195</f>
        <v>3137660.9999999995</v>
      </c>
      <c r="G1134" s="15">
        <f t="shared" ref="G1134:I1134" si="516">G1135+G1148+G1200+G1157+G1162+G1195</f>
        <v>3552266.1</v>
      </c>
      <c r="H1134" s="15">
        <f t="shared" si="516"/>
        <v>3476393</v>
      </c>
      <c r="I1134" s="15">
        <f t="shared" si="516"/>
        <v>0</v>
      </c>
      <c r="J1134" s="33"/>
      <c r="K1134" s="23"/>
      <c r="L1134" s="23" t="s">
        <v>1341</v>
      </c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  <c r="AD1134" s="23"/>
      <c r="AE1134" s="23"/>
      <c r="AF1134" s="23"/>
      <c r="AG1134" s="23"/>
      <c r="AH1134" s="23"/>
      <c r="AI1134" s="23"/>
      <c r="AJ1134" s="23"/>
      <c r="AK1134" s="23"/>
    </row>
    <row r="1135" spans="1:37" ht="46.8" x14ac:dyDescent="0.3">
      <c r="A1135" s="43" t="s">
        <v>197</v>
      </c>
      <c r="B1135" s="41"/>
      <c r="C1135" s="43"/>
      <c r="D1135" s="43"/>
      <c r="E1135" s="12" t="s">
        <v>645</v>
      </c>
      <c r="F1135" s="16">
        <f>F1136+F1140+F1144</f>
        <v>1835379.9</v>
      </c>
      <c r="G1135" s="16">
        <f t="shared" ref="G1135:I1135" si="517">G1136+G1140+G1144</f>
        <v>2200204</v>
      </c>
      <c r="H1135" s="16">
        <f t="shared" si="517"/>
        <v>2200204</v>
      </c>
      <c r="I1135" s="16">
        <f t="shared" si="517"/>
        <v>0</v>
      </c>
      <c r="J1135" s="34"/>
      <c r="M1135" s="21" t="s">
        <v>1342</v>
      </c>
    </row>
    <row r="1136" spans="1:37" x14ac:dyDescent="0.3">
      <c r="A1136" s="43" t="s">
        <v>193</v>
      </c>
      <c r="B1136" s="41"/>
      <c r="C1136" s="43"/>
      <c r="D1136" s="43"/>
      <c r="E1136" s="12" t="s">
        <v>485</v>
      </c>
      <c r="F1136" s="16">
        <f t="shared" ref="F1136:I1138" si="518">F1137</f>
        <v>1782104.9</v>
      </c>
      <c r="G1136" s="16">
        <f t="shared" si="518"/>
        <v>2150569.2000000002</v>
      </c>
      <c r="H1136" s="16">
        <f t="shared" si="518"/>
        <v>2150569.2000000002</v>
      </c>
      <c r="I1136" s="16">
        <f t="shared" si="518"/>
        <v>0</v>
      </c>
      <c r="J1136" s="34"/>
      <c r="P1136" s="21" t="s">
        <v>1346</v>
      </c>
    </row>
    <row r="1137" spans="1:37" ht="31.2" x14ac:dyDescent="0.3">
      <c r="A1137" s="43" t="s">
        <v>193</v>
      </c>
      <c r="B1137" s="41">
        <v>200</v>
      </c>
      <c r="C1137" s="43"/>
      <c r="D1137" s="43"/>
      <c r="E1137" s="12" t="s">
        <v>392</v>
      </c>
      <c r="F1137" s="16">
        <f t="shared" si="518"/>
        <v>1782104.9</v>
      </c>
      <c r="G1137" s="16">
        <f t="shared" si="518"/>
        <v>2150569.2000000002</v>
      </c>
      <c r="H1137" s="16">
        <f t="shared" si="518"/>
        <v>2150569.2000000002</v>
      </c>
      <c r="I1137" s="16">
        <f t="shared" si="518"/>
        <v>0</v>
      </c>
      <c r="J1137" s="34"/>
      <c r="N1137" s="21" t="s">
        <v>1343</v>
      </c>
    </row>
    <row r="1138" spans="1:37" ht="46.8" x14ac:dyDescent="0.3">
      <c r="A1138" s="43" t="s">
        <v>193</v>
      </c>
      <c r="B1138" s="41">
        <v>240</v>
      </c>
      <c r="C1138" s="43"/>
      <c r="D1138" s="43"/>
      <c r="E1138" s="12" t="s">
        <v>400</v>
      </c>
      <c r="F1138" s="16">
        <f t="shared" si="518"/>
        <v>1782104.9</v>
      </c>
      <c r="G1138" s="16">
        <f t="shared" si="518"/>
        <v>2150569.2000000002</v>
      </c>
      <c r="H1138" s="16">
        <f t="shared" si="518"/>
        <v>2150569.2000000002</v>
      </c>
      <c r="I1138" s="16">
        <f t="shared" si="518"/>
        <v>0</v>
      </c>
      <c r="J1138" s="34"/>
      <c r="K1138" s="2"/>
      <c r="L1138" s="2"/>
      <c r="M1138" s="2"/>
      <c r="N1138" s="2"/>
      <c r="O1138" s="21" t="s">
        <v>1344</v>
      </c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</row>
    <row r="1139" spans="1:37" x14ac:dyDescent="0.3">
      <c r="A1139" s="43" t="s">
        <v>193</v>
      </c>
      <c r="B1139" s="41">
        <v>240</v>
      </c>
      <c r="C1139" s="43" t="s">
        <v>112</v>
      </c>
      <c r="D1139" s="43" t="s">
        <v>26</v>
      </c>
      <c r="E1139" s="12" t="s">
        <v>367</v>
      </c>
      <c r="F1139" s="16">
        <v>1782104.9</v>
      </c>
      <c r="G1139" s="16">
        <v>2150569.2000000002</v>
      </c>
      <c r="H1139" s="16">
        <v>2150569.2000000002</v>
      </c>
      <c r="I1139" s="16"/>
      <c r="J1139" s="34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</row>
    <row r="1140" spans="1:37" ht="31.2" x14ac:dyDescent="0.3">
      <c r="A1140" s="43" t="s">
        <v>194</v>
      </c>
      <c r="B1140" s="41"/>
      <c r="C1140" s="43"/>
      <c r="D1140" s="43"/>
      <c r="E1140" s="12" t="s">
        <v>1259</v>
      </c>
      <c r="F1140" s="16">
        <f t="shared" ref="F1140:I1142" si="519">F1141</f>
        <v>53275</v>
      </c>
      <c r="G1140" s="16">
        <f t="shared" si="519"/>
        <v>49634.8</v>
      </c>
      <c r="H1140" s="16">
        <f t="shared" si="519"/>
        <v>49634.8</v>
      </c>
      <c r="I1140" s="16">
        <f t="shared" si="519"/>
        <v>0</v>
      </c>
      <c r="J1140" s="34"/>
      <c r="K1140" s="2"/>
      <c r="L1140" s="2"/>
      <c r="M1140" s="2"/>
      <c r="N1140" s="2"/>
      <c r="O1140" s="2"/>
      <c r="P1140" s="21" t="s">
        <v>1346</v>
      </c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</row>
    <row r="1141" spans="1:37" ht="31.2" x14ac:dyDescent="0.3">
      <c r="A1141" s="43" t="s">
        <v>194</v>
      </c>
      <c r="B1141" s="41">
        <v>200</v>
      </c>
      <c r="C1141" s="43"/>
      <c r="D1141" s="43"/>
      <c r="E1141" s="12" t="s">
        <v>392</v>
      </c>
      <c r="F1141" s="16">
        <f t="shared" si="519"/>
        <v>53275</v>
      </c>
      <c r="G1141" s="16">
        <f t="shared" si="519"/>
        <v>49634.8</v>
      </c>
      <c r="H1141" s="16">
        <f t="shared" si="519"/>
        <v>49634.8</v>
      </c>
      <c r="I1141" s="16">
        <f t="shared" si="519"/>
        <v>0</v>
      </c>
      <c r="J1141" s="34"/>
      <c r="K1141" s="2"/>
      <c r="L1141" s="2"/>
      <c r="M1141" s="2"/>
      <c r="N1141" s="21" t="s">
        <v>1343</v>
      </c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</row>
    <row r="1142" spans="1:37" ht="46.8" x14ac:dyDescent="0.3">
      <c r="A1142" s="43" t="s">
        <v>194</v>
      </c>
      <c r="B1142" s="41">
        <v>240</v>
      </c>
      <c r="C1142" s="43"/>
      <c r="D1142" s="43"/>
      <c r="E1142" s="12" t="s">
        <v>400</v>
      </c>
      <c r="F1142" s="16">
        <f t="shared" si="519"/>
        <v>53275</v>
      </c>
      <c r="G1142" s="16">
        <f t="shared" si="519"/>
        <v>49634.8</v>
      </c>
      <c r="H1142" s="16">
        <f t="shared" si="519"/>
        <v>49634.8</v>
      </c>
      <c r="I1142" s="16">
        <f t="shared" si="519"/>
        <v>0</v>
      </c>
      <c r="J1142" s="34"/>
      <c r="K1142" s="2"/>
      <c r="L1142" s="2"/>
      <c r="M1142" s="2"/>
      <c r="N1142" s="2"/>
      <c r="O1142" s="21" t="s">
        <v>1344</v>
      </c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</row>
    <row r="1143" spans="1:37" x14ac:dyDescent="0.3">
      <c r="A1143" s="43" t="s">
        <v>194</v>
      </c>
      <c r="B1143" s="41">
        <v>240</v>
      </c>
      <c r="C1143" s="43" t="s">
        <v>112</v>
      </c>
      <c r="D1143" s="43" t="s">
        <v>26</v>
      </c>
      <c r="E1143" s="12" t="s">
        <v>367</v>
      </c>
      <c r="F1143" s="16">
        <v>53275</v>
      </c>
      <c r="G1143" s="16">
        <f>53275-3640.2</f>
        <v>49634.8</v>
      </c>
      <c r="H1143" s="16">
        <f>53275-3640.2</f>
        <v>49634.8</v>
      </c>
      <c r="I1143" s="16"/>
      <c r="J1143" s="34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</row>
    <row r="1144" spans="1:37" ht="31.2" hidden="1" x14ac:dyDescent="0.3">
      <c r="A1144" s="17" t="s">
        <v>1162</v>
      </c>
      <c r="B1144" s="41"/>
      <c r="C1144" s="43"/>
      <c r="D1144" s="43"/>
      <c r="E1144" s="12" t="s">
        <v>1163</v>
      </c>
      <c r="F1144" s="16">
        <f t="shared" ref="F1144:I1146" si="520">F1145</f>
        <v>0</v>
      </c>
      <c r="G1144" s="16">
        <f t="shared" si="520"/>
        <v>0</v>
      </c>
      <c r="H1144" s="16">
        <f t="shared" si="520"/>
        <v>0</v>
      </c>
      <c r="I1144" s="16">
        <f t="shared" si="520"/>
        <v>0</v>
      </c>
      <c r="J1144" s="34">
        <v>0</v>
      </c>
      <c r="K1144" s="2"/>
      <c r="L1144" s="2"/>
      <c r="M1144" s="2"/>
      <c r="N1144" s="2"/>
      <c r="O1144" s="2"/>
      <c r="P1144" s="21" t="s">
        <v>1346</v>
      </c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</row>
    <row r="1145" spans="1:37" ht="31.2" hidden="1" x14ac:dyDescent="0.3">
      <c r="A1145" s="17" t="s">
        <v>1162</v>
      </c>
      <c r="B1145" s="41">
        <v>200</v>
      </c>
      <c r="C1145" s="43"/>
      <c r="D1145" s="43"/>
      <c r="E1145" s="12" t="s">
        <v>392</v>
      </c>
      <c r="F1145" s="16">
        <f t="shared" si="520"/>
        <v>0</v>
      </c>
      <c r="G1145" s="16">
        <f t="shared" si="520"/>
        <v>0</v>
      </c>
      <c r="H1145" s="16">
        <f t="shared" si="520"/>
        <v>0</v>
      </c>
      <c r="I1145" s="16">
        <f t="shared" si="520"/>
        <v>0</v>
      </c>
      <c r="J1145" s="34">
        <v>0</v>
      </c>
      <c r="K1145" s="2"/>
      <c r="L1145" s="2"/>
      <c r="M1145" s="2"/>
      <c r="N1145" s="21" t="s">
        <v>1343</v>
      </c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</row>
    <row r="1146" spans="1:37" ht="46.8" hidden="1" x14ac:dyDescent="0.3">
      <c r="A1146" s="17" t="s">
        <v>1162</v>
      </c>
      <c r="B1146" s="41">
        <v>240</v>
      </c>
      <c r="C1146" s="43"/>
      <c r="D1146" s="43"/>
      <c r="E1146" s="12" t="s">
        <v>400</v>
      </c>
      <c r="F1146" s="16">
        <f t="shared" si="520"/>
        <v>0</v>
      </c>
      <c r="G1146" s="16">
        <f t="shared" si="520"/>
        <v>0</v>
      </c>
      <c r="H1146" s="16">
        <f t="shared" si="520"/>
        <v>0</v>
      </c>
      <c r="I1146" s="16">
        <f t="shared" si="520"/>
        <v>0</v>
      </c>
      <c r="J1146" s="34">
        <v>0</v>
      </c>
      <c r="K1146" s="2"/>
      <c r="L1146" s="2"/>
      <c r="M1146" s="2"/>
      <c r="N1146" s="2"/>
      <c r="O1146" s="21" t="s">
        <v>1344</v>
      </c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</row>
    <row r="1147" spans="1:37" hidden="1" x14ac:dyDescent="0.3">
      <c r="A1147" s="17" t="s">
        <v>1162</v>
      </c>
      <c r="B1147" s="41">
        <v>240</v>
      </c>
      <c r="C1147" s="43" t="s">
        <v>112</v>
      </c>
      <c r="D1147" s="43" t="s">
        <v>26</v>
      </c>
      <c r="E1147" s="12" t="s">
        <v>367</v>
      </c>
      <c r="F1147" s="16"/>
      <c r="G1147" s="16"/>
      <c r="H1147" s="16"/>
      <c r="I1147" s="16"/>
      <c r="J1147" s="34">
        <v>0</v>
      </c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</row>
    <row r="1148" spans="1:37" ht="62.4" x14ac:dyDescent="0.3">
      <c r="A1148" s="43" t="s">
        <v>198</v>
      </c>
      <c r="B1148" s="41"/>
      <c r="C1148" s="43"/>
      <c r="D1148" s="43"/>
      <c r="E1148" s="12" t="s">
        <v>646</v>
      </c>
      <c r="F1148" s="16">
        <f t="shared" ref="F1148:I1148" si="521">F1149+F1153</f>
        <v>138489.5</v>
      </c>
      <c r="G1148" s="16">
        <f t="shared" si="521"/>
        <v>158950.09999999998</v>
      </c>
      <c r="H1148" s="16">
        <f t="shared" si="521"/>
        <v>123684.4</v>
      </c>
      <c r="I1148" s="16">
        <f t="shared" si="521"/>
        <v>0</v>
      </c>
      <c r="J1148" s="34"/>
      <c r="K1148" s="2"/>
      <c r="L1148" s="2"/>
      <c r="M1148" s="21" t="s">
        <v>1342</v>
      </c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</row>
    <row r="1149" spans="1:37" ht="31.2" x14ac:dyDescent="0.3">
      <c r="A1149" s="43" t="s">
        <v>731</v>
      </c>
      <c r="B1149" s="41"/>
      <c r="C1149" s="43"/>
      <c r="D1149" s="43"/>
      <c r="E1149" s="12" t="s">
        <v>732</v>
      </c>
      <c r="F1149" s="16">
        <f t="shared" ref="F1149:I1151" si="522">F1150</f>
        <v>137889.5</v>
      </c>
      <c r="G1149" s="16">
        <f t="shared" si="522"/>
        <v>158950.09999999998</v>
      </c>
      <c r="H1149" s="16">
        <f t="shared" si="522"/>
        <v>123684.4</v>
      </c>
      <c r="I1149" s="16">
        <f t="shared" si="522"/>
        <v>0</v>
      </c>
      <c r="J1149" s="34"/>
      <c r="K1149" s="2"/>
      <c r="L1149" s="2"/>
      <c r="M1149" s="2"/>
      <c r="N1149" s="2"/>
      <c r="O1149" s="2"/>
      <c r="P1149" s="21" t="s">
        <v>1346</v>
      </c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</row>
    <row r="1150" spans="1:37" ht="31.2" x14ac:dyDescent="0.3">
      <c r="A1150" s="43" t="s">
        <v>731</v>
      </c>
      <c r="B1150" s="41">
        <v>200</v>
      </c>
      <c r="C1150" s="43"/>
      <c r="D1150" s="43"/>
      <c r="E1150" s="12" t="s">
        <v>392</v>
      </c>
      <c r="F1150" s="16">
        <f t="shared" si="522"/>
        <v>137889.5</v>
      </c>
      <c r="G1150" s="16">
        <f t="shared" si="522"/>
        <v>158950.09999999998</v>
      </c>
      <c r="H1150" s="16">
        <f t="shared" si="522"/>
        <v>123684.4</v>
      </c>
      <c r="I1150" s="16">
        <f t="shared" si="522"/>
        <v>0</v>
      </c>
      <c r="J1150" s="34"/>
      <c r="K1150" s="2"/>
      <c r="L1150" s="2"/>
      <c r="M1150" s="2"/>
      <c r="N1150" s="21" t="s">
        <v>1343</v>
      </c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</row>
    <row r="1151" spans="1:37" ht="46.8" x14ac:dyDescent="0.3">
      <c r="A1151" s="43" t="s">
        <v>731</v>
      </c>
      <c r="B1151" s="41">
        <v>240</v>
      </c>
      <c r="C1151" s="43"/>
      <c r="D1151" s="43"/>
      <c r="E1151" s="12" t="s">
        <v>400</v>
      </c>
      <c r="F1151" s="16">
        <f t="shared" si="522"/>
        <v>137889.5</v>
      </c>
      <c r="G1151" s="16">
        <f t="shared" si="522"/>
        <v>158950.09999999998</v>
      </c>
      <c r="H1151" s="16">
        <f t="shared" si="522"/>
        <v>123684.4</v>
      </c>
      <c r="I1151" s="16">
        <f t="shared" si="522"/>
        <v>0</v>
      </c>
      <c r="J1151" s="34"/>
      <c r="K1151" s="2"/>
      <c r="L1151" s="2"/>
      <c r="M1151" s="2"/>
      <c r="N1151" s="2"/>
      <c r="O1151" s="21" t="s">
        <v>1344</v>
      </c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</row>
    <row r="1152" spans="1:37" x14ac:dyDescent="0.3">
      <c r="A1152" s="43" t="s">
        <v>731</v>
      </c>
      <c r="B1152" s="41">
        <v>240</v>
      </c>
      <c r="C1152" s="43" t="s">
        <v>112</v>
      </c>
      <c r="D1152" s="43" t="s">
        <v>26</v>
      </c>
      <c r="E1152" s="12" t="s">
        <v>367</v>
      </c>
      <c r="F1152" s="16">
        <v>137889.5</v>
      </c>
      <c r="G1152" s="16">
        <v>158950.09999999998</v>
      </c>
      <c r="H1152" s="16">
        <v>123684.4</v>
      </c>
      <c r="I1152" s="16"/>
      <c r="J1152" s="34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</row>
    <row r="1153" spans="1:37" ht="31.2" x14ac:dyDescent="0.3">
      <c r="A1153" s="43" t="s">
        <v>1188</v>
      </c>
      <c r="B1153" s="41"/>
      <c r="C1153" s="43"/>
      <c r="D1153" s="43"/>
      <c r="E1153" s="12" t="s">
        <v>1189</v>
      </c>
      <c r="F1153" s="16">
        <f t="shared" ref="F1153:I1155" si="523">F1154</f>
        <v>600</v>
      </c>
      <c r="G1153" s="16">
        <f t="shared" si="523"/>
        <v>0</v>
      </c>
      <c r="H1153" s="16">
        <f t="shared" si="523"/>
        <v>0</v>
      </c>
      <c r="I1153" s="16">
        <f t="shared" si="523"/>
        <v>0</v>
      </c>
      <c r="J1153" s="34"/>
      <c r="K1153" s="2"/>
      <c r="L1153" s="2"/>
      <c r="M1153" s="2"/>
      <c r="N1153" s="2"/>
      <c r="O1153" s="2"/>
      <c r="P1153" s="21" t="s">
        <v>1346</v>
      </c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</row>
    <row r="1154" spans="1:37" ht="31.2" x14ac:dyDescent="0.3">
      <c r="A1154" s="43" t="s">
        <v>1188</v>
      </c>
      <c r="B1154" s="41">
        <v>200</v>
      </c>
      <c r="C1154" s="43"/>
      <c r="D1154" s="43"/>
      <c r="E1154" s="12" t="s">
        <v>392</v>
      </c>
      <c r="F1154" s="16">
        <f t="shared" si="523"/>
        <v>600</v>
      </c>
      <c r="G1154" s="16">
        <f t="shared" si="523"/>
        <v>0</v>
      </c>
      <c r="H1154" s="16">
        <f t="shared" si="523"/>
        <v>0</v>
      </c>
      <c r="I1154" s="16">
        <f t="shared" si="523"/>
        <v>0</v>
      </c>
      <c r="J1154" s="34"/>
      <c r="K1154" s="2"/>
      <c r="L1154" s="2"/>
      <c r="M1154" s="2"/>
      <c r="N1154" s="21" t="s">
        <v>1343</v>
      </c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</row>
    <row r="1155" spans="1:37" ht="46.8" x14ac:dyDescent="0.3">
      <c r="A1155" s="43" t="s">
        <v>1188</v>
      </c>
      <c r="B1155" s="41">
        <v>240</v>
      </c>
      <c r="C1155" s="43"/>
      <c r="D1155" s="43"/>
      <c r="E1155" s="12" t="s">
        <v>400</v>
      </c>
      <c r="F1155" s="16">
        <f t="shared" si="523"/>
        <v>600</v>
      </c>
      <c r="G1155" s="16">
        <f t="shared" si="523"/>
        <v>0</v>
      </c>
      <c r="H1155" s="16">
        <f t="shared" si="523"/>
        <v>0</v>
      </c>
      <c r="I1155" s="16">
        <f t="shared" si="523"/>
        <v>0</v>
      </c>
      <c r="J1155" s="34"/>
      <c r="K1155" s="2"/>
      <c r="L1155" s="2"/>
      <c r="M1155" s="2"/>
      <c r="N1155" s="2"/>
      <c r="O1155" s="21" t="s">
        <v>1344</v>
      </c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</row>
    <row r="1156" spans="1:37" x14ac:dyDescent="0.3">
      <c r="A1156" s="43" t="s">
        <v>1188</v>
      </c>
      <c r="B1156" s="41">
        <v>240</v>
      </c>
      <c r="C1156" s="43" t="s">
        <v>112</v>
      </c>
      <c r="D1156" s="43" t="s">
        <v>26</v>
      </c>
      <c r="E1156" s="12" t="s">
        <v>367</v>
      </c>
      <c r="F1156" s="16">
        <v>600</v>
      </c>
      <c r="G1156" s="16"/>
      <c r="H1156" s="16"/>
      <c r="I1156" s="16"/>
      <c r="J1156" s="34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</row>
    <row r="1157" spans="1:37" ht="62.4" x14ac:dyDescent="0.3">
      <c r="A1157" s="17" t="s">
        <v>854</v>
      </c>
      <c r="B1157" s="41"/>
      <c r="C1157" s="43"/>
      <c r="D1157" s="43"/>
      <c r="E1157" s="12" t="s">
        <v>856</v>
      </c>
      <c r="F1157" s="16">
        <f t="shared" ref="F1157:I1157" si="524">F1158</f>
        <v>142110</v>
      </c>
      <c r="G1157" s="16">
        <f t="shared" si="524"/>
        <v>0</v>
      </c>
      <c r="H1157" s="16">
        <f t="shared" si="524"/>
        <v>0</v>
      </c>
      <c r="I1157" s="16">
        <f t="shared" si="524"/>
        <v>0</v>
      </c>
      <c r="J1157" s="34"/>
      <c r="K1157" s="2"/>
      <c r="L1157" s="2"/>
      <c r="M1157" s="21" t="s">
        <v>1342</v>
      </c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</row>
    <row r="1158" spans="1:37" ht="78" x14ac:dyDescent="0.3">
      <c r="A1158" s="17" t="s">
        <v>855</v>
      </c>
      <c r="B1158" s="41"/>
      <c r="C1158" s="43"/>
      <c r="D1158" s="43"/>
      <c r="E1158" s="12" t="s">
        <v>486</v>
      </c>
      <c r="F1158" s="16">
        <f t="shared" ref="F1158:I1160" si="525">F1159</f>
        <v>142110</v>
      </c>
      <c r="G1158" s="16">
        <f t="shared" si="525"/>
        <v>0</v>
      </c>
      <c r="H1158" s="16">
        <f t="shared" si="525"/>
        <v>0</v>
      </c>
      <c r="I1158" s="16">
        <f t="shared" si="525"/>
        <v>0</v>
      </c>
      <c r="J1158" s="34"/>
      <c r="K1158" s="2"/>
      <c r="L1158" s="2"/>
      <c r="M1158" s="2"/>
      <c r="N1158" s="2"/>
      <c r="O1158" s="2"/>
      <c r="P1158" s="21" t="s">
        <v>1346</v>
      </c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</row>
    <row r="1159" spans="1:37" ht="31.2" x14ac:dyDescent="0.3">
      <c r="A1159" s="17" t="s">
        <v>855</v>
      </c>
      <c r="B1159" s="41">
        <v>200</v>
      </c>
      <c r="C1159" s="43"/>
      <c r="D1159" s="43"/>
      <c r="E1159" s="12" t="s">
        <v>392</v>
      </c>
      <c r="F1159" s="16">
        <f t="shared" si="525"/>
        <v>142110</v>
      </c>
      <c r="G1159" s="16">
        <f t="shared" si="525"/>
        <v>0</v>
      </c>
      <c r="H1159" s="16">
        <f t="shared" si="525"/>
        <v>0</v>
      </c>
      <c r="I1159" s="16">
        <f t="shared" si="525"/>
        <v>0</v>
      </c>
      <c r="J1159" s="34"/>
      <c r="K1159" s="2"/>
      <c r="L1159" s="2"/>
      <c r="M1159" s="2"/>
      <c r="N1159" s="21" t="s">
        <v>1343</v>
      </c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</row>
    <row r="1160" spans="1:37" ht="46.8" x14ac:dyDescent="0.3">
      <c r="A1160" s="17" t="s">
        <v>855</v>
      </c>
      <c r="B1160" s="41">
        <v>240</v>
      </c>
      <c r="C1160" s="43"/>
      <c r="D1160" s="43"/>
      <c r="E1160" s="12" t="s">
        <v>400</v>
      </c>
      <c r="F1160" s="16">
        <f t="shared" si="525"/>
        <v>142110</v>
      </c>
      <c r="G1160" s="16">
        <f t="shared" si="525"/>
        <v>0</v>
      </c>
      <c r="H1160" s="16">
        <f t="shared" si="525"/>
        <v>0</v>
      </c>
      <c r="I1160" s="16">
        <f t="shared" si="525"/>
        <v>0</v>
      </c>
      <c r="J1160" s="34"/>
      <c r="K1160" s="2"/>
      <c r="L1160" s="2"/>
      <c r="M1160" s="2"/>
      <c r="N1160" s="2"/>
      <c r="O1160" s="21" t="s">
        <v>1344</v>
      </c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</row>
    <row r="1161" spans="1:37" x14ac:dyDescent="0.3">
      <c r="A1161" s="17" t="s">
        <v>855</v>
      </c>
      <c r="B1161" s="41">
        <v>240</v>
      </c>
      <c r="C1161" s="43" t="s">
        <v>112</v>
      </c>
      <c r="D1161" s="43" t="s">
        <v>26</v>
      </c>
      <c r="E1161" s="12" t="s">
        <v>367</v>
      </c>
      <c r="F1161" s="16">
        <v>142110</v>
      </c>
      <c r="G1161" s="16"/>
      <c r="H1161" s="16"/>
      <c r="I1161" s="16"/>
      <c r="J1161" s="34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</row>
    <row r="1162" spans="1:37" ht="46.8" x14ac:dyDescent="0.3">
      <c r="A1162" s="17" t="s">
        <v>857</v>
      </c>
      <c r="B1162" s="41"/>
      <c r="C1162" s="43"/>
      <c r="D1162" s="43"/>
      <c r="E1162" s="12" t="s">
        <v>1119</v>
      </c>
      <c r="F1162" s="16">
        <f t="shared" ref="F1162:I1162" si="526">F1179+F1183+F1163+F1167+F1175+F1191+F1187+F1171</f>
        <v>299245.89999999997</v>
      </c>
      <c r="G1162" s="16">
        <f t="shared" si="526"/>
        <v>321651.89999999997</v>
      </c>
      <c r="H1162" s="16">
        <f t="shared" si="526"/>
        <v>320673.59999999998</v>
      </c>
      <c r="I1162" s="16">
        <f t="shared" si="526"/>
        <v>0</v>
      </c>
      <c r="J1162" s="34"/>
      <c r="K1162" s="2"/>
      <c r="L1162" s="2"/>
      <c r="M1162" s="21" t="s">
        <v>1342</v>
      </c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</row>
    <row r="1163" spans="1:37" ht="46.8" x14ac:dyDescent="0.3">
      <c r="A1163" s="17" t="s">
        <v>1092</v>
      </c>
      <c r="B1163" s="41"/>
      <c r="C1163" s="43"/>
      <c r="D1163" s="43"/>
      <c r="E1163" s="12" t="s">
        <v>436</v>
      </c>
      <c r="F1163" s="16">
        <f t="shared" ref="F1163:I1165" si="527">F1164</f>
        <v>271223</v>
      </c>
      <c r="G1163" s="16">
        <f t="shared" si="527"/>
        <v>307554.3</v>
      </c>
      <c r="H1163" s="16">
        <f t="shared" si="527"/>
        <v>307554.3</v>
      </c>
      <c r="I1163" s="16">
        <f t="shared" si="527"/>
        <v>0</v>
      </c>
      <c r="J1163" s="34"/>
      <c r="K1163" s="2"/>
      <c r="L1163" s="2"/>
      <c r="M1163" s="2"/>
      <c r="N1163" s="2"/>
      <c r="O1163" s="2"/>
      <c r="P1163" s="21" t="s">
        <v>1346</v>
      </c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</row>
    <row r="1164" spans="1:37" ht="46.8" x14ac:dyDescent="0.3">
      <c r="A1164" s="17" t="s">
        <v>1092</v>
      </c>
      <c r="B1164" s="41">
        <v>600</v>
      </c>
      <c r="C1164" s="43"/>
      <c r="D1164" s="43"/>
      <c r="E1164" s="12" t="s">
        <v>395</v>
      </c>
      <c r="F1164" s="16">
        <f t="shared" si="527"/>
        <v>271223</v>
      </c>
      <c r="G1164" s="16">
        <f t="shared" si="527"/>
        <v>307554.3</v>
      </c>
      <c r="H1164" s="16">
        <f t="shared" si="527"/>
        <v>307554.3</v>
      </c>
      <c r="I1164" s="16">
        <f t="shared" si="527"/>
        <v>0</v>
      </c>
      <c r="J1164" s="34"/>
      <c r="K1164" s="2"/>
      <c r="L1164" s="2"/>
      <c r="M1164" s="2"/>
      <c r="N1164" s="21" t="s">
        <v>1343</v>
      </c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</row>
    <row r="1165" spans="1:37" x14ac:dyDescent="0.3">
      <c r="A1165" s="17" t="s">
        <v>1092</v>
      </c>
      <c r="B1165" s="41">
        <v>610</v>
      </c>
      <c r="C1165" s="43"/>
      <c r="D1165" s="43"/>
      <c r="E1165" s="12" t="s">
        <v>409</v>
      </c>
      <c r="F1165" s="16">
        <f t="shared" si="527"/>
        <v>271223</v>
      </c>
      <c r="G1165" s="16">
        <f t="shared" si="527"/>
        <v>307554.3</v>
      </c>
      <c r="H1165" s="16">
        <f t="shared" si="527"/>
        <v>307554.3</v>
      </c>
      <c r="I1165" s="16">
        <f t="shared" si="527"/>
        <v>0</v>
      </c>
      <c r="J1165" s="34"/>
      <c r="K1165" s="2"/>
      <c r="L1165" s="2"/>
      <c r="M1165" s="2"/>
      <c r="N1165" s="2"/>
      <c r="O1165" s="21" t="s">
        <v>1344</v>
      </c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</row>
    <row r="1166" spans="1:37" x14ac:dyDescent="0.3">
      <c r="A1166" s="17" t="s">
        <v>1092</v>
      </c>
      <c r="B1166" s="41">
        <v>610</v>
      </c>
      <c r="C1166" s="43" t="s">
        <v>112</v>
      </c>
      <c r="D1166" s="43" t="s">
        <v>26</v>
      </c>
      <c r="E1166" s="12" t="s">
        <v>367</v>
      </c>
      <c r="F1166" s="16">
        <v>271223</v>
      </c>
      <c r="G1166" s="16">
        <v>307554.3</v>
      </c>
      <c r="H1166" s="16">
        <v>307554.3</v>
      </c>
      <c r="I1166" s="16"/>
      <c r="J1166" s="34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</row>
    <row r="1167" spans="1:37" ht="46.8" hidden="1" x14ac:dyDescent="0.3">
      <c r="A1167" s="17" t="s">
        <v>1093</v>
      </c>
      <c r="B1167" s="41"/>
      <c r="C1167" s="43"/>
      <c r="D1167" s="43"/>
      <c r="E1167" s="12" t="s">
        <v>1094</v>
      </c>
      <c r="F1167" s="16">
        <f t="shared" ref="F1167:I1169" si="528">F1168</f>
        <v>0</v>
      </c>
      <c r="G1167" s="16">
        <f t="shared" si="528"/>
        <v>0</v>
      </c>
      <c r="H1167" s="16">
        <f t="shared" si="528"/>
        <v>0</v>
      </c>
      <c r="I1167" s="16">
        <f t="shared" si="528"/>
        <v>0</v>
      </c>
      <c r="J1167" s="34">
        <v>0</v>
      </c>
      <c r="K1167" s="2"/>
      <c r="L1167" s="2"/>
      <c r="M1167" s="2"/>
      <c r="N1167" s="2"/>
      <c r="O1167" s="2"/>
      <c r="P1167" s="21" t="s">
        <v>1346</v>
      </c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</row>
    <row r="1168" spans="1:37" ht="46.8" hidden="1" x14ac:dyDescent="0.3">
      <c r="A1168" s="17" t="s">
        <v>1093</v>
      </c>
      <c r="B1168" s="41">
        <v>600</v>
      </c>
      <c r="C1168" s="43"/>
      <c r="D1168" s="43"/>
      <c r="E1168" s="12" t="s">
        <v>395</v>
      </c>
      <c r="F1168" s="16">
        <f t="shared" si="528"/>
        <v>0</v>
      </c>
      <c r="G1168" s="16">
        <f t="shared" si="528"/>
        <v>0</v>
      </c>
      <c r="H1168" s="16">
        <f t="shared" si="528"/>
        <v>0</v>
      </c>
      <c r="I1168" s="16">
        <f t="shared" si="528"/>
        <v>0</v>
      </c>
      <c r="J1168" s="34">
        <v>0</v>
      </c>
      <c r="K1168" s="2"/>
      <c r="L1168" s="2"/>
      <c r="M1168" s="2"/>
      <c r="N1168" s="21" t="s">
        <v>1343</v>
      </c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</row>
    <row r="1169" spans="1:37" hidden="1" x14ac:dyDescent="0.3">
      <c r="A1169" s="17" t="s">
        <v>1093</v>
      </c>
      <c r="B1169" s="41">
        <v>610</v>
      </c>
      <c r="C1169" s="43"/>
      <c r="D1169" s="43"/>
      <c r="E1169" s="12" t="s">
        <v>409</v>
      </c>
      <c r="F1169" s="16">
        <f t="shared" si="528"/>
        <v>0</v>
      </c>
      <c r="G1169" s="16">
        <f t="shared" si="528"/>
        <v>0</v>
      </c>
      <c r="H1169" s="16">
        <f t="shared" si="528"/>
        <v>0</v>
      </c>
      <c r="I1169" s="16">
        <f t="shared" si="528"/>
        <v>0</v>
      </c>
      <c r="J1169" s="34">
        <v>0</v>
      </c>
      <c r="K1169" s="2"/>
      <c r="L1169" s="2"/>
      <c r="M1169" s="2"/>
      <c r="N1169" s="2"/>
      <c r="O1169" s="21" t="s">
        <v>1344</v>
      </c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</row>
    <row r="1170" spans="1:37" hidden="1" x14ac:dyDescent="0.3">
      <c r="A1170" s="17" t="s">
        <v>1093</v>
      </c>
      <c r="B1170" s="41">
        <v>610</v>
      </c>
      <c r="C1170" s="43" t="s">
        <v>112</v>
      </c>
      <c r="D1170" s="43" t="s">
        <v>26</v>
      </c>
      <c r="E1170" s="12" t="s">
        <v>367</v>
      </c>
      <c r="F1170" s="16"/>
      <c r="G1170" s="16"/>
      <c r="H1170" s="16"/>
      <c r="I1170" s="16"/>
      <c r="J1170" s="34">
        <v>0</v>
      </c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</row>
    <row r="1171" spans="1:37" ht="31.2" hidden="1" x14ac:dyDescent="0.3">
      <c r="A1171" s="17" t="s">
        <v>1201</v>
      </c>
      <c r="B1171" s="41"/>
      <c r="C1171" s="43"/>
      <c r="D1171" s="43"/>
      <c r="E1171" s="12" t="s">
        <v>1202</v>
      </c>
      <c r="F1171" s="16">
        <f t="shared" ref="F1171:I1173" si="529">F1172</f>
        <v>0</v>
      </c>
      <c r="G1171" s="16">
        <f t="shared" si="529"/>
        <v>0</v>
      </c>
      <c r="H1171" s="16">
        <f t="shared" si="529"/>
        <v>0</v>
      </c>
      <c r="I1171" s="16">
        <f t="shared" si="529"/>
        <v>0</v>
      </c>
      <c r="J1171" s="34">
        <v>0</v>
      </c>
      <c r="K1171" s="2"/>
      <c r="L1171" s="2"/>
      <c r="M1171" s="2"/>
      <c r="N1171" s="2"/>
      <c r="O1171" s="2"/>
      <c r="P1171" s="21" t="s">
        <v>1346</v>
      </c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</row>
    <row r="1172" spans="1:37" ht="46.8" hidden="1" x14ac:dyDescent="0.3">
      <c r="A1172" s="17" t="s">
        <v>1201</v>
      </c>
      <c r="B1172" s="41">
        <v>600</v>
      </c>
      <c r="C1172" s="43"/>
      <c r="D1172" s="43"/>
      <c r="E1172" s="12" t="s">
        <v>395</v>
      </c>
      <c r="F1172" s="16">
        <f t="shared" si="529"/>
        <v>0</v>
      </c>
      <c r="G1172" s="16">
        <f t="shared" si="529"/>
        <v>0</v>
      </c>
      <c r="H1172" s="16">
        <f t="shared" si="529"/>
        <v>0</v>
      </c>
      <c r="I1172" s="16">
        <f t="shared" si="529"/>
        <v>0</v>
      </c>
      <c r="J1172" s="34">
        <v>0</v>
      </c>
      <c r="K1172" s="2"/>
      <c r="L1172" s="2"/>
      <c r="M1172" s="2"/>
      <c r="N1172" s="21" t="s">
        <v>1343</v>
      </c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</row>
    <row r="1173" spans="1:37" hidden="1" x14ac:dyDescent="0.3">
      <c r="A1173" s="17" t="s">
        <v>1201</v>
      </c>
      <c r="B1173" s="41">
        <v>610</v>
      </c>
      <c r="C1173" s="43"/>
      <c r="D1173" s="43"/>
      <c r="E1173" s="12" t="s">
        <v>409</v>
      </c>
      <c r="F1173" s="16">
        <f t="shared" si="529"/>
        <v>0</v>
      </c>
      <c r="G1173" s="16">
        <f t="shared" si="529"/>
        <v>0</v>
      </c>
      <c r="H1173" s="16">
        <f t="shared" si="529"/>
        <v>0</v>
      </c>
      <c r="I1173" s="16">
        <f t="shared" si="529"/>
        <v>0</v>
      </c>
      <c r="J1173" s="34">
        <v>0</v>
      </c>
      <c r="K1173" s="2"/>
      <c r="L1173" s="2"/>
      <c r="M1173" s="2"/>
      <c r="N1173" s="2"/>
      <c r="O1173" s="21" t="s">
        <v>1344</v>
      </c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</row>
    <row r="1174" spans="1:37" hidden="1" x14ac:dyDescent="0.3">
      <c r="A1174" s="17" t="s">
        <v>1201</v>
      </c>
      <c r="B1174" s="41">
        <v>610</v>
      </c>
      <c r="C1174" s="43" t="s">
        <v>112</v>
      </c>
      <c r="D1174" s="43" t="s">
        <v>26</v>
      </c>
      <c r="E1174" s="12" t="s">
        <v>367</v>
      </c>
      <c r="F1174" s="16"/>
      <c r="G1174" s="16"/>
      <c r="H1174" s="16"/>
      <c r="I1174" s="16"/>
      <c r="J1174" s="34">
        <v>0</v>
      </c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</row>
    <row r="1175" spans="1:37" ht="31.2" x14ac:dyDescent="0.3">
      <c r="A1175" s="17" t="s">
        <v>1095</v>
      </c>
      <c r="B1175" s="41"/>
      <c r="C1175" s="43"/>
      <c r="D1175" s="43"/>
      <c r="E1175" s="12" t="s">
        <v>786</v>
      </c>
      <c r="F1175" s="16">
        <f t="shared" ref="F1175:I1177" si="530">F1176</f>
        <v>1582.8</v>
      </c>
      <c r="G1175" s="16">
        <f t="shared" si="530"/>
        <v>0</v>
      </c>
      <c r="H1175" s="16">
        <f t="shared" si="530"/>
        <v>0</v>
      </c>
      <c r="I1175" s="16">
        <f t="shared" si="530"/>
        <v>0</v>
      </c>
      <c r="J1175" s="34"/>
      <c r="K1175" s="2"/>
      <c r="L1175" s="2"/>
      <c r="M1175" s="2"/>
      <c r="N1175" s="2"/>
      <c r="O1175" s="2"/>
      <c r="P1175" s="21" t="s">
        <v>1346</v>
      </c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</row>
    <row r="1176" spans="1:37" ht="46.8" x14ac:dyDescent="0.3">
      <c r="A1176" s="17" t="s">
        <v>1095</v>
      </c>
      <c r="B1176" s="41">
        <v>600</v>
      </c>
      <c r="C1176" s="43"/>
      <c r="D1176" s="43"/>
      <c r="E1176" s="12" t="s">
        <v>395</v>
      </c>
      <c r="F1176" s="16">
        <f t="shared" si="530"/>
        <v>1582.8</v>
      </c>
      <c r="G1176" s="16">
        <f t="shared" si="530"/>
        <v>0</v>
      </c>
      <c r="H1176" s="16">
        <f t="shared" si="530"/>
        <v>0</v>
      </c>
      <c r="I1176" s="16">
        <f t="shared" si="530"/>
        <v>0</v>
      </c>
      <c r="J1176" s="34"/>
      <c r="K1176" s="2"/>
      <c r="L1176" s="2"/>
      <c r="M1176" s="2"/>
      <c r="N1176" s="21" t="s">
        <v>1343</v>
      </c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</row>
    <row r="1177" spans="1:37" x14ac:dyDescent="0.3">
      <c r="A1177" s="17" t="s">
        <v>1095</v>
      </c>
      <c r="B1177" s="41">
        <v>610</v>
      </c>
      <c r="C1177" s="43"/>
      <c r="D1177" s="43"/>
      <c r="E1177" s="12" t="s">
        <v>409</v>
      </c>
      <c r="F1177" s="16">
        <f t="shared" si="530"/>
        <v>1582.8</v>
      </c>
      <c r="G1177" s="16">
        <f t="shared" si="530"/>
        <v>0</v>
      </c>
      <c r="H1177" s="16">
        <f t="shared" si="530"/>
        <v>0</v>
      </c>
      <c r="I1177" s="16">
        <f t="shared" si="530"/>
        <v>0</v>
      </c>
      <c r="J1177" s="34"/>
      <c r="K1177" s="2"/>
      <c r="L1177" s="2"/>
      <c r="M1177" s="2"/>
      <c r="N1177" s="2"/>
      <c r="O1177" s="21" t="s">
        <v>1344</v>
      </c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</row>
    <row r="1178" spans="1:37" x14ac:dyDescent="0.3">
      <c r="A1178" s="17" t="s">
        <v>1095</v>
      </c>
      <c r="B1178" s="41">
        <v>610</v>
      </c>
      <c r="C1178" s="43" t="s">
        <v>112</v>
      </c>
      <c r="D1178" s="43" t="s">
        <v>26</v>
      </c>
      <c r="E1178" s="12" t="s">
        <v>367</v>
      </c>
      <c r="F1178" s="16">
        <v>1582.8</v>
      </c>
      <c r="G1178" s="16"/>
      <c r="H1178" s="16"/>
      <c r="I1178" s="16"/>
      <c r="J1178" s="34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</row>
    <row r="1179" spans="1:37" ht="31.2" x14ac:dyDescent="0.3">
      <c r="A1179" s="17" t="s">
        <v>858</v>
      </c>
      <c r="B1179" s="41"/>
      <c r="C1179" s="43"/>
      <c r="D1179" s="43"/>
      <c r="E1179" s="12" t="s">
        <v>859</v>
      </c>
      <c r="F1179" s="16">
        <f t="shared" ref="F1179:I1181" si="531">F1180</f>
        <v>26440.1</v>
      </c>
      <c r="G1179" s="16">
        <f t="shared" si="531"/>
        <v>14097.6</v>
      </c>
      <c r="H1179" s="16">
        <f t="shared" si="531"/>
        <v>13119.3</v>
      </c>
      <c r="I1179" s="16">
        <f t="shared" si="531"/>
        <v>0</v>
      </c>
      <c r="J1179" s="34"/>
      <c r="K1179" s="2"/>
      <c r="L1179" s="2"/>
      <c r="M1179" s="2"/>
      <c r="N1179" s="2"/>
      <c r="O1179" s="2"/>
      <c r="P1179" s="21" t="s">
        <v>1346</v>
      </c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</row>
    <row r="1180" spans="1:37" ht="31.2" x14ac:dyDescent="0.3">
      <c r="A1180" s="17" t="s">
        <v>858</v>
      </c>
      <c r="B1180" s="41">
        <v>200</v>
      </c>
      <c r="C1180" s="43"/>
      <c r="D1180" s="43"/>
      <c r="E1180" s="12" t="s">
        <v>392</v>
      </c>
      <c r="F1180" s="16">
        <f t="shared" si="531"/>
        <v>26440.1</v>
      </c>
      <c r="G1180" s="16">
        <f t="shared" si="531"/>
        <v>14097.6</v>
      </c>
      <c r="H1180" s="16">
        <f t="shared" si="531"/>
        <v>13119.3</v>
      </c>
      <c r="I1180" s="16">
        <f t="shared" si="531"/>
        <v>0</v>
      </c>
      <c r="J1180" s="34"/>
      <c r="K1180" s="2"/>
      <c r="L1180" s="2"/>
      <c r="M1180" s="2"/>
      <c r="N1180" s="21" t="s">
        <v>1343</v>
      </c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</row>
    <row r="1181" spans="1:37" ht="46.8" x14ac:dyDescent="0.3">
      <c r="A1181" s="17" t="s">
        <v>858</v>
      </c>
      <c r="B1181" s="41">
        <v>240</v>
      </c>
      <c r="C1181" s="43"/>
      <c r="D1181" s="43"/>
      <c r="E1181" s="12" t="s">
        <v>400</v>
      </c>
      <c r="F1181" s="16">
        <f t="shared" si="531"/>
        <v>26440.1</v>
      </c>
      <c r="G1181" s="16">
        <f t="shared" si="531"/>
        <v>14097.6</v>
      </c>
      <c r="H1181" s="16">
        <f t="shared" si="531"/>
        <v>13119.3</v>
      </c>
      <c r="I1181" s="16">
        <f t="shared" si="531"/>
        <v>0</v>
      </c>
      <c r="J1181" s="34"/>
      <c r="K1181" s="2"/>
      <c r="L1181" s="2"/>
      <c r="M1181" s="2"/>
      <c r="N1181" s="2"/>
      <c r="O1181" s="21" t="s">
        <v>1344</v>
      </c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</row>
    <row r="1182" spans="1:37" x14ac:dyDescent="0.3">
      <c r="A1182" s="17" t="s">
        <v>858</v>
      </c>
      <c r="B1182" s="41">
        <v>240</v>
      </c>
      <c r="C1182" s="43" t="s">
        <v>112</v>
      </c>
      <c r="D1182" s="43" t="s">
        <v>26</v>
      </c>
      <c r="E1182" s="12" t="s">
        <v>367</v>
      </c>
      <c r="F1182" s="16">
        <v>26440.1</v>
      </c>
      <c r="G1182" s="16">
        <v>14097.6</v>
      </c>
      <c r="H1182" s="16">
        <v>13119.3</v>
      </c>
      <c r="I1182" s="16"/>
      <c r="J1182" s="34"/>
    </row>
    <row r="1183" spans="1:37" ht="31.2" hidden="1" x14ac:dyDescent="0.3">
      <c r="A1183" s="17" t="s">
        <v>860</v>
      </c>
      <c r="B1183" s="41"/>
      <c r="C1183" s="43"/>
      <c r="D1183" s="43"/>
      <c r="E1183" s="12" t="s">
        <v>861</v>
      </c>
      <c r="F1183" s="16">
        <f t="shared" ref="F1183:I1185" si="532">F1184</f>
        <v>0</v>
      </c>
      <c r="G1183" s="16">
        <f t="shared" si="532"/>
        <v>0</v>
      </c>
      <c r="H1183" s="16">
        <f t="shared" si="532"/>
        <v>0</v>
      </c>
      <c r="I1183" s="16">
        <f t="shared" si="532"/>
        <v>0</v>
      </c>
      <c r="J1183" s="34">
        <v>0</v>
      </c>
      <c r="P1183" s="21" t="s">
        <v>1346</v>
      </c>
    </row>
    <row r="1184" spans="1:37" ht="31.2" hidden="1" x14ac:dyDescent="0.3">
      <c r="A1184" s="17" t="s">
        <v>860</v>
      </c>
      <c r="B1184" s="41">
        <v>200</v>
      </c>
      <c r="C1184" s="43"/>
      <c r="D1184" s="43"/>
      <c r="E1184" s="12" t="s">
        <v>392</v>
      </c>
      <c r="F1184" s="16">
        <f t="shared" si="532"/>
        <v>0</v>
      </c>
      <c r="G1184" s="16">
        <f t="shared" si="532"/>
        <v>0</v>
      </c>
      <c r="H1184" s="16">
        <f t="shared" si="532"/>
        <v>0</v>
      </c>
      <c r="I1184" s="16">
        <f t="shared" si="532"/>
        <v>0</v>
      </c>
      <c r="J1184" s="34">
        <v>0</v>
      </c>
      <c r="N1184" s="21" t="s">
        <v>1343</v>
      </c>
    </row>
    <row r="1185" spans="1:37" ht="46.8" hidden="1" x14ac:dyDescent="0.3">
      <c r="A1185" s="17" t="s">
        <v>860</v>
      </c>
      <c r="B1185" s="41">
        <v>240</v>
      </c>
      <c r="C1185" s="43"/>
      <c r="D1185" s="43"/>
      <c r="E1185" s="12" t="s">
        <v>400</v>
      </c>
      <c r="F1185" s="16">
        <f t="shared" si="532"/>
        <v>0</v>
      </c>
      <c r="G1185" s="16">
        <f t="shared" si="532"/>
        <v>0</v>
      </c>
      <c r="H1185" s="16">
        <f t="shared" si="532"/>
        <v>0</v>
      </c>
      <c r="I1185" s="16">
        <f t="shared" si="532"/>
        <v>0</v>
      </c>
      <c r="J1185" s="34">
        <v>0</v>
      </c>
      <c r="O1185" s="21" t="s">
        <v>1344</v>
      </c>
    </row>
    <row r="1186" spans="1:37" hidden="1" x14ac:dyDescent="0.3">
      <c r="A1186" s="17" t="s">
        <v>860</v>
      </c>
      <c r="B1186" s="41">
        <v>240</v>
      </c>
      <c r="C1186" s="43" t="s">
        <v>112</v>
      </c>
      <c r="D1186" s="43" t="s">
        <v>26</v>
      </c>
      <c r="E1186" s="12" t="s">
        <v>367</v>
      </c>
      <c r="F1186" s="16"/>
      <c r="G1186" s="16"/>
      <c r="H1186" s="16"/>
      <c r="I1186" s="16"/>
      <c r="J1186" s="34">
        <v>0</v>
      </c>
    </row>
    <row r="1187" spans="1:37" ht="31.2" hidden="1" x14ac:dyDescent="0.3">
      <c r="A1187" s="17" t="s">
        <v>1199</v>
      </c>
      <c r="B1187" s="41"/>
      <c r="C1187" s="43"/>
      <c r="D1187" s="43"/>
      <c r="E1187" s="12" t="s">
        <v>1200</v>
      </c>
      <c r="F1187" s="16">
        <f t="shared" ref="F1187:I1189" si="533">F1188</f>
        <v>0</v>
      </c>
      <c r="G1187" s="16">
        <f t="shared" si="533"/>
        <v>0</v>
      </c>
      <c r="H1187" s="16">
        <f t="shared" si="533"/>
        <v>0</v>
      </c>
      <c r="I1187" s="16">
        <f t="shared" si="533"/>
        <v>0</v>
      </c>
      <c r="J1187" s="34">
        <v>0</v>
      </c>
      <c r="P1187" s="21" t="s">
        <v>1346</v>
      </c>
    </row>
    <row r="1188" spans="1:37" ht="31.2" hidden="1" x14ac:dyDescent="0.3">
      <c r="A1188" s="17" t="s">
        <v>1199</v>
      </c>
      <c r="B1188" s="41">
        <v>200</v>
      </c>
      <c r="C1188" s="43"/>
      <c r="D1188" s="43"/>
      <c r="E1188" s="12" t="s">
        <v>392</v>
      </c>
      <c r="F1188" s="16">
        <f t="shared" si="533"/>
        <v>0</v>
      </c>
      <c r="G1188" s="16">
        <f t="shared" si="533"/>
        <v>0</v>
      </c>
      <c r="H1188" s="16">
        <f t="shared" si="533"/>
        <v>0</v>
      </c>
      <c r="I1188" s="16">
        <f t="shared" si="533"/>
        <v>0</v>
      </c>
      <c r="J1188" s="34">
        <v>0</v>
      </c>
      <c r="N1188" s="21" t="s">
        <v>1343</v>
      </c>
    </row>
    <row r="1189" spans="1:37" ht="46.8" hidden="1" x14ac:dyDescent="0.3">
      <c r="A1189" s="17" t="s">
        <v>1199</v>
      </c>
      <c r="B1189" s="41">
        <v>240</v>
      </c>
      <c r="C1189" s="43"/>
      <c r="D1189" s="43"/>
      <c r="E1189" s="12" t="s">
        <v>400</v>
      </c>
      <c r="F1189" s="16">
        <f t="shared" si="533"/>
        <v>0</v>
      </c>
      <c r="G1189" s="16">
        <f t="shared" si="533"/>
        <v>0</v>
      </c>
      <c r="H1189" s="16">
        <f t="shared" si="533"/>
        <v>0</v>
      </c>
      <c r="I1189" s="16">
        <f t="shared" si="533"/>
        <v>0</v>
      </c>
      <c r="J1189" s="34">
        <v>0</v>
      </c>
      <c r="O1189" s="21" t="s">
        <v>1344</v>
      </c>
    </row>
    <row r="1190" spans="1:37" hidden="1" x14ac:dyDescent="0.3">
      <c r="A1190" s="17" t="s">
        <v>1199</v>
      </c>
      <c r="B1190" s="41">
        <v>240</v>
      </c>
      <c r="C1190" s="43" t="s">
        <v>112</v>
      </c>
      <c r="D1190" s="43" t="s">
        <v>26</v>
      </c>
      <c r="E1190" s="12" t="s">
        <v>367</v>
      </c>
      <c r="F1190" s="16"/>
      <c r="G1190" s="16"/>
      <c r="H1190" s="16"/>
      <c r="I1190" s="16"/>
      <c r="J1190" s="34">
        <v>0</v>
      </c>
    </row>
    <row r="1191" spans="1:37" hidden="1" x14ac:dyDescent="0.3">
      <c r="A1191" s="17" t="s">
        <v>1164</v>
      </c>
      <c r="B1191" s="41"/>
      <c r="C1191" s="43"/>
      <c r="D1191" s="43"/>
      <c r="E1191" s="12" t="s">
        <v>862</v>
      </c>
      <c r="F1191" s="16">
        <f t="shared" ref="F1191:I1193" si="534">F1192</f>
        <v>0</v>
      </c>
      <c r="G1191" s="16">
        <f t="shared" si="534"/>
        <v>0</v>
      </c>
      <c r="H1191" s="16">
        <f t="shared" si="534"/>
        <v>0</v>
      </c>
      <c r="I1191" s="16">
        <f t="shared" si="534"/>
        <v>0</v>
      </c>
      <c r="J1191" s="34">
        <v>0</v>
      </c>
      <c r="P1191" s="21" t="s">
        <v>1346</v>
      </c>
    </row>
    <row r="1192" spans="1:37" ht="46.8" hidden="1" x14ac:dyDescent="0.3">
      <c r="A1192" s="17" t="s">
        <v>1164</v>
      </c>
      <c r="B1192" s="41">
        <v>600</v>
      </c>
      <c r="C1192" s="43"/>
      <c r="D1192" s="43"/>
      <c r="E1192" s="12" t="s">
        <v>395</v>
      </c>
      <c r="F1192" s="16">
        <f t="shared" si="534"/>
        <v>0</v>
      </c>
      <c r="G1192" s="16">
        <f t="shared" si="534"/>
        <v>0</v>
      </c>
      <c r="H1192" s="16">
        <f t="shared" si="534"/>
        <v>0</v>
      </c>
      <c r="I1192" s="16">
        <f t="shared" si="534"/>
        <v>0</v>
      </c>
      <c r="J1192" s="34">
        <v>0</v>
      </c>
      <c r="N1192" s="21" t="s">
        <v>1343</v>
      </c>
    </row>
    <row r="1193" spans="1:37" hidden="1" x14ac:dyDescent="0.3">
      <c r="A1193" s="17" t="s">
        <v>1164</v>
      </c>
      <c r="B1193" s="41">
        <v>610</v>
      </c>
      <c r="C1193" s="43"/>
      <c r="D1193" s="43"/>
      <c r="E1193" s="12" t="s">
        <v>409</v>
      </c>
      <c r="F1193" s="16">
        <f t="shared" si="534"/>
        <v>0</v>
      </c>
      <c r="G1193" s="16">
        <f t="shared" si="534"/>
        <v>0</v>
      </c>
      <c r="H1193" s="16">
        <f t="shared" si="534"/>
        <v>0</v>
      </c>
      <c r="I1193" s="16">
        <f t="shared" si="534"/>
        <v>0</v>
      </c>
      <c r="J1193" s="34">
        <v>0</v>
      </c>
      <c r="O1193" s="21" t="s">
        <v>1344</v>
      </c>
    </row>
    <row r="1194" spans="1:37" hidden="1" x14ac:dyDescent="0.3">
      <c r="A1194" s="17" t="s">
        <v>1164</v>
      </c>
      <c r="B1194" s="41">
        <v>610</v>
      </c>
      <c r="C1194" s="43" t="s">
        <v>112</v>
      </c>
      <c r="D1194" s="43" t="s">
        <v>26</v>
      </c>
      <c r="E1194" s="12" t="s">
        <v>367</v>
      </c>
      <c r="F1194" s="16"/>
      <c r="G1194" s="16"/>
      <c r="H1194" s="16"/>
      <c r="I1194" s="16"/>
      <c r="J1194" s="34">
        <v>0</v>
      </c>
    </row>
    <row r="1195" spans="1:37" ht="31.2" hidden="1" x14ac:dyDescent="0.3">
      <c r="A1195" s="17" t="s">
        <v>863</v>
      </c>
      <c r="B1195" s="41"/>
      <c r="C1195" s="43"/>
      <c r="D1195" s="43"/>
      <c r="E1195" s="12" t="s">
        <v>865</v>
      </c>
      <c r="F1195" s="16">
        <f t="shared" ref="F1195:I1195" si="535">F1196</f>
        <v>0</v>
      </c>
      <c r="G1195" s="16">
        <f t="shared" si="535"/>
        <v>0</v>
      </c>
      <c r="H1195" s="16">
        <f t="shared" si="535"/>
        <v>0</v>
      </c>
      <c r="I1195" s="16">
        <f t="shared" si="535"/>
        <v>0</v>
      </c>
      <c r="J1195" s="34">
        <v>0</v>
      </c>
      <c r="K1195" s="2"/>
      <c r="L1195" s="2"/>
      <c r="M1195" s="21" t="s">
        <v>1342</v>
      </c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</row>
    <row r="1196" spans="1:37" hidden="1" x14ac:dyDescent="0.3">
      <c r="A1196" s="17" t="s">
        <v>864</v>
      </c>
      <c r="B1196" s="41"/>
      <c r="C1196" s="43"/>
      <c r="D1196" s="43"/>
      <c r="E1196" s="12" t="s">
        <v>866</v>
      </c>
      <c r="F1196" s="16">
        <f t="shared" ref="F1196:I1198" si="536">F1197</f>
        <v>0</v>
      </c>
      <c r="G1196" s="16">
        <f t="shared" si="536"/>
        <v>0</v>
      </c>
      <c r="H1196" s="16">
        <f t="shared" si="536"/>
        <v>0</v>
      </c>
      <c r="I1196" s="16">
        <f t="shared" si="536"/>
        <v>0</v>
      </c>
      <c r="J1196" s="34">
        <v>0</v>
      </c>
      <c r="K1196" s="2"/>
      <c r="L1196" s="2"/>
      <c r="M1196" s="2"/>
      <c r="N1196" s="2"/>
      <c r="O1196" s="2"/>
      <c r="P1196" s="21" t="s">
        <v>1346</v>
      </c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</row>
    <row r="1197" spans="1:37" ht="31.2" hidden="1" x14ac:dyDescent="0.3">
      <c r="A1197" s="17" t="s">
        <v>864</v>
      </c>
      <c r="B1197" s="41">
        <v>200</v>
      </c>
      <c r="C1197" s="43"/>
      <c r="D1197" s="43"/>
      <c r="E1197" s="12" t="s">
        <v>392</v>
      </c>
      <c r="F1197" s="16">
        <f t="shared" si="536"/>
        <v>0</v>
      </c>
      <c r="G1197" s="16">
        <f t="shared" si="536"/>
        <v>0</v>
      </c>
      <c r="H1197" s="16">
        <f t="shared" si="536"/>
        <v>0</v>
      </c>
      <c r="I1197" s="16">
        <f t="shared" si="536"/>
        <v>0</v>
      </c>
      <c r="J1197" s="34">
        <v>0</v>
      </c>
      <c r="K1197" s="2"/>
      <c r="L1197" s="2"/>
      <c r="M1197" s="2"/>
      <c r="N1197" s="21" t="s">
        <v>1343</v>
      </c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</row>
    <row r="1198" spans="1:37" ht="46.8" hidden="1" x14ac:dyDescent="0.3">
      <c r="A1198" s="17" t="s">
        <v>864</v>
      </c>
      <c r="B1198" s="41">
        <v>240</v>
      </c>
      <c r="C1198" s="43"/>
      <c r="D1198" s="43"/>
      <c r="E1198" s="12" t="s">
        <v>400</v>
      </c>
      <c r="F1198" s="16">
        <f t="shared" si="536"/>
        <v>0</v>
      </c>
      <c r="G1198" s="16">
        <f t="shared" si="536"/>
        <v>0</v>
      </c>
      <c r="H1198" s="16">
        <f t="shared" si="536"/>
        <v>0</v>
      </c>
      <c r="I1198" s="16">
        <f t="shared" si="536"/>
        <v>0</v>
      </c>
      <c r="J1198" s="34">
        <v>0</v>
      </c>
      <c r="K1198" s="2"/>
      <c r="L1198" s="2"/>
      <c r="M1198" s="2"/>
      <c r="N1198" s="2"/>
      <c r="O1198" s="21" t="s">
        <v>1344</v>
      </c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</row>
    <row r="1199" spans="1:37" hidden="1" x14ac:dyDescent="0.3">
      <c r="A1199" s="17" t="s">
        <v>864</v>
      </c>
      <c r="B1199" s="41">
        <v>240</v>
      </c>
      <c r="C1199" s="43" t="s">
        <v>159</v>
      </c>
      <c r="D1199" s="43" t="s">
        <v>17</v>
      </c>
      <c r="E1199" s="12" t="s">
        <v>371</v>
      </c>
      <c r="F1199" s="16"/>
      <c r="G1199" s="16"/>
      <c r="H1199" s="16"/>
      <c r="I1199" s="16"/>
      <c r="J1199" s="34">
        <v>0</v>
      </c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</row>
    <row r="1200" spans="1:37" ht="31.2" x14ac:dyDescent="0.3">
      <c r="A1200" s="17" t="s">
        <v>550</v>
      </c>
      <c r="B1200" s="41"/>
      <c r="C1200" s="43"/>
      <c r="D1200" s="43"/>
      <c r="E1200" s="12" t="s">
        <v>1251</v>
      </c>
      <c r="F1200" s="16">
        <f>F1205+F1201</f>
        <v>722435.7</v>
      </c>
      <c r="G1200" s="16">
        <f t="shared" ref="G1200:I1200" si="537">G1205+G1201</f>
        <v>871460.1</v>
      </c>
      <c r="H1200" s="16">
        <f t="shared" si="537"/>
        <v>831831</v>
      </c>
      <c r="I1200" s="16">
        <f t="shared" si="537"/>
        <v>0</v>
      </c>
      <c r="J1200" s="34"/>
      <c r="K1200" s="2"/>
      <c r="L1200" s="2"/>
      <c r="M1200" s="21" t="s">
        <v>1342</v>
      </c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</row>
    <row r="1201" spans="1:37" ht="78" x14ac:dyDescent="0.3">
      <c r="A1201" s="17" t="s">
        <v>1277</v>
      </c>
      <c r="B1201" s="41"/>
      <c r="C1201" s="43"/>
      <c r="D1201" s="43"/>
      <c r="E1201" s="12" t="s">
        <v>1278</v>
      </c>
      <c r="F1201" s="16">
        <f>F1202</f>
        <v>140604.70000000001</v>
      </c>
      <c r="G1201" s="16">
        <f t="shared" ref="G1201:I1203" si="538">G1202</f>
        <v>39629.1</v>
      </c>
      <c r="H1201" s="16">
        <f t="shared" si="538"/>
        <v>0</v>
      </c>
      <c r="I1201" s="16">
        <f t="shared" si="538"/>
        <v>0</v>
      </c>
      <c r="J1201" s="34"/>
      <c r="K1201" s="2"/>
      <c r="L1201" s="2"/>
      <c r="M1201" s="2"/>
      <c r="N1201" s="2"/>
      <c r="O1201" s="2"/>
      <c r="P1201" s="21" t="s">
        <v>1346</v>
      </c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</row>
    <row r="1202" spans="1:37" ht="31.2" x14ac:dyDescent="0.3">
      <c r="A1202" s="17" t="s">
        <v>1277</v>
      </c>
      <c r="B1202" s="41">
        <v>200</v>
      </c>
      <c r="C1202" s="43"/>
      <c r="D1202" s="43"/>
      <c r="E1202" s="12" t="s">
        <v>392</v>
      </c>
      <c r="F1202" s="16">
        <f>F1203</f>
        <v>140604.70000000001</v>
      </c>
      <c r="G1202" s="16">
        <f t="shared" si="538"/>
        <v>39629.1</v>
      </c>
      <c r="H1202" s="16">
        <f t="shared" si="538"/>
        <v>0</v>
      </c>
      <c r="I1202" s="16">
        <f t="shared" si="538"/>
        <v>0</v>
      </c>
      <c r="J1202" s="34"/>
      <c r="K1202" s="2"/>
      <c r="L1202" s="2"/>
      <c r="M1202" s="2"/>
      <c r="N1202" s="21" t="s">
        <v>1343</v>
      </c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</row>
    <row r="1203" spans="1:37" ht="46.8" x14ac:dyDescent="0.3">
      <c r="A1203" s="17" t="s">
        <v>1277</v>
      </c>
      <c r="B1203" s="41">
        <v>240</v>
      </c>
      <c r="C1203" s="43"/>
      <c r="D1203" s="43"/>
      <c r="E1203" s="12" t="s">
        <v>400</v>
      </c>
      <c r="F1203" s="16">
        <f>F1204</f>
        <v>140604.70000000001</v>
      </c>
      <c r="G1203" s="16">
        <f t="shared" si="538"/>
        <v>39629.1</v>
      </c>
      <c r="H1203" s="16">
        <f t="shared" si="538"/>
        <v>0</v>
      </c>
      <c r="I1203" s="16">
        <f t="shared" si="538"/>
        <v>0</v>
      </c>
      <c r="J1203" s="34"/>
      <c r="K1203" s="2"/>
      <c r="L1203" s="2"/>
      <c r="M1203" s="2"/>
      <c r="N1203" s="2"/>
      <c r="O1203" s="21" t="s">
        <v>1344</v>
      </c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</row>
    <row r="1204" spans="1:37" x14ac:dyDescent="0.3">
      <c r="A1204" s="17" t="s">
        <v>1277</v>
      </c>
      <c r="B1204" s="41">
        <v>240</v>
      </c>
      <c r="C1204" s="43" t="s">
        <v>112</v>
      </c>
      <c r="D1204" s="43" t="s">
        <v>26</v>
      </c>
      <c r="E1204" s="12" t="s">
        <v>367</v>
      </c>
      <c r="F1204" s="16">
        <v>140604.70000000001</v>
      </c>
      <c r="G1204" s="16">
        <v>39629.1</v>
      </c>
      <c r="H1204" s="16"/>
      <c r="I1204" s="16"/>
      <c r="J1204" s="34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</row>
    <row r="1205" spans="1:37" ht="140.4" x14ac:dyDescent="0.3">
      <c r="A1205" s="17" t="s">
        <v>768</v>
      </c>
      <c r="B1205" s="41"/>
      <c r="C1205" s="43"/>
      <c r="D1205" s="43"/>
      <c r="E1205" s="12" t="s">
        <v>1252</v>
      </c>
      <c r="F1205" s="16">
        <f t="shared" ref="F1205:I1207" si="539">F1206</f>
        <v>581831</v>
      </c>
      <c r="G1205" s="16">
        <f t="shared" si="539"/>
        <v>831831</v>
      </c>
      <c r="H1205" s="16">
        <f t="shared" si="539"/>
        <v>831831</v>
      </c>
      <c r="I1205" s="16">
        <f t="shared" si="539"/>
        <v>0</v>
      </c>
      <c r="J1205" s="34"/>
      <c r="K1205" s="2"/>
      <c r="L1205" s="2"/>
      <c r="M1205" s="2"/>
      <c r="N1205" s="2"/>
      <c r="O1205" s="2"/>
      <c r="P1205" s="21" t="s">
        <v>1346</v>
      </c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</row>
    <row r="1206" spans="1:37" ht="31.2" x14ac:dyDescent="0.3">
      <c r="A1206" s="17" t="s">
        <v>768</v>
      </c>
      <c r="B1206" s="41">
        <v>200</v>
      </c>
      <c r="C1206" s="43"/>
      <c r="D1206" s="43"/>
      <c r="E1206" s="12" t="s">
        <v>392</v>
      </c>
      <c r="F1206" s="16">
        <f t="shared" si="539"/>
        <v>581831</v>
      </c>
      <c r="G1206" s="16">
        <f t="shared" si="539"/>
        <v>831831</v>
      </c>
      <c r="H1206" s="16">
        <f t="shared" si="539"/>
        <v>831831</v>
      </c>
      <c r="I1206" s="16">
        <f t="shared" si="539"/>
        <v>0</v>
      </c>
      <c r="J1206" s="34"/>
      <c r="K1206" s="2"/>
      <c r="L1206" s="2"/>
      <c r="M1206" s="2"/>
      <c r="N1206" s="21" t="s">
        <v>1343</v>
      </c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</row>
    <row r="1207" spans="1:37" ht="46.8" x14ac:dyDescent="0.3">
      <c r="A1207" s="17" t="s">
        <v>768</v>
      </c>
      <c r="B1207" s="41">
        <v>240</v>
      </c>
      <c r="C1207" s="43"/>
      <c r="D1207" s="43"/>
      <c r="E1207" s="12" t="s">
        <v>400</v>
      </c>
      <c r="F1207" s="16">
        <f t="shared" si="539"/>
        <v>581831</v>
      </c>
      <c r="G1207" s="16">
        <f t="shared" si="539"/>
        <v>831831</v>
      </c>
      <c r="H1207" s="16">
        <f t="shared" si="539"/>
        <v>831831</v>
      </c>
      <c r="I1207" s="16">
        <f t="shared" si="539"/>
        <v>0</v>
      </c>
      <c r="J1207" s="34"/>
      <c r="K1207" s="2"/>
      <c r="L1207" s="2"/>
      <c r="M1207" s="2"/>
      <c r="N1207" s="2"/>
      <c r="O1207" s="21" t="s">
        <v>1344</v>
      </c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</row>
    <row r="1208" spans="1:37" x14ac:dyDescent="0.3">
      <c r="A1208" s="17" t="s">
        <v>768</v>
      </c>
      <c r="B1208" s="41">
        <v>240</v>
      </c>
      <c r="C1208" s="43" t="s">
        <v>112</v>
      </c>
      <c r="D1208" s="43" t="s">
        <v>26</v>
      </c>
      <c r="E1208" s="12" t="s">
        <v>367</v>
      </c>
      <c r="F1208" s="16">
        <v>581831</v>
      </c>
      <c r="G1208" s="16">
        <v>831831</v>
      </c>
      <c r="H1208" s="16">
        <v>831831</v>
      </c>
      <c r="I1208" s="16"/>
      <c r="J1208" s="34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</row>
    <row r="1209" spans="1:37" s="9" customFormat="1" ht="31.2" x14ac:dyDescent="0.3">
      <c r="A1209" s="20" t="s">
        <v>867</v>
      </c>
      <c r="B1209" s="14"/>
      <c r="C1209" s="8"/>
      <c r="D1209" s="8"/>
      <c r="E1209" s="13" t="s">
        <v>996</v>
      </c>
      <c r="F1209" s="15">
        <f t="shared" ref="F1209:I1210" si="540">F1210</f>
        <v>752551</v>
      </c>
      <c r="G1209" s="15">
        <f t="shared" si="540"/>
        <v>412457.5</v>
      </c>
      <c r="H1209" s="15">
        <f t="shared" si="540"/>
        <v>250429.59999999998</v>
      </c>
      <c r="I1209" s="15">
        <f t="shared" si="540"/>
        <v>0</v>
      </c>
      <c r="J1209" s="33"/>
      <c r="L1209" s="23" t="s">
        <v>1341</v>
      </c>
    </row>
    <row r="1210" spans="1:37" ht="31.2" x14ac:dyDescent="0.3">
      <c r="A1210" s="17" t="s">
        <v>868</v>
      </c>
      <c r="B1210" s="41"/>
      <c r="C1210" s="43"/>
      <c r="D1210" s="43"/>
      <c r="E1210" s="12" t="s">
        <v>997</v>
      </c>
      <c r="F1210" s="16">
        <f t="shared" si="540"/>
        <v>752551</v>
      </c>
      <c r="G1210" s="16">
        <f t="shared" si="540"/>
        <v>412457.5</v>
      </c>
      <c r="H1210" s="16">
        <f t="shared" si="540"/>
        <v>250429.59999999998</v>
      </c>
      <c r="I1210" s="16">
        <f t="shared" si="540"/>
        <v>0</v>
      </c>
      <c r="J1210" s="34"/>
      <c r="K1210" s="2"/>
      <c r="L1210" s="2"/>
      <c r="M1210" s="21" t="s">
        <v>1342</v>
      </c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</row>
    <row r="1211" spans="1:37" ht="46.8" x14ac:dyDescent="0.3">
      <c r="A1211" s="17" t="s">
        <v>869</v>
      </c>
      <c r="B1211" s="41"/>
      <c r="C1211" s="43"/>
      <c r="D1211" s="43"/>
      <c r="E1211" s="12" t="s">
        <v>436</v>
      </c>
      <c r="F1211" s="16">
        <f t="shared" ref="F1211:I1211" si="541">F1212+F1216+F1220</f>
        <v>752551</v>
      </c>
      <c r="G1211" s="16">
        <f t="shared" si="541"/>
        <v>412457.5</v>
      </c>
      <c r="H1211" s="16">
        <f t="shared" si="541"/>
        <v>250429.59999999998</v>
      </c>
      <c r="I1211" s="16">
        <f t="shared" si="541"/>
        <v>0</v>
      </c>
      <c r="J1211" s="34"/>
      <c r="K1211" s="2"/>
      <c r="L1211" s="2"/>
      <c r="M1211" s="2"/>
      <c r="N1211" s="2"/>
      <c r="O1211" s="2"/>
      <c r="P1211" s="21" t="s">
        <v>1346</v>
      </c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</row>
    <row r="1212" spans="1:37" ht="93.6" x14ac:dyDescent="0.3">
      <c r="A1212" s="17" t="s">
        <v>869</v>
      </c>
      <c r="B1212" s="17" t="s">
        <v>845</v>
      </c>
      <c r="C1212" s="43"/>
      <c r="D1212" s="43"/>
      <c r="E1212" s="12" t="s">
        <v>391</v>
      </c>
      <c r="F1212" s="16">
        <f t="shared" ref="F1212:I1212" si="542">F1213</f>
        <v>208714.5</v>
      </c>
      <c r="G1212" s="16">
        <f t="shared" si="542"/>
        <v>216287.9</v>
      </c>
      <c r="H1212" s="16">
        <f t="shared" si="542"/>
        <v>216287.9</v>
      </c>
      <c r="I1212" s="16">
        <f t="shared" si="542"/>
        <v>0</v>
      </c>
      <c r="J1212" s="34"/>
      <c r="K1212" s="2"/>
      <c r="L1212" s="2"/>
      <c r="M1212" s="2"/>
      <c r="N1212" s="21" t="s">
        <v>1343</v>
      </c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</row>
    <row r="1213" spans="1:37" ht="31.2" x14ac:dyDescent="0.3">
      <c r="A1213" s="17" t="s">
        <v>869</v>
      </c>
      <c r="B1213" s="41">
        <v>110</v>
      </c>
      <c r="C1213" s="43"/>
      <c r="D1213" s="43"/>
      <c r="E1213" s="12" t="s">
        <v>398</v>
      </c>
      <c r="F1213" s="16">
        <f t="shared" ref="F1213:I1213" si="543">F1214+F1215</f>
        <v>208714.5</v>
      </c>
      <c r="G1213" s="16">
        <f t="shared" si="543"/>
        <v>216287.9</v>
      </c>
      <c r="H1213" s="16">
        <f t="shared" si="543"/>
        <v>216287.9</v>
      </c>
      <c r="I1213" s="16">
        <f t="shared" si="543"/>
        <v>0</v>
      </c>
      <c r="J1213" s="34"/>
      <c r="K1213" s="2"/>
      <c r="L1213" s="2"/>
      <c r="M1213" s="2"/>
      <c r="N1213" s="2"/>
      <c r="O1213" s="21" t="s">
        <v>1344</v>
      </c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</row>
    <row r="1214" spans="1:37" x14ac:dyDescent="0.3">
      <c r="A1214" s="17" t="s">
        <v>869</v>
      </c>
      <c r="B1214" s="41">
        <v>110</v>
      </c>
      <c r="C1214" s="43" t="s">
        <v>112</v>
      </c>
      <c r="D1214" s="43" t="s">
        <v>26</v>
      </c>
      <c r="E1214" s="12" t="s">
        <v>367</v>
      </c>
      <c r="F1214" s="16">
        <f>38188.5+7923.9+3241.6</f>
        <v>49354</v>
      </c>
      <c r="G1214" s="16">
        <f>39570.5+8211.6+3360</f>
        <v>51142.1</v>
      </c>
      <c r="H1214" s="16">
        <f>39570.5+8211.6+3360</f>
        <v>51142.1</v>
      </c>
      <c r="I1214" s="16"/>
      <c r="J1214" s="34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</row>
    <row r="1215" spans="1:37" ht="31.2" x14ac:dyDescent="0.3">
      <c r="A1215" s="17" t="s">
        <v>869</v>
      </c>
      <c r="B1215" s="41">
        <v>110</v>
      </c>
      <c r="C1215" s="43" t="s">
        <v>159</v>
      </c>
      <c r="D1215" s="43" t="s">
        <v>159</v>
      </c>
      <c r="E1215" s="12" t="s">
        <v>372</v>
      </c>
      <c r="F1215" s="16">
        <v>159360.5</v>
      </c>
      <c r="G1215" s="16">
        <v>165145.79999999999</v>
      </c>
      <c r="H1215" s="16">
        <v>165145.79999999999</v>
      </c>
      <c r="I1215" s="16"/>
      <c r="J1215" s="34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</row>
    <row r="1216" spans="1:37" ht="31.2" x14ac:dyDescent="0.3">
      <c r="A1216" s="17" t="s">
        <v>869</v>
      </c>
      <c r="B1216" s="17" t="s">
        <v>846</v>
      </c>
      <c r="C1216" s="43"/>
      <c r="D1216" s="43"/>
      <c r="E1216" s="12" t="s">
        <v>392</v>
      </c>
      <c r="F1216" s="16">
        <f t="shared" ref="F1216:I1216" si="544">F1217</f>
        <v>32648.200000000004</v>
      </c>
      <c r="G1216" s="16">
        <f t="shared" si="544"/>
        <v>34038.400000000001</v>
      </c>
      <c r="H1216" s="16">
        <f t="shared" si="544"/>
        <v>34038.400000000001</v>
      </c>
      <c r="I1216" s="16">
        <f t="shared" si="544"/>
        <v>0</v>
      </c>
      <c r="J1216" s="34"/>
      <c r="K1216" s="2"/>
      <c r="L1216" s="2"/>
      <c r="M1216" s="2"/>
      <c r="N1216" s="21" t="s">
        <v>1343</v>
      </c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</row>
    <row r="1217" spans="1:37" ht="46.8" x14ac:dyDescent="0.3">
      <c r="A1217" s="17" t="s">
        <v>869</v>
      </c>
      <c r="B1217" s="41">
        <v>240</v>
      </c>
      <c r="C1217" s="43"/>
      <c r="D1217" s="43"/>
      <c r="E1217" s="12" t="s">
        <v>400</v>
      </c>
      <c r="F1217" s="16">
        <f t="shared" ref="F1217:I1217" si="545">F1218+F1219</f>
        <v>32648.200000000004</v>
      </c>
      <c r="G1217" s="16">
        <f t="shared" si="545"/>
        <v>34038.400000000001</v>
      </c>
      <c r="H1217" s="16">
        <f t="shared" si="545"/>
        <v>34038.400000000001</v>
      </c>
      <c r="I1217" s="16">
        <f t="shared" si="545"/>
        <v>0</v>
      </c>
      <c r="J1217" s="34"/>
      <c r="K1217" s="2"/>
      <c r="L1217" s="2"/>
      <c r="M1217" s="2"/>
      <c r="N1217" s="2"/>
      <c r="O1217" s="21" t="s">
        <v>1344</v>
      </c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</row>
    <row r="1218" spans="1:37" x14ac:dyDescent="0.3">
      <c r="A1218" s="17" t="s">
        <v>869</v>
      </c>
      <c r="B1218" s="41">
        <v>240</v>
      </c>
      <c r="C1218" s="43" t="s">
        <v>112</v>
      </c>
      <c r="D1218" s="43" t="s">
        <v>26</v>
      </c>
      <c r="E1218" s="12" t="s">
        <v>367</v>
      </c>
      <c r="F1218" s="16">
        <f>6789.1+271.1</f>
        <v>7060.2000000000007</v>
      </c>
      <c r="G1218" s="16">
        <f>6792.3+280.2</f>
        <v>7072.5</v>
      </c>
      <c r="H1218" s="16">
        <f>6792.3+280.2</f>
        <v>7072.5</v>
      </c>
      <c r="I1218" s="16"/>
      <c r="J1218" s="34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</row>
    <row r="1219" spans="1:37" ht="31.2" x14ac:dyDescent="0.3">
      <c r="A1219" s="17" t="s">
        <v>869</v>
      </c>
      <c r="B1219" s="41">
        <v>240</v>
      </c>
      <c r="C1219" s="43" t="s">
        <v>159</v>
      </c>
      <c r="D1219" s="43" t="s">
        <v>159</v>
      </c>
      <c r="E1219" s="12" t="s">
        <v>372</v>
      </c>
      <c r="F1219" s="16">
        <v>25588.000000000004</v>
      </c>
      <c r="G1219" s="16">
        <v>26965.9</v>
      </c>
      <c r="H1219" s="16">
        <v>26965.9</v>
      </c>
      <c r="I1219" s="16"/>
      <c r="J1219" s="34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</row>
    <row r="1220" spans="1:37" x14ac:dyDescent="0.3">
      <c r="A1220" s="17" t="s">
        <v>869</v>
      </c>
      <c r="B1220" s="17" t="s">
        <v>847</v>
      </c>
      <c r="C1220" s="43"/>
      <c r="D1220" s="43"/>
      <c r="E1220" s="12" t="s">
        <v>397</v>
      </c>
      <c r="F1220" s="16">
        <f t="shared" ref="F1220:I1220" si="546">F1221</f>
        <v>511188.3</v>
      </c>
      <c r="G1220" s="16">
        <f t="shared" si="546"/>
        <v>162131.19999999998</v>
      </c>
      <c r="H1220" s="16">
        <f t="shared" si="546"/>
        <v>103.3</v>
      </c>
      <c r="I1220" s="16">
        <f t="shared" si="546"/>
        <v>0</v>
      </c>
      <c r="J1220" s="34"/>
      <c r="K1220" s="2"/>
      <c r="L1220" s="2"/>
      <c r="M1220" s="2"/>
      <c r="N1220" s="21" t="s">
        <v>1343</v>
      </c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</row>
    <row r="1221" spans="1:37" x14ac:dyDescent="0.3">
      <c r="A1221" s="17" t="s">
        <v>869</v>
      </c>
      <c r="B1221" s="41">
        <v>850</v>
      </c>
      <c r="C1221" s="43"/>
      <c r="D1221" s="43"/>
      <c r="E1221" s="12" t="s">
        <v>414</v>
      </c>
      <c r="F1221" s="16">
        <f t="shared" ref="F1221:I1221" si="547">F1222+F1223</f>
        <v>511188.3</v>
      </c>
      <c r="G1221" s="16">
        <f t="shared" si="547"/>
        <v>162131.19999999998</v>
      </c>
      <c r="H1221" s="16">
        <f t="shared" si="547"/>
        <v>103.3</v>
      </c>
      <c r="I1221" s="16">
        <f t="shared" si="547"/>
        <v>0</v>
      </c>
      <c r="J1221" s="34"/>
      <c r="K1221" s="2"/>
      <c r="L1221" s="2"/>
      <c r="M1221" s="2"/>
      <c r="N1221" s="2"/>
      <c r="O1221" s="21" t="s">
        <v>1344</v>
      </c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</row>
    <row r="1222" spans="1:37" x14ac:dyDescent="0.3">
      <c r="A1222" s="17" t="s">
        <v>869</v>
      </c>
      <c r="B1222" s="41">
        <v>850</v>
      </c>
      <c r="C1222" s="43" t="s">
        <v>112</v>
      </c>
      <c r="D1222" s="43" t="s">
        <v>26</v>
      </c>
      <c r="E1222" s="12" t="s">
        <v>367</v>
      </c>
      <c r="F1222" s="16">
        <v>106.5</v>
      </c>
      <c r="G1222" s="16">
        <v>103.3</v>
      </c>
      <c r="H1222" s="16">
        <v>103.3</v>
      </c>
      <c r="I1222" s="16"/>
      <c r="J1222" s="34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</row>
    <row r="1223" spans="1:37" ht="31.2" x14ac:dyDescent="0.3">
      <c r="A1223" s="17" t="s">
        <v>869</v>
      </c>
      <c r="B1223" s="41">
        <v>850</v>
      </c>
      <c r="C1223" s="43" t="s">
        <v>159</v>
      </c>
      <c r="D1223" s="43" t="s">
        <v>159</v>
      </c>
      <c r="E1223" s="12" t="s">
        <v>372</v>
      </c>
      <c r="F1223" s="16">
        <v>511081.8</v>
      </c>
      <c r="G1223" s="16">
        <f>27.9+162000</f>
        <v>162027.9</v>
      </c>
      <c r="H1223" s="16"/>
      <c r="I1223" s="16"/>
      <c r="J1223" s="34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</row>
    <row r="1224" spans="1:37" s="9" customFormat="1" ht="46.8" x14ac:dyDescent="0.3">
      <c r="A1224" s="20" t="s">
        <v>870</v>
      </c>
      <c r="B1224" s="14"/>
      <c r="C1224" s="8"/>
      <c r="D1224" s="8"/>
      <c r="E1224" s="13" t="s">
        <v>873</v>
      </c>
      <c r="F1224" s="15">
        <f>F1225+F1230</f>
        <v>189766.8</v>
      </c>
      <c r="G1224" s="15">
        <f t="shared" ref="G1224:I1224" si="548">G1225+G1230</f>
        <v>176278.39999999999</v>
      </c>
      <c r="H1224" s="15">
        <f t="shared" si="548"/>
        <v>176346.4</v>
      </c>
      <c r="I1224" s="15">
        <f t="shared" si="548"/>
        <v>0</v>
      </c>
      <c r="J1224" s="33"/>
      <c r="L1224" s="23" t="s">
        <v>1341</v>
      </c>
    </row>
    <row r="1225" spans="1:37" ht="78" x14ac:dyDescent="0.3">
      <c r="A1225" s="17" t="s">
        <v>871</v>
      </c>
      <c r="B1225" s="41"/>
      <c r="C1225" s="43"/>
      <c r="D1225" s="43"/>
      <c r="E1225" s="12" t="s">
        <v>874</v>
      </c>
      <c r="F1225" s="16">
        <f t="shared" ref="F1225:I1228" si="549">F1226</f>
        <v>125686</v>
      </c>
      <c r="G1225" s="16">
        <f t="shared" si="549"/>
        <v>125686</v>
      </c>
      <c r="H1225" s="16">
        <f t="shared" si="549"/>
        <v>125686</v>
      </c>
      <c r="I1225" s="16">
        <f t="shared" si="549"/>
        <v>0</v>
      </c>
      <c r="J1225" s="34"/>
      <c r="K1225" s="2"/>
      <c r="L1225" s="2"/>
      <c r="M1225" s="21" t="s">
        <v>1342</v>
      </c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</row>
    <row r="1226" spans="1:37" ht="62.4" x14ac:dyDescent="0.3">
      <c r="A1226" s="17" t="s">
        <v>872</v>
      </c>
      <c r="B1226" s="41"/>
      <c r="C1226" s="43"/>
      <c r="D1226" s="43"/>
      <c r="E1226" s="12" t="s">
        <v>875</v>
      </c>
      <c r="F1226" s="16">
        <f t="shared" si="549"/>
        <v>125686</v>
      </c>
      <c r="G1226" s="16">
        <f t="shared" si="549"/>
        <v>125686</v>
      </c>
      <c r="H1226" s="16">
        <f t="shared" si="549"/>
        <v>125686</v>
      </c>
      <c r="I1226" s="16">
        <f t="shared" si="549"/>
        <v>0</v>
      </c>
      <c r="J1226" s="34"/>
      <c r="K1226" s="2"/>
      <c r="L1226" s="2"/>
      <c r="M1226" s="2"/>
      <c r="N1226" s="2"/>
      <c r="O1226" s="2"/>
      <c r="P1226" s="21" t="s">
        <v>1346</v>
      </c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</row>
    <row r="1227" spans="1:37" ht="31.2" x14ac:dyDescent="0.3">
      <c r="A1227" s="17" t="s">
        <v>872</v>
      </c>
      <c r="B1227" s="17" t="s">
        <v>846</v>
      </c>
      <c r="C1227" s="43"/>
      <c r="D1227" s="43"/>
      <c r="E1227" s="12" t="s">
        <v>392</v>
      </c>
      <c r="F1227" s="16">
        <f t="shared" si="549"/>
        <v>125686</v>
      </c>
      <c r="G1227" s="16">
        <f t="shared" si="549"/>
        <v>125686</v>
      </c>
      <c r="H1227" s="16">
        <f t="shared" si="549"/>
        <v>125686</v>
      </c>
      <c r="I1227" s="16">
        <f t="shared" si="549"/>
        <v>0</v>
      </c>
      <c r="J1227" s="34"/>
      <c r="K1227" s="2"/>
      <c r="L1227" s="2"/>
      <c r="M1227" s="2"/>
      <c r="N1227" s="21" t="s">
        <v>1343</v>
      </c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</row>
    <row r="1228" spans="1:37" ht="46.8" x14ac:dyDescent="0.3">
      <c r="A1228" s="17" t="s">
        <v>872</v>
      </c>
      <c r="B1228" s="41">
        <v>240</v>
      </c>
      <c r="C1228" s="43"/>
      <c r="D1228" s="43"/>
      <c r="E1228" s="12" t="s">
        <v>400</v>
      </c>
      <c r="F1228" s="16">
        <f t="shared" si="549"/>
        <v>125686</v>
      </c>
      <c r="G1228" s="16">
        <f t="shared" si="549"/>
        <v>125686</v>
      </c>
      <c r="H1228" s="16">
        <f t="shared" si="549"/>
        <v>125686</v>
      </c>
      <c r="I1228" s="16">
        <f t="shared" si="549"/>
        <v>0</v>
      </c>
      <c r="J1228" s="34"/>
      <c r="K1228" s="2"/>
      <c r="L1228" s="2"/>
      <c r="M1228" s="2"/>
      <c r="N1228" s="2"/>
      <c r="O1228" s="21" t="s">
        <v>1344</v>
      </c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</row>
    <row r="1229" spans="1:37" x14ac:dyDescent="0.3">
      <c r="A1229" s="17" t="s">
        <v>872</v>
      </c>
      <c r="B1229" s="41">
        <v>240</v>
      </c>
      <c r="C1229" s="43" t="s">
        <v>112</v>
      </c>
      <c r="D1229" s="43" t="s">
        <v>26</v>
      </c>
      <c r="E1229" s="12" t="s">
        <v>367</v>
      </c>
      <c r="F1229" s="16">
        <v>125686</v>
      </c>
      <c r="G1229" s="16">
        <v>125686</v>
      </c>
      <c r="H1229" s="16">
        <v>125686</v>
      </c>
      <c r="I1229" s="16"/>
      <c r="J1229" s="34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</row>
    <row r="1230" spans="1:37" ht="78" x14ac:dyDescent="0.3">
      <c r="A1230" s="17" t="s">
        <v>876</v>
      </c>
      <c r="B1230" s="41"/>
      <c r="C1230" s="43"/>
      <c r="D1230" s="43"/>
      <c r="E1230" s="12" t="s">
        <v>878</v>
      </c>
      <c r="F1230" s="16">
        <f t="shared" ref="F1230:I1230" si="550">F1231</f>
        <v>64080.800000000003</v>
      </c>
      <c r="G1230" s="16">
        <f t="shared" si="550"/>
        <v>50592.4</v>
      </c>
      <c r="H1230" s="16">
        <f t="shared" si="550"/>
        <v>50660.4</v>
      </c>
      <c r="I1230" s="16">
        <f t="shared" si="550"/>
        <v>0</v>
      </c>
      <c r="J1230" s="34"/>
      <c r="M1230" s="21" t="s">
        <v>1342</v>
      </c>
    </row>
    <row r="1231" spans="1:37" ht="46.8" x14ac:dyDescent="0.3">
      <c r="A1231" s="17" t="s">
        <v>877</v>
      </c>
      <c r="B1231" s="41"/>
      <c r="C1231" s="43"/>
      <c r="D1231" s="43"/>
      <c r="E1231" s="12" t="s">
        <v>879</v>
      </c>
      <c r="F1231" s="16">
        <f t="shared" ref="F1231:I1231" si="551">F1232+F1235</f>
        <v>64080.800000000003</v>
      </c>
      <c r="G1231" s="16">
        <f t="shared" si="551"/>
        <v>50592.4</v>
      </c>
      <c r="H1231" s="16">
        <f t="shared" si="551"/>
        <v>50660.4</v>
      </c>
      <c r="I1231" s="16">
        <f t="shared" si="551"/>
        <v>0</v>
      </c>
      <c r="J1231" s="34"/>
      <c r="P1231" s="21" t="s">
        <v>1346</v>
      </c>
    </row>
    <row r="1232" spans="1:37" ht="31.2" x14ac:dyDescent="0.3">
      <c r="A1232" s="17" t="s">
        <v>877</v>
      </c>
      <c r="B1232" s="17" t="s">
        <v>846</v>
      </c>
      <c r="C1232" s="43"/>
      <c r="D1232" s="43"/>
      <c r="E1232" s="12" t="s">
        <v>392</v>
      </c>
      <c r="F1232" s="16">
        <f t="shared" ref="F1232:I1233" si="552">F1233</f>
        <v>64032.3</v>
      </c>
      <c r="G1232" s="16">
        <f t="shared" si="552"/>
        <v>50543.9</v>
      </c>
      <c r="H1232" s="16">
        <f t="shared" si="552"/>
        <v>50611.9</v>
      </c>
      <c r="I1232" s="16">
        <f t="shared" si="552"/>
        <v>0</v>
      </c>
      <c r="J1232" s="34"/>
      <c r="N1232" s="21" t="s">
        <v>1343</v>
      </c>
    </row>
    <row r="1233" spans="1:37" ht="46.8" x14ac:dyDescent="0.3">
      <c r="A1233" s="17" t="s">
        <v>877</v>
      </c>
      <c r="B1233" s="41">
        <v>240</v>
      </c>
      <c r="C1233" s="43"/>
      <c r="D1233" s="43"/>
      <c r="E1233" s="12" t="s">
        <v>400</v>
      </c>
      <c r="F1233" s="16">
        <f t="shared" si="552"/>
        <v>64032.3</v>
      </c>
      <c r="G1233" s="16">
        <f t="shared" si="552"/>
        <v>50543.9</v>
      </c>
      <c r="H1233" s="16">
        <f t="shared" si="552"/>
        <v>50611.9</v>
      </c>
      <c r="I1233" s="16">
        <f t="shared" si="552"/>
        <v>0</v>
      </c>
      <c r="J1233" s="34"/>
      <c r="O1233" s="21" t="s">
        <v>1344</v>
      </c>
    </row>
    <row r="1234" spans="1:37" x14ac:dyDescent="0.3">
      <c r="A1234" s="17" t="s">
        <v>877</v>
      </c>
      <c r="B1234" s="41">
        <v>240</v>
      </c>
      <c r="C1234" s="43" t="s">
        <v>112</v>
      </c>
      <c r="D1234" s="43" t="s">
        <v>26</v>
      </c>
      <c r="E1234" s="12" t="s">
        <v>367</v>
      </c>
      <c r="F1234" s="16">
        <v>64032.3</v>
      </c>
      <c r="G1234" s="16">
        <v>50543.9</v>
      </c>
      <c r="H1234" s="16">
        <v>50611.9</v>
      </c>
      <c r="I1234" s="16"/>
      <c r="J1234" s="34"/>
    </row>
    <row r="1235" spans="1:37" x14ac:dyDescent="0.3">
      <c r="A1235" s="17" t="s">
        <v>877</v>
      </c>
      <c r="B1235" s="17" t="s">
        <v>847</v>
      </c>
      <c r="C1235" s="43"/>
      <c r="D1235" s="43"/>
      <c r="E1235" s="12" t="s">
        <v>397</v>
      </c>
      <c r="F1235" s="16">
        <f t="shared" ref="F1235:I1236" si="553">F1236</f>
        <v>48.5</v>
      </c>
      <c r="G1235" s="16">
        <f t="shared" si="553"/>
        <v>48.5</v>
      </c>
      <c r="H1235" s="16">
        <f t="shared" si="553"/>
        <v>48.5</v>
      </c>
      <c r="I1235" s="16">
        <f t="shared" si="553"/>
        <v>0</v>
      </c>
      <c r="J1235" s="34"/>
      <c r="N1235" s="21" t="s">
        <v>1343</v>
      </c>
    </row>
    <row r="1236" spans="1:37" x14ac:dyDescent="0.3">
      <c r="A1236" s="17" t="s">
        <v>877</v>
      </c>
      <c r="B1236" s="41">
        <v>850</v>
      </c>
      <c r="C1236" s="43"/>
      <c r="D1236" s="43"/>
      <c r="E1236" s="12" t="s">
        <v>414</v>
      </c>
      <c r="F1236" s="16">
        <f t="shared" si="553"/>
        <v>48.5</v>
      </c>
      <c r="G1236" s="16">
        <f t="shared" si="553"/>
        <v>48.5</v>
      </c>
      <c r="H1236" s="16">
        <f t="shared" si="553"/>
        <v>48.5</v>
      </c>
      <c r="I1236" s="16">
        <f t="shared" si="553"/>
        <v>0</v>
      </c>
      <c r="J1236" s="34"/>
      <c r="O1236" s="21" t="s">
        <v>1344</v>
      </c>
    </row>
    <row r="1237" spans="1:37" x14ac:dyDescent="0.3">
      <c r="A1237" s="17" t="s">
        <v>877</v>
      </c>
      <c r="B1237" s="41">
        <v>850</v>
      </c>
      <c r="C1237" s="43" t="s">
        <v>112</v>
      </c>
      <c r="D1237" s="43" t="s">
        <v>26</v>
      </c>
      <c r="E1237" s="12" t="s">
        <v>367</v>
      </c>
      <c r="F1237" s="16">
        <v>48.5</v>
      </c>
      <c r="G1237" s="16">
        <v>48.5</v>
      </c>
      <c r="H1237" s="16">
        <v>48.5</v>
      </c>
      <c r="I1237" s="16"/>
      <c r="J1237" s="34"/>
    </row>
    <row r="1238" spans="1:37" s="7" customFormat="1" ht="31.2" x14ac:dyDescent="0.3">
      <c r="A1238" s="6" t="s">
        <v>200</v>
      </c>
      <c r="B1238" s="11"/>
      <c r="C1238" s="6"/>
      <c r="D1238" s="6"/>
      <c r="E1238" s="42" t="s">
        <v>648</v>
      </c>
      <c r="F1238" s="10">
        <f>F1239+F1312+F1341</f>
        <v>2972382</v>
      </c>
      <c r="G1238" s="10">
        <f t="shared" ref="G1238:I1238" si="554">G1239+G1312+G1341</f>
        <v>1815649.7999999998</v>
      </c>
      <c r="H1238" s="10">
        <f t="shared" si="554"/>
        <v>982012.7</v>
      </c>
      <c r="I1238" s="10">
        <f t="shared" si="554"/>
        <v>0</v>
      </c>
      <c r="J1238" s="32"/>
      <c r="K1238" s="22" t="s">
        <v>1340</v>
      </c>
      <c r="L1238" s="22"/>
      <c r="M1238" s="22"/>
      <c r="N1238" s="22"/>
      <c r="O1238" s="22"/>
      <c r="P1238" s="22"/>
      <c r="Q1238" s="22"/>
      <c r="R1238" s="22"/>
      <c r="S1238" s="22"/>
      <c r="T1238" s="22"/>
      <c r="U1238" s="22"/>
      <c r="V1238" s="22"/>
      <c r="W1238" s="22"/>
      <c r="X1238" s="22"/>
      <c r="Y1238" s="22"/>
      <c r="Z1238" s="22"/>
      <c r="AA1238" s="22"/>
      <c r="AB1238" s="22"/>
      <c r="AC1238" s="22"/>
      <c r="AD1238" s="22"/>
      <c r="AE1238" s="22"/>
      <c r="AF1238" s="22"/>
      <c r="AG1238" s="22"/>
      <c r="AH1238" s="22"/>
      <c r="AI1238" s="22"/>
      <c r="AJ1238" s="22"/>
      <c r="AK1238" s="22"/>
    </row>
    <row r="1239" spans="1:37" s="9" customFormat="1" ht="46.8" x14ac:dyDescent="0.3">
      <c r="A1239" s="8" t="s">
        <v>201</v>
      </c>
      <c r="B1239" s="14"/>
      <c r="C1239" s="8"/>
      <c r="D1239" s="8"/>
      <c r="E1239" s="13" t="s">
        <v>812</v>
      </c>
      <c r="F1239" s="15">
        <f>F1240+F1252+F1257+F1262+F1271+F1287+F1293+F1298+F1307</f>
        <v>2468035.9</v>
      </c>
      <c r="G1239" s="15">
        <f t="shared" ref="G1239:I1239" si="555">G1240+G1252+G1257+G1262+G1271+G1287+G1293+G1298+G1307</f>
        <v>1367860.7999999998</v>
      </c>
      <c r="H1239" s="15">
        <f t="shared" si="555"/>
        <v>826444.1</v>
      </c>
      <c r="I1239" s="15">
        <f t="shared" si="555"/>
        <v>0</v>
      </c>
      <c r="J1239" s="33"/>
      <c r="K1239" s="23"/>
      <c r="L1239" s="23" t="s">
        <v>1341</v>
      </c>
      <c r="M1239" s="23"/>
      <c r="N1239" s="23"/>
      <c r="O1239" s="23"/>
      <c r="P1239" s="23"/>
      <c r="Q1239" s="23"/>
      <c r="R1239" s="23"/>
      <c r="S1239" s="23"/>
      <c r="T1239" s="23"/>
      <c r="U1239" s="23"/>
      <c r="V1239" s="23"/>
      <c r="W1239" s="23"/>
      <c r="X1239" s="23"/>
      <c r="Y1239" s="23"/>
      <c r="Z1239" s="23"/>
      <c r="AA1239" s="23"/>
      <c r="AB1239" s="23"/>
      <c r="AC1239" s="23"/>
      <c r="AD1239" s="23"/>
      <c r="AE1239" s="23"/>
      <c r="AF1239" s="23"/>
      <c r="AG1239" s="23"/>
      <c r="AH1239" s="23"/>
      <c r="AI1239" s="23"/>
      <c r="AJ1239" s="23"/>
      <c r="AK1239" s="23"/>
    </row>
    <row r="1240" spans="1:37" ht="46.8" x14ac:dyDescent="0.3">
      <c r="A1240" s="43" t="s">
        <v>199</v>
      </c>
      <c r="B1240" s="41"/>
      <c r="C1240" s="43"/>
      <c r="D1240" s="43"/>
      <c r="E1240" s="12" t="s">
        <v>649</v>
      </c>
      <c r="F1240" s="16">
        <f t="shared" ref="F1240:I1240" si="556">F1241+F1248</f>
        <v>250509.09999999998</v>
      </c>
      <c r="G1240" s="16">
        <f t="shared" si="556"/>
        <v>300509.10000000003</v>
      </c>
      <c r="H1240" s="16">
        <f t="shared" si="556"/>
        <v>300509.10000000003</v>
      </c>
      <c r="I1240" s="16">
        <f t="shared" si="556"/>
        <v>0</v>
      </c>
      <c r="J1240" s="34"/>
      <c r="M1240" s="21" t="s">
        <v>1342</v>
      </c>
    </row>
    <row r="1241" spans="1:37" ht="31.2" x14ac:dyDescent="0.3">
      <c r="A1241" s="17" t="s">
        <v>733</v>
      </c>
      <c r="B1241" s="17"/>
      <c r="C1241" s="17"/>
      <c r="D1241" s="17"/>
      <c r="E1241" s="12" t="s">
        <v>734</v>
      </c>
      <c r="F1241" s="16">
        <f t="shared" ref="F1241:I1241" si="557">F1242+F1245</f>
        <v>250509.09999999998</v>
      </c>
      <c r="G1241" s="16">
        <f t="shared" si="557"/>
        <v>300509.10000000003</v>
      </c>
      <c r="H1241" s="16">
        <f t="shared" si="557"/>
        <v>300509.10000000003</v>
      </c>
      <c r="I1241" s="16">
        <f t="shared" si="557"/>
        <v>0</v>
      </c>
      <c r="J1241" s="34"/>
      <c r="P1241" s="21" t="s">
        <v>1346</v>
      </c>
    </row>
    <row r="1242" spans="1:37" ht="31.2" x14ac:dyDescent="0.3">
      <c r="A1242" s="17" t="s">
        <v>733</v>
      </c>
      <c r="B1242" s="41">
        <v>200</v>
      </c>
      <c r="C1242" s="43"/>
      <c r="D1242" s="43"/>
      <c r="E1242" s="12" t="s">
        <v>392</v>
      </c>
      <c r="F1242" s="16">
        <f t="shared" ref="F1242:I1243" si="558">F1243</f>
        <v>248691.8</v>
      </c>
      <c r="G1242" s="16">
        <f t="shared" si="558"/>
        <v>299787.2</v>
      </c>
      <c r="H1242" s="16">
        <f t="shared" si="558"/>
        <v>300363.2</v>
      </c>
      <c r="I1242" s="16">
        <f t="shared" si="558"/>
        <v>0</v>
      </c>
      <c r="J1242" s="34"/>
      <c r="N1242" s="21" t="s">
        <v>1343</v>
      </c>
    </row>
    <row r="1243" spans="1:37" ht="46.8" x14ac:dyDescent="0.3">
      <c r="A1243" s="17" t="s">
        <v>733</v>
      </c>
      <c r="B1243" s="41">
        <v>240</v>
      </c>
      <c r="C1243" s="43"/>
      <c r="D1243" s="43"/>
      <c r="E1243" s="12" t="s">
        <v>400</v>
      </c>
      <c r="F1243" s="16">
        <f t="shared" si="558"/>
        <v>248691.8</v>
      </c>
      <c r="G1243" s="16">
        <f t="shared" si="558"/>
        <v>299787.2</v>
      </c>
      <c r="H1243" s="16">
        <f t="shared" si="558"/>
        <v>300363.2</v>
      </c>
      <c r="I1243" s="16">
        <f t="shared" si="558"/>
        <v>0</v>
      </c>
      <c r="J1243" s="34"/>
      <c r="O1243" s="21" t="s">
        <v>1344</v>
      </c>
    </row>
    <row r="1244" spans="1:37" x14ac:dyDescent="0.3">
      <c r="A1244" s="17" t="s">
        <v>733</v>
      </c>
      <c r="B1244" s="41">
        <v>240</v>
      </c>
      <c r="C1244" s="43" t="s">
        <v>159</v>
      </c>
      <c r="D1244" s="43" t="s">
        <v>17</v>
      </c>
      <c r="E1244" s="12" t="s">
        <v>371</v>
      </c>
      <c r="F1244" s="16">
        <v>248691.8</v>
      </c>
      <c r="G1244" s="16">
        <v>299787.2</v>
      </c>
      <c r="H1244" s="16">
        <v>300363.2</v>
      </c>
      <c r="I1244" s="16"/>
      <c r="J1244" s="34"/>
    </row>
    <row r="1245" spans="1:37" x14ac:dyDescent="0.3">
      <c r="A1245" s="17" t="s">
        <v>733</v>
      </c>
      <c r="B1245" s="17" t="s">
        <v>847</v>
      </c>
      <c r="C1245" s="43"/>
      <c r="D1245" s="43"/>
      <c r="E1245" s="12" t="s">
        <v>397</v>
      </c>
      <c r="F1245" s="16">
        <f t="shared" ref="F1245:I1246" si="559">F1246</f>
        <v>1817.3</v>
      </c>
      <c r="G1245" s="16">
        <f t="shared" si="559"/>
        <v>721.9</v>
      </c>
      <c r="H1245" s="16">
        <f t="shared" si="559"/>
        <v>145.9</v>
      </c>
      <c r="I1245" s="16">
        <f t="shared" si="559"/>
        <v>0</v>
      </c>
      <c r="J1245" s="34"/>
      <c r="K1245" s="2"/>
      <c r="L1245" s="2"/>
      <c r="M1245" s="2"/>
      <c r="N1245" s="21" t="s">
        <v>1343</v>
      </c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</row>
    <row r="1246" spans="1:37" x14ac:dyDescent="0.3">
      <c r="A1246" s="17" t="s">
        <v>733</v>
      </c>
      <c r="B1246" s="41">
        <v>850</v>
      </c>
      <c r="C1246" s="43"/>
      <c r="D1246" s="43"/>
      <c r="E1246" s="12" t="s">
        <v>414</v>
      </c>
      <c r="F1246" s="16">
        <f t="shared" si="559"/>
        <v>1817.3</v>
      </c>
      <c r="G1246" s="16">
        <f t="shared" si="559"/>
        <v>721.9</v>
      </c>
      <c r="H1246" s="16">
        <f t="shared" si="559"/>
        <v>145.9</v>
      </c>
      <c r="I1246" s="16">
        <f t="shared" si="559"/>
        <v>0</v>
      </c>
      <c r="J1246" s="34"/>
      <c r="K1246" s="2"/>
      <c r="L1246" s="2"/>
      <c r="M1246" s="2"/>
      <c r="N1246" s="2"/>
      <c r="O1246" s="21" t="s">
        <v>1344</v>
      </c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</row>
    <row r="1247" spans="1:37" x14ac:dyDescent="0.3">
      <c r="A1247" s="17" t="s">
        <v>733</v>
      </c>
      <c r="B1247" s="41">
        <v>850</v>
      </c>
      <c r="C1247" s="43" t="s">
        <v>159</v>
      </c>
      <c r="D1247" s="43" t="s">
        <v>17</v>
      </c>
      <c r="E1247" s="12" t="s">
        <v>371</v>
      </c>
      <c r="F1247" s="16">
        <v>1817.3</v>
      </c>
      <c r="G1247" s="16">
        <v>721.9</v>
      </c>
      <c r="H1247" s="16">
        <v>145.9</v>
      </c>
      <c r="I1247" s="16"/>
      <c r="J1247" s="34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</row>
    <row r="1248" spans="1:37" hidden="1" x14ac:dyDescent="0.3">
      <c r="A1248" s="17" t="s">
        <v>776</v>
      </c>
      <c r="B1248" s="17"/>
      <c r="C1248" s="43"/>
      <c r="D1248" s="43"/>
      <c r="E1248" s="12" t="s">
        <v>862</v>
      </c>
      <c r="F1248" s="16">
        <f t="shared" ref="F1248:I1250" si="560">F1249</f>
        <v>0</v>
      </c>
      <c r="G1248" s="16">
        <f t="shared" si="560"/>
        <v>0</v>
      </c>
      <c r="H1248" s="16">
        <f t="shared" si="560"/>
        <v>0</v>
      </c>
      <c r="I1248" s="16">
        <f t="shared" si="560"/>
        <v>0</v>
      </c>
      <c r="J1248" s="34">
        <v>0</v>
      </c>
      <c r="K1248" s="2"/>
      <c r="L1248" s="2"/>
      <c r="M1248" s="2"/>
      <c r="N1248" s="2"/>
      <c r="O1248" s="2"/>
      <c r="P1248" s="21" t="s">
        <v>1346</v>
      </c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</row>
    <row r="1249" spans="1:37" ht="31.2" hidden="1" x14ac:dyDescent="0.3">
      <c r="A1249" s="17" t="s">
        <v>776</v>
      </c>
      <c r="B1249" s="41">
        <v>200</v>
      </c>
      <c r="C1249" s="43"/>
      <c r="D1249" s="43"/>
      <c r="E1249" s="12" t="s">
        <v>392</v>
      </c>
      <c r="F1249" s="16">
        <f t="shared" si="560"/>
        <v>0</v>
      </c>
      <c r="G1249" s="16">
        <f t="shared" si="560"/>
        <v>0</v>
      </c>
      <c r="H1249" s="16">
        <f t="shared" si="560"/>
        <v>0</v>
      </c>
      <c r="I1249" s="16">
        <f t="shared" si="560"/>
        <v>0</v>
      </c>
      <c r="J1249" s="34">
        <v>0</v>
      </c>
      <c r="K1249" s="2"/>
      <c r="L1249" s="2"/>
      <c r="M1249" s="2"/>
      <c r="N1249" s="21" t="s">
        <v>1343</v>
      </c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</row>
    <row r="1250" spans="1:37" ht="46.8" hidden="1" x14ac:dyDescent="0.3">
      <c r="A1250" s="17" t="s">
        <v>776</v>
      </c>
      <c r="B1250" s="41">
        <v>240</v>
      </c>
      <c r="C1250" s="43"/>
      <c r="D1250" s="43"/>
      <c r="E1250" s="12" t="s">
        <v>400</v>
      </c>
      <c r="F1250" s="16">
        <f t="shared" si="560"/>
        <v>0</v>
      </c>
      <c r="G1250" s="16">
        <f t="shared" si="560"/>
        <v>0</v>
      </c>
      <c r="H1250" s="16">
        <f t="shared" si="560"/>
        <v>0</v>
      </c>
      <c r="I1250" s="16">
        <f t="shared" si="560"/>
        <v>0</v>
      </c>
      <c r="J1250" s="34">
        <v>0</v>
      </c>
      <c r="K1250" s="2"/>
      <c r="L1250" s="2"/>
      <c r="M1250" s="2"/>
      <c r="N1250" s="2"/>
      <c r="O1250" s="21" t="s">
        <v>1344</v>
      </c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</row>
    <row r="1251" spans="1:37" hidden="1" x14ac:dyDescent="0.3">
      <c r="A1251" s="17" t="s">
        <v>776</v>
      </c>
      <c r="B1251" s="41">
        <v>240</v>
      </c>
      <c r="C1251" s="43" t="s">
        <v>159</v>
      </c>
      <c r="D1251" s="43" t="s">
        <v>17</v>
      </c>
      <c r="E1251" s="12" t="s">
        <v>371</v>
      </c>
      <c r="F1251" s="16"/>
      <c r="G1251" s="16"/>
      <c r="H1251" s="16"/>
      <c r="I1251" s="16"/>
      <c r="J1251" s="34">
        <v>0</v>
      </c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</row>
    <row r="1252" spans="1:37" ht="62.4" x14ac:dyDescent="0.3">
      <c r="A1252" s="43" t="s">
        <v>202</v>
      </c>
      <c r="B1252" s="41"/>
      <c r="C1252" s="43"/>
      <c r="D1252" s="43"/>
      <c r="E1252" s="12" t="s">
        <v>1253</v>
      </c>
      <c r="F1252" s="16">
        <f t="shared" ref="F1252:I1253" si="561">F1253</f>
        <v>35688.300000000003</v>
      </c>
      <c r="G1252" s="16">
        <f t="shared" si="561"/>
        <v>35688.300000000003</v>
      </c>
      <c r="H1252" s="16">
        <f t="shared" si="561"/>
        <v>35688.300000000003</v>
      </c>
      <c r="I1252" s="16">
        <f t="shared" si="561"/>
        <v>0</v>
      </c>
      <c r="J1252" s="34"/>
      <c r="K1252" s="2"/>
      <c r="L1252" s="2"/>
      <c r="M1252" s="21" t="s">
        <v>1342</v>
      </c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</row>
    <row r="1253" spans="1:37" ht="46.8" x14ac:dyDescent="0.3">
      <c r="A1253" s="17" t="s">
        <v>735</v>
      </c>
      <c r="B1253" s="17"/>
      <c r="C1253" s="17"/>
      <c r="D1253" s="17"/>
      <c r="E1253" s="12" t="s">
        <v>1254</v>
      </c>
      <c r="F1253" s="16">
        <f t="shared" si="561"/>
        <v>35688.300000000003</v>
      </c>
      <c r="G1253" s="16">
        <f t="shared" si="561"/>
        <v>35688.300000000003</v>
      </c>
      <c r="H1253" s="16">
        <f t="shared" si="561"/>
        <v>35688.300000000003</v>
      </c>
      <c r="I1253" s="16">
        <f t="shared" si="561"/>
        <v>0</v>
      </c>
      <c r="J1253" s="34"/>
      <c r="K1253" s="2"/>
      <c r="L1253" s="2"/>
      <c r="M1253" s="2"/>
      <c r="N1253" s="2"/>
      <c r="O1253" s="2"/>
      <c r="P1253" s="21" t="s">
        <v>1346</v>
      </c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</row>
    <row r="1254" spans="1:37" ht="31.2" x14ac:dyDescent="0.3">
      <c r="A1254" s="17" t="s">
        <v>735</v>
      </c>
      <c r="B1254" s="41">
        <v>200</v>
      </c>
      <c r="C1254" s="43"/>
      <c r="D1254" s="43"/>
      <c r="E1254" s="12" t="s">
        <v>392</v>
      </c>
      <c r="F1254" s="16">
        <f t="shared" ref="F1254:I1255" si="562">F1255</f>
        <v>35688.300000000003</v>
      </c>
      <c r="G1254" s="16">
        <f t="shared" si="562"/>
        <v>35688.300000000003</v>
      </c>
      <c r="H1254" s="16">
        <f t="shared" si="562"/>
        <v>35688.300000000003</v>
      </c>
      <c r="I1254" s="16">
        <f t="shared" si="562"/>
        <v>0</v>
      </c>
      <c r="J1254" s="34"/>
      <c r="K1254" s="2"/>
      <c r="L1254" s="2"/>
      <c r="M1254" s="2"/>
      <c r="N1254" s="21" t="s">
        <v>1343</v>
      </c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</row>
    <row r="1255" spans="1:37" ht="46.8" x14ac:dyDescent="0.3">
      <c r="A1255" s="17" t="s">
        <v>735</v>
      </c>
      <c r="B1255" s="41">
        <v>240</v>
      </c>
      <c r="C1255" s="43"/>
      <c r="D1255" s="43"/>
      <c r="E1255" s="12" t="s">
        <v>400</v>
      </c>
      <c r="F1255" s="16">
        <f t="shared" si="562"/>
        <v>35688.300000000003</v>
      </c>
      <c r="G1255" s="16">
        <f t="shared" si="562"/>
        <v>35688.300000000003</v>
      </c>
      <c r="H1255" s="16">
        <f t="shared" si="562"/>
        <v>35688.300000000003</v>
      </c>
      <c r="I1255" s="16">
        <f t="shared" si="562"/>
        <v>0</v>
      </c>
      <c r="J1255" s="34"/>
      <c r="K1255" s="2"/>
      <c r="L1255" s="2"/>
      <c r="M1255" s="2"/>
      <c r="N1255" s="2"/>
      <c r="O1255" s="21" t="s">
        <v>1344</v>
      </c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</row>
    <row r="1256" spans="1:37" x14ac:dyDescent="0.3">
      <c r="A1256" s="17" t="s">
        <v>735</v>
      </c>
      <c r="B1256" s="41">
        <v>240</v>
      </c>
      <c r="C1256" s="43" t="s">
        <v>159</v>
      </c>
      <c r="D1256" s="43" t="s">
        <v>17</v>
      </c>
      <c r="E1256" s="12" t="s">
        <v>371</v>
      </c>
      <c r="F1256" s="16">
        <v>35688.300000000003</v>
      </c>
      <c r="G1256" s="16">
        <v>35688.300000000003</v>
      </c>
      <c r="H1256" s="16">
        <v>35688.300000000003</v>
      </c>
      <c r="I1256" s="16"/>
      <c r="J1256" s="34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</row>
    <row r="1257" spans="1:37" ht="31.2" x14ac:dyDescent="0.3">
      <c r="A1257" s="43" t="s">
        <v>203</v>
      </c>
      <c r="B1257" s="41"/>
      <c r="C1257" s="43"/>
      <c r="D1257" s="43"/>
      <c r="E1257" s="12" t="s">
        <v>650</v>
      </c>
      <c r="F1257" s="16">
        <f t="shared" ref="F1257:I1258" si="563">F1258</f>
        <v>19532</v>
      </c>
      <c r="G1257" s="16">
        <f t="shared" si="563"/>
        <v>19532</v>
      </c>
      <c r="H1257" s="16">
        <f t="shared" si="563"/>
        <v>19532</v>
      </c>
      <c r="I1257" s="16">
        <f t="shared" si="563"/>
        <v>0</v>
      </c>
      <c r="J1257" s="34"/>
      <c r="K1257" s="2"/>
      <c r="L1257" s="2"/>
      <c r="M1257" s="21" t="s">
        <v>1342</v>
      </c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</row>
    <row r="1258" spans="1:37" x14ac:dyDescent="0.3">
      <c r="A1258" s="17" t="s">
        <v>736</v>
      </c>
      <c r="B1258" s="17"/>
      <c r="C1258" s="17"/>
      <c r="D1258" s="17"/>
      <c r="E1258" s="12" t="s">
        <v>737</v>
      </c>
      <c r="F1258" s="16">
        <f t="shared" si="563"/>
        <v>19532</v>
      </c>
      <c r="G1258" s="16">
        <f t="shared" si="563"/>
        <v>19532</v>
      </c>
      <c r="H1258" s="16">
        <f t="shared" si="563"/>
        <v>19532</v>
      </c>
      <c r="I1258" s="16">
        <f t="shared" si="563"/>
        <v>0</v>
      </c>
      <c r="J1258" s="34"/>
      <c r="K1258" s="2"/>
      <c r="L1258" s="2"/>
      <c r="M1258" s="2"/>
      <c r="N1258" s="2"/>
      <c r="O1258" s="2"/>
      <c r="P1258" s="21" t="s">
        <v>1346</v>
      </c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</row>
    <row r="1259" spans="1:37" ht="31.2" x14ac:dyDescent="0.3">
      <c r="A1259" s="17" t="s">
        <v>736</v>
      </c>
      <c r="B1259" s="41">
        <v>200</v>
      </c>
      <c r="C1259" s="43"/>
      <c r="D1259" s="43"/>
      <c r="E1259" s="12" t="s">
        <v>392</v>
      </c>
      <c r="F1259" s="16">
        <f t="shared" ref="F1259:I1260" si="564">F1260</f>
        <v>19532</v>
      </c>
      <c r="G1259" s="16">
        <f t="shared" si="564"/>
        <v>19532</v>
      </c>
      <c r="H1259" s="16">
        <f t="shared" si="564"/>
        <v>19532</v>
      </c>
      <c r="I1259" s="16">
        <f t="shared" si="564"/>
        <v>0</v>
      </c>
      <c r="J1259" s="34"/>
      <c r="K1259" s="2"/>
      <c r="L1259" s="2"/>
      <c r="M1259" s="2"/>
      <c r="N1259" s="21" t="s">
        <v>1343</v>
      </c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</row>
    <row r="1260" spans="1:37" ht="46.8" x14ac:dyDescent="0.3">
      <c r="A1260" s="17" t="s">
        <v>736</v>
      </c>
      <c r="B1260" s="41">
        <v>240</v>
      </c>
      <c r="C1260" s="43"/>
      <c r="D1260" s="43"/>
      <c r="E1260" s="12" t="s">
        <v>400</v>
      </c>
      <c r="F1260" s="16">
        <f t="shared" si="564"/>
        <v>19532</v>
      </c>
      <c r="G1260" s="16">
        <f t="shared" si="564"/>
        <v>19532</v>
      </c>
      <c r="H1260" s="16">
        <f t="shared" si="564"/>
        <v>19532</v>
      </c>
      <c r="I1260" s="16">
        <f t="shared" si="564"/>
        <v>0</v>
      </c>
      <c r="J1260" s="34"/>
      <c r="K1260" s="2"/>
      <c r="L1260" s="2"/>
      <c r="M1260" s="2"/>
      <c r="N1260" s="2"/>
      <c r="O1260" s="21" t="s">
        <v>1344</v>
      </c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</row>
    <row r="1261" spans="1:37" x14ac:dyDescent="0.3">
      <c r="A1261" s="17" t="s">
        <v>736</v>
      </c>
      <c r="B1261" s="41">
        <v>240</v>
      </c>
      <c r="C1261" s="43" t="s">
        <v>159</v>
      </c>
      <c r="D1261" s="43" t="s">
        <v>17</v>
      </c>
      <c r="E1261" s="12" t="s">
        <v>371</v>
      </c>
      <c r="F1261" s="16">
        <v>19532</v>
      </c>
      <c r="G1261" s="16">
        <v>19532</v>
      </c>
      <c r="H1261" s="16">
        <v>19532</v>
      </c>
      <c r="I1261" s="16"/>
      <c r="J1261" s="34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</row>
    <row r="1262" spans="1:37" ht="62.4" x14ac:dyDescent="0.3">
      <c r="A1262" s="43" t="s">
        <v>204</v>
      </c>
      <c r="B1262" s="41"/>
      <c r="C1262" s="43"/>
      <c r="D1262" s="43"/>
      <c r="E1262" s="12" t="s">
        <v>651</v>
      </c>
      <c r="F1262" s="16">
        <f t="shared" ref="F1262:I1262" si="565">F1263+F1267</f>
        <v>288809.5</v>
      </c>
      <c r="G1262" s="16">
        <f t="shared" si="565"/>
        <v>100000</v>
      </c>
      <c r="H1262" s="16">
        <f t="shared" si="565"/>
        <v>117116.4</v>
      </c>
      <c r="I1262" s="16">
        <f t="shared" si="565"/>
        <v>0</v>
      </c>
      <c r="J1262" s="34"/>
      <c r="K1262" s="2"/>
      <c r="L1262" s="2"/>
      <c r="M1262" s="21" t="s">
        <v>1342</v>
      </c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</row>
    <row r="1263" spans="1:37" ht="31.2" x14ac:dyDescent="0.3">
      <c r="A1263" s="17" t="s">
        <v>710</v>
      </c>
      <c r="B1263" s="17"/>
      <c r="C1263" s="17"/>
      <c r="D1263" s="17"/>
      <c r="E1263" s="12" t="s">
        <v>712</v>
      </c>
      <c r="F1263" s="16">
        <f t="shared" ref="F1263:I1263" si="566">F1264</f>
        <v>74049.100000000006</v>
      </c>
      <c r="G1263" s="16">
        <f t="shared" si="566"/>
        <v>100000</v>
      </c>
      <c r="H1263" s="16">
        <f t="shared" si="566"/>
        <v>117116.4</v>
      </c>
      <c r="I1263" s="16">
        <f t="shared" si="566"/>
        <v>0</v>
      </c>
      <c r="J1263" s="34"/>
      <c r="K1263" s="2"/>
      <c r="L1263" s="2"/>
      <c r="M1263" s="2"/>
      <c r="N1263" s="2"/>
      <c r="O1263" s="2"/>
      <c r="P1263" s="21" t="s">
        <v>1346</v>
      </c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</row>
    <row r="1264" spans="1:37" ht="31.2" x14ac:dyDescent="0.3">
      <c r="A1264" s="17" t="s">
        <v>710</v>
      </c>
      <c r="B1264" s="41">
        <v>200</v>
      </c>
      <c r="C1264" s="43"/>
      <c r="D1264" s="43"/>
      <c r="E1264" s="12" t="s">
        <v>392</v>
      </c>
      <c r="F1264" s="16">
        <f t="shared" ref="F1264:I1265" si="567">F1265</f>
        <v>74049.100000000006</v>
      </c>
      <c r="G1264" s="16">
        <f t="shared" si="567"/>
        <v>100000</v>
      </c>
      <c r="H1264" s="16">
        <f t="shared" si="567"/>
        <v>117116.4</v>
      </c>
      <c r="I1264" s="16">
        <f t="shared" si="567"/>
        <v>0</v>
      </c>
      <c r="J1264" s="34"/>
      <c r="K1264" s="2"/>
      <c r="L1264" s="2"/>
      <c r="M1264" s="2"/>
      <c r="N1264" s="21" t="s">
        <v>1343</v>
      </c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</row>
    <row r="1265" spans="1:37" ht="46.8" x14ac:dyDescent="0.3">
      <c r="A1265" s="17" t="s">
        <v>710</v>
      </c>
      <c r="B1265" s="41">
        <v>240</v>
      </c>
      <c r="C1265" s="43"/>
      <c r="D1265" s="43"/>
      <c r="E1265" s="12" t="s">
        <v>400</v>
      </c>
      <c r="F1265" s="16">
        <f t="shared" si="567"/>
        <v>74049.100000000006</v>
      </c>
      <c r="G1265" s="16">
        <f t="shared" si="567"/>
        <v>100000</v>
      </c>
      <c r="H1265" s="16">
        <f t="shared" si="567"/>
        <v>117116.4</v>
      </c>
      <c r="I1265" s="16">
        <f t="shared" si="567"/>
        <v>0</v>
      </c>
      <c r="J1265" s="34"/>
      <c r="K1265" s="2"/>
      <c r="L1265" s="2"/>
      <c r="M1265" s="2"/>
      <c r="N1265" s="2"/>
      <c r="O1265" s="21" t="s">
        <v>1344</v>
      </c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</row>
    <row r="1266" spans="1:37" x14ac:dyDescent="0.3">
      <c r="A1266" s="17" t="s">
        <v>710</v>
      </c>
      <c r="B1266" s="41">
        <v>240</v>
      </c>
      <c r="C1266" s="43" t="s">
        <v>159</v>
      </c>
      <c r="D1266" s="43" t="s">
        <v>17</v>
      </c>
      <c r="E1266" s="12" t="s">
        <v>371</v>
      </c>
      <c r="F1266" s="16">
        <v>74049.100000000006</v>
      </c>
      <c r="G1266" s="16">
        <v>100000</v>
      </c>
      <c r="H1266" s="16">
        <v>117116.4</v>
      </c>
      <c r="I1266" s="16"/>
      <c r="J1266" s="34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</row>
    <row r="1267" spans="1:37" x14ac:dyDescent="0.3">
      <c r="A1267" s="17" t="s">
        <v>709</v>
      </c>
      <c r="B1267" s="41"/>
      <c r="C1267" s="43"/>
      <c r="D1267" s="43"/>
      <c r="E1267" s="12" t="s">
        <v>862</v>
      </c>
      <c r="F1267" s="16">
        <f t="shared" ref="F1267:I1269" si="568">F1268</f>
        <v>214760.40000000002</v>
      </c>
      <c r="G1267" s="16">
        <f t="shared" si="568"/>
        <v>0</v>
      </c>
      <c r="H1267" s="16">
        <f t="shared" si="568"/>
        <v>0</v>
      </c>
      <c r="I1267" s="16">
        <f t="shared" si="568"/>
        <v>0</v>
      </c>
      <c r="J1267" s="34"/>
      <c r="K1267" s="2"/>
      <c r="L1267" s="2"/>
      <c r="M1267" s="2"/>
      <c r="N1267" s="2"/>
      <c r="O1267" s="2"/>
      <c r="P1267" s="21" t="s">
        <v>1346</v>
      </c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</row>
    <row r="1268" spans="1:37" ht="31.2" x14ac:dyDescent="0.3">
      <c r="A1268" s="17" t="s">
        <v>709</v>
      </c>
      <c r="B1268" s="41">
        <v>200</v>
      </c>
      <c r="C1268" s="43"/>
      <c r="D1268" s="43"/>
      <c r="E1268" s="12" t="s">
        <v>392</v>
      </c>
      <c r="F1268" s="16">
        <f t="shared" si="568"/>
        <v>214760.40000000002</v>
      </c>
      <c r="G1268" s="16">
        <f t="shared" si="568"/>
        <v>0</v>
      </c>
      <c r="H1268" s="16">
        <f t="shared" si="568"/>
        <v>0</v>
      </c>
      <c r="I1268" s="16">
        <f t="shared" si="568"/>
        <v>0</v>
      </c>
      <c r="J1268" s="34"/>
      <c r="K1268" s="2"/>
      <c r="L1268" s="2"/>
      <c r="M1268" s="2"/>
      <c r="N1268" s="21" t="s">
        <v>1343</v>
      </c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</row>
    <row r="1269" spans="1:37" ht="46.8" x14ac:dyDescent="0.3">
      <c r="A1269" s="17" t="s">
        <v>709</v>
      </c>
      <c r="B1269" s="41">
        <v>240</v>
      </c>
      <c r="C1269" s="43"/>
      <c r="D1269" s="43"/>
      <c r="E1269" s="12" t="s">
        <v>400</v>
      </c>
      <c r="F1269" s="16">
        <f t="shared" si="568"/>
        <v>214760.40000000002</v>
      </c>
      <c r="G1269" s="16">
        <f t="shared" si="568"/>
        <v>0</v>
      </c>
      <c r="H1269" s="16">
        <f t="shared" si="568"/>
        <v>0</v>
      </c>
      <c r="I1269" s="16">
        <f t="shared" si="568"/>
        <v>0</v>
      </c>
      <c r="J1269" s="34"/>
      <c r="K1269" s="2"/>
      <c r="L1269" s="2"/>
      <c r="M1269" s="2"/>
      <c r="N1269" s="2"/>
      <c r="O1269" s="21" t="s">
        <v>1344</v>
      </c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</row>
    <row r="1270" spans="1:37" x14ac:dyDescent="0.3">
      <c r="A1270" s="17" t="s">
        <v>709</v>
      </c>
      <c r="B1270" s="41">
        <v>240</v>
      </c>
      <c r="C1270" s="43" t="s">
        <v>159</v>
      </c>
      <c r="D1270" s="43" t="s">
        <v>17</v>
      </c>
      <c r="E1270" s="12" t="s">
        <v>371</v>
      </c>
      <c r="F1270" s="16">
        <v>214760.40000000002</v>
      </c>
      <c r="G1270" s="16"/>
      <c r="H1270" s="16"/>
      <c r="I1270" s="16"/>
      <c r="J1270" s="34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</row>
    <row r="1271" spans="1:37" ht="46.8" x14ac:dyDescent="0.3">
      <c r="A1271" s="43" t="s">
        <v>205</v>
      </c>
      <c r="B1271" s="41"/>
      <c r="C1271" s="43"/>
      <c r="D1271" s="43"/>
      <c r="E1271" s="12" t="s">
        <v>1108</v>
      </c>
      <c r="F1271" s="16">
        <f t="shared" ref="F1271:I1271" si="569">F1280+F1272+F1276</f>
        <v>1196359.7999999998</v>
      </c>
      <c r="G1271" s="16">
        <f t="shared" si="569"/>
        <v>861063.1</v>
      </c>
      <c r="H1271" s="16">
        <f t="shared" si="569"/>
        <v>302515.3</v>
      </c>
      <c r="I1271" s="16">
        <f t="shared" si="569"/>
        <v>0</v>
      </c>
      <c r="J1271" s="34"/>
      <c r="K1271" s="2"/>
      <c r="L1271" s="2"/>
      <c r="M1271" s="21" t="s">
        <v>1342</v>
      </c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</row>
    <row r="1272" spans="1:37" ht="31.2" x14ac:dyDescent="0.3">
      <c r="A1272" s="43" t="s">
        <v>1096</v>
      </c>
      <c r="B1272" s="41"/>
      <c r="C1272" s="43"/>
      <c r="D1272" s="43"/>
      <c r="E1272" s="12" t="s">
        <v>1097</v>
      </c>
      <c r="F1272" s="16">
        <f t="shared" ref="F1272:I1274" si="570">F1273</f>
        <v>25916.9</v>
      </c>
      <c r="G1272" s="16">
        <f t="shared" si="570"/>
        <v>98900</v>
      </c>
      <c r="H1272" s="16">
        <f t="shared" si="570"/>
        <v>302515.3</v>
      </c>
      <c r="I1272" s="16">
        <f t="shared" si="570"/>
        <v>0</v>
      </c>
      <c r="J1272" s="34"/>
      <c r="K1272" s="2"/>
      <c r="L1272" s="2"/>
      <c r="M1272" s="2"/>
      <c r="N1272" s="2"/>
      <c r="O1272" s="2"/>
      <c r="P1272" s="21" t="s">
        <v>1346</v>
      </c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</row>
    <row r="1273" spans="1:37" ht="31.2" x14ac:dyDescent="0.3">
      <c r="A1273" s="43" t="s">
        <v>1096</v>
      </c>
      <c r="B1273" s="41">
        <v>200</v>
      </c>
      <c r="C1273" s="43"/>
      <c r="D1273" s="43"/>
      <c r="E1273" s="12" t="s">
        <v>392</v>
      </c>
      <c r="F1273" s="16">
        <f t="shared" si="570"/>
        <v>25916.9</v>
      </c>
      <c r="G1273" s="16">
        <f t="shared" si="570"/>
        <v>98900</v>
      </c>
      <c r="H1273" s="16">
        <f t="shared" si="570"/>
        <v>302515.3</v>
      </c>
      <c r="I1273" s="16">
        <f t="shared" si="570"/>
        <v>0</v>
      </c>
      <c r="J1273" s="34"/>
      <c r="K1273" s="2"/>
      <c r="L1273" s="2"/>
      <c r="M1273" s="2"/>
      <c r="N1273" s="21" t="s">
        <v>1343</v>
      </c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</row>
    <row r="1274" spans="1:37" ht="46.8" x14ac:dyDescent="0.3">
      <c r="A1274" s="43" t="s">
        <v>1096</v>
      </c>
      <c r="B1274" s="41">
        <v>240</v>
      </c>
      <c r="C1274" s="43"/>
      <c r="D1274" s="43"/>
      <c r="E1274" s="12" t="s">
        <v>400</v>
      </c>
      <c r="F1274" s="16">
        <f t="shared" si="570"/>
        <v>25916.9</v>
      </c>
      <c r="G1274" s="16">
        <f t="shared" si="570"/>
        <v>98900</v>
      </c>
      <c r="H1274" s="16">
        <f t="shared" si="570"/>
        <v>302515.3</v>
      </c>
      <c r="I1274" s="16">
        <f t="shared" si="570"/>
        <v>0</v>
      </c>
      <c r="J1274" s="34"/>
      <c r="K1274" s="2"/>
      <c r="L1274" s="2"/>
      <c r="M1274" s="2"/>
      <c r="N1274" s="2"/>
      <c r="O1274" s="21" t="s">
        <v>1344</v>
      </c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</row>
    <row r="1275" spans="1:37" x14ac:dyDescent="0.3">
      <c r="A1275" s="43" t="s">
        <v>1096</v>
      </c>
      <c r="B1275" s="41">
        <v>240</v>
      </c>
      <c r="C1275" s="43" t="s">
        <v>159</v>
      </c>
      <c r="D1275" s="43" t="s">
        <v>17</v>
      </c>
      <c r="E1275" s="12" t="s">
        <v>371</v>
      </c>
      <c r="F1275" s="16">
        <v>25916.9</v>
      </c>
      <c r="G1275" s="16">
        <v>98900</v>
      </c>
      <c r="H1275" s="16">
        <v>302515.3</v>
      </c>
      <c r="I1275" s="16"/>
      <c r="J1275" s="34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</row>
    <row r="1276" spans="1:37" ht="31.2" x14ac:dyDescent="0.3">
      <c r="A1276" s="43" t="s">
        <v>1098</v>
      </c>
      <c r="B1276" s="41"/>
      <c r="C1276" s="43"/>
      <c r="D1276" s="43"/>
      <c r="E1276" s="12" t="s">
        <v>1099</v>
      </c>
      <c r="F1276" s="16">
        <f t="shared" ref="F1276:I1278" si="571">F1277</f>
        <v>60797.7</v>
      </c>
      <c r="G1276" s="16">
        <f t="shared" si="571"/>
        <v>56021.2</v>
      </c>
      <c r="H1276" s="16">
        <f t="shared" si="571"/>
        <v>0</v>
      </c>
      <c r="I1276" s="16">
        <f t="shared" si="571"/>
        <v>0</v>
      </c>
      <c r="J1276" s="34"/>
      <c r="K1276" s="2"/>
      <c r="L1276" s="2"/>
      <c r="M1276" s="2"/>
      <c r="N1276" s="2"/>
      <c r="O1276" s="2"/>
      <c r="P1276" s="21" t="s">
        <v>1346</v>
      </c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</row>
    <row r="1277" spans="1:37" ht="31.2" x14ac:dyDescent="0.3">
      <c r="A1277" s="43" t="s">
        <v>1098</v>
      </c>
      <c r="B1277" s="41">
        <v>200</v>
      </c>
      <c r="C1277" s="43"/>
      <c r="D1277" s="43"/>
      <c r="E1277" s="12" t="s">
        <v>392</v>
      </c>
      <c r="F1277" s="16">
        <f t="shared" si="571"/>
        <v>60797.7</v>
      </c>
      <c r="G1277" s="16">
        <f t="shared" si="571"/>
        <v>56021.2</v>
      </c>
      <c r="H1277" s="16">
        <f t="shared" si="571"/>
        <v>0</v>
      </c>
      <c r="I1277" s="16">
        <f t="shared" si="571"/>
        <v>0</v>
      </c>
      <c r="J1277" s="34"/>
      <c r="K1277" s="2"/>
      <c r="L1277" s="2"/>
      <c r="M1277" s="2"/>
      <c r="N1277" s="21" t="s">
        <v>1343</v>
      </c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</row>
    <row r="1278" spans="1:37" ht="46.8" x14ac:dyDescent="0.3">
      <c r="A1278" s="43" t="s">
        <v>1098</v>
      </c>
      <c r="B1278" s="41">
        <v>240</v>
      </c>
      <c r="C1278" s="43"/>
      <c r="D1278" s="43"/>
      <c r="E1278" s="12" t="s">
        <v>400</v>
      </c>
      <c r="F1278" s="16">
        <f t="shared" si="571"/>
        <v>60797.7</v>
      </c>
      <c r="G1278" s="16">
        <f t="shared" si="571"/>
        <v>56021.2</v>
      </c>
      <c r="H1278" s="16">
        <f t="shared" si="571"/>
        <v>0</v>
      </c>
      <c r="I1278" s="16">
        <f t="shared" si="571"/>
        <v>0</v>
      </c>
      <c r="J1278" s="34"/>
      <c r="K1278" s="2"/>
      <c r="L1278" s="2"/>
      <c r="M1278" s="2"/>
      <c r="N1278" s="2"/>
      <c r="O1278" s="21" t="s">
        <v>1344</v>
      </c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</row>
    <row r="1279" spans="1:37" x14ac:dyDescent="0.3">
      <c r="A1279" s="43" t="s">
        <v>1098</v>
      </c>
      <c r="B1279" s="41">
        <v>240</v>
      </c>
      <c r="C1279" s="43" t="s">
        <v>159</v>
      </c>
      <c r="D1279" s="43" t="s">
        <v>17</v>
      </c>
      <c r="E1279" s="12" t="s">
        <v>371</v>
      </c>
      <c r="F1279" s="16">
        <v>60797.7</v>
      </c>
      <c r="G1279" s="16">
        <v>56021.2</v>
      </c>
      <c r="H1279" s="16"/>
      <c r="I1279" s="16"/>
      <c r="J1279" s="34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</row>
    <row r="1280" spans="1:37" x14ac:dyDescent="0.3">
      <c r="A1280" s="17" t="s">
        <v>1012</v>
      </c>
      <c r="B1280" s="41"/>
      <c r="C1280" s="43"/>
      <c r="D1280" s="43"/>
      <c r="E1280" s="25" t="s">
        <v>862</v>
      </c>
      <c r="F1280" s="16">
        <f>F1281+F1284</f>
        <v>1109645.2</v>
      </c>
      <c r="G1280" s="16">
        <f t="shared" ref="G1280:I1280" si="572">G1281+G1284</f>
        <v>706141.9</v>
      </c>
      <c r="H1280" s="16">
        <f t="shared" si="572"/>
        <v>0</v>
      </c>
      <c r="I1280" s="16">
        <f t="shared" si="572"/>
        <v>0</v>
      </c>
      <c r="J1280" s="34"/>
      <c r="K1280" s="2"/>
      <c r="L1280" s="2"/>
      <c r="M1280" s="2"/>
      <c r="N1280" s="2"/>
      <c r="O1280" s="2"/>
      <c r="P1280" s="21" t="s">
        <v>1346</v>
      </c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</row>
    <row r="1281" spans="1:37" ht="31.2" x14ac:dyDescent="0.3">
      <c r="A1281" s="17" t="s">
        <v>1012</v>
      </c>
      <c r="B1281" s="41">
        <v>200</v>
      </c>
      <c r="C1281" s="43"/>
      <c r="D1281" s="43"/>
      <c r="E1281" s="12" t="s">
        <v>392</v>
      </c>
      <c r="F1281" s="16">
        <f t="shared" ref="F1281:I1282" si="573">F1282</f>
        <v>882785.2</v>
      </c>
      <c r="G1281" s="16">
        <f t="shared" si="573"/>
        <v>706141.9</v>
      </c>
      <c r="H1281" s="16">
        <f t="shared" si="573"/>
        <v>0</v>
      </c>
      <c r="I1281" s="16">
        <f t="shared" si="573"/>
        <v>0</v>
      </c>
      <c r="J1281" s="34"/>
      <c r="K1281" s="2"/>
      <c r="L1281" s="2"/>
      <c r="M1281" s="2"/>
      <c r="N1281" s="21" t="s">
        <v>1343</v>
      </c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</row>
    <row r="1282" spans="1:37" ht="46.8" x14ac:dyDescent="0.3">
      <c r="A1282" s="17" t="s">
        <v>1012</v>
      </c>
      <c r="B1282" s="41">
        <v>240</v>
      </c>
      <c r="C1282" s="43"/>
      <c r="D1282" s="43"/>
      <c r="E1282" s="12" t="s">
        <v>400</v>
      </c>
      <c r="F1282" s="16">
        <f t="shared" si="573"/>
        <v>882785.2</v>
      </c>
      <c r="G1282" s="16">
        <f t="shared" si="573"/>
        <v>706141.9</v>
      </c>
      <c r="H1282" s="16">
        <f t="shared" si="573"/>
        <v>0</v>
      </c>
      <c r="I1282" s="16">
        <f t="shared" si="573"/>
        <v>0</v>
      </c>
      <c r="J1282" s="34"/>
      <c r="K1282" s="2"/>
      <c r="L1282" s="2"/>
      <c r="M1282" s="2"/>
      <c r="N1282" s="2"/>
      <c r="O1282" s="21" t="s">
        <v>1344</v>
      </c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</row>
    <row r="1283" spans="1:37" x14ac:dyDescent="0.3">
      <c r="A1283" s="17" t="s">
        <v>1012</v>
      </c>
      <c r="B1283" s="41">
        <v>240</v>
      </c>
      <c r="C1283" s="43" t="s">
        <v>159</v>
      </c>
      <c r="D1283" s="43" t="s">
        <v>17</v>
      </c>
      <c r="E1283" s="12" t="s">
        <v>371</v>
      </c>
      <c r="F1283" s="16">
        <v>882785.2</v>
      </c>
      <c r="G1283" s="16">
        <v>706141.9</v>
      </c>
      <c r="H1283" s="16"/>
      <c r="I1283" s="16"/>
      <c r="J1283" s="34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</row>
    <row r="1284" spans="1:37" ht="46.8" x14ac:dyDescent="0.3">
      <c r="A1284" s="17" t="s">
        <v>1012</v>
      </c>
      <c r="B1284" s="41">
        <v>400</v>
      </c>
      <c r="C1284" s="43"/>
      <c r="D1284" s="43"/>
      <c r="E1284" s="12" t="s">
        <v>394</v>
      </c>
      <c r="F1284" s="16">
        <f>F1285</f>
        <v>226860</v>
      </c>
      <c r="G1284" s="16">
        <f t="shared" ref="G1284:I1285" si="574">G1285</f>
        <v>0</v>
      </c>
      <c r="H1284" s="16">
        <f t="shared" si="574"/>
        <v>0</v>
      </c>
      <c r="I1284" s="16">
        <f t="shared" si="574"/>
        <v>0</v>
      </c>
      <c r="J1284" s="34"/>
      <c r="K1284" s="2"/>
      <c r="L1284" s="2"/>
      <c r="M1284" s="2"/>
      <c r="N1284" s="21" t="s">
        <v>1343</v>
      </c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</row>
    <row r="1285" spans="1:37" x14ac:dyDescent="0.3">
      <c r="A1285" s="17" t="s">
        <v>1012</v>
      </c>
      <c r="B1285" s="41">
        <v>410</v>
      </c>
      <c r="C1285" s="43"/>
      <c r="D1285" s="43"/>
      <c r="E1285" s="12" t="s">
        <v>407</v>
      </c>
      <c r="F1285" s="16">
        <f>F1286</f>
        <v>226860</v>
      </c>
      <c r="G1285" s="16">
        <f t="shared" si="574"/>
        <v>0</v>
      </c>
      <c r="H1285" s="16">
        <f t="shared" si="574"/>
        <v>0</v>
      </c>
      <c r="I1285" s="16">
        <f t="shared" si="574"/>
        <v>0</v>
      </c>
      <c r="J1285" s="34"/>
      <c r="K1285" s="2"/>
      <c r="L1285" s="2"/>
      <c r="M1285" s="2"/>
      <c r="N1285" s="2"/>
      <c r="O1285" s="21" t="s">
        <v>1344</v>
      </c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</row>
    <row r="1286" spans="1:37" x14ac:dyDescent="0.3">
      <c r="A1286" s="17" t="s">
        <v>1012</v>
      </c>
      <c r="B1286" s="41">
        <v>410</v>
      </c>
      <c r="C1286" s="43" t="s">
        <v>159</v>
      </c>
      <c r="D1286" s="43" t="s">
        <v>17</v>
      </c>
      <c r="E1286" s="12" t="s">
        <v>371</v>
      </c>
      <c r="F1286" s="16">
        <v>226860</v>
      </c>
      <c r="G1286" s="16"/>
      <c r="H1286" s="16"/>
      <c r="I1286" s="16"/>
      <c r="J1286" s="34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</row>
    <row r="1287" spans="1:37" ht="62.4" x14ac:dyDescent="0.3">
      <c r="A1287" s="43" t="s">
        <v>206</v>
      </c>
      <c r="B1287" s="41"/>
      <c r="C1287" s="43"/>
      <c r="D1287" s="43"/>
      <c r="E1287" s="12" t="s">
        <v>1255</v>
      </c>
      <c r="F1287" s="16">
        <f t="shared" ref="F1287:I1288" si="575">F1288</f>
        <v>43099.7</v>
      </c>
      <c r="G1287" s="16">
        <f t="shared" si="575"/>
        <v>43099.7</v>
      </c>
      <c r="H1287" s="16">
        <f t="shared" si="575"/>
        <v>43099.7</v>
      </c>
      <c r="I1287" s="16">
        <f t="shared" si="575"/>
        <v>0</v>
      </c>
      <c r="J1287" s="34"/>
      <c r="K1287" s="2"/>
      <c r="L1287" s="2"/>
      <c r="M1287" s="21" t="s">
        <v>1342</v>
      </c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</row>
    <row r="1288" spans="1:37" ht="46.8" x14ac:dyDescent="0.3">
      <c r="A1288" s="17" t="s">
        <v>738</v>
      </c>
      <c r="B1288" s="17"/>
      <c r="C1288" s="17"/>
      <c r="D1288" s="17"/>
      <c r="E1288" s="12" t="s">
        <v>1361</v>
      </c>
      <c r="F1288" s="16">
        <f t="shared" si="575"/>
        <v>43099.7</v>
      </c>
      <c r="G1288" s="16">
        <f t="shared" si="575"/>
        <v>43099.7</v>
      </c>
      <c r="H1288" s="16">
        <f t="shared" si="575"/>
        <v>43099.7</v>
      </c>
      <c r="I1288" s="16">
        <f t="shared" si="575"/>
        <v>0</v>
      </c>
      <c r="J1288" s="34"/>
      <c r="K1288" s="2"/>
      <c r="L1288" s="2"/>
      <c r="M1288" s="2"/>
      <c r="N1288" s="2"/>
      <c r="O1288" s="2"/>
      <c r="P1288" s="21" t="s">
        <v>1346</v>
      </c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</row>
    <row r="1289" spans="1:37" ht="31.2" x14ac:dyDescent="0.3">
      <c r="A1289" s="17" t="s">
        <v>738</v>
      </c>
      <c r="B1289" s="41">
        <v>200</v>
      </c>
      <c r="C1289" s="43"/>
      <c r="D1289" s="43"/>
      <c r="E1289" s="12" t="s">
        <v>392</v>
      </c>
      <c r="F1289" s="16">
        <f t="shared" ref="F1289:I1289" si="576">F1290</f>
        <v>43099.7</v>
      </c>
      <c r="G1289" s="16">
        <f t="shared" si="576"/>
        <v>43099.7</v>
      </c>
      <c r="H1289" s="16">
        <f t="shared" si="576"/>
        <v>43099.7</v>
      </c>
      <c r="I1289" s="16">
        <f t="shared" si="576"/>
        <v>0</v>
      </c>
      <c r="J1289" s="34"/>
      <c r="K1289" s="2"/>
      <c r="L1289" s="2"/>
      <c r="M1289" s="2"/>
      <c r="N1289" s="21" t="s">
        <v>1343</v>
      </c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</row>
    <row r="1290" spans="1:37" ht="46.8" x14ac:dyDescent="0.3">
      <c r="A1290" s="17" t="s">
        <v>738</v>
      </c>
      <c r="B1290" s="41">
        <v>240</v>
      </c>
      <c r="C1290" s="43"/>
      <c r="D1290" s="43"/>
      <c r="E1290" s="12" t="s">
        <v>400</v>
      </c>
      <c r="F1290" s="16">
        <f t="shared" ref="F1290:I1290" si="577">F1292+F1291</f>
        <v>43099.7</v>
      </c>
      <c r="G1290" s="16">
        <f t="shared" si="577"/>
        <v>43099.7</v>
      </c>
      <c r="H1290" s="16">
        <f t="shared" si="577"/>
        <v>43099.7</v>
      </c>
      <c r="I1290" s="16">
        <f t="shared" si="577"/>
        <v>0</v>
      </c>
      <c r="J1290" s="34"/>
      <c r="K1290" s="2"/>
      <c r="L1290" s="2"/>
      <c r="M1290" s="2"/>
      <c r="N1290" s="2"/>
      <c r="O1290" s="21" t="s">
        <v>1344</v>
      </c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</row>
    <row r="1291" spans="1:37" hidden="1" x14ac:dyDescent="0.3">
      <c r="A1291" s="17" t="s">
        <v>738</v>
      </c>
      <c r="B1291" s="41">
        <v>240</v>
      </c>
      <c r="C1291" s="43" t="s">
        <v>112</v>
      </c>
      <c r="D1291" s="43" t="s">
        <v>26</v>
      </c>
      <c r="E1291" s="12" t="s">
        <v>367</v>
      </c>
      <c r="F1291" s="16"/>
      <c r="G1291" s="16"/>
      <c r="H1291" s="16"/>
      <c r="I1291" s="16"/>
      <c r="J1291" s="34">
        <v>0</v>
      </c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</row>
    <row r="1292" spans="1:37" x14ac:dyDescent="0.3">
      <c r="A1292" s="17" t="s">
        <v>738</v>
      </c>
      <c r="B1292" s="41">
        <v>240</v>
      </c>
      <c r="C1292" s="43" t="s">
        <v>159</v>
      </c>
      <c r="D1292" s="43" t="s">
        <v>17</v>
      </c>
      <c r="E1292" s="12" t="s">
        <v>371</v>
      </c>
      <c r="F1292" s="16">
        <f>42068.7+1031</f>
        <v>43099.7</v>
      </c>
      <c r="G1292" s="16">
        <v>43099.7</v>
      </c>
      <c r="H1292" s="16">
        <v>43099.7</v>
      </c>
      <c r="I1292" s="16"/>
      <c r="J1292" s="34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</row>
    <row r="1293" spans="1:37" ht="46.8" x14ac:dyDescent="0.3">
      <c r="A1293" s="17" t="s">
        <v>880</v>
      </c>
      <c r="B1293" s="41"/>
      <c r="C1293" s="43"/>
      <c r="D1293" s="43"/>
      <c r="E1293" s="12" t="s">
        <v>882</v>
      </c>
      <c r="F1293" s="16">
        <f t="shared" ref="F1293:I1296" si="578">F1294</f>
        <v>1694.7</v>
      </c>
      <c r="G1293" s="16">
        <f t="shared" si="578"/>
        <v>1694.7000000000003</v>
      </c>
      <c r="H1293" s="16">
        <f t="shared" si="578"/>
        <v>1694.7</v>
      </c>
      <c r="I1293" s="16">
        <f t="shared" si="578"/>
        <v>0</v>
      </c>
      <c r="J1293" s="34"/>
      <c r="K1293" s="2"/>
      <c r="L1293" s="2"/>
      <c r="M1293" s="21" t="s">
        <v>1342</v>
      </c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</row>
    <row r="1294" spans="1:37" ht="62.4" x14ac:dyDescent="0.3">
      <c r="A1294" s="17" t="s">
        <v>881</v>
      </c>
      <c r="B1294" s="41"/>
      <c r="C1294" s="43"/>
      <c r="D1294" s="43"/>
      <c r="E1294" s="12" t="s">
        <v>883</v>
      </c>
      <c r="F1294" s="16">
        <f t="shared" si="578"/>
        <v>1694.7</v>
      </c>
      <c r="G1294" s="16">
        <f t="shared" si="578"/>
        <v>1694.7000000000003</v>
      </c>
      <c r="H1294" s="16">
        <f t="shared" si="578"/>
        <v>1694.7</v>
      </c>
      <c r="I1294" s="16">
        <f t="shared" si="578"/>
        <v>0</v>
      </c>
      <c r="J1294" s="34"/>
      <c r="K1294" s="2"/>
      <c r="L1294" s="2"/>
      <c r="M1294" s="2"/>
      <c r="N1294" s="2"/>
      <c r="O1294" s="2"/>
      <c r="P1294" s="21" t="s">
        <v>1346</v>
      </c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</row>
    <row r="1295" spans="1:37" ht="31.2" x14ac:dyDescent="0.3">
      <c r="A1295" s="17" t="s">
        <v>881</v>
      </c>
      <c r="B1295" s="41">
        <v>200</v>
      </c>
      <c r="C1295" s="43"/>
      <c r="D1295" s="43"/>
      <c r="E1295" s="12" t="s">
        <v>392</v>
      </c>
      <c r="F1295" s="16">
        <f t="shared" si="578"/>
        <v>1694.7</v>
      </c>
      <c r="G1295" s="16">
        <f t="shared" si="578"/>
        <v>1694.7000000000003</v>
      </c>
      <c r="H1295" s="16">
        <f t="shared" si="578"/>
        <v>1694.7</v>
      </c>
      <c r="I1295" s="16">
        <f t="shared" si="578"/>
        <v>0</v>
      </c>
      <c r="J1295" s="34"/>
      <c r="K1295" s="2"/>
      <c r="L1295" s="2"/>
      <c r="M1295" s="2"/>
      <c r="N1295" s="21" t="s">
        <v>1343</v>
      </c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</row>
    <row r="1296" spans="1:37" ht="46.8" x14ac:dyDescent="0.3">
      <c r="A1296" s="17" t="s">
        <v>881</v>
      </c>
      <c r="B1296" s="41">
        <v>240</v>
      </c>
      <c r="C1296" s="43"/>
      <c r="D1296" s="43"/>
      <c r="E1296" s="12" t="s">
        <v>400</v>
      </c>
      <c r="F1296" s="16">
        <f t="shared" si="578"/>
        <v>1694.7</v>
      </c>
      <c r="G1296" s="16">
        <f t="shared" si="578"/>
        <v>1694.7000000000003</v>
      </c>
      <c r="H1296" s="16">
        <f t="shared" si="578"/>
        <v>1694.7</v>
      </c>
      <c r="I1296" s="16">
        <f t="shared" si="578"/>
        <v>0</v>
      </c>
      <c r="J1296" s="34"/>
      <c r="K1296" s="2"/>
      <c r="L1296" s="2"/>
      <c r="M1296" s="2"/>
      <c r="N1296" s="2"/>
      <c r="O1296" s="21" t="s">
        <v>1344</v>
      </c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</row>
    <row r="1297" spans="1:37" ht="31.2" x14ac:dyDescent="0.3">
      <c r="A1297" s="17" t="s">
        <v>881</v>
      </c>
      <c r="B1297" s="41">
        <v>240</v>
      </c>
      <c r="C1297" s="43" t="s">
        <v>112</v>
      </c>
      <c r="D1297" s="43" t="s">
        <v>192</v>
      </c>
      <c r="E1297" s="12" t="s">
        <v>368</v>
      </c>
      <c r="F1297" s="16">
        <v>1694.7</v>
      </c>
      <c r="G1297" s="16">
        <v>1694.7000000000003</v>
      </c>
      <c r="H1297" s="16">
        <v>1694.7</v>
      </c>
      <c r="I1297" s="16"/>
      <c r="J1297" s="34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</row>
    <row r="1298" spans="1:37" ht="46.8" x14ac:dyDescent="0.3">
      <c r="A1298" s="17" t="s">
        <v>884</v>
      </c>
      <c r="B1298" s="41"/>
      <c r="C1298" s="43"/>
      <c r="D1298" s="43"/>
      <c r="E1298" s="12" t="s">
        <v>885</v>
      </c>
      <c r="F1298" s="16">
        <f t="shared" ref="F1298:I1298" si="579">F1303+F1299</f>
        <v>598902.19999999995</v>
      </c>
      <c r="G1298" s="16">
        <f t="shared" si="579"/>
        <v>0</v>
      </c>
      <c r="H1298" s="16">
        <f t="shared" si="579"/>
        <v>0</v>
      </c>
      <c r="I1298" s="16">
        <f t="shared" si="579"/>
        <v>0</v>
      </c>
      <c r="J1298" s="34"/>
      <c r="K1298" s="2"/>
      <c r="L1298" s="2"/>
      <c r="M1298" s="21" t="s">
        <v>1342</v>
      </c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</row>
    <row r="1299" spans="1:37" ht="31.2" hidden="1" x14ac:dyDescent="0.3">
      <c r="A1299" s="17" t="s">
        <v>1241</v>
      </c>
      <c r="B1299" s="41"/>
      <c r="C1299" s="43"/>
      <c r="D1299" s="43"/>
      <c r="E1299" s="12" t="s">
        <v>1242</v>
      </c>
      <c r="F1299" s="16">
        <f t="shared" ref="F1299:I1301" si="580">F1300</f>
        <v>0</v>
      </c>
      <c r="G1299" s="16">
        <f t="shared" si="580"/>
        <v>0</v>
      </c>
      <c r="H1299" s="16">
        <f t="shared" si="580"/>
        <v>0</v>
      </c>
      <c r="I1299" s="16">
        <f t="shared" si="580"/>
        <v>0</v>
      </c>
      <c r="J1299" s="34">
        <v>0</v>
      </c>
      <c r="K1299" s="2"/>
      <c r="L1299" s="2"/>
      <c r="M1299" s="2"/>
      <c r="N1299" s="2"/>
      <c r="O1299" s="2"/>
      <c r="P1299" s="21" t="s">
        <v>1346</v>
      </c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</row>
    <row r="1300" spans="1:37" ht="31.2" hidden="1" x14ac:dyDescent="0.3">
      <c r="A1300" s="17" t="s">
        <v>1241</v>
      </c>
      <c r="B1300" s="41">
        <v>200</v>
      </c>
      <c r="C1300" s="43"/>
      <c r="D1300" s="43"/>
      <c r="E1300" s="12" t="s">
        <v>392</v>
      </c>
      <c r="F1300" s="16">
        <f t="shared" si="580"/>
        <v>0</v>
      </c>
      <c r="G1300" s="16">
        <f t="shared" si="580"/>
        <v>0</v>
      </c>
      <c r="H1300" s="16">
        <f t="shared" si="580"/>
        <v>0</v>
      </c>
      <c r="I1300" s="16">
        <f t="shared" si="580"/>
        <v>0</v>
      </c>
      <c r="J1300" s="34">
        <v>0</v>
      </c>
      <c r="K1300" s="2"/>
      <c r="L1300" s="2"/>
      <c r="M1300" s="2"/>
      <c r="N1300" s="21" t="s">
        <v>1343</v>
      </c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</row>
    <row r="1301" spans="1:37" ht="46.8" hidden="1" x14ac:dyDescent="0.3">
      <c r="A1301" s="17" t="s">
        <v>1241</v>
      </c>
      <c r="B1301" s="41">
        <v>240</v>
      </c>
      <c r="C1301" s="43"/>
      <c r="D1301" s="43"/>
      <c r="E1301" s="12" t="s">
        <v>400</v>
      </c>
      <c r="F1301" s="16">
        <f t="shared" si="580"/>
        <v>0</v>
      </c>
      <c r="G1301" s="16">
        <f t="shared" si="580"/>
        <v>0</v>
      </c>
      <c r="H1301" s="16">
        <f t="shared" si="580"/>
        <v>0</v>
      </c>
      <c r="I1301" s="16">
        <f t="shared" si="580"/>
        <v>0</v>
      </c>
      <c r="J1301" s="34">
        <v>0</v>
      </c>
      <c r="K1301" s="2"/>
      <c r="L1301" s="2"/>
      <c r="M1301" s="2"/>
      <c r="N1301" s="2"/>
      <c r="O1301" s="21" t="s">
        <v>1344</v>
      </c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</row>
    <row r="1302" spans="1:37" hidden="1" x14ac:dyDescent="0.3">
      <c r="A1302" s="17" t="s">
        <v>1241</v>
      </c>
      <c r="B1302" s="41">
        <v>240</v>
      </c>
      <c r="C1302" s="43" t="s">
        <v>112</v>
      </c>
      <c r="D1302" s="43" t="s">
        <v>104</v>
      </c>
      <c r="E1302" s="12" t="s">
        <v>886</v>
      </c>
      <c r="F1302" s="16"/>
      <c r="G1302" s="16"/>
      <c r="H1302" s="16"/>
      <c r="I1302" s="16"/>
      <c r="J1302" s="34">
        <v>0</v>
      </c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</row>
    <row r="1303" spans="1:37" x14ac:dyDescent="0.3">
      <c r="A1303" s="17" t="s">
        <v>1010</v>
      </c>
      <c r="B1303" s="41"/>
      <c r="C1303" s="43"/>
      <c r="D1303" s="43"/>
      <c r="E1303" s="12" t="s">
        <v>862</v>
      </c>
      <c r="F1303" s="16">
        <f t="shared" ref="F1303:I1305" si="581">F1304</f>
        <v>598902.19999999995</v>
      </c>
      <c r="G1303" s="16">
        <f t="shared" si="581"/>
        <v>0</v>
      </c>
      <c r="H1303" s="16">
        <f t="shared" si="581"/>
        <v>0</v>
      </c>
      <c r="I1303" s="16">
        <f t="shared" si="581"/>
        <v>0</v>
      </c>
      <c r="J1303" s="34"/>
      <c r="K1303" s="2"/>
      <c r="L1303" s="2"/>
      <c r="M1303" s="2"/>
      <c r="N1303" s="2"/>
      <c r="O1303" s="2"/>
      <c r="P1303" s="21" t="s">
        <v>1346</v>
      </c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</row>
    <row r="1304" spans="1:37" ht="31.2" x14ac:dyDescent="0.3">
      <c r="A1304" s="17" t="s">
        <v>1010</v>
      </c>
      <c r="B1304" s="41">
        <v>200</v>
      </c>
      <c r="C1304" s="43"/>
      <c r="D1304" s="43"/>
      <c r="E1304" s="12" t="s">
        <v>392</v>
      </c>
      <c r="F1304" s="16">
        <f t="shared" si="581"/>
        <v>598902.19999999995</v>
      </c>
      <c r="G1304" s="16">
        <f t="shared" si="581"/>
        <v>0</v>
      </c>
      <c r="H1304" s="16">
        <f t="shared" si="581"/>
        <v>0</v>
      </c>
      <c r="I1304" s="16">
        <f t="shared" si="581"/>
        <v>0</v>
      </c>
      <c r="J1304" s="34"/>
      <c r="K1304" s="2"/>
      <c r="L1304" s="2"/>
      <c r="M1304" s="2"/>
      <c r="N1304" s="21" t="s">
        <v>1343</v>
      </c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</row>
    <row r="1305" spans="1:37" ht="46.8" x14ac:dyDescent="0.3">
      <c r="A1305" s="17" t="s">
        <v>1010</v>
      </c>
      <c r="B1305" s="41">
        <v>240</v>
      </c>
      <c r="C1305" s="43"/>
      <c r="D1305" s="43"/>
      <c r="E1305" s="12" t="s">
        <v>400</v>
      </c>
      <c r="F1305" s="16">
        <f t="shared" si="581"/>
        <v>598902.19999999995</v>
      </c>
      <c r="G1305" s="16">
        <f t="shared" si="581"/>
        <v>0</v>
      </c>
      <c r="H1305" s="16">
        <f t="shared" si="581"/>
        <v>0</v>
      </c>
      <c r="I1305" s="16">
        <f t="shared" si="581"/>
        <v>0</v>
      </c>
      <c r="J1305" s="34"/>
      <c r="O1305" s="21" t="s">
        <v>1344</v>
      </c>
    </row>
    <row r="1306" spans="1:37" x14ac:dyDescent="0.3">
      <c r="A1306" s="17" t="s">
        <v>1010</v>
      </c>
      <c r="B1306" s="41">
        <v>240</v>
      </c>
      <c r="C1306" s="43" t="s">
        <v>112</v>
      </c>
      <c r="D1306" s="43" t="s">
        <v>104</v>
      </c>
      <c r="E1306" s="12" t="s">
        <v>886</v>
      </c>
      <c r="F1306" s="16">
        <v>598902.19999999995</v>
      </c>
      <c r="G1306" s="16"/>
      <c r="H1306" s="16"/>
      <c r="I1306" s="16"/>
      <c r="J1306" s="34"/>
    </row>
    <row r="1307" spans="1:37" ht="31.2" x14ac:dyDescent="0.3">
      <c r="A1307" s="17" t="s">
        <v>1279</v>
      </c>
      <c r="B1307" s="41"/>
      <c r="C1307" s="43"/>
      <c r="D1307" s="43"/>
      <c r="E1307" s="12" t="s">
        <v>1281</v>
      </c>
      <c r="F1307" s="16">
        <f>F1308</f>
        <v>33440.6</v>
      </c>
      <c r="G1307" s="16">
        <f t="shared" ref="G1307:I1310" si="582">G1308</f>
        <v>6273.9</v>
      </c>
      <c r="H1307" s="16">
        <f t="shared" si="582"/>
        <v>6288.5999999999995</v>
      </c>
      <c r="I1307" s="16">
        <f t="shared" si="582"/>
        <v>0</v>
      </c>
      <c r="J1307" s="34"/>
      <c r="M1307" s="21" t="s">
        <v>1342</v>
      </c>
    </row>
    <row r="1308" spans="1:37" ht="31.2" x14ac:dyDescent="0.3">
      <c r="A1308" s="17" t="s">
        <v>1280</v>
      </c>
      <c r="B1308" s="41"/>
      <c r="C1308" s="43"/>
      <c r="D1308" s="43"/>
      <c r="E1308" s="12" t="s">
        <v>1282</v>
      </c>
      <c r="F1308" s="16">
        <f>F1309</f>
        <v>33440.6</v>
      </c>
      <c r="G1308" s="16">
        <f t="shared" si="582"/>
        <v>6273.9</v>
      </c>
      <c r="H1308" s="16">
        <f t="shared" si="582"/>
        <v>6288.5999999999995</v>
      </c>
      <c r="I1308" s="16">
        <f t="shared" si="582"/>
        <v>0</v>
      </c>
      <c r="J1308" s="34"/>
      <c r="P1308" s="21" t="s">
        <v>1346</v>
      </c>
    </row>
    <row r="1309" spans="1:37" ht="31.2" x14ac:dyDescent="0.3">
      <c r="A1309" s="17" t="s">
        <v>1280</v>
      </c>
      <c r="B1309" s="41">
        <v>200</v>
      </c>
      <c r="C1309" s="43"/>
      <c r="D1309" s="43"/>
      <c r="E1309" s="12" t="s">
        <v>392</v>
      </c>
      <c r="F1309" s="16">
        <f>F1310</f>
        <v>33440.6</v>
      </c>
      <c r="G1309" s="16">
        <f t="shared" si="582"/>
        <v>6273.9</v>
      </c>
      <c r="H1309" s="16">
        <f t="shared" si="582"/>
        <v>6288.5999999999995</v>
      </c>
      <c r="I1309" s="16">
        <f t="shared" si="582"/>
        <v>0</v>
      </c>
      <c r="J1309" s="34"/>
      <c r="N1309" s="21" t="s">
        <v>1343</v>
      </c>
    </row>
    <row r="1310" spans="1:37" ht="46.8" x14ac:dyDescent="0.3">
      <c r="A1310" s="17" t="s">
        <v>1280</v>
      </c>
      <c r="B1310" s="41">
        <v>240</v>
      </c>
      <c r="C1310" s="43"/>
      <c r="D1310" s="43"/>
      <c r="E1310" s="12" t="s">
        <v>400</v>
      </c>
      <c r="F1310" s="16">
        <f>F1311</f>
        <v>33440.6</v>
      </c>
      <c r="G1310" s="16">
        <f t="shared" si="582"/>
        <v>6273.9</v>
      </c>
      <c r="H1310" s="16">
        <f t="shared" si="582"/>
        <v>6288.5999999999995</v>
      </c>
      <c r="I1310" s="16">
        <f t="shared" si="582"/>
        <v>0</v>
      </c>
      <c r="J1310" s="34"/>
      <c r="O1310" s="21" t="s">
        <v>1344</v>
      </c>
    </row>
    <row r="1311" spans="1:37" x14ac:dyDescent="0.3">
      <c r="A1311" s="17" t="s">
        <v>1280</v>
      </c>
      <c r="B1311" s="41">
        <v>240</v>
      </c>
      <c r="C1311" s="43" t="s">
        <v>159</v>
      </c>
      <c r="D1311" s="43" t="s">
        <v>17</v>
      </c>
      <c r="E1311" s="12" t="s">
        <v>371</v>
      </c>
      <c r="F1311" s="16">
        <v>33440.6</v>
      </c>
      <c r="G1311" s="16">
        <v>6273.9</v>
      </c>
      <c r="H1311" s="16">
        <v>6288.5999999999995</v>
      </c>
      <c r="I1311" s="16"/>
      <c r="J1311" s="34"/>
    </row>
    <row r="1312" spans="1:37" s="9" customFormat="1" ht="46.8" x14ac:dyDescent="0.3">
      <c r="A1312" s="8" t="s">
        <v>210</v>
      </c>
      <c r="B1312" s="14"/>
      <c r="C1312" s="8"/>
      <c r="D1312" s="8"/>
      <c r="E1312" s="13" t="s">
        <v>813</v>
      </c>
      <c r="F1312" s="15">
        <f>F1313+F1322+F1327+F1336</f>
        <v>404346.1</v>
      </c>
      <c r="G1312" s="15">
        <f t="shared" ref="G1312:I1312" si="583">G1313+G1322+G1327+G1336</f>
        <v>347789</v>
      </c>
      <c r="H1312" s="15">
        <f t="shared" si="583"/>
        <v>55568.6</v>
      </c>
      <c r="I1312" s="15">
        <f t="shared" si="583"/>
        <v>0</v>
      </c>
      <c r="J1312" s="33"/>
      <c r="K1312" s="23"/>
      <c r="L1312" s="23" t="s">
        <v>1341</v>
      </c>
      <c r="M1312" s="23"/>
      <c r="N1312" s="23"/>
      <c r="O1312" s="23"/>
      <c r="P1312" s="23"/>
      <c r="Q1312" s="23"/>
      <c r="R1312" s="23"/>
      <c r="S1312" s="23"/>
      <c r="T1312" s="23"/>
      <c r="U1312" s="23"/>
      <c r="V1312" s="23"/>
      <c r="W1312" s="23"/>
      <c r="X1312" s="23"/>
      <c r="Y1312" s="23"/>
      <c r="Z1312" s="23"/>
      <c r="AA1312" s="23"/>
      <c r="AB1312" s="23"/>
      <c r="AC1312" s="23"/>
      <c r="AD1312" s="23"/>
      <c r="AE1312" s="23"/>
      <c r="AF1312" s="23"/>
      <c r="AG1312" s="23"/>
      <c r="AH1312" s="23"/>
      <c r="AI1312" s="23"/>
      <c r="AJ1312" s="23"/>
      <c r="AK1312" s="23"/>
    </row>
    <row r="1313" spans="1:16" ht="31.2" x14ac:dyDescent="0.3">
      <c r="A1313" s="43" t="s">
        <v>207</v>
      </c>
      <c r="B1313" s="41"/>
      <c r="C1313" s="43"/>
      <c r="D1313" s="43"/>
      <c r="E1313" s="12" t="s">
        <v>814</v>
      </c>
      <c r="F1313" s="16">
        <f>F1314+F1318</f>
        <v>43458.999999999993</v>
      </c>
      <c r="G1313" s="16">
        <f t="shared" ref="G1313:I1313" si="584">G1314+G1318</f>
        <v>54713.1</v>
      </c>
      <c r="H1313" s="16">
        <f t="shared" si="584"/>
        <v>54713.1</v>
      </c>
      <c r="I1313" s="16">
        <f t="shared" si="584"/>
        <v>0</v>
      </c>
      <c r="J1313" s="34"/>
      <c r="M1313" s="21" t="s">
        <v>1342</v>
      </c>
    </row>
    <row r="1314" spans="1:16" x14ac:dyDescent="0.3">
      <c r="A1314" s="43" t="s">
        <v>208</v>
      </c>
      <c r="B1314" s="41"/>
      <c r="C1314" s="43"/>
      <c r="D1314" s="43"/>
      <c r="E1314" s="12" t="s">
        <v>815</v>
      </c>
      <c r="F1314" s="16">
        <f t="shared" ref="F1314:I1316" si="585">F1315</f>
        <v>42864.399999999994</v>
      </c>
      <c r="G1314" s="16">
        <f t="shared" si="585"/>
        <v>54118.5</v>
      </c>
      <c r="H1314" s="16">
        <f t="shared" si="585"/>
        <v>54118.5</v>
      </c>
      <c r="I1314" s="16">
        <f t="shared" si="585"/>
        <v>0</v>
      </c>
      <c r="J1314" s="34"/>
      <c r="P1314" s="21" t="s">
        <v>1346</v>
      </c>
    </row>
    <row r="1315" spans="1:16" ht="31.2" x14ac:dyDescent="0.3">
      <c r="A1315" s="43" t="s">
        <v>208</v>
      </c>
      <c r="B1315" s="41">
        <v>200</v>
      </c>
      <c r="C1315" s="43"/>
      <c r="D1315" s="43"/>
      <c r="E1315" s="12" t="s">
        <v>392</v>
      </c>
      <c r="F1315" s="16">
        <f t="shared" si="585"/>
        <v>42864.399999999994</v>
      </c>
      <c r="G1315" s="16">
        <f t="shared" si="585"/>
        <v>54118.5</v>
      </c>
      <c r="H1315" s="16">
        <f t="shared" si="585"/>
        <v>54118.5</v>
      </c>
      <c r="I1315" s="16">
        <f t="shared" si="585"/>
        <v>0</v>
      </c>
      <c r="J1315" s="34"/>
      <c r="N1315" s="21" t="s">
        <v>1343</v>
      </c>
    </row>
    <row r="1316" spans="1:16" ht="46.8" x14ac:dyDescent="0.3">
      <c r="A1316" s="43" t="s">
        <v>208</v>
      </c>
      <c r="B1316" s="41">
        <v>240</v>
      </c>
      <c r="C1316" s="43"/>
      <c r="D1316" s="43"/>
      <c r="E1316" s="12" t="s">
        <v>400</v>
      </c>
      <c r="F1316" s="16">
        <f t="shared" si="585"/>
        <v>42864.399999999994</v>
      </c>
      <c r="G1316" s="16">
        <f t="shared" si="585"/>
        <v>54118.5</v>
      </c>
      <c r="H1316" s="16">
        <f t="shared" si="585"/>
        <v>54118.5</v>
      </c>
      <c r="I1316" s="16">
        <f t="shared" si="585"/>
        <v>0</v>
      </c>
      <c r="J1316" s="34"/>
      <c r="O1316" s="21" t="s">
        <v>1344</v>
      </c>
    </row>
    <row r="1317" spans="1:16" x14ac:dyDescent="0.3">
      <c r="A1317" s="43" t="s">
        <v>208</v>
      </c>
      <c r="B1317" s="41">
        <v>240</v>
      </c>
      <c r="C1317" s="43" t="s">
        <v>159</v>
      </c>
      <c r="D1317" s="43" t="s">
        <v>17</v>
      </c>
      <c r="E1317" s="12" t="s">
        <v>371</v>
      </c>
      <c r="F1317" s="16">
        <v>42864.399999999994</v>
      </c>
      <c r="G1317" s="16">
        <v>54118.5</v>
      </c>
      <c r="H1317" s="16">
        <v>54118.5</v>
      </c>
      <c r="I1317" s="16"/>
      <c r="J1317" s="34"/>
    </row>
    <row r="1318" spans="1:16" ht="78" x14ac:dyDescent="0.3">
      <c r="A1318" s="43" t="s">
        <v>209</v>
      </c>
      <c r="B1318" s="41"/>
      <c r="C1318" s="43"/>
      <c r="D1318" s="43"/>
      <c r="E1318" s="12" t="s">
        <v>652</v>
      </c>
      <c r="F1318" s="16">
        <f t="shared" ref="F1318:I1320" si="586">F1319</f>
        <v>594.6</v>
      </c>
      <c r="G1318" s="16">
        <f t="shared" si="586"/>
        <v>594.6</v>
      </c>
      <c r="H1318" s="16">
        <f t="shared" si="586"/>
        <v>594.6</v>
      </c>
      <c r="I1318" s="16">
        <f t="shared" si="586"/>
        <v>0</v>
      </c>
      <c r="J1318" s="34"/>
      <c r="P1318" s="21" t="s">
        <v>1346</v>
      </c>
    </row>
    <row r="1319" spans="1:16" ht="31.2" x14ac:dyDescent="0.3">
      <c r="A1319" s="43" t="s">
        <v>209</v>
      </c>
      <c r="B1319" s="41">
        <v>200</v>
      </c>
      <c r="C1319" s="43"/>
      <c r="D1319" s="43"/>
      <c r="E1319" s="12" t="s">
        <v>392</v>
      </c>
      <c r="F1319" s="16">
        <f t="shared" si="586"/>
        <v>594.6</v>
      </c>
      <c r="G1319" s="16">
        <f t="shared" si="586"/>
        <v>594.6</v>
      </c>
      <c r="H1319" s="16">
        <f t="shared" si="586"/>
        <v>594.6</v>
      </c>
      <c r="I1319" s="16">
        <f t="shared" si="586"/>
        <v>0</v>
      </c>
      <c r="J1319" s="34"/>
      <c r="N1319" s="21" t="s">
        <v>1343</v>
      </c>
    </row>
    <row r="1320" spans="1:16" ht="46.8" x14ac:dyDescent="0.3">
      <c r="A1320" s="43" t="s">
        <v>209</v>
      </c>
      <c r="B1320" s="41">
        <v>240</v>
      </c>
      <c r="C1320" s="43"/>
      <c r="D1320" s="43"/>
      <c r="E1320" s="12" t="s">
        <v>400</v>
      </c>
      <c r="F1320" s="16">
        <f t="shared" si="586"/>
        <v>594.6</v>
      </c>
      <c r="G1320" s="16">
        <f t="shared" si="586"/>
        <v>594.6</v>
      </c>
      <c r="H1320" s="16">
        <f t="shared" si="586"/>
        <v>594.6</v>
      </c>
      <c r="I1320" s="16">
        <f t="shared" si="586"/>
        <v>0</v>
      </c>
      <c r="J1320" s="34"/>
      <c r="O1320" s="21" t="s">
        <v>1344</v>
      </c>
    </row>
    <row r="1321" spans="1:16" x14ac:dyDescent="0.3">
      <c r="A1321" s="43" t="s">
        <v>209</v>
      </c>
      <c r="B1321" s="41">
        <v>240</v>
      </c>
      <c r="C1321" s="43" t="s">
        <v>159</v>
      </c>
      <c r="D1321" s="43" t="s">
        <v>17</v>
      </c>
      <c r="E1321" s="12" t="s">
        <v>371</v>
      </c>
      <c r="F1321" s="16">
        <v>594.6</v>
      </c>
      <c r="G1321" s="16">
        <v>594.6</v>
      </c>
      <c r="H1321" s="16">
        <v>594.6</v>
      </c>
      <c r="I1321" s="16"/>
      <c r="J1321" s="34"/>
    </row>
    <row r="1322" spans="1:16" ht="31.2" x14ac:dyDescent="0.3">
      <c r="A1322" s="43" t="s">
        <v>211</v>
      </c>
      <c r="B1322" s="41"/>
      <c r="C1322" s="43"/>
      <c r="D1322" s="43"/>
      <c r="E1322" s="12" t="s">
        <v>653</v>
      </c>
      <c r="F1322" s="16">
        <f t="shared" ref="F1322:I1323" si="587">F1323</f>
        <v>855.5</v>
      </c>
      <c r="G1322" s="16">
        <f t="shared" si="587"/>
        <v>855.5</v>
      </c>
      <c r="H1322" s="16">
        <f t="shared" si="587"/>
        <v>855.5</v>
      </c>
      <c r="I1322" s="16">
        <f t="shared" si="587"/>
        <v>0</v>
      </c>
      <c r="J1322" s="34"/>
      <c r="M1322" s="21" t="s">
        <v>1342</v>
      </c>
    </row>
    <row r="1323" spans="1:16" ht="93.6" x14ac:dyDescent="0.3">
      <c r="A1323" s="43" t="s">
        <v>739</v>
      </c>
      <c r="B1323" s="41"/>
      <c r="C1323" s="43"/>
      <c r="D1323" s="43"/>
      <c r="E1323" s="12" t="s">
        <v>740</v>
      </c>
      <c r="F1323" s="16">
        <f t="shared" si="587"/>
        <v>855.5</v>
      </c>
      <c r="G1323" s="16">
        <f t="shared" si="587"/>
        <v>855.5</v>
      </c>
      <c r="H1323" s="16">
        <f t="shared" si="587"/>
        <v>855.5</v>
      </c>
      <c r="I1323" s="16">
        <f t="shared" si="587"/>
        <v>0</v>
      </c>
      <c r="J1323" s="34"/>
      <c r="P1323" s="21" t="s">
        <v>1346</v>
      </c>
    </row>
    <row r="1324" spans="1:16" ht="31.2" x14ac:dyDescent="0.3">
      <c r="A1324" s="43" t="s">
        <v>739</v>
      </c>
      <c r="B1324" s="41">
        <v>200</v>
      </c>
      <c r="C1324" s="43"/>
      <c r="D1324" s="43"/>
      <c r="E1324" s="12" t="s">
        <v>392</v>
      </c>
      <c r="F1324" s="16">
        <f t="shared" ref="F1324:I1325" si="588">F1325</f>
        <v>855.5</v>
      </c>
      <c r="G1324" s="16">
        <f t="shared" si="588"/>
        <v>855.5</v>
      </c>
      <c r="H1324" s="16">
        <f t="shared" si="588"/>
        <v>855.5</v>
      </c>
      <c r="I1324" s="16">
        <f t="shared" si="588"/>
        <v>0</v>
      </c>
      <c r="J1324" s="34"/>
      <c r="N1324" s="21" t="s">
        <v>1343</v>
      </c>
    </row>
    <row r="1325" spans="1:16" ht="46.8" x14ac:dyDescent="0.3">
      <c r="A1325" s="43" t="s">
        <v>739</v>
      </c>
      <c r="B1325" s="41">
        <v>240</v>
      </c>
      <c r="C1325" s="43"/>
      <c r="D1325" s="43"/>
      <c r="E1325" s="12" t="s">
        <v>400</v>
      </c>
      <c r="F1325" s="16">
        <f t="shared" si="588"/>
        <v>855.5</v>
      </c>
      <c r="G1325" s="16">
        <f t="shared" si="588"/>
        <v>855.5</v>
      </c>
      <c r="H1325" s="16">
        <f t="shared" si="588"/>
        <v>855.5</v>
      </c>
      <c r="I1325" s="16">
        <f t="shared" si="588"/>
        <v>0</v>
      </c>
      <c r="J1325" s="34"/>
      <c r="O1325" s="21" t="s">
        <v>1344</v>
      </c>
    </row>
    <row r="1326" spans="1:16" x14ac:dyDescent="0.3">
      <c r="A1326" s="43" t="s">
        <v>739</v>
      </c>
      <c r="B1326" s="41">
        <v>240</v>
      </c>
      <c r="C1326" s="43" t="s">
        <v>159</v>
      </c>
      <c r="D1326" s="43" t="s">
        <v>17</v>
      </c>
      <c r="E1326" s="12" t="s">
        <v>371</v>
      </c>
      <c r="F1326" s="16">
        <v>855.5</v>
      </c>
      <c r="G1326" s="16">
        <v>855.5</v>
      </c>
      <c r="H1326" s="16">
        <v>855.5</v>
      </c>
      <c r="I1326" s="16"/>
      <c r="J1326" s="34"/>
    </row>
    <row r="1327" spans="1:16" ht="46.8" x14ac:dyDescent="0.3">
      <c r="A1327" s="43" t="s">
        <v>212</v>
      </c>
      <c r="B1327" s="41"/>
      <c r="C1327" s="43"/>
      <c r="D1327" s="43"/>
      <c r="E1327" s="12" t="s">
        <v>816</v>
      </c>
      <c r="F1327" s="16">
        <f t="shared" ref="F1327:I1327" si="589">F1328+F1332</f>
        <v>0</v>
      </c>
      <c r="G1327" s="16">
        <f t="shared" si="589"/>
        <v>204701.4</v>
      </c>
      <c r="H1327" s="16">
        <f t="shared" si="589"/>
        <v>0</v>
      </c>
      <c r="I1327" s="16">
        <f t="shared" si="589"/>
        <v>0</v>
      </c>
      <c r="J1327" s="34"/>
      <c r="M1327" s="21" t="s">
        <v>1342</v>
      </c>
    </row>
    <row r="1328" spans="1:16" ht="31.2" x14ac:dyDescent="0.3">
      <c r="A1328" s="17" t="s">
        <v>741</v>
      </c>
      <c r="B1328" s="17"/>
      <c r="C1328" s="17"/>
      <c r="D1328" s="17"/>
      <c r="E1328" s="12" t="s">
        <v>817</v>
      </c>
      <c r="F1328" s="16">
        <f t="shared" ref="F1328:I1328" si="590">F1329</f>
        <v>0</v>
      </c>
      <c r="G1328" s="16">
        <f t="shared" si="590"/>
        <v>204701.4</v>
      </c>
      <c r="H1328" s="16">
        <f t="shared" si="590"/>
        <v>0</v>
      </c>
      <c r="I1328" s="16">
        <f t="shared" si="590"/>
        <v>0</v>
      </c>
      <c r="J1328" s="34"/>
      <c r="P1328" s="21" t="s">
        <v>1346</v>
      </c>
    </row>
    <row r="1329" spans="1:37" ht="31.2" x14ac:dyDescent="0.3">
      <c r="A1329" s="17" t="s">
        <v>741</v>
      </c>
      <c r="B1329" s="41">
        <v>200</v>
      </c>
      <c r="C1329" s="43"/>
      <c r="D1329" s="43"/>
      <c r="E1329" s="12" t="s">
        <v>392</v>
      </c>
      <c r="F1329" s="16">
        <f t="shared" ref="F1329:I1330" si="591">F1330</f>
        <v>0</v>
      </c>
      <c r="G1329" s="16">
        <f t="shared" si="591"/>
        <v>204701.4</v>
      </c>
      <c r="H1329" s="16">
        <f t="shared" si="591"/>
        <v>0</v>
      </c>
      <c r="I1329" s="16">
        <f t="shared" si="591"/>
        <v>0</v>
      </c>
      <c r="J1329" s="34"/>
      <c r="N1329" s="21" t="s">
        <v>1343</v>
      </c>
    </row>
    <row r="1330" spans="1:37" ht="46.8" x14ac:dyDescent="0.3">
      <c r="A1330" s="17" t="s">
        <v>741</v>
      </c>
      <c r="B1330" s="41">
        <v>240</v>
      </c>
      <c r="C1330" s="43"/>
      <c r="D1330" s="43"/>
      <c r="E1330" s="12" t="s">
        <v>400</v>
      </c>
      <c r="F1330" s="16">
        <f t="shared" si="591"/>
        <v>0</v>
      </c>
      <c r="G1330" s="16">
        <f t="shared" si="591"/>
        <v>204701.4</v>
      </c>
      <c r="H1330" s="16">
        <f t="shared" si="591"/>
        <v>0</v>
      </c>
      <c r="I1330" s="16">
        <f t="shared" si="591"/>
        <v>0</v>
      </c>
      <c r="J1330" s="34"/>
      <c r="O1330" s="21" t="s">
        <v>1344</v>
      </c>
    </row>
    <row r="1331" spans="1:37" x14ac:dyDescent="0.3">
      <c r="A1331" s="17" t="s">
        <v>741</v>
      </c>
      <c r="B1331" s="41">
        <v>240</v>
      </c>
      <c r="C1331" s="43" t="s">
        <v>159</v>
      </c>
      <c r="D1331" s="43" t="s">
        <v>17</v>
      </c>
      <c r="E1331" s="12" t="s">
        <v>371</v>
      </c>
      <c r="F1331" s="16"/>
      <c r="G1331" s="16">
        <v>204701.4</v>
      </c>
      <c r="H1331" s="16"/>
      <c r="I1331" s="16"/>
      <c r="J1331" s="34"/>
    </row>
    <row r="1332" spans="1:37" hidden="1" x14ac:dyDescent="0.3">
      <c r="A1332" s="17" t="s">
        <v>1100</v>
      </c>
      <c r="B1332" s="41"/>
      <c r="C1332" s="43"/>
      <c r="D1332" s="43"/>
      <c r="E1332" s="12" t="s">
        <v>862</v>
      </c>
      <c r="F1332" s="16">
        <f t="shared" ref="F1332:I1334" si="592">F1333</f>
        <v>0</v>
      </c>
      <c r="G1332" s="16">
        <f t="shared" si="592"/>
        <v>0</v>
      </c>
      <c r="H1332" s="16">
        <f t="shared" si="592"/>
        <v>0</v>
      </c>
      <c r="I1332" s="16">
        <f t="shared" si="592"/>
        <v>0</v>
      </c>
      <c r="J1332" s="34">
        <v>0</v>
      </c>
      <c r="P1332" s="21" t="s">
        <v>1346</v>
      </c>
    </row>
    <row r="1333" spans="1:37" ht="31.2" hidden="1" x14ac:dyDescent="0.3">
      <c r="A1333" s="17" t="s">
        <v>1100</v>
      </c>
      <c r="B1333" s="41">
        <v>200</v>
      </c>
      <c r="C1333" s="43"/>
      <c r="D1333" s="43"/>
      <c r="E1333" s="12" t="s">
        <v>392</v>
      </c>
      <c r="F1333" s="16">
        <f t="shared" si="592"/>
        <v>0</v>
      </c>
      <c r="G1333" s="16">
        <f t="shared" si="592"/>
        <v>0</v>
      </c>
      <c r="H1333" s="16">
        <f t="shared" si="592"/>
        <v>0</v>
      </c>
      <c r="I1333" s="16">
        <f t="shared" si="592"/>
        <v>0</v>
      </c>
      <c r="J1333" s="34">
        <v>0</v>
      </c>
      <c r="N1333" s="21" t="s">
        <v>1343</v>
      </c>
    </row>
    <row r="1334" spans="1:37" ht="46.8" hidden="1" x14ac:dyDescent="0.3">
      <c r="A1334" s="17" t="s">
        <v>1100</v>
      </c>
      <c r="B1334" s="41">
        <v>240</v>
      </c>
      <c r="C1334" s="43"/>
      <c r="D1334" s="43"/>
      <c r="E1334" s="12" t="s">
        <v>400</v>
      </c>
      <c r="F1334" s="16">
        <f t="shared" si="592"/>
        <v>0</v>
      </c>
      <c r="G1334" s="16">
        <f t="shared" si="592"/>
        <v>0</v>
      </c>
      <c r="H1334" s="16">
        <f t="shared" si="592"/>
        <v>0</v>
      </c>
      <c r="I1334" s="16">
        <f t="shared" si="592"/>
        <v>0</v>
      </c>
      <c r="J1334" s="34">
        <v>0</v>
      </c>
      <c r="O1334" s="21" t="s">
        <v>1344</v>
      </c>
    </row>
    <row r="1335" spans="1:37" hidden="1" x14ac:dyDescent="0.3">
      <c r="A1335" s="17" t="s">
        <v>1100</v>
      </c>
      <c r="B1335" s="41">
        <v>240</v>
      </c>
      <c r="C1335" s="43" t="s">
        <v>159</v>
      </c>
      <c r="D1335" s="43" t="s">
        <v>17</v>
      </c>
      <c r="E1335" s="12" t="s">
        <v>371</v>
      </c>
      <c r="F1335" s="16"/>
      <c r="G1335" s="16"/>
      <c r="H1335" s="16"/>
      <c r="I1335" s="16"/>
      <c r="J1335" s="34">
        <v>0</v>
      </c>
    </row>
    <row r="1336" spans="1:37" ht="46.8" x14ac:dyDescent="0.3">
      <c r="A1336" s="43" t="s">
        <v>213</v>
      </c>
      <c r="B1336" s="41"/>
      <c r="C1336" s="43"/>
      <c r="D1336" s="43"/>
      <c r="E1336" s="12" t="s">
        <v>818</v>
      </c>
      <c r="F1336" s="16">
        <f t="shared" ref="F1336:I1336" si="593">F1337</f>
        <v>360031.6</v>
      </c>
      <c r="G1336" s="16">
        <f t="shared" si="593"/>
        <v>87519</v>
      </c>
      <c r="H1336" s="16">
        <f t="shared" si="593"/>
        <v>0</v>
      </c>
      <c r="I1336" s="16">
        <f t="shared" si="593"/>
        <v>0</v>
      </c>
      <c r="J1336" s="34"/>
      <c r="M1336" s="21" t="s">
        <v>1342</v>
      </c>
    </row>
    <row r="1337" spans="1:37" ht="31.2" x14ac:dyDescent="0.3">
      <c r="A1337" s="43" t="s">
        <v>711</v>
      </c>
      <c r="B1337" s="41"/>
      <c r="C1337" s="43"/>
      <c r="D1337" s="43"/>
      <c r="E1337" s="12" t="s">
        <v>819</v>
      </c>
      <c r="F1337" s="16">
        <f t="shared" ref="F1337:I1339" si="594">F1338</f>
        <v>360031.6</v>
      </c>
      <c r="G1337" s="16">
        <f t="shared" si="594"/>
        <v>87519</v>
      </c>
      <c r="H1337" s="16">
        <f t="shared" si="594"/>
        <v>0</v>
      </c>
      <c r="I1337" s="16">
        <f t="shared" si="594"/>
        <v>0</v>
      </c>
      <c r="J1337" s="34"/>
      <c r="P1337" s="21" t="s">
        <v>1346</v>
      </c>
    </row>
    <row r="1338" spans="1:37" ht="46.8" x14ac:dyDescent="0.3">
      <c r="A1338" s="43" t="s">
        <v>711</v>
      </c>
      <c r="B1338" s="41">
        <v>400</v>
      </c>
      <c r="C1338" s="43"/>
      <c r="D1338" s="43"/>
      <c r="E1338" s="12" t="s">
        <v>394</v>
      </c>
      <c r="F1338" s="16">
        <f t="shared" si="594"/>
        <v>360031.6</v>
      </c>
      <c r="G1338" s="16">
        <f t="shared" si="594"/>
        <v>87519</v>
      </c>
      <c r="H1338" s="16">
        <f t="shared" si="594"/>
        <v>0</v>
      </c>
      <c r="I1338" s="16">
        <f t="shared" si="594"/>
        <v>0</v>
      </c>
      <c r="J1338" s="34"/>
      <c r="N1338" s="21" t="s">
        <v>1343</v>
      </c>
    </row>
    <row r="1339" spans="1:37" x14ac:dyDescent="0.3">
      <c r="A1339" s="43" t="s">
        <v>711</v>
      </c>
      <c r="B1339" s="41">
        <v>410</v>
      </c>
      <c r="C1339" s="43"/>
      <c r="D1339" s="43"/>
      <c r="E1339" s="12" t="s">
        <v>407</v>
      </c>
      <c r="F1339" s="16">
        <f t="shared" si="594"/>
        <v>360031.6</v>
      </c>
      <c r="G1339" s="16">
        <f t="shared" si="594"/>
        <v>87519</v>
      </c>
      <c r="H1339" s="16">
        <f t="shared" si="594"/>
        <v>0</v>
      </c>
      <c r="I1339" s="16">
        <f t="shared" si="594"/>
        <v>0</v>
      </c>
      <c r="J1339" s="34"/>
      <c r="O1339" s="21" t="s">
        <v>1344</v>
      </c>
    </row>
    <row r="1340" spans="1:37" x14ac:dyDescent="0.3">
      <c r="A1340" s="43" t="s">
        <v>711</v>
      </c>
      <c r="B1340" s="41">
        <v>410</v>
      </c>
      <c r="C1340" s="43" t="s">
        <v>159</v>
      </c>
      <c r="D1340" s="43" t="s">
        <v>17</v>
      </c>
      <c r="E1340" s="12" t="s">
        <v>371</v>
      </c>
      <c r="F1340" s="16">
        <v>360031.6</v>
      </c>
      <c r="G1340" s="16">
        <v>87519</v>
      </c>
      <c r="H1340" s="16"/>
      <c r="I1340" s="16"/>
      <c r="J1340" s="34"/>
    </row>
    <row r="1341" spans="1:37" s="9" customFormat="1" ht="62.4" x14ac:dyDescent="0.3">
      <c r="A1341" s="20" t="s">
        <v>887</v>
      </c>
      <c r="B1341" s="14"/>
      <c r="C1341" s="8"/>
      <c r="D1341" s="8"/>
      <c r="E1341" s="13" t="s">
        <v>889</v>
      </c>
      <c r="F1341" s="15">
        <f t="shared" ref="F1341:I1341" si="595">F1342</f>
        <v>100000</v>
      </c>
      <c r="G1341" s="15">
        <f t="shared" si="595"/>
        <v>100000</v>
      </c>
      <c r="H1341" s="15">
        <f t="shared" si="595"/>
        <v>100000</v>
      </c>
      <c r="I1341" s="15">
        <f t="shared" si="595"/>
        <v>0</v>
      </c>
      <c r="J1341" s="33"/>
      <c r="K1341" s="23"/>
      <c r="L1341" s="23" t="s">
        <v>1341</v>
      </c>
      <c r="M1341" s="23"/>
      <c r="N1341" s="23"/>
      <c r="O1341" s="23"/>
      <c r="P1341" s="23"/>
      <c r="Q1341" s="23"/>
      <c r="R1341" s="23"/>
      <c r="S1341" s="23"/>
      <c r="T1341" s="23"/>
      <c r="U1341" s="23"/>
      <c r="V1341" s="23"/>
      <c r="W1341" s="23"/>
      <c r="X1341" s="23"/>
      <c r="Y1341" s="23"/>
      <c r="Z1341" s="23"/>
      <c r="AA1341" s="23"/>
      <c r="AB1341" s="23"/>
      <c r="AC1341" s="23"/>
      <c r="AD1341" s="23"/>
      <c r="AE1341" s="23"/>
      <c r="AF1341" s="23"/>
      <c r="AG1341" s="23"/>
      <c r="AH1341" s="23"/>
      <c r="AI1341" s="23"/>
      <c r="AJ1341" s="23"/>
      <c r="AK1341" s="23"/>
    </row>
    <row r="1342" spans="1:37" ht="78" x14ac:dyDescent="0.3">
      <c r="A1342" s="17" t="s">
        <v>888</v>
      </c>
      <c r="B1342" s="41"/>
      <c r="C1342" s="43"/>
      <c r="D1342" s="43"/>
      <c r="E1342" s="12" t="s">
        <v>890</v>
      </c>
      <c r="F1342" s="16">
        <f t="shared" ref="F1342:I1348" si="596">F1343</f>
        <v>100000</v>
      </c>
      <c r="G1342" s="16">
        <f t="shared" si="596"/>
        <v>100000</v>
      </c>
      <c r="H1342" s="16">
        <f t="shared" si="596"/>
        <v>100000</v>
      </c>
      <c r="I1342" s="16">
        <f t="shared" si="596"/>
        <v>0</v>
      </c>
      <c r="J1342" s="34"/>
      <c r="M1342" s="21" t="s">
        <v>1342</v>
      </c>
    </row>
    <row r="1343" spans="1:37" ht="31.2" x14ac:dyDescent="0.3">
      <c r="A1343" s="17" t="s">
        <v>891</v>
      </c>
      <c r="B1343" s="41"/>
      <c r="C1343" s="43"/>
      <c r="D1343" s="43"/>
      <c r="E1343" s="12" t="s">
        <v>892</v>
      </c>
      <c r="F1343" s="16">
        <f>F1347+F1344</f>
        <v>100000</v>
      </c>
      <c r="G1343" s="16">
        <f t="shared" ref="G1343:I1343" si="597">G1347+G1344</f>
        <v>100000</v>
      </c>
      <c r="H1343" s="16">
        <f t="shared" si="597"/>
        <v>100000</v>
      </c>
      <c r="I1343" s="16">
        <f t="shared" si="597"/>
        <v>0</v>
      </c>
      <c r="J1343" s="34"/>
      <c r="P1343" s="21" t="s">
        <v>1346</v>
      </c>
    </row>
    <row r="1344" spans="1:37" ht="31.2" x14ac:dyDescent="0.3">
      <c r="A1344" s="17" t="s">
        <v>891</v>
      </c>
      <c r="B1344" s="41">
        <v>200</v>
      </c>
      <c r="C1344" s="43"/>
      <c r="D1344" s="43"/>
      <c r="E1344" s="12" t="s">
        <v>392</v>
      </c>
      <c r="F1344" s="16">
        <f>F1345</f>
        <v>100000</v>
      </c>
      <c r="G1344" s="16">
        <f t="shared" ref="G1344:I1345" si="598">G1345</f>
        <v>0</v>
      </c>
      <c r="H1344" s="16">
        <f t="shared" si="598"/>
        <v>0</v>
      </c>
      <c r="I1344" s="16">
        <f t="shared" si="598"/>
        <v>0</v>
      </c>
      <c r="J1344" s="34"/>
      <c r="N1344" s="21" t="s">
        <v>1343</v>
      </c>
    </row>
    <row r="1345" spans="1:37" ht="46.8" x14ac:dyDescent="0.3">
      <c r="A1345" s="17" t="s">
        <v>891</v>
      </c>
      <c r="B1345" s="41">
        <v>240</v>
      </c>
      <c r="C1345" s="43"/>
      <c r="D1345" s="43"/>
      <c r="E1345" s="12" t="s">
        <v>400</v>
      </c>
      <c r="F1345" s="16">
        <f>F1346</f>
        <v>100000</v>
      </c>
      <c r="G1345" s="16">
        <f t="shared" si="598"/>
        <v>0</v>
      </c>
      <c r="H1345" s="16">
        <f t="shared" si="598"/>
        <v>0</v>
      </c>
      <c r="I1345" s="16">
        <f t="shared" si="598"/>
        <v>0</v>
      </c>
      <c r="J1345" s="34"/>
      <c r="O1345" s="21" t="s">
        <v>1344</v>
      </c>
    </row>
    <row r="1346" spans="1:37" x14ac:dyDescent="0.3">
      <c r="A1346" s="17" t="s">
        <v>891</v>
      </c>
      <c r="B1346" s="41">
        <v>240</v>
      </c>
      <c r="C1346" s="43" t="s">
        <v>112</v>
      </c>
      <c r="D1346" s="43" t="s">
        <v>26</v>
      </c>
      <c r="E1346" s="12" t="s">
        <v>367</v>
      </c>
      <c r="F1346" s="16">
        <v>100000</v>
      </c>
      <c r="G1346" s="16"/>
      <c r="H1346" s="16"/>
      <c r="I1346" s="16"/>
      <c r="J1346" s="34"/>
    </row>
    <row r="1347" spans="1:37" x14ac:dyDescent="0.3">
      <c r="A1347" s="17" t="s">
        <v>891</v>
      </c>
      <c r="B1347" s="41">
        <v>800</v>
      </c>
      <c r="C1347" s="43"/>
      <c r="D1347" s="43"/>
      <c r="E1347" s="12" t="s">
        <v>397</v>
      </c>
      <c r="F1347" s="16">
        <f t="shared" si="596"/>
        <v>0</v>
      </c>
      <c r="G1347" s="16">
        <f t="shared" si="596"/>
        <v>100000</v>
      </c>
      <c r="H1347" s="16">
        <f t="shared" si="596"/>
        <v>100000</v>
      </c>
      <c r="I1347" s="16">
        <f t="shared" si="596"/>
        <v>0</v>
      </c>
      <c r="J1347" s="34"/>
      <c r="N1347" s="21" t="s">
        <v>1343</v>
      </c>
    </row>
    <row r="1348" spans="1:37" x14ac:dyDescent="0.3">
      <c r="A1348" s="17" t="s">
        <v>891</v>
      </c>
      <c r="B1348" s="41">
        <v>870</v>
      </c>
      <c r="C1348" s="43"/>
      <c r="D1348" s="43"/>
      <c r="E1348" s="12" t="s">
        <v>416</v>
      </c>
      <c r="F1348" s="16">
        <f t="shared" si="596"/>
        <v>0</v>
      </c>
      <c r="G1348" s="16">
        <f t="shared" si="596"/>
        <v>100000</v>
      </c>
      <c r="H1348" s="16">
        <f t="shared" si="596"/>
        <v>100000</v>
      </c>
      <c r="I1348" s="16">
        <f t="shared" si="596"/>
        <v>0</v>
      </c>
      <c r="J1348" s="34"/>
      <c r="O1348" s="21" t="s">
        <v>1344</v>
      </c>
    </row>
    <row r="1349" spans="1:37" x14ac:dyDescent="0.3">
      <c r="A1349" s="17" t="s">
        <v>891</v>
      </c>
      <c r="B1349" s="41">
        <v>870</v>
      </c>
      <c r="C1349" s="43" t="s">
        <v>112</v>
      </c>
      <c r="D1349" s="43" t="s">
        <v>26</v>
      </c>
      <c r="E1349" s="12" t="s">
        <v>367</v>
      </c>
      <c r="F1349" s="16"/>
      <c r="G1349" s="16">
        <v>100000</v>
      </c>
      <c r="H1349" s="16">
        <v>100000</v>
      </c>
      <c r="I1349" s="16"/>
      <c r="J1349" s="34"/>
    </row>
    <row r="1350" spans="1:37" s="7" customFormat="1" ht="62.4" x14ac:dyDescent="0.3">
      <c r="A1350" s="24" t="s">
        <v>893</v>
      </c>
      <c r="B1350" s="11"/>
      <c r="C1350" s="6"/>
      <c r="D1350" s="6"/>
      <c r="E1350" s="42" t="s">
        <v>897</v>
      </c>
      <c r="F1350" s="10">
        <f t="shared" ref="F1350:I1350" si="599">F1351</f>
        <v>9395653.8999999985</v>
      </c>
      <c r="G1350" s="10">
        <f t="shared" si="599"/>
        <v>9034732.7999999989</v>
      </c>
      <c r="H1350" s="10">
        <f t="shared" si="599"/>
        <v>9167002.5</v>
      </c>
      <c r="I1350" s="10">
        <f t="shared" si="599"/>
        <v>0</v>
      </c>
      <c r="J1350" s="32"/>
      <c r="K1350" s="22" t="s">
        <v>1340</v>
      </c>
      <c r="L1350" s="22"/>
      <c r="M1350" s="22"/>
      <c r="N1350" s="22"/>
      <c r="O1350" s="22"/>
      <c r="P1350" s="22"/>
      <c r="Q1350" s="22"/>
      <c r="R1350" s="22"/>
      <c r="S1350" s="22"/>
      <c r="T1350" s="22"/>
      <c r="U1350" s="22"/>
      <c r="V1350" s="22"/>
      <c r="W1350" s="22"/>
      <c r="X1350" s="22"/>
      <c r="Y1350" s="22"/>
      <c r="Z1350" s="22"/>
      <c r="AA1350" s="22"/>
      <c r="AB1350" s="22"/>
      <c r="AC1350" s="22"/>
      <c r="AD1350" s="22"/>
      <c r="AE1350" s="22"/>
      <c r="AF1350" s="22"/>
      <c r="AG1350" s="22"/>
      <c r="AH1350" s="22"/>
      <c r="AI1350" s="22"/>
      <c r="AJ1350" s="22"/>
      <c r="AK1350" s="22"/>
    </row>
    <row r="1351" spans="1:37" s="9" customFormat="1" ht="31.2" x14ac:dyDescent="0.3">
      <c r="A1351" s="20" t="s">
        <v>894</v>
      </c>
      <c r="B1351" s="14"/>
      <c r="C1351" s="8"/>
      <c r="D1351" s="8"/>
      <c r="E1351" s="13" t="s">
        <v>898</v>
      </c>
      <c r="F1351" s="15">
        <f>F1352+F1361+F1380+F1385+F1394+F1403</f>
        <v>9395653.8999999985</v>
      </c>
      <c r="G1351" s="15">
        <f t="shared" ref="G1351:I1351" si="600">G1352+G1361+G1380+G1385+G1394+G1403</f>
        <v>9034732.7999999989</v>
      </c>
      <c r="H1351" s="15">
        <f t="shared" si="600"/>
        <v>9167002.5</v>
      </c>
      <c r="I1351" s="15">
        <f t="shared" si="600"/>
        <v>0</v>
      </c>
      <c r="J1351" s="33"/>
      <c r="K1351" s="23"/>
      <c r="L1351" s="23" t="s">
        <v>1341</v>
      </c>
      <c r="M1351" s="23"/>
      <c r="N1351" s="23"/>
      <c r="O1351" s="23"/>
      <c r="P1351" s="23"/>
      <c r="Q1351" s="23"/>
      <c r="R1351" s="23"/>
      <c r="S1351" s="23"/>
      <c r="T1351" s="23"/>
      <c r="U1351" s="23"/>
      <c r="V1351" s="23"/>
      <c r="W1351" s="23"/>
      <c r="X1351" s="23"/>
      <c r="Y1351" s="23"/>
      <c r="Z1351" s="23"/>
      <c r="AA1351" s="23"/>
      <c r="AB1351" s="23"/>
      <c r="AC1351" s="23"/>
      <c r="AD1351" s="23"/>
      <c r="AE1351" s="23"/>
      <c r="AF1351" s="23"/>
      <c r="AG1351" s="23"/>
      <c r="AH1351" s="23"/>
      <c r="AI1351" s="23"/>
      <c r="AJ1351" s="23"/>
      <c r="AK1351" s="23"/>
    </row>
    <row r="1352" spans="1:37" ht="31.2" x14ac:dyDescent="0.3">
      <c r="A1352" s="17" t="s">
        <v>900</v>
      </c>
      <c r="B1352" s="41"/>
      <c r="C1352" s="43"/>
      <c r="D1352" s="43"/>
      <c r="E1352" s="12" t="s">
        <v>902</v>
      </c>
      <c r="F1352" s="16">
        <f t="shared" ref="F1352:I1352" si="601">F1353+F1357</f>
        <v>6895618.5</v>
      </c>
      <c r="G1352" s="16">
        <f t="shared" si="601"/>
        <v>7095713.7000000002</v>
      </c>
      <c r="H1352" s="16">
        <f t="shared" si="601"/>
        <v>7295713.7000000002</v>
      </c>
      <c r="I1352" s="16">
        <f t="shared" si="601"/>
        <v>0</v>
      </c>
      <c r="J1352" s="34"/>
      <c r="M1352" s="21" t="s">
        <v>1342</v>
      </c>
    </row>
    <row r="1353" spans="1:37" ht="78" x14ac:dyDescent="0.3">
      <c r="A1353" s="17" t="s">
        <v>901</v>
      </c>
      <c r="B1353" s="41"/>
      <c r="C1353" s="43"/>
      <c r="D1353" s="43"/>
      <c r="E1353" s="12" t="s">
        <v>903</v>
      </c>
      <c r="F1353" s="16">
        <f t="shared" ref="F1353:I1355" si="602">F1354</f>
        <v>6004254.2000000002</v>
      </c>
      <c r="G1353" s="16">
        <f t="shared" si="602"/>
        <v>6086278.7999999998</v>
      </c>
      <c r="H1353" s="16">
        <f t="shared" si="602"/>
        <v>6286278.7999999998</v>
      </c>
      <c r="I1353" s="16">
        <f t="shared" si="602"/>
        <v>0</v>
      </c>
      <c r="J1353" s="34"/>
      <c r="P1353" s="21" t="s">
        <v>1346</v>
      </c>
    </row>
    <row r="1354" spans="1:37" ht="31.2" x14ac:dyDescent="0.3">
      <c r="A1354" s="17" t="s">
        <v>901</v>
      </c>
      <c r="B1354" s="41">
        <v>200</v>
      </c>
      <c r="C1354" s="43"/>
      <c r="D1354" s="43"/>
      <c r="E1354" s="12" t="s">
        <v>392</v>
      </c>
      <c r="F1354" s="16">
        <f t="shared" si="602"/>
        <v>6004254.2000000002</v>
      </c>
      <c r="G1354" s="16">
        <f t="shared" si="602"/>
        <v>6086278.7999999998</v>
      </c>
      <c r="H1354" s="16">
        <f t="shared" si="602"/>
        <v>6286278.7999999998</v>
      </c>
      <c r="I1354" s="16">
        <f t="shared" si="602"/>
        <v>0</v>
      </c>
      <c r="J1354" s="34"/>
      <c r="N1354" s="21" t="s">
        <v>1343</v>
      </c>
    </row>
    <row r="1355" spans="1:37" ht="46.8" x14ac:dyDescent="0.3">
      <c r="A1355" s="17" t="s">
        <v>901</v>
      </c>
      <c r="B1355" s="41">
        <v>240</v>
      </c>
      <c r="C1355" s="43"/>
      <c r="D1355" s="43"/>
      <c r="E1355" s="12" t="s">
        <v>400</v>
      </c>
      <c r="F1355" s="16">
        <f t="shared" si="602"/>
        <v>6004254.2000000002</v>
      </c>
      <c r="G1355" s="16">
        <f t="shared" si="602"/>
        <v>6086278.7999999998</v>
      </c>
      <c r="H1355" s="16">
        <f t="shared" si="602"/>
        <v>6286278.7999999998</v>
      </c>
      <c r="I1355" s="16">
        <f t="shared" si="602"/>
        <v>0</v>
      </c>
      <c r="J1355" s="34"/>
      <c r="O1355" s="21" t="s">
        <v>1344</v>
      </c>
    </row>
    <row r="1356" spans="1:37" x14ac:dyDescent="0.3">
      <c r="A1356" s="17" t="s">
        <v>901</v>
      </c>
      <c r="B1356" s="41">
        <v>240</v>
      </c>
      <c r="C1356" s="43" t="s">
        <v>112</v>
      </c>
      <c r="D1356" s="43" t="s">
        <v>21</v>
      </c>
      <c r="E1356" s="12" t="s">
        <v>366</v>
      </c>
      <c r="F1356" s="16">
        <v>6004254.2000000002</v>
      </c>
      <c r="G1356" s="16">
        <v>6086278.7999999998</v>
      </c>
      <c r="H1356" s="16">
        <v>6286278.7999999998</v>
      </c>
      <c r="I1356" s="16"/>
      <c r="J1356" s="34"/>
    </row>
    <row r="1357" spans="1:37" ht="78" x14ac:dyDescent="0.3">
      <c r="A1357" s="17" t="s">
        <v>904</v>
      </c>
      <c r="B1357" s="41"/>
      <c r="C1357" s="43"/>
      <c r="D1357" s="43"/>
      <c r="E1357" s="12" t="s">
        <v>905</v>
      </c>
      <c r="F1357" s="16">
        <f t="shared" ref="F1357:I1359" si="603">F1358</f>
        <v>891364.3</v>
      </c>
      <c r="G1357" s="16">
        <f t="shared" si="603"/>
        <v>1009434.9</v>
      </c>
      <c r="H1357" s="16">
        <f t="shared" si="603"/>
        <v>1009434.9</v>
      </c>
      <c r="I1357" s="16">
        <f t="shared" si="603"/>
        <v>0</v>
      </c>
      <c r="J1357" s="34"/>
      <c r="P1357" s="21" t="s">
        <v>1346</v>
      </c>
    </row>
    <row r="1358" spans="1:37" ht="31.2" x14ac:dyDescent="0.3">
      <c r="A1358" s="17" t="s">
        <v>904</v>
      </c>
      <c r="B1358" s="41">
        <v>200</v>
      </c>
      <c r="C1358" s="43"/>
      <c r="D1358" s="43"/>
      <c r="E1358" s="12" t="s">
        <v>392</v>
      </c>
      <c r="F1358" s="16">
        <f t="shared" si="603"/>
        <v>891364.3</v>
      </c>
      <c r="G1358" s="16">
        <f t="shared" si="603"/>
        <v>1009434.9</v>
      </c>
      <c r="H1358" s="16">
        <f t="shared" si="603"/>
        <v>1009434.9</v>
      </c>
      <c r="I1358" s="16">
        <f t="shared" si="603"/>
        <v>0</v>
      </c>
      <c r="J1358" s="34"/>
      <c r="N1358" s="21" t="s">
        <v>1343</v>
      </c>
    </row>
    <row r="1359" spans="1:37" ht="46.8" x14ac:dyDescent="0.3">
      <c r="A1359" s="17" t="s">
        <v>904</v>
      </c>
      <c r="B1359" s="41">
        <v>240</v>
      </c>
      <c r="C1359" s="43"/>
      <c r="D1359" s="43"/>
      <c r="E1359" s="12" t="s">
        <v>400</v>
      </c>
      <c r="F1359" s="16">
        <f t="shared" si="603"/>
        <v>891364.3</v>
      </c>
      <c r="G1359" s="16">
        <f t="shared" si="603"/>
        <v>1009434.9</v>
      </c>
      <c r="H1359" s="16">
        <f t="shared" si="603"/>
        <v>1009434.9</v>
      </c>
      <c r="I1359" s="16">
        <f t="shared" si="603"/>
        <v>0</v>
      </c>
      <c r="J1359" s="34"/>
      <c r="O1359" s="21" t="s">
        <v>1344</v>
      </c>
    </row>
    <row r="1360" spans="1:37" x14ac:dyDescent="0.3">
      <c r="A1360" s="17" t="s">
        <v>904</v>
      </c>
      <c r="B1360" s="41">
        <v>240</v>
      </c>
      <c r="C1360" s="43" t="s">
        <v>112</v>
      </c>
      <c r="D1360" s="43" t="s">
        <v>21</v>
      </c>
      <c r="E1360" s="12" t="s">
        <v>366</v>
      </c>
      <c r="F1360" s="16">
        <v>891364.3</v>
      </c>
      <c r="G1360" s="16">
        <v>1009434.9</v>
      </c>
      <c r="H1360" s="16">
        <v>1009434.9</v>
      </c>
      <c r="I1360" s="16"/>
      <c r="J1360" s="34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</row>
    <row r="1361" spans="1:37" ht="46.8" x14ac:dyDescent="0.3">
      <c r="A1361" s="17" t="s">
        <v>906</v>
      </c>
      <c r="B1361" s="41"/>
      <c r="C1361" s="43"/>
      <c r="D1361" s="43"/>
      <c r="E1361" s="12" t="s">
        <v>908</v>
      </c>
      <c r="F1361" s="16">
        <f t="shared" ref="F1361:I1361" si="604">F1362+F1376+F1372</f>
        <v>242699</v>
      </c>
      <c r="G1361" s="16">
        <f t="shared" si="604"/>
        <v>252255.7</v>
      </c>
      <c r="H1361" s="16">
        <f t="shared" si="604"/>
        <v>258534.7</v>
      </c>
      <c r="I1361" s="16">
        <f t="shared" si="604"/>
        <v>0</v>
      </c>
      <c r="J1361" s="34"/>
      <c r="K1361" s="2"/>
      <c r="L1361" s="2"/>
      <c r="M1361" s="21" t="s">
        <v>1342</v>
      </c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</row>
    <row r="1362" spans="1:37" ht="46.8" x14ac:dyDescent="0.3">
      <c r="A1362" s="17" t="s">
        <v>907</v>
      </c>
      <c r="B1362" s="41"/>
      <c r="C1362" s="43"/>
      <c r="D1362" s="43"/>
      <c r="E1362" s="12" t="s">
        <v>436</v>
      </c>
      <c r="F1362" s="16">
        <f t="shared" ref="F1362:I1362" si="605">F1363+F1366+F1369</f>
        <v>119397</v>
      </c>
      <c r="G1362" s="16">
        <f t="shared" si="605"/>
        <v>123482.7</v>
      </c>
      <c r="H1362" s="16">
        <f t="shared" si="605"/>
        <v>123482.7</v>
      </c>
      <c r="I1362" s="16">
        <f t="shared" si="605"/>
        <v>0</v>
      </c>
      <c r="J1362" s="34"/>
      <c r="K1362" s="2"/>
      <c r="L1362" s="2"/>
      <c r="M1362" s="2"/>
      <c r="N1362" s="2"/>
      <c r="O1362" s="2"/>
      <c r="P1362" s="21" t="s">
        <v>1346</v>
      </c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</row>
    <row r="1363" spans="1:37" ht="93.6" x14ac:dyDescent="0.3">
      <c r="A1363" s="17" t="s">
        <v>907</v>
      </c>
      <c r="B1363" s="17" t="s">
        <v>845</v>
      </c>
      <c r="C1363" s="43"/>
      <c r="D1363" s="43"/>
      <c r="E1363" s="12" t="s">
        <v>391</v>
      </c>
      <c r="F1363" s="16">
        <f t="shared" ref="F1363:I1364" si="606">F1364</f>
        <v>112609</v>
      </c>
      <c r="G1363" s="16">
        <f t="shared" si="606"/>
        <v>116694.7</v>
      </c>
      <c r="H1363" s="16">
        <f t="shared" si="606"/>
        <v>116694.7</v>
      </c>
      <c r="I1363" s="16">
        <f t="shared" si="606"/>
        <v>0</v>
      </c>
      <c r="J1363" s="34"/>
      <c r="K1363" s="2"/>
      <c r="L1363" s="2"/>
      <c r="M1363" s="2"/>
      <c r="N1363" s="21" t="s">
        <v>1343</v>
      </c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</row>
    <row r="1364" spans="1:37" ht="31.2" x14ac:dyDescent="0.3">
      <c r="A1364" s="17" t="s">
        <v>907</v>
      </c>
      <c r="B1364" s="41">
        <v>110</v>
      </c>
      <c r="C1364" s="43"/>
      <c r="D1364" s="43"/>
      <c r="E1364" s="12" t="s">
        <v>398</v>
      </c>
      <c r="F1364" s="16">
        <f t="shared" si="606"/>
        <v>112609</v>
      </c>
      <c r="G1364" s="16">
        <f t="shared" si="606"/>
        <v>116694.7</v>
      </c>
      <c r="H1364" s="16">
        <f t="shared" si="606"/>
        <v>116694.7</v>
      </c>
      <c r="I1364" s="16">
        <f t="shared" si="606"/>
        <v>0</v>
      </c>
      <c r="J1364" s="34"/>
      <c r="K1364" s="2"/>
      <c r="L1364" s="2"/>
      <c r="M1364" s="2"/>
      <c r="N1364" s="2"/>
      <c r="O1364" s="21" t="s">
        <v>1344</v>
      </c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</row>
    <row r="1365" spans="1:37" x14ac:dyDescent="0.3">
      <c r="A1365" s="17" t="s">
        <v>907</v>
      </c>
      <c r="B1365" s="41">
        <v>110</v>
      </c>
      <c r="C1365" s="43" t="s">
        <v>112</v>
      </c>
      <c r="D1365" s="43" t="s">
        <v>21</v>
      </c>
      <c r="E1365" s="12" t="s">
        <v>366</v>
      </c>
      <c r="F1365" s="16">
        <f>115641-3032</f>
        <v>112609</v>
      </c>
      <c r="G1365" s="16">
        <f>119836.8-3142.1</f>
        <v>116694.7</v>
      </c>
      <c r="H1365" s="16">
        <f>119836.8-3142.1</f>
        <v>116694.7</v>
      </c>
      <c r="I1365" s="16"/>
      <c r="J1365" s="34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</row>
    <row r="1366" spans="1:37" ht="31.2" x14ac:dyDescent="0.3">
      <c r="A1366" s="17" t="s">
        <v>907</v>
      </c>
      <c r="B1366" s="17" t="s">
        <v>846</v>
      </c>
      <c r="C1366" s="43"/>
      <c r="D1366" s="43"/>
      <c r="E1366" s="12" t="s">
        <v>392</v>
      </c>
      <c r="F1366" s="16">
        <f t="shared" ref="F1366:I1367" si="607">F1367</f>
        <v>6777.1</v>
      </c>
      <c r="G1366" s="16">
        <f t="shared" si="607"/>
        <v>6777.1</v>
      </c>
      <c r="H1366" s="16">
        <f t="shared" si="607"/>
        <v>6777.1</v>
      </c>
      <c r="I1366" s="16">
        <f t="shared" si="607"/>
        <v>0</v>
      </c>
      <c r="J1366" s="34"/>
      <c r="K1366" s="2"/>
      <c r="L1366" s="2"/>
      <c r="M1366" s="2"/>
      <c r="N1366" s="21" t="s">
        <v>1343</v>
      </c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</row>
    <row r="1367" spans="1:37" ht="46.8" x14ac:dyDescent="0.3">
      <c r="A1367" s="17" t="s">
        <v>907</v>
      </c>
      <c r="B1367" s="41">
        <v>240</v>
      </c>
      <c r="C1367" s="43"/>
      <c r="D1367" s="43"/>
      <c r="E1367" s="12" t="s">
        <v>400</v>
      </c>
      <c r="F1367" s="16">
        <f t="shared" si="607"/>
        <v>6777.1</v>
      </c>
      <c r="G1367" s="16">
        <f t="shared" si="607"/>
        <v>6777.1</v>
      </c>
      <c r="H1367" s="16">
        <f t="shared" si="607"/>
        <v>6777.1</v>
      </c>
      <c r="I1367" s="16">
        <f t="shared" si="607"/>
        <v>0</v>
      </c>
      <c r="J1367" s="34"/>
      <c r="K1367" s="2"/>
      <c r="L1367" s="2"/>
      <c r="M1367" s="2"/>
      <c r="N1367" s="2"/>
      <c r="O1367" s="21" t="s">
        <v>1344</v>
      </c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</row>
    <row r="1368" spans="1:37" x14ac:dyDescent="0.3">
      <c r="A1368" s="17" t="s">
        <v>907</v>
      </c>
      <c r="B1368" s="41">
        <v>240</v>
      </c>
      <c r="C1368" s="43" t="s">
        <v>112</v>
      </c>
      <c r="D1368" s="43" t="s">
        <v>21</v>
      </c>
      <c r="E1368" s="12" t="s">
        <v>366</v>
      </c>
      <c r="F1368" s="16">
        <f>6994.6-217.5</f>
        <v>6777.1</v>
      </c>
      <c r="G1368" s="16">
        <f>6994.6-217.5</f>
        <v>6777.1</v>
      </c>
      <c r="H1368" s="16">
        <f>6994.6-217.5</f>
        <v>6777.1</v>
      </c>
      <c r="I1368" s="16"/>
      <c r="J1368" s="34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</row>
    <row r="1369" spans="1:37" x14ac:dyDescent="0.3">
      <c r="A1369" s="17" t="s">
        <v>907</v>
      </c>
      <c r="B1369" s="17" t="s">
        <v>847</v>
      </c>
      <c r="C1369" s="43"/>
      <c r="D1369" s="43"/>
      <c r="E1369" s="12" t="s">
        <v>397</v>
      </c>
      <c r="F1369" s="16">
        <f t="shared" ref="F1369:I1370" si="608">F1370</f>
        <v>10.9</v>
      </c>
      <c r="G1369" s="16">
        <f t="shared" si="608"/>
        <v>10.9</v>
      </c>
      <c r="H1369" s="16">
        <f t="shared" si="608"/>
        <v>10.9</v>
      </c>
      <c r="I1369" s="16">
        <f t="shared" si="608"/>
        <v>0</v>
      </c>
      <c r="J1369" s="34"/>
      <c r="K1369" s="2"/>
      <c r="L1369" s="2"/>
      <c r="M1369" s="2"/>
      <c r="N1369" s="21" t="s">
        <v>1343</v>
      </c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</row>
    <row r="1370" spans="1:37" x14ac:dyDescent="0.3">
      <c r="A1370" s="17" t="s">
        <v>907</v>
      </c>
      <c r="B1370" s="41">
        <v>850</v>
      </c>
      <c r="C1370" s="43"/>
      <c r="D1370" s="43"/>
      <c r="E1370" s="12" t="s">
        <v>414</v>
      </c>
      <c r="F1370" s="16">
        <f t="shared" si="608"/>
        <v>10.9</v>
      </c>
      <c r="G1370" s="16">
        <f t="shared" si="608"/>
        <v>10.9</v>
      </c>
      <c r="H1370" s="16">
        <f t="shared" si="608"/>
        <v>10.9</v>
      </c>
      <c r="I1370" s="16">
        <f t="shared" si="608"/>
        <v>0</v>
      </c>
      <c r="J1370" s="34"/>
      <c r="K1370" s="2"/>
      <c r="L1370" s="2"/>
      <c r="M1370" s="2"/>
      <c r="N1370" s="2"/>
      <c r="O1370" s="21" t="s">
        <v>1344</v>
      </c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</row>
    <row r="1371" spans="1:37" x14ac:dyDescent="0.3">
      <c r="A1371" s="17" t="s">
        <v>907</v>
      </c>
      <c r="B1371" s="41">
        <v>850</v>
      </c>
      <c r="C1371" s="43" t="s">
        <v>112</v>
      </c>
      <c r="D1371" s="43" t="s">
        <v>21</v>
      </c>
      <c r="E1371" s="12" t="s">
        <v>366</v>
      </c>
      <c r="F1371" s="16">
        <v>10.9</v>
      </c>
      <c r="G1371" s="16">
        <v>10.9</v>
      </c>
      <c r="H1371" s="16">
        <v>10.9</v>
      </c>
      <c r="I1371" s="16"/>
      <c r="J1371" s="34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</row>
    <row r="1372" spans="1:37" ht="78" x14ac:dyDescent="0.3">
      <c r="A1372" s="17" t="s">
        <v>1124</v>
      </c>
      <c r="B1372" s="41"/>
      <c r="C1372" s="43"/>
      <c r="D1372" s="43"/>
      <c r="E1372" s="12" t="s">
        <v>1123</v>
      </c>
      <c r="F1372" s="16">
        <f t="shared" ref="F1372:I1374" si="609">F1373</f>
        <v>123302</v>
      </c>
      <c r="G1372" s="16">
        <f t="shared" si="609"/>
        <v>128773</v>
      </c>
      <c r="H1372" s="16">
        <f t="shared" si="609"/>
        <v>135052</v>
      </c>
      <c r="I1372" s="16">
        <f t="shared" si="609"/>
        <v>0</v>
      </c>
      <c r="J1372" s="34"/>
      <c r="K1372" s="2"/>
      <c r="L1372" s="2"/>
      <c r="M1372" s="2"/>
      <c r="N1372" s="2"/>
      <c r="O1372" s="2"/>
      <c r="P1372" s="21" t="s">
        <v>1346</v>
      </c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</row>
    <row r="1373" spans="1:37" ht="31.2" x14ac:dyDescent="0.3">
      <c r="A1373" s="17" t="s">
        <v>1124</v>
      </c>
      <c r="B1373" s="17" t="s">
        <v>846</v>
      </c>
      <c r="C1373" s="43"/>
      <c r="D1373" s="43"/>
      <c r="E1373" s="12" t="s">
        <v>392</v>
      </c>
      <c r="F1373" s="16">
        <f t="shared" si="609"/>
        <v>123302</v>
      </c>
      <c r="G1373" s="16">
        <f t="shared" si="609"/>
        <v>128773</v>
      </c>
      <c r="H1373" s="16">
        <f t="shared" si="609"/>
        <v>135052</v>
      </c>
      <c r="I1373" s="16">
        <f t="shared" si="609"/>
        <v>0</v>
      </c>
      <c r="J1373" s="34"/>
      <c r="K1373" s="2"/>
      <c r="L1373" s="2"/>
      <c r="M1373" s="2"/>
      <c r="N1373" s="21" t="s">
        <v>1343</v>
      </c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</row>
    <row r="1374" spans="1:37" ht="46.8" x14ac:dyDescent="0.3">
      <c r="A1374" s="17" t="s">
        <v>1124</v>
      </c>
      <c r="B1374" s="41">
        <v>240</v>
      </c>
      <c r="C1374" s="43"/>
      <c r="D1374" s="43"/>
      <c r="E1374" s="12" t="s">
        <v>400</v>
      </c>
      <c r="F1374" s="16">
        <f t="shared" si="609"/>
        <v>123302</v>
      </c>
      <c r="G1374" s="16">
        <f t="shared" si="609"/>
        <v>128773</v>
      </c>
      <c r="H1374" s="16">
        <f t="shared" si="609"/>
        <v>135052</v>
      </c>
      <c r="I1374" s="16">
        <f t="shared" si="609"/>
        <v>0</v>
      </c>
      <c r="J1374" s="34"/>
      <c r="K1374" s="2"/>
      <c r="L1374" s="2"/>
      <c r="M1374" s="2"/>
      <c r="N1374" s="2"/>
      <c r="O1374" s="21" t="s">
        <v>1344</v>
      </c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</row>
    <row r="1375" spans="1:37" x14ac:dyDescent="0.3">
      <c r="A1375" s="17" t="s">
        <v>1124</v>
      </c>
      <c r="B1375" s="41">
        <v>240</v>
      </c>
      <c r="C1375" s="43" t="s">
        <v>112</v>
      </c>
      <c r="D1375" s="43" t="s">
        <v>21</v>
      </c>
      <c r="E1375" s="12" t="s">
        <v>366</v>
      </c>
      <c r="F1375" s="16">
        <v>123302</v>
      </c>
      <c r="G1375" s="16">
        <v>128773</v>
      </c>
      <c r="H1375" s="16">
        <v>135052</v>
      </c>
      <c r="I1375" s="16"/>
      <c r="J1375" s="34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</row>
    <row r="1376" spans="1:37" ht="46.8" hidden="1" x14ac:dyDescent="0.3">
      <c r="A1376" s="17" t="s">
        <v>909</v>
      </c>
      <c r="B1376" s="41"/>
      <c r="C1376" s="43"/>
      <c r="D1376" s="43"/>
      <c r="E1376" s="12" t="s">
        <v>910</v>
      </c>
      <c r="F1376" s="16">
        <f t="shared" ref="F1376:I1378" si="610">F1377</f>
        <v>0</v>
      </c>
      <c r="G1376" s="16">
        <f t="shared" si="610"/>
        <v>0</v>
      </c>
      <c r="H1376" s="16">
        <f t="shared" si="610"/>
        <v>0</v>
      </c>
      <c r="I1376" s="16">
        <f t="shared" si="610"/>
        <v>0</v>
      </c>
      <c r="J1376" s="34">
        <v>0</v>
      </c>
      <c r="K1376" s="2"/>
      <c r="L1376" s="2"/>
      <c r="M1376" s="2"/>
      <c r="N1376" s="2"/>
      <c r="O1376" s="2"/>
      <c r="P1376" s="21" t="s">
        <v>1346</v>
      </c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</row>
    <row r="1377" spans="1:37" ht="31.2" hidden="1" x14ac:dyDescent="0.3">
      <c r="A1377" s="17" t="s">
        <v>909</v>
      </c>
      <c r="B1377" s="17" t="s">
        <v>846</v>
      </c>
      <c r="C1377" s="43"/>
      <c r="D1377" s="43"/>
      <c r="E1377" s="12" t="s">
        <v>392</v>
      </c>
      <c r="F1377" s="16">
        <f t="shared" si="610"/>
        <v>0</v>
      </c>
      <c r="G1377" s="16">
        <f t="shared" si="610"/>
        <v>0</v>
      </c>
      <c r="H1377" s="16">
        <f t="shared" si="610"/>
        <v>0</v>
      </c>
      <c r="I1377" s="16">
        <f t="shared" si="610"/>
        <v>0</v>
      </c>
      <c r="J1377" s="34">
        <v>0</v>
      </c>
      <c r="K1377" s="2"/>
      <c r="L1377" s="2"/>
      <c r="M1377" s="2"/>
      <c r="N1377" s="21" t="s">
        <v>1343</v>
      </c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</row>
    <row r="1378" spans="1:37" ht="46.8" hidden="1" x14ac:dyDescent="0.3">
      <c r="A1378" s="17" t="s">
        <v>909</v>
      </c>
      <c r="B1378" s="41">
        <v>240</v>
      </c>
      <c r="C1378" s="43"/>
      <c r="D1378" s="43"/>
      <c r="E1378" s="12" t="s">
        <v>400</v>
      </c>
      <c r="F1378" s="16">
        <f t="shared" si="610"/>
        <v>0</v>
      </c>
      <c r="G1378" s="16">
        <f t="shared" si="610"/>
        <v>0</v>
      </c>
      <c r="H1378" s="16">
        <f t="shared" si="610"/>
        <v>0</v>
      </c>
      <c r="I1378" s="16">
        <f t="shared" si="610"/>
        <v>0</v>
      </c>
      <c r="J1378" s="34">
        <v>0</v>
      </c>
      <c r="K1378" s="2"/>
      <c r="L1378" s="2"/>
      <c r="M1378" s="2"/>
      <c r="N1378" s="2"/>
      <c r="O1378" s="21" t="s">
        <v>1344</v>
      </c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</row>
    <row r="1379" spans="1:37" hidden="1" x14ac:dyDescent="0.3">
      <c r="A1379" s="17" t="s">
        <v>909</v>
      </c>
      <c r="B1379" s="41">
        <v>240</v>
      </c>
      <c r="C1379" s="43" t="s">
        <v>112</v>
      </c>
      <c r="D1379" s="43" t="s">
        <v>21</v>
      </c>
      <c r="E1379" s="12" t="s">
        <v>366</v>
      </c>
      <c r="F1379" s="16"/>
      <c r="G1379" s="16"/>
      <c r="H1379" s="16"/>
      <c r="I1379" s="16"/>
      <c r="J1379" s="34">
        <v>0</v>
      </c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</row>
    <row r="1380" spans="1:37" ht="62.4" x14ac:dyDescent="0.3">
      <c r="A1380" s="17" t="s">
        <v>911</v>
      </c>
      <c r="B1380" s="41"/>
      <c r="C1380" s="43"/>
      <c r="D1380" s="43"/>
      <c r="E1380" s="12" t="s">
        <v>913</v>
      </c>
      <c r="F1380" s="16">
        <f t="shared" ref="F1380:I1383" si="611">F1381</f>
        <v>17661.099999999999</v>
      </c>
      <c r="G1380" s="16">
        <f t="shared" si="611"/>
        <v>17661.099999999999</v>
      </c>
      <c r="H1380" s="16">
        <f t="shared" si="611"/>
        <v>17661.099999999999</v>
      </c>
      <c r="I1380" s="16">
        <f t="shared" si="611"/>
        <v>0</v>
      </c>
      <c r="J1380" s="34"/>
      <c r="K1380" s="2"/>
      <c r="L1380" s="2"/>
      <c r="M1380" s="21" t="s">
        <v>1342</v>
      </c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</row>
    <row r="1381" spans="1:37" ht="78" x14ac:dyDescent="0.3">
      <c r="A1381" s="17" t="s">
        <v>912</v>
      </c>
      <c r="B1381" s="41"/>
      <c r="C1381" s="43"/>
      <c r="D1381" s="43"/>
      <c r="E1381" s="12" t="s">
        <v>914</v>
      </c>
      <c r="F1381" s="16">
        <f t="shared" si="611"/>
        <v>17661.099999999999</v>
      </c>
      <c r="G1381" s="16">
        <f t="shared" si="611"/>
        <v>17661.099999999999</v>
      </c>
      <c r="H1381" s="16">
        <f t="shared" si="611"/>
        <v>17661.099999999999</v>
      </c>
      <c r="I1381" s="16">
        <f t="shared" si="611"/>
        <v>0</v>
      </c>
      <c r="J1381" s="34"/>
      <c r="K1381" s="2"/>
      <c r="L1381" s="2"/>
      <c r="M1381" s="2"/>
      <c r="N1381" s="2"/>
      <c r="O1381" s="2"/>
      <c r="P1381" s="21" t="s">
        <v>1346</v>
      </c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</row>
    <row r="1382" spans="1:37" ht="31.2" x14ac:dyDescent="0.3">
      <c r="A1382" s="17" t="s">
        <v>912</v>
      </c>
      <c r="B1382" s="17" t="s">
        <v>846</v>
      </c>
      <c r="C1382" s="43"/>
      <c r="D1382" s="43"/>
      <c r="E1382" s="12" t="s">
        <v>392</v>
      </c>
      <c r="F1382" s="16">
        <f t="shared" si="611"/>
        <v>17661.099999999999</v>
      </c>
      <c r="G1382" s="16">
        <f t="shared" si="611"/>
        <v>17661.099999999999</v>
      </c>
      <c r="H1382" s="16">
        <f t="shared" si="611"/>
        <v>17661.099999999999</v>
      </c>
      <c r="I1382" s="16">
        <f t="shared" si="611"/>
        <v>0</v>
      </c>
      <c r="J1382" s="34"/>
      <c r="K1382" s="2"/>
      <c r="L1382" s="2"/>
      <c r="M1382" s="2"/>
      <c r="N1382" s="21" t="s">
        <v>1343</v>
      </c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</row>
    <row r="1383" spans="1:37" ht="46.8" x14ac:dyDescent="0.3">
      <c r="A1383" s="17" t="s">
        <v>912</v>
      </c>
      <c r="B1383" s="41">
        <v>240</v>
      </c>
      <c r="C1383" s="43"/>
      <c r="D1383" s="43"/>
      <c r="E1383" s="12" t="s">
        <v>400</v>
      </c>
      <c r="F1383" s="16">
        <f t="shared" si="611"/>
        <v>17661.099999999999</v>
      </c>
      <c r="G1383" s="16">
        <f t="shared" si="611"/>
        <v>17661.099999999999</v>
      </c>
      <c r="H1383" s="16">
        <f t="shared" si="611"/>
        <v>17661.099999999999</v>
      </c>
      <c r="I1383" s="16">
        <f t="shared" si="611"/>
        <v>0</v>
      </c>
      <c r="J1383" s="34"/>
      <c r="K1383" s="2"/>
      <c r="L1383" s="2"/>
      <c r="M1383" s="2"/>
      <c r="N1383" s="2"/>
      <c r="O1383" s="21" t="s">
        <v>1344</v>
      </c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</row>
    <row r="1384" spans="1:37" x14ac:dyDescent="0.3">
      <c r="A1384" s="17" t="s">
        <v>912</v>
      </c>
      <c r="B1384" s="41">
        <v>240</v>
      </c>
      <c r="C1384" s="43" t="s">
        <v>112</v>
      </c>
      <c r="D1384" s="43" t="s">
        <v>21</v>
      </c>
      <c r="E1384" s="12" t="s">
        <v>366</v>
      </c>
      <c r="F1384" s="16">
        <v>17661.099999999999</v>
      </c>
      <c r="G1384" s="16">
        <v>17661.099999999999</v>
      </c>
      <c r="H1384" s="16">
        <v>17661.099999999999</v>
      </c>
      <c r="I1384" s="16"/>
      <c r="J1384" s="34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</row>
    <row r="1385" spans="1:37" ht="31.2" x14ac:dyDescent="0.3">
      <c r="A1385" s="17" t="s">
        <v>895</v>
      </c>
      <c r="B1385" s="41"/>
      <c r="C1385" s="43"/>
      <c r="D1385" s="43"/>
      <c r="E1385" s="12" t="s">
        <v>899</v>
      </c>
      <c r="F1385" s="16">
        <f t="shared" ref="F1385:I1385" si="612">F1386+F1390</f>
        <v>118063.1</v>
      </c>
      <c r="G1385" s="16">
        <f t="shared" si="612"/>
        <v>118063.1</v>
      </c>
      <c r="H1385" s="16">
        <f t="shared" si="612"/>
        <v>118063.1</v>
      </c>
      <c r="I1385" s="16">
        <f t="shared" si="612"/>
        <v>0</v>
      </c>
      <c r="J1385" s="34"/>
      <c r="K1385" s="2"/>
      <c r="L1385" s="2"/>
      <c r="M1385" s="21" t="s">
        <v>1342</v>
      </c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</row>
    <row r="1386" spans="1:37" ht="46.8" x14ac:dyDescent="0.3">
      <c r="A1386" s="17" t="s">
        <v>915</v>
      </c>
      <c r="B1386" s="41"/>
      <c r="C1386" s="43"/>
      <c r="D1386" s="43"/>
      <c r="E1386" s="12" t="s">
        <v>1362</v>
      </c>
      <c r="F1386" s="16">
        <f t="shared" ref="F1386:I1388" si="613">F1387</f>
        <v>54508</v>
      </c>
      <c r="G1386" s="16">
        <f t="shared" si="613"/>
        <v>54508</v>
      </c>
      <c r="H1386" s="16">
        <f t="shared" si="613"/>
        <v>54508</v>
      </c>
      <c r="I1386" s="16">
        <f t="shared" si="613"/>
        <v>0</v>
      </c>
      <c r="J1386" s="34"/>
      <c r="K1386" s="2"/>
      <c r="L1386" s="2"/>
      <c r="M1386" s="2"/>
      <c r="N1386" s="2"/>
      <c r="O1386" s="2"/>
      <c r="P1386" s="21" t="s">
        <v>1346</v>
      </c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</row>
    <row r="1387" spans="1:37" ht="31.2" x14ac:dyDescent="0.3">
      <c r="A1387" s="17" t="s">
        <v>915</v>
      </c>
      <c r="B1387" s="41">
        <v>200</v>
      </c>
      <c r="C1387" s="43"/>
      <c r="D1387" s="43"/>
      <c r="E1387" s="12" t="s">
        <v>392</v>
      </c>
      <c r="F1387" s="16">
        <f t="shared" si="613"/>
        <v>54508</v>
      </c>
      <c r="G1387" s="16">
        <f t="shared" si="613"/>
        <v>54508</v>
      </c>
      <c r="H1387" s="16">
        <f t="shared" si="613"/>
        <v>54508</v>
      </c>
      <c r="I1387" s="16">
        <f t="shared" si="613"/>
        <v>0</v>
      </c>
      <c r="J1387" s="34"/>
      <c r="K1387" s="2"/>
      <c r="L1387" s="2"/>
      <c r="M1387" s="2"/>
      <c r="N1387" s="21" t="s">
        <v>1343</v>
      </c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</row>
    <row r="1388" spans="1:37" ht="46.8" x14ac:dyDescent="0.3">
      <c r="A1388" s="17" t="s">
        <v>915</v>
      </c>
      <c r="B1388" s="41">
        <v>240</v>
      </c>
      <c r="C1388" s="43"/>
      <c r="D1388" s="43"/>
      <c r="E1388" s="12" t="s">
        <v>400</v>
      </c>
      <c r="F1388" s="16">
        <f t="shared" si="613"/>
        <v>54508</v>
      </c>
      <c r="G1388" s="16">
        <f t="shared" si="613"/>
        <v>54508</v>
      </c>
      <c r="H1388" s="16">
        <f t="shared" si="613"/>
        <v>54508</v>
      </c>
      <c r="I1388" s="16">
        <f t="shared" si="613"/>
        <v>0</v>
      </c>
      <c r="J1388" s="34"/>
      <c r="K1388" s="2"/>
      <c r="L1388" s="2"/>
      <c r="M1388" s="2"/>
      <c r="N1388" s="2"/>
      <c r="O1388" s="21" t="s">
        <v>1344</v>
      </c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</row>
    <row r="1389" spans="1:37" x14ac:dyDescent="0.3">
      <c r="A1389" s="17" t="s">
        <v>915</v>
      </c>
      <c r="B1389" s="41">
        <v>240</v>
      </c>
      <c r="C1389" s="43" t="s">
        <v>112</v>
      </c>
      <c r="D1389" s="43" t="s">
        <v>26</v>
      </c>
      <c r="E1389" s="12" t="s">
        <v>367</v>
      </c>
      <c r="F1389" s="16">
        <v>54508</v>
      </c>
      <c r="G1389" s="16">
        <v>54508</v>
      </c>
      <c r="H1389" s="16">
        <v>54508</v>
      </c>
      <c r="I1389" s="16"/>
      <c r="J1389" s="34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</row>
    <row r="1390" spans="1:37" ht="31.2" x14ac:dyDescent="0.3">
      <c r="A1390" s="17" t="s">
        <v>896</v>
      </c>
      <c r="B1390" s="41"/>
      <c r="C1390" s="43"/>
      <c r="D1390" s="43"/>
      <c r="E1390" s="12" t="s">
        <v>1363</v>
      </c>
      <c r="F1390" s="16">
        <f t="shared" ref="F1390:I1392" si="614">F1391</f>
        <v>63555.100000000006</v>
      </c>
      <c r="G1390" s="16">
        <f t="shared" si="614"/>
        <v>63555.100000000006</v>
      </c>
      <c r="H1390" s="16">
        <f t="shared" si="614"/>
        <v>63555.1</v>
      </c>
      <c r="I1390" s="16">
        <f t="shared" si="614"/>
        <v>0</v>
      </c>
      <c r="J1390" s="34"/>
      <c r="K1390" s="2"/>
      <c r="L1390" s="2"/>
      <c r="M1390" s="2"/>
      <c r="N1390" s="2"/>
      <c r="O1390" s="2"/>
      <c r="P1390" s="21" t="s">
        <v>1346</v>
      </c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</row>
    <row r="1391" spans="1:37" ht="31.2" x14ac:dyDescent="0.3">
      <c r="A1391" s="17" t="s">
        <v>896</v>
      </c>
      <c r="B1391" s="41">
        <v>200</v>
      </c>
      <c r="C1391" s="43"/>
      <c r="D1391" s="43"/>
      <c r="E1391" s="12" t="s">
        <v>392</v>
      </c>
      <c r="F1391" s="16">
        <f t="shared" si="614"/>
        <v>63555.100000000006</v>
      </c>
      <c r="G1391" s="16">
        <f t="shared" si="614"/>
        <v>63555.100000000006</v>
      </c>
      <c r="H1391" s="16">
        <f t="shared" si="614"/>
        <v>63555.1</v>
      </c>
      <c r="I1391" s="16">
        <f t="shared" si="614"/>
        <v>0</v>
      </c>
      <c r="J1391" s="34"/>
      <c r="K1391" s="2"/>
      <c r="L1391" s="2"/>
      <c r="M1391" s="2"/>
      <c r="N1391" s="21" t="s">
        <v>1343</v>
      </c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</row>
    <row r="1392" spans="1:37" ht="46.8" x14ac:dyDescent="0.3">
      <c r="A1392" s="17" t="s">
        <v>896</v>
      </c>
      <c r="B1392" s="41">
        <v>240</v>
      </c>
      <c r="C1392" s="43"/>
      <c r="D1392" s="43"/>
      <c r="E1392" s="12" t="s">
        <v>400</v>
      </c>
      <c r="F1392" s="16">
        <f t="shared" si="614"/>
        <v>63555.100000000006</v>
      </c>
      <c r="G1392" s="16">
        <f t="shared" si="614"/>
        <v>63555.100000000006</v>
      </c>
      <c r="H1392" s="16">
        <f t="shared" si="614"/>
        <v>63555.1</v>
      </c>
      <c r="I1392" s="16">
        <f t="shared" si="614"/>
        <v>0</v>
      </c>
      <c r="J1392" s="34"/>
      <c r="K1392" s="2"/>
      <c r="L1392" s="2"/>
      <c r="M1392" s="2"/>
      <c r="N1392" s="2"/>
      <c r="O1392" s="21" t="s">
        <v>1344</v>
      </c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</row>
    <row r="1393" spans="1:37" x14ac:dyDescent="0.3">
      <c r="A1393" s="17" t="s">
        <v>896</v>
      </c>
      <c r="B1393" s="41">
        <v>240</v>
      </c>
      <c r="C1393" s="43" t="s">
        <v>112</v>
      </c>
      <c r="D1393" s="43" t="s">
        <v>26</v>
      </c>
      <c r="E1393" s="12" t="s">
        <v>367</v>
      </c>
      <c r="F1393" s="16">
        <v>63555.100000000006</v>
      </c>
      <c r="G1393" s="16">
        <v>63555.100000000006</v>
      </c>
      <c r="H1393" s="16">
        <v>63555.1</v>
      </c>
      <c r="I1393" s="16"/>
      <c r="J1393" s="34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</row>
    <row r="1394" spans="1:37" ht="62.4" x14ac:dyDescent="0.3">
      <c r="A1394" s="17" t="s">
        <v>916</v>
      </c>
      <c r="B1394" s="41"/>
      <c r="C1394" s="43"/>
      <c r="D1394" s="43"/>
      <c r="E1394" s="12" t="s">
        <v>917</v>
      </c>
      <c r="F1394" s="16">
        <f>F1399+F1395</f>
        <v>680368.8</v>
      </c>
      <c r="G1394" s="16">
        <f t="shared" ref="G1394:I1394" si="615">G1399+G1395</f>
        <v>1175481.7</v>
      </c>
      <c r="H1394" s="16">
        <f t="shared" si="615"/>
        <v>1477029.9000000001</v>
      </c>
      <c r="I1394" s="16">
        <f t="shared" si="615"/>
        <v>0</v>
      </c>
      <c r="J1394" s="34"/>
      <c r="K1394" s="2"/>
      <c r="L1394" s="2"/>
      <c r="M1394" s="21" t="s">
        <v>1342</v>
      </c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</row>
    <row r="1395" spans="1:37" ht="46.8" x14ac:dyDescent="0.3">
      <c r="A1395" s="17" t="s">
        <v>1087</v>
      </c>
      <c r="B1395" s="17"/>
      <c r="C1395" s="12"/>
      <c r="D1395" s="43"/>
      <c r="E1395" s="12" t="s">
        <v>1088</v>
      </c>
      <c r="F1395" s="16">
        <f t="shared" ref="F1395:I1397" si="616">F1396</f>
        <v>117704.8</v>
      </c>
      <c r="G1395" s="16">
        <f t="shared" si="616"/>
        <v>104339.9</v>
      </c>
      <c r="H1395" s="16">
        <f t="shared" si="616"/>
        <v>88292.1</v>
      </c>
      <c r="I1395" s="16">
        <f t="shared" si="616"/>
        <v>0</v>
      </c>
      <c r="J1395" s="34"/>
      <c r="K1395" s="2"/>
      <c r="L1395" s="2"/>
      <c r="M1395" s="2"/>
      <c r="N1395" s="2"/>
      <c r="O1395" s="2"/>
      <c r="P1395" s="21" t="s">
        <v>1346</v>
      </c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</row>
    <row r="1396" spans="1:37" x14ac:dyDescent="0.3">
      <c r="A1396" s="17" t="s">
        <v>1087</v>
      </c>
      <c r="B1396" s="41">
        <v>800</v>
      </c>
      <c r="C1396" s="43"/>
      <c r="D1396" s="43"/>
      <c r="E1396" s="12" t="s">
        <v>397</v>
      </c>
      <c r="F1396" s="16">
        <f t="shared" si="616"/>
        <v>117704.8</v>
      </c>
      <c r="G1396" s="16">
        <f t="shared" si="616"/>
        <v>104339.9</v>
      </c>
      <c r="H1396" s="16">
        <f t="shared" si="616"/>
        <v>88292.1</v>
      </c>
      <c r="I1396" s="16">
        <f t="shared" si="616"/>
        <v>0</v>
      </c>
      <c r="J1396" s="34"/>
      <c r="K1396" s="2"/>
      <c r="L1396" s="2"/>
      <c r="M1396" s="2"/>
      <c r="N1396" s="21" t="s">
        <v>1343</v>
      </c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</row>
    <row r="1397" spans="1:37" ht="78" x14ac:dyDescent="0.3">
      <c r="A1397" s="17" t="s">
        <v>1087</v>
      </c>
      <c r="B1397" s="41">
        <v>810</v>
      </c>
      <c r="C1397" s="43"/>
      <c r="D1397" s="43"/>
      <c r="E1397" s="12" t="s">
        <v>412</v>
      </c>
      <c r="F1397" s="16">
        <f t="shared" si="616"/>
        <v>117704.8</v>
      </c>
      <c r="G1397" s="16">
        <f t="shared" si="616"/>
        <v>104339.9</v>
      </c>
      <c r="H1397" s="16">
        <f t="shared" si="616"/>
        <v>88292.1</v>
      </c>
      <c r="I1397" s="16">
        <f t="shared" si="616"/>
        <v>0</v>
      </c>
      <c r="J1397" s="34"/>
      <c r="K1397" s="2"/>
      <c r="L1397" s="2"/>
      <c r="M1397" s="2"/>
      <c r="N1397" s="2"/>
      <c r="O1397" s="21" t="s">
        <v>1344</v>
      </c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</row>
    <row r="1398" spans="1:37" x14ac:dyDescent="0.3">
      <c r="A1398" s="17" t="s">
        <v>1087</v>
      </c>
      <c r="B1398" s="41">
        <v>810</v>
      </c>
      <c r="C1398" s="43" t="s">
        <v>112</v>
      </c>
      <c r="D1398" s="43" t="s">
        <v>21</v>
      </c>
      <c r="E1398" s="12" t="s">
        <v>366</v>
      </c>
      <c r="F1398" s="16">
        <v>117704.8</v>
      </c>
      <c r="G1398" s="16">
        <v>104339.9</v>
      </c>
      <c r="H1398" s="16">
        <v>88292.1</v>
      </c>
      <c r="I1398" s="16"/>
      <c r="J1398" s="34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</row>
    <row r="1399" spans="1:37" ht="109.2" x14ac:dyDescent="0.3">
      <c r="A1399" s="17" t="s">
        <v>1260</v>
      </c>
      <c r="B1399" s="17"/>
      <c r="C1399" s="12"/>
      <c r="D1399" s="43"/>
      <c r="E1399" s="12" t="s">
        <v>1029</v>
      </c>
      <c r="F1399" s="16">
        <f t="shared" ref="F1399:I1401" si="617">F1400</f>
        <v>562664</v>
      </c>
      <c r="G1399" s="16">
        <f t="shared" si="617"/>
        <v>1071141.8</v>
      </c>
      <c r="H1399" s="16">
        <f t="shared" si="617"/>
        <v>1388737.8</v>
      </c>
      <c r="I1399" s="16">
        <f t="shared" si="617"/>
        <v>0</v>
      </c>
      <c r="J1399" s="34"/>
      <c r="K1399" s="2"/>
      <c r="L1399" s="2"/>
      <c r="M1399" s="2"/>
      <c r="N1399" s="2"/>
      <c r="O1399" s="2"/>
      <c r="P1399" s="21" t="s">
        <v>1346</v>
      </c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</row>
    <row r="1400" spans="1:37" x14ac:dyDescent="0.3">
      <c r="A1400" s="17" t="s">
        <v>1260</v>
      </c>
      <c r="B1400" s="41">
        <v>800</v>
      </c>
      <c r="C1400" s="43"/>
      <c r="D1400" s="43"/>
      <c r="E1400" s="12" t="s">
        <v>397</v>
      </c>
      <c r="F1400" s="16">
        <f t="shared" si="617"/>
        <v>562664</v>
      </c>
      <c r="G1400" s="16">
        <f t="shared" si="617"/>
        <v>1071141.8</v>
      </c>
      <c r="H1400" s="16">
        <f t="shared" si="617"/>
        <v>1388737.8</v>
      </c>
      <c r="I1400" s="16">
        <f t="shared" si="617"/>
        <v>0</v>
      </c>
      <c r="J1400" s="34"/>
      <c r="K1400" s="2"/>
      <c r="L1400" s="2"/>
      <c r="M1400" s="2"/>
      <c r="N1400" s="21" t="s">
        <v>1343</v>
      </c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</row>
    <row r="1401" spans="1:37" ht="78" x14ac:dyDescent="0.3">
      <c r="A1401" s="17" t="s">
        <v>1260</v>
      </c>
      <c r="B1401" s="41">
        <v>810</v>
      </c>
      <c r="C1401" s="43"/>
      <c r="D1401" s="43"/>
      <c r="E1401" s="12" t="s">
        <v>412</v>
      </c>
      <c r="F1401" s="16">
        <f t="shared" si="617"/>
        <v>562664</v>
      </c>
      <c r="G1401" s="16">
        <f t="shared" si="617"/>
        <v>1071141.8</v>
      </c>
      <c r="H1401" s="16">
        <f t="shared" si="617"/>
        <v>1388737.8</v>
      </c>
      <c r="I1401" s="16">
        <f t="shared" si="617"/>
        <v>0</v>
      </c>
      <c r="J1401" s="34"/>
      <c r="K1401" s="2"/>
      <c r="L1401" s="2"/>
      <c r="M1401" s="2"/>
      <c r="N1401" s="2"/>
      <c r="O1401" s="21" t="s">
        <v>1344</v>
      </c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</row>
    <row r="1402" spans="1:37" x14ac:dyDescent="0.3">
      <c r="A1402" s="17" t="s">
        <v>1260</v>
      </c>
      <c r="B1402" s="41">
        <v>810</v>
      </c>
      <c r="C1402" s="43" t="s">
        <v>112</v>
      </c>
      <c r="D1402" s="43" t="s">
        <v>21</v>
      </c>
      <c r="E1402" s="12" t="s">
        <v>366</v>
      </c>
      <c r="F1402" s="16">
        <v>562664</v>
      </c>
      <c r="G1402" s="16">
        <v>1071141.8</v>
      </c>
      <c r="H1402" s="16">
        <v>1388737.8</v>
      </c>
      <c r="I1402" s="16"/>
      <c r="J1402" s="34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</row>
    <row r="1403" spans="1:37" ht="78" x14ac:dyDescent="0.3">
      <c r="A1403" s="17" t="s">
        <v>1185</v>
      </c>
      <c r="B1403" s="41"/>
      <c r="C1403" s="43"/>
      <c r="D1403" s="43"/>
      <c r="E1403" s="12" t="s">
        <v>1186</v>
      </c>
      <c r="F1403" s="16">
        <f>F1404</f>
        <v>1441243.4000000001</v>
      </c>
      <c r="G1403" s="16">
        <f t="shared" ref="G1403:I1403" si="618">G1404</f>
        <v>375557.5</v>
      </c>
      <c r="H1403" s="16">
        <f t="shared" si="618"/>
        <v>0</v>
      </c>
      <c r="I1403" s="16">
        <f t="shared" si="618"/>
        <v>0</v>
      </c>
      <c r="J1403" s="34"/>
      <c r="K1403" s="2"/>
      <c r="L1403" s="2"/>
      <c r="M1403" s="21" t="s">
        <v>1342</v>
      </c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</row>
    <row r="1404" spans="1:37" ht="140.4" x14ac:dyDescent="0.3">
      <c r="A1404" s="17" t="s">
        <v>1211</v>
      </c>
      <c r="B1404" s="41"/>
      <c r="C1404" s="43"/>
      <c r="D1404" s="43"/>
      <c r="E1404" s="12" t="s">
        <v>1212</v>
      </c>
      <c r="F1404" s="16">
        <f t="shared" ref="F1404:I1404" si="619">F1405+F1408</f>
        <v>1441243.4000000001</v>
      </c>
      <c r="G1404" s="16">
        <f t="shared" si="619"/>
        <v>375557.5</v>
      </c>
      <c r="H1404" s="16">
        <f t="shared" si="619"/>
        <v>0</v>
      </c>
      <c r="I1404" s="16">
        <f t="shared" si="619"/>
        <v>0</v>
      </c>
      <c r="J1404" s="34"/>
      <c r="K1404" s="2"/>
      <c r="L1404" s="2"/>
      <c r="M1404" s="2"/>
      <c r="N1404" s="2"/>
      <c r="O1404" s="2"/>
      <c r="P1404" s="21" t="s">
        <v>1346</v>
      </c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</row>
    <row r="1405" spans="1:37" ht="46.8" x14ac:dyDescent="0.3">
      <c r="A1405" s="17" t="s">
        <v>1211</v>
      </c>
      <c r="B1405" s="41">
        <v>400</v>
      </c>
      <c r="C1405" s="43"/>
      <c r="D1405" s="43"/>
      <c r="E1405" s="12" t="s">
        <v>394</v>
      </c>
      <c r="F1405" s="16">
        <f t="shared" ref="F1405:I1406" si="620">F1406</f>
        <v>1087961.7000000002</v>
      </c>
      <c r="G1405" s="16">
        <f t="shared" si="620"/>
        <v>375557.5</v>
      </c>
      <c r="H1405" s="16">
        <f t="shared" si="620"/>
        <v>0</v>
      </c>
      <c r="I1405" s="16">
        <f t="shared" si="620"/>
        <v>0</v>
      </c>
      <c r="J1405" s="34"/>
      <c r="K1405" s="2"/>
      <c r="L1405" s="2"/>
      <c r="M1405" s="2"/>
      <c r="N1405" s="21" t="s">
        <v>1343</v>
      </c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</row>
    <row r="1406" spans="1:37" x14ac:dyDescent="0.3">
      <c r="A1406" s="17" t="s">
        <v>1211</v>
      </c>
      <c r="B1406" s="41">
        <v>410</v>
      </c>
      <c r="C1406" s="43"/>
      <c r="D1406" s="43"/>
      <c r="E1406" s="12" t="s">
        <v>407</v>
      </c>
      <c r="F1406" s="16">
        <f t="shared" si="620"/>
        <v>1087961.7000000002</v>
      </c>
      <c r="G1406" s="16">
        <f t="shared" si="620"/>
        <v>375557.5</v>
      </c>
      <c r="H1406" s="16">
        <f t="shared" si="620"/>
        <v>0</v>
      </c>
      <c r="I1406" s="16">
        <f t="shared" si="620"/>
        <v>0</v>
      </c>
      <c r="J1406" s="34"/>
      <c r="K1406" s="2"/>
      <c r="L1406" s="2"/>
      <c r="M1406" s="2"/>
      <c r="N1406" s="2"/>
      <c r="O1406" s="21" t="s">
        <v>1344</v>
      </c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</row>
    <row r="1407" spans="1:37" x14ac:dyDescent="0.3">
      <c r="A1407" s="17" t="s">
        <v>1211</v>
      </c>
      <c r="B1407" s="41">
        <v>410</v>
      </c>
      <c r="C1407" s="43" t="s">
        <v>112</v>
      </c>
      <c r="D1407" s="43" t="s">
        <v>21</v>
      </c>
      <c r="E1407" s="12" t="s">
        <v>366</v>
      </c>
      <c r="F1407" s="16">
        <v>1087961.7000000002</v>
      </c>
      <c r="G1407" s="16">
        <v>375557.5</v>
      </c>
      <c r="H1407" s="16"/>
      <c r="I1407" s="16"/>
      <c r="J1407" s="34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</row>
    <row r="1408" spans="1:37" x14ac:dyDescent="0.3">
      <c r="A1408" s="17" t="s">
        <v>1211</v>
      </c>
      <c r="B1408" s="41">
        <v>800</v>
      </c>
      <c r="C1408" s="43"/>
      <c r="D1408" s="43"/>
      <c r="E1408" s="12" t="s">
        <v>397</v>
      </c>
      <c r="F1408" s="16">
        <f t="shared" ref="F1408:I1409" si="621">F1409</f>
        <v>353281.7</v>
      </c>
      <c r="G1408" s="16">
        <f t="shared" si="621"/>
        <v>0</v>
      </c>
      <c r="H1408" s="16">
        <f t="shared" si="621"/>
        <v>0</v>
      </c>
      <c r="I1408" s="16">
        <f t="shared" si="621"/>
        <v>0</v>
      </c>
      <c r="J1408" s="34"/>
      <c r="K1408" s="2"/>
      <c r="L1408" s="2"/>
      <c r="M1408" s="2"/>
      <c r="N1408" s="21" t="s">
        <v>1343</v>
      </c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</row>
    <row r="1409" spans="1:37" ht="78" x14ac:dyDescent="0.3">
      <c r="A1409" s="17" t="s">
        <v>1211</v>
      </c>
      <c r="B1409" s="41">
        <v>810</v>
      </c>
      <c r="C1409" s="43"/>
      <c r="D1409" s="43"/>
      <c r="E1409" s="12" t="s">
        <v>412</v>
      </c>
      <c r="F1409" s="16">
        <f t="shared" si="621"/>
        <v>353281.7</v>
      </c>
      <c r="G1409" s="16">
        <f t="shared" si="621"/>
        <v>0</v>
      </c>
      <c r="H1409" s="16">
        <f t="shared" si="621"/>
        <v>0</v>
      </c>
      <c r="I1409" s="16">
        <f t="shared" si="621"/>
        <v>0</v>
      </c>
      <c r="J1409" s="34"/>
      <c r="K1409" s="2"/>
      <c r="L1409" s="2"/>
      <c r="M1409" s="2"/>
      <c r="N1409" s="2"/>
      <c r="O1409" s="21" t="s">
        <v>1344</v>
      </c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</row>
    <row r="1410" spans="1:37" x14ac:dyDescent="0.3">
      <c r="A1410" s="17" t="s">
        <v>1211</v>
      </c>
      <c r="B1410" s="41">
        <v>810</v>
      </c>
      <c r="C1410" s="43" t="s">
        <v>112</v>
      </c>
      <c r="D1410" s="43" t="s">
        <v>21</v>
      </c>
      <c r="E1410" s="12" t="s">
        <v>366</v>
      </c>
      <c r="F1410" s="16">
        <v>353281.7</v>
      </c>
      <c r="G1410" s="16"/>
      <c r="H1410" s="16"/>
      <c r="I1410" s="16"/>
      <c r="J1410" s="34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</row>
    <row r="1411" spans="1:37" s="7" customFormat="1" ht="31.2" x14ac:dyDescent="0.3">
      <c r="A1411" s="6" t="s">
        <v>214</v>
      </c>
      <c r="B1411" s="11"/>
      <c r="C1411" s="6"/>
      <c r="D1411" s="6"/>
      <c r="E1411" s="42" t="s">
        <v>654</v>
      </c>
      <c r="F1411" s="10">
        <f t="shared" ref="F1411:I1411" si="622">F1412+F1428</f>
        <v>357167.8</v>
      </c>
      <c r="G1411" s="10">
        <f t="shared" si="622"/>
        <v>97976</v>
      </c>
      <c r="H1411" s="10">
        <f t="shared" si="622"/>
        <v>97976</v>
      </c>
      <c r="I1411" s="10">
        <f t="shared" si="622"/>
        <v>0</v>
      </c>
      <c r="J1411" s="32"/>
      <c r="K1411" s="22" t="s">
        <v>1340</v>
      </c>
      <c r="L1411" s="22"/>
      <c r="M1411" s="22"/>
      <c r="N1411" s="22"/>
      <c r="O1411" s="22"/>
      <c r="P1411" s="22"/>
      <c r="Q1411" s="22"/>
      <c r="R1411" s="22"/>
      <c r="S1411" s="22"/>
      <c r="T1411" s="22"/>
      <c r="U1411" s="22"/>
      <c r="V1411" s="22"/>
      <c r="W1411" s="22"/>
      <c r="X1411" s="22"/>
      <c r="Y1411" s="22"/>
      <c r="Z1411" s="22"/>
      <c r="AA1411" s="22"/>
      <c r="AB1411" s="22"/>
      <c r="AC1411" s="22"/>
      <c r="AD1411" s="22"/>
      <c r="AE1411" s="22"/>
      <c r="AF1411" s="22"/>
      <c r="AG1411" s="22"/>
      <c r="AH1411" s="22"/>
      <c r="AI1411" s="22"/>
      <c r="AJ1411" s="22"/>
      <c r="AK1411" s="22"/>
    </row>
    <row r="1412" spans="1:37" s="9" customFormat="1" ht="62.4" x14ac:dyDescent="0.3">
      <c r="A1412" s="8" t="s">
        <v>215</v>
      </c>
      <c r="B1412" s="14"/>
      <c r="C1412" s="8"/>
      <c r="D1412" s="8"/>
      <c r="E1412" s="13" t="s">
        <v>655</v>
      </c>
      <c r="F1412" s="15">
        <f t="shared" ref="F1412:I1412" si="623">F1418+F1413</f>
        <v>258465</v>
      </c>
      <c r="G1412" s="15">
        <f t="shared" si="623"/>
        <v>0</v>
      </c>
      <c r="H1412" s="15">
        <f t="shared" si="623"/>
        <v>0</v>
      </c>
      <c r="I1412" s="15">
        <f t="shared" si="623"/>
        <v>0</v>
      </c>
      <c r="J1412" s="33"/>
      <c r="K1412" s="23"/>
      <c r="L1412" s="23" t="s">
        <v>1341</v>
      </c>
      <c r="M1412" s="23"/>
      <c r="N1412" s="23"/>
      <c r="O1412" s="23"/>
      <c r="P1412" s="23"/>
      <c r="Q1412" s="23"/>
      <c r="R1412" s="23"/>
      <c r="S1412" s="23"/>
      <c r="T1412" s="23"/>
      <c r="U1412" s="23"/>
      <c r="V1412" s="23"/>
      <c r="W1412" s="23"/>
      <c r="X1412" s="23"/>
      <c r="Y1412" s="23"/>
      <c r="Z1412" s="23"/>
      <c r="AA1412" s="23"/>
      <c r="AB1412" s="23"/>
      <c r="AC1412" s="23"/>
      <c r="AD1412" s="23"/>
      <c r="AE1412" s="23"/>
      <c r="AF1412" s="23"/>
      <c r="AG1412" s="23"/>
      <c r="AH1412" s="23"/>
      <c r="AI1412" s="23"/>
      <c r="AJ1412" s="23"/>
      <c r="AK1412" s="23"/>
    </row>
    <row r="1413" spans="1:37" ht="46.8" hidden="1" x14ac:dyDescent="0.3">
      <c r="A1413" s="8" t="s">
        <v>1138</v>
      </c>
      <c r="B1413" s="41"/>
      <c r="C1413" s="43"/>
      <c r="D1413" s="43"/>
      <c r="E1413" s="12" t="s">
        <v>1137</v>
      </c>
      <c r="F1413" s="16">
        <f t="shared" ref="F1413:I1416" si="624">F1414</f>
        <v>0</v>
      </c>
      <c r="G1413" s="16">
        <f t="shared" si="624"/>
        <v>0</v>
      </c>
      <c r="H1413" s="16">
        <f t="shared" si="624"/>
        <v>0</v>
      </c>
      <c r="I1413" s="16">
        <f t="shared" si="624"/>
        <v>0</v>
      </c>
      <c r="J1413" s="34">
        <v>0</v>
      </c>
      <c r="M1413" s="21" t="s">
        <v>1342</v>
      </c>
    </row>
    <row r="1414" spans="1:37" ht="62.4" hidden="1" x14ac:dyDescent="0.3">
      <c r="A1414" s="17" t="s">
        <v>1139</v>
      </c>
      <c r="B1414" s="41"/>
      <c r="C1414" s="43"/>
      <c r="D1414" s="43"/>
      <c r="E1414" s="12" t="s">
        <v>707</v>
      </c>
      <c r="F1414" s="16">
        <f t="shared" si="624"/>
        <v>0</v>
      </c>
      <c r="G1414" s="16">
        <f t="shared" si="624"/>
        <v>0</v>
      </c>
      <c r="H1414" s="16">
        <f t="shared" si="624"/>
        <v>0</v>
      </c>
      <c r="I1414" s="16">
        <f t="shared" si="624"/>
        <v>0</v>
      </c>
      <c r="J1414" s="34">
        <v>0</v>
      </c>
      <c r="P1414" s="21" t="s">
        <v>1346</v>
      </c>
    </row>
    <row r="1415" spans="1:37" hidden="1" x14ac:dyDescent="0.3">
      <c r="A1415" s="17" t="s">
        <v>1139</v>
      </c>
      <c r="B1415" s="41">
        <v>800</v>
      </c>
      <c r="C1415" s="43"/>
      <c r="D1415" s="43"/>
      <c r="E1415" s="12" t="s">
        <v>397</v>
      </c>
      <c r="F1415" s="16">
        <f t="shared" si="624"/>
        <v>0</v>
      </c>
      <c r="G1415" s="16">
        <f t="shared" si="624"/>
        <v>0</v>
      </c>
      <c r="H1415" s="16">
        <f t="shared" si="624"/>
        <v>0</v>
      </c>
      <c r="I1415" s="16">
        <f t="shared" si="624"/>
        <v>0</v>
      </c>
      <c r="J1415" s="34">
        <v>0</v>
      </c>
      <c r="N1415" s="21" t="s">
        <v>1343</v>
      </c>
    </row>
    <row r="1416" spans="1:37" ht="78" hidden="1" x14ac:dyDescent="0.3">
      <c r="A1416" s="17" t="s">
        <v>1139</v>
      </c>
      <c r="B1416" s="41">
        <v>810</v>
      </c>
      <c r="C1416" s="43"/>
      <c r="D1416" s="43"/>
      <c r="E1416" s="12" t="s">
        <v>412</v>
      </c>
      <c r="F1416" s="16">
        <f t="shared" si="624"/>
        <v>0</v>
      </c>
      <c r="G1416" s="16">
        <f t="shared" si="624"/>
        <v>0</v>
      </c>
      <c r="H1416" s="16">
        <f t="shared" si="624"/>
        <v>0</v>
      </c>
      <c r="I1416" s="16">
        <f t="shared" si="624"/>
        <v>0</v>
      </c>
      <c r="J1416" s="34">
        <v>0</v>
      </c>
      <c r="O1416" s="21" t="s">
        <v>1344</v>
      </c>
    </row>
    <row r="1417" spans="1:37" hidden="1" x14ac:dyDescent="0.3">
      <c r="A1417" s="17" t="s">
        <v>1139</v>
      </c>
      <c r="B1417" s="41">
        <v>810</v>
      </c>
      <c r="C1417" s="43" t="s">
        <v>159</v>
      </c>
      <c r="D1417" s="43" t="s">
        <v>17</v>
      </c>
      <c r="E1417" s="12" t="s">
        <v>371</v>
      </c>
      <c r="F1417" s="16"/>
      <c r="G1417" s="16"/>
      <c r="H1417" s="16"/>
      <c r="I1417" s="16"/>
      <c r="J1417" s="34">
        <v>0</v>
      </c>
    </row>
    <row r="1418" spans="1:37" ht="31.2" x14ac:dyDescent="0.3">
      <c r="A1418" s="17" t="s">
        <v>551</v>
      </c>
      <c r="B1418" s="41"/>
      <c r="C1418" s="43"/>
      <c r="D1418" s="43"/>
      <c r="E1418" s="12" t="s">
        <v>1004</v>
      </c>
      <c r="F1418" s="16">
        <f t="shared" ref="F1418:I1424" si="625">F1419</f>
        <v>258465</v>
      </c>
      <c r="G1418" s="16">
        <f t="shared" si="625"/>
        <v>0</v>
      </c>
      <c r="H1418" s="16">
        <f t="shared" si="625"/>
        <v>0</v>
      </c>
      <c r="I1418" s="16">
        <f t="shared" si="625"/>
        <v>0</v>
      </c>
      <c r="J1418" s="34"/>
      <c r="M1418" s="21" t="s">
        <v>1342</v>
      </c>
    </row>
    <row r="1419" spans="1:37" ht="31.2" x14ac:dyDescent="0.3">
      <c r="A1419" s="17" t="s">
        <v>552</v>
      </c>
      <c r="B1419" s="41"/>
      <c r="C1419" s="43"/>
      <c r="D1419" s="43"/>
      <c r="E1419" s="12" t="s">
        <v>553</v>
      </c>
      <c r="F1419" s="16">
        <f t="shared" ref="F1419:I1419" si="626">F1424+F1420</f>
        <v>258465</v>
      </c>
      <c r="G1419" s="16">
        <f t="shared" si="626"/>
        <v>0</v>
      </c>
      <c r="H1419" s="16">
        <f t="shared" si="626"/>
        <v>0</v>
      </c>
      <c r="I1419" s="16">
        <f t="shared" si="626"/>
        <v>0</v>
      </c>
      <c r="J1419" s="34"/>
      <c r="P1419" s="21" t="s">
        <v>1346</v>
      </c>
    </row>
    <row r="1420" spans="1:37" ht="46.8" x14ac:dyDescent="0.3">
      <c r="A1420" s="17" t="s">
        <v>552</v>
      </c>
      <c r="B1420" s="41">
        <v>600</v>
      </c>
      <c r="C1420" s="43"/>
      <c r="D1420" s="43"/>
      <c r="E1420" s="12" t="s">
        <v>395</v>
      </c>
      <c r="F1420" s="16">
        <f t="shared" ref="F1420:I1420" si="627">F1421</f>
        <v>47370.5</v>
      </c>
      <c r="G1420" s="16">
        <f t="shared" si="627"/>
        <v>0</v>
      </c>
      <c r="H1420" s="16">
        <f t="shared" si="627"/>
        <v>0</v>
      </c>
      <c r="I1420" s="16">
        <f t="shared" si="627"/>
        <v>0</v>
      </c>
      <c r="J1420" s="34"/>
      <c r="N1420" s="21" t="s">
        <v>1343</v>
      </c>
    </row>
    <row r="1421" spans="1:37" ht="78" x14ac:dyDescent="0.3">
      <c r="A1421" s="17" t="s">
        <v>552</v>
      </c>
      <c r="B1421" s="41">
        <v>630</v>
      </c>
      <c r="C1421" s="43"/>
      <c r="D1421" s="43"/>
      <c r="E1421" s="12" t="s">
        <v>758</v>
      </c>
      <c r="F1421" s="16">
        <f t="shared" ref="F1421:I1421" si="628">F1422+F1423</f>
        <v>47370.5</v>
      </c>
      <c r="G1421" s="16">
        <f t="shared" si="628"/>
        <v>0</v>
      </c>
      <c r="H1421" s="16">
        <f t="shared" si="628"/>
        <v>0</v>
      </c>
      <c r="I1421" s="16">
        <f t="shared" si="628"/>
        <v>0</v>
      </c>
      <c r="J1421" s="34"/>
      <c r="O1421" s="21" t="s">
        <v>1344</v>
      </c>
    </row>
    <row r="1422" spans="1:37" x14ac:dyDescent="0.3">
      <c r="A1422" s="17" t="s">
        <v>552</v>
      </c>
      <c r="B1422" s="41">
        <v>630</v>
      </c>
      <c r="C1422" s="43" t="s">
        <v>112</v>
      </c>
      <c r="D1422" s="43" t="s">
        <v>26</v>
      </c>
      <c r="E1422" s="12" t="s">
        <v>367</v>
      </c>
      <c r="F1422" s="16">
        <f>40583.4+6787.1</f>
        <v>47370.5</v>
      </c>
      <c r="G1422" s="16"/>
      <c r="H1422" s="16"/>
      <c r="I1422" s="16"/>
      <c r="J1422" s="34"/>
    </row>
    <row r="1423" spans="1:37" hidden="1" x14ac:dyDescent="0.3">
      <c r="A1423" s="17" t="s">
        <v>552</v>
      </c>
      <c r="B1423" s="41">
        <v>630</v>
      </c>
      <c r="C1423" s="43" t="s">
        <v>159</v>
      </c>
      <c r="D1423" s="43" t="s">
        <v>17</v>
      </c>
      <c r="E1423" s="12" t="s">
        <v>371</v>
      </c>
      <c r="F1423" s="16"/>
      <c r="G1423" s="16"/>
      <c r="H1423" s="16"/>
      <c r="I1423" s="16"/>
      <c r="J1423" s="34">
        <v>0</v>
      </c>
    </row>
    <row r="1424" spans="1:37" x14ac:dyDescent="0.3">
      <c r="A1424" s="17" t="s">
        <v>552</v>
      </c>
      <c r="B1424" s="41">
        <v>800</v>
      </c>
      <c r="C1424" s="43"/>
      <c r="D1424" s="43"/>
      <c r="E1424" s="12" t="s">
        <v>397</v>
      </c>
      <c r="F1424" s="16">
        <f t="shared" si="625"/>
        <v>211094.5</v>
      </c>
      <c r="G1424" s="16">
        <f t="shared" si="625"/>
        <v>0</v>
      </c>
      <c r="H1424" s="16">
        <f t="shared" si="625"/>
        <v>0</v>
      </c>
      <c r="I1424" s="16">
        <f t="shared" si="625"/>
        <v>0</v>
      </c>
      <c r="J1424" s="34"/>
      <c r="N1424" s="21" t="s">
        <v>1343</v>
      </c>
    </row>
    <row r="1425" spans="1:37" ht="78" x14ac:dyDescent="0.3">
      <c r="A1425" s="17" t="s">
        <v>552</v>
      </c>
      <c r="B1425" s="41">
        <v>810</v>
      </c>
      <c r="C1425" s="43"/>
      <c r="D1425" s="43"/>
      <c r="E1425" s="12" t="s">
        <v>412</v>
      </c>
      <c r="F1425" s="16">
        <f t="shared" ref="F1425:I1425" si="629">F1427+F1426</f>
        <v>211094.5</v>
      </c>
      <c r="G1425" s="16">
        <f t="shared" si="629"/>
        <v>0</v>
      </c>
      <c r="H1425" s="16">
        <f t="shared" si="629"/>
        <v>0</v>
      </c>
      <c r="I1425" s="16">
        <f t="shared" si="629"/>
        <v>0</v>
      </c>
      <c r="J1425" s="34"/>
      <c r="O1425" s="21" t="s">
        <v>1344</v>
      </c>
    </row>
    <row r="1426" spans="1:37" x14ac:dyDescent="0.3">
      <c r="A1426" s="17" t="s">
        <v>552</v>
      </c>
      <c r="B1426" s="41">
        <v>810</v>
      </c>
      <c r="C1426" s="43" t="s">
        <v>112</v>
      </c>
      <c r="D1426" s="43" t="s">
        <v>26</v>
      </c>
      <c r="E1426" s="12" t="s">
        <v>367</v>
      </c>
      <c r="F1426" s="16">
        <f>70175+46606.6</f>
        <v>116781.6</v>
      </c>
      <c r="G1426" s="16"/>
      <c r="H1426" s="16"/>
      <c r="I1426" s="16"/>
      <c r="J1426" s="34"/>
    </row>
    <row r="1427" spans="1:37" x14ac:dyDescent="0.3">
      <c r="A1427" s="17" t="s">
        <v>552</v>
      </c>
      <c r="B1427" s="41">
        <v>810</v>
      </c>
      <c r="C1427" s="43" t="s">
        <v>159</v>
      </c>
      <c r="D1427" s="43" t="s">
        <v>17</v>
      </c>
      <c r="E1427" s="12" t="s">
        <v>371</v>
      </c>
      <c r="F1427" s="16">
        <f>147706.6-53393.7</f>
        <v>94312.900000000009</v>
      </c>
      <c r="G1427" s="16"/>
      <c r="H1427" s="16"/>
      <c r="I1427" s="16"/>
      <c r="J1427" s="34"/>
    </row>
    <row r="1428" spans="1:37" s="9" customFormat="1" ht="46.8" x14ac:dyDescent="0.3">
      <c r="A1428" s="8" t="s">
        <v>216</v>
      </c>
      <c r="B1428" s="14"/>
      <c r="C1428" s="8"/>
      <c r="D1428" s="8"/>
      <c r="E1428" s="13" t="s">
        <v>656</v>
      </c>
      <c r="F1428" s="15">
        <f t="shared" ref="F1428:I1428" si="630">F1429+F1442</f>
        <v>98702.799999999988</v>
      </c>
      <c r="G1428" s="15">
        <f t="shared" si="630"/>
        <v>97976</v>
      </c>
      <c r="H1428" s="15">
        <f t="shared" si="630"/>
        <v>97976</v>
      </c>
      <c r="I1428" s="15">
        <f t="shared" si="630"/>
        <v>0</v>
      </c>
      <c r="J1428" s="33"/>
      <c r="K1428" s="23"/>
      <c r="L1428" s="23" t="s">
        <v>1341</v>
      </c>
      <c r="M1428" s="23"/>
      <c r="N1428" s="23"/>
      <c r="O1428" s="23"/>
      <c r="P1428" s="23"/>
      <c r="Q1428" s="23"/>
      <c r="R1428" s="23"/>
      <c r="S1428" s="23"/>
      <c r="T1428" s="23"/>
      <c r="U1428" s="23"/>
      <c r="V1428" s="23"/>
      <c r="W1428" s="23"/>
      <c r="X1428" s="23"/>
      <c r="Y1428" s="23"/>
      <c r="Z1428" s="23"/>
      <c r="AA1428" s="23"/>
      <c r="AB1428" s="23"/>
      <c r="AC1428" s="23"/>
      <c r="AD1428" s="23"/>
      <c r="AE1428" s="23"/>
      <c r="AF1428" s="23"/>
      <c r="AG1428" s="23"/>
      <c r="AH1428" s="23"/>
      <c r="AI1428" s="23"/>
      <c r="AJ1428" s="23"/>
      <c r="AK1428" s="23"/>
    </row>
    <row r="1429" spans="1:37" ht="46.8" x14ac:dyDescent="0.3">
      <c r="A1429" s="43" t="s">
        <v>217</v>
      </c>
      <c r="B1429" s="41"/>
      <c r="C1429" s="43"/>
      <c r="D1429" s="43"/>
      <c r="E1429" s="12" t="s">
        <v>998</v>
      </c>
      <c r="F1429" s="16">
        <f t="shared" ref="F1429:I1429" si="631">F1438+F1434+F1430</f>
        <v>0</v>
      </c>
      <c r="G1429" s="16">
        <f t="shared" si="631"/>
        <v>97976</v>
      </c>
      <c r="H1429" s="16">
        <f t="shared" si="631"/>
        <v>97976</v>
      </c>
      <c r="I1429" s="16">
        <f t="shared" si="631"/>
        <v>0</v>
      </c>
      <c r="J1429" s="34"/>
      <c r="M1429" s="21" t="s">
        <v>1342</v>
      </c>
    </row>
    <row r="1430" spans="1:37" ht="31.2" hidden="1" x14ac:dyDescent="0.3">
      <c r="A1430" s="17" t="s">
        <v>1160</v>
      </c>
      <c r="B1430" s="41"/>
      <c r="C1430" s="43"/>
      <c r="D1430" s="43"/>
      <c r="E1430" s="12" t="s">
        <v>1161</v>
      </c>
      <c r="F1430" s="16">
        <f t="shared" ref="F1430:I1432" si="632">F1431</f>
        <v>0</v>
      </c>
      <c r="G1430" s="16">
        <f t="shared" si="632"/>
        <v>0</v>
      </c>
      <c r="H1430" s="16">
        <f t="shared" si="632"/>
        <v>0</v>
      </c>
      <c r="I1430" s="16">
        <f t="shared" si="632"/>
        <v>0</v>
      </c>
      <c r="J1430" s="34">
        <v>0</v>
      </c>
      <c r="P1430" s="21" t="s">
        <v>1346</v>
      </c>
    </row>
    <row r="1431" spans="1:37" ht="31.2" hidden="1" x14ac:dyDescent="0.3">
      <c r="A1431" s="17" t="s">
        <v>1160</v>
      </c>
      <c r="B1431" s="41">
        <v>200</v>
      </c>
      <c r="C1431" s="43"/>
      <c r="D1431" s="43"/>
      <c r="E1431" s="12" t="s">
        <v>392</v>
      </c>
      <c r="F1431" s="16">
        <f t="shared" si="632"/>
        <v>0</v>
      </c>
      <c r="G1431" s="16">
        <f t="shared" si="632"/>
        <v>0</v>
      </c>
      <c r="H1431" s="16">
        <f t="shared" si="632"/>
        <v>0</v>
      </c>
      <c r="I1431" s="16">
        <f t="shared" si="632"/>
        <v>0</v>
      </c>
      <c r="J1431" s="34">
        <v>0</v>
      </c>
      <c r="N1431" s="21" t="s">
        <v>1343</v>
      </c>
    </row>
    <row r="1432" spans="1:37" ht="46.8" hidden="1" x14ac:dyDescent="0.3">
      <c r="A1432" s="17" t="s">
        <v>1160</v>
      </c>
      <c r="B1432" s="41">
        <v>240</v>
      </c>
      <c r="C1432" s="43"/>
      <c r="D1432" s="43"/>
      <c r="E1432" s="12" t="s">
        <v>400</v>
      </c>
      <c r="F1432" s="16">
        <f t="shared" si="632"/>
        <v>0</v>
      </c>
      <c r="G1432" s="16">
        <f t="shared" si="632"/>
        <v>0</v>
      </c>
      <c r="H1432" s="16">
        <f t="shared" si="632"/>
        <v>0</v>
      </c>
      <c r="I1432" s="16">
        <f t="shared" si="632"/>
        <v>0</v>
      </c>
      <c r="J1432" s="34">
        <v>0</v>
      </c>
      <c r="O1432" s="21" t="s">
        <v>1344</v>
      </c>
    </row>
    <row r="1433" spans="1:37" hidden="1" x14ac:dyDescent="0.3">
      <c r="A1433" s="17" t="s">
        <v>1160</v>
      </c>
      <c r="B1433" s="41">
        <v>240</v>
      </c>
      <c r="C1433" s="43" t="s">
        <v>159</v>
      </c>
      <c r="D1433" s="43" t="s">
        <v>17</v>
      </c>
      <c r="E1433" s="12" t="s">
        <v>371</v>
      </c>
      <c r="F1433" s="16"/>
      <c r="G1433" s="16"/>
      <c r="H1433" s="16"/>
      <c r="I1433" s="16"/>
      <c r="J1433" s="34">
        <v>0</v>
      </c>
    </row>
    <row r="1434" spans="1:37" ht="31.2" hidden="1" x14ac:dyDescent="0.3">
      <c r="A1434" s="17" t="s">
        <v>1158</v>
      </c>
      <c r="B1434" s="41"/>
      <c r="C1434" s="43"/>
      <c r="D1434" s="43"/>
      <c r="E1434" s="12" t="s">
        <v>1159</v>
      </c>
      <c r="F1434" s="16">
        <f t="shared" ref="F1434:I1436" si="633">F1435</f>
        <v>0</v>
      </c>
      <c r="G1434" s="16">
        <f t="shared" si="633"/>
        <v>0</v>
      </c>
      <c r="H1434" s="16">
        <f t="shared" si="633"/>
        <v>0</v>
      </c>
      <c r="I1434" s="16">
        <f t="shared" si="633"/>
        <v>0</v>
      </c>
      <c r="J1434" s="34">
        <v>0</v>
      </c>
      <c r="P1434" s="21" t="s">
        <v>1346</v>
      </c>
    </row>
    <row r="1435" spans="1:37" ht="31.2" hidden="1" x14ac:dyDescent="0.3">
      <c r="A1435" s="17" t="s">
        <v>1158</v>
      </c>
      <c r="B1435" s="41">
        <v>200</v>
      </c>
      <c r="C1435" s="43"/>
      <c r="D1435" s="43"/>
      <c r="E1435" s="12" t="s">
        <v>392</v>
      </c>
      <c r="F1435" s="16">
        <f t="shared" si="633"/>
        <v>0</v>
      </c>
      <c r="G1435" s="16">
        <f t="shared" si="633"/>
        <v>0</v>
      </c>
      <c r="H1435" s="16">
        <f t="shared" si="633"/>
        <v>0</v>
      </c>
      <c r="I1435" s="16">
        <f t="shared" si="633"/>
        <v>0</v>
      </c>
      <c r="J1435" s="34">
        <v>0</v>
      </c>
      <c r="N1435" s="21" t="s">
        <v>1343</v>
      </c>
    </row>
    <row r="1436" spans="1:37" ht="46.8" hidden="1" x14ac:dyDescent="0.3">
      <c r="A1436" s="17" t="s">
        <v>1158</v>
      </c>
      <c r="B1436" s="41">
        <v>240</v>
      </c>
      <c r="C1436" s="43"/>
      <c r="D1436" s="43"/>
      <c r="E1436" s="12" t="s">
        <v>400</v>
      </c>
      <c r="F1436" s="16">
        <f t="shared" si="633"/>
        <v>0</v>
      </c>
      <c r="G1436" s="16">
        <f t="shared" si="633"/>
        <v>0</v>
      </c>
      <c r="H1436" s="16">
        <f t="shared" si="633"/>
        <v>0</v>
      </c>
      <c r="I1436" s="16">
        <f t="shared" si="633"/>
        <v>0</v>
      </c>
      <c r="J1436" s="34">
        <v>0</v>
      </c>
      <c r="O1436" s="21" t="s">
        <v>1344</v>
      </c>
    </row>
    <row r="1437" spans="1:37" hidden="1" x14ac:dyDescent="0.3">
      <c r="A1437" s="17" t="s">
        <v>1158</v>
      </c>
      <c r="B1437" s="41">
        <v>240</v>
      </c>
      <c r="C1437" s="43" t="s">
        <v>159</v>
      </c>
      <c r="D1437" s="43" t="s">
        <v>17</v>
      </c>
      <c r="E1437" s="12" t="s">
        <v>371</v>
      </c>
      <c r="F1437" s="16"/>
      <c r="G1437" s="16"/>
      <c r="H1437" s="16"/>
      <c r="I1437" s="16"/>
      <c r="J1437" s="34">
        <v>0</v>
      </c>
    </row>
    <row r="1438" spans="1:37" ht="62.4" x14ac:dyDescent="0.3">
      <c r="A1438" s="17" t="s">
        <v>708</v>
      </c>
      <c r="B1438" s="41"/>
      <c r="C1438" s="43"/>
      <c r="D1438" s="43"/>
      <c r="E1438" s="12" t="s">
        <v>707</v>
      </c>
      <c r="F1438" s="16">
        <f t="shared" ref="F1438:I1440" si="634">F1439</f>
        <v>0</v>
      </c>
      <c r="G1438" s="16">
        <f t="shared" si="634"/>
        <v>97976</v>
      </c>
      <c r="H1438" s="16">
        <f t="shared" si="634"/>
        <v>97976</v>
      </c>
      <c r="I1438" s="16">
        <f t="shared" si="634"/>
        <v>0</v>
      </c>
      <c r="J1438" s="34"/>
      <c r="P1438" s="21" t="s">
        <v>1346</v>
      </c>
    </row>
    <row r="1439" spans="1:37" ht="31.2" x14ac:dyDescent="0.3">
      <c r="A1439" s="17" t="s">
        <v>708</v>
      </c>
      <c r="B1439" s="41">
        <v>200</v>
      </c>
      <c r="C1439" s="43"/>
      <c r="D1439" s="43"/>
      <c r="E1439" s="12" t="s">
        <v>392</v>
      </c>
      <c r="F1439" s="16">
        <f t="shared" si="634"/>
        <v>0</v>
      </c>
      <c r="G1439" s="16">
        <f t="shared" si="634"/>
        <v>97976</v>
      </c>
      <c r="H1439" s="16">
        <f t="shared" si="634"/>
        <v>97976</v>
      </c>
      <c r="I1439" s="16">
        <f t="shared" si="634"/>
        <v>0</v>
      </c>
      <c r="J1439" s="34"/>
      <c r="N1439" s="21" t="s">
        <v>1343</v>
      </c>
    </row>
    <row r="1440" spans="1:37" ht="46.8" x14ac:dyDescent="0.3">
      <c r="A1440" s="17" t="s">
        <v>708</v>
      </c>
      <c r="B1440" s="41">
        <v>240</v>
      </c>
      <c r="C1440" s="43"/>
      <c r="D1440" s="43"/>
      <c r="E1440" s="12" t="s">
        <v>400</v>
      </c>
      <c r="F1440" s="16">
        <f t="shared" si="634"/>
        <v>0</v>
      </c>
      <c r="G1440" s="16">
        <f t="shared" si="634"/>
        <v>97976</v>
      </c>
      <c r="H1440" s="16">
        <f t="shared" si="634"/>
        <v>97976</v>
      </c>
      <c r="I1440" s="16">
        <f t="shared" si="634"/>
        <v>0</v>
      </c>
      <c r="J1440" s="34"/>
      <c r="O1440" s="21" t="s">
        <v>1344</v>
      </c>
    </row>
    <row r="1441" spans="1:37" x14ac:dyDescent="0.3">
      <c r="A1441" s="17" t="s">
        <v>708</v>
      </c>
      <c r="B1441" s="41">
        <v>240</v>
      </c>
      <c r="C1441" s="43" t="s">
        <v>159</v>
      </c>
      <c r="D1441" s="43" t="s">
        <v>17</v>
      </c>
      <c r="E1441" s="12" t="s">
        <v>371</v>
      </c>
      <c r="F1441" s="16"/>
      <c r="G1441" s="16">
        <v>97976</v>
      </c>
      <c r="H1441" s="16">
        <v>97976</v>
      </c>
      <c r="I1441" s="16"/>
      <c r="J1441" s="34"/>
    </row>
    <row r="1442" spans="1:37" ht="46.8" x14ac:dyDescent="0.3">
      <c r="A1442" s="17" t="s">
        <v>1038</v>
      </c>
      <c r="B1442" s="41"/>
      <c r="C1442" s="43"/>
      <c r="D1442" s="43"/>
      <c r="E1442" s="12" t="s">
        <v>1040</v>
      </c>
      <c r="F1442" s="16">
        <f t="shared" ref="F1442:I1445" si="635">F1443</f>
        <v>98702.799999999988</v>
      </c>
      <c r="G1442" s="16">
        <f t="shared" si="635"/>
        <v>0</v>
      </c>
      <c r="H1442" s="16">
        <f t="shared" si="635"/>
        <v>0</v>
      </c>
      <c r="I1442" s="16">
        <f t="shared" si="635"/>
        <v>0</v>
      </c>
      <c r="J1442" s="34"/>
      <c r="M1442" s="21" t="s">
        <v>1342</v>
      </c>
    </row>
    <row r="1443" spans="1:37" ht="62.4" x14ac:dyDescent="0.3">
      <c r="A1443" s="17" t="s">
        <v>1039</v>
      </c>
      <c r="B1443" s="41"/>
      <c r="C1443" s="43"/>
      <c r="D1443" s="43"/>
      <c r="E1443" s="12" t="s">
        <v>707</v>
      </c>
      <c r="F1443" s="16">
        <f t="shared" si="635"/>
        <v>98702.799999999988</v>
      </c>
      <c r="G1443" s="16">
        <f t="shared" si="635"/>
        <v>0</v>
      </c>
      <c r="H1443" s="16">
        <f t="shared" si="635"/>
        <v>0</v>
      </c>
      <c r="I1443" s="16">
        <f t="shared" si="635"/>
        <v>0</v>
      </c>
      <c r="J1443" s="34"/>
      <c r="P1443" s="21" t="s">
        <v>1346</v>
      </c>
    </row>
    <row r="1444" spans="1:37" ht="31.2" x14ac:dyDescent="0.3">
      <c r="A1444" s="17" t="s">
        <v>1039</v>
      </c>
      <c r="B1444" s="41">
        <v>200</v>
      </c>
      <c r="C1444" s="43"/>
      <c r="D1444" s="43"/>
      <c r="E1444" s="12" t="s">
        <v>392</v>
      </c>
      <c r="F1444" s="16">
        <f t="shared" si="635"/>
        <v>98702.799999999988</v>
      </c>
      <c r="G1444" s="16">
        <f t="shared" si="635"/>
        <v>0</v>
      </c>
      <c r="H1444" s="16">
        <f t="shared" si="635"/>
        <v>0</v>
      </c>
      <c r="I1444" s="16">
        <f t="shared" si="635"/>
        <v>0</v>
      </c>
      <c r="J1444" s="34"/>
      <c r="N1444" s="21" t="s">
        <v>1343</v>
      </c>
    </row>
    <row r="1445" spans="1:37" ht="46.8" x14ac:dyDescent="0.3">
      <c r="A1445" s="17" t="s">
        <v>1039</v>
      </c>
      <c r="B1445" s="41">
        <v>240</v>
      </c>
      <c r="C1445" s="43"/>
      <c r="D1445" s="43"/>
      <c r="E1445" s="12" t="s">
        <v>400</v>
      </c>
      <c r="F1445" s="16">
        <f t="shared" si="635"/>
        <v>98702.799999999988</v>
      </c>
      <c r="G1445" s="16">
        <f t="shared" si="635"/>
        <v>0</v>
      </c>
      <c r="H1445" s="16">
        <f t="shared" si="635"/>
        <v>0</v>
      </c>
      <c r="I1445" s="16">
        <f t="shared" si="635"/>
        <v>0</v>
      </c>
      <c r="J1445" s="34"/>
      <c r="O1445" s="21" t="s">
        <v>1344</v>
      </c>
    </row>
    <row r="1446" spans="1:37" x14ac:dyDescent="0.3">
      <c r="A1446" s="17" t="s">
        <v>1039</v>
      </c>
      <c r="B1446" s="41">
        <v>240</v>
      </c>
      <c r="C1446" s="43" t="s">
        <v>159</v>
      </c>
      <c r="D1446" s="43" t="s">
        <v>17</v>
      </c>
      <c r="E1446" s="12" t="s">
        <v>371</v>
      </c>
      <c r="F1446" s="16">
        <v>98702.799999999988</v>
      </c>
      <c r="G1446" s="16"/>
      <c r="H1446" s="16"/>
      <c r="I1446" s="16"/>
      <c r="J1446" s="34"/>
    </row>
    <row r="1447" spans="1:37" s="7" customFormat="1" ht="31.2" x14ac:dyDescent="0.3">
      <c r="A1447" s="6" t="s">
        <v>219</v>
      </c>
      <c r="B1447" s="11"/>
      <c r="C1447" s="6"/>
      <c r="D1447" s="6"/>
      <c r="E1447" s="42" t="s">
        <v>657</v>
      </c>
      <c r="F1447" s="10">
        <f>F1448+F1521+F1552</f>
        <v>633277.4</v>
      </c>
      <c r="G1447" s="10">
        <f>G1448+G1521+G1552</f>
        <v>271458.60000000003</v>
      </c>
      <c r="H1447" s="10">
        <f>H1448+H1521+H1552</f>
        <v>264325.5</v>
      </c>
      <c r="I1447" s="10">
        <f>I1448+I1521+I1552</f>
        <v>0</v>
      </c>
      <c r="J1447" s="32"/>
      <c r="K1447" s="22" t="s">
        <v>1340</v>
      </c>
      <c r="L1447" s="22"/>
      <c r="M1447" s="22"/>
      <c r="N1447" s="22"/>
      <c r="O1447" s="22"/>
      <c r="P1447" s="22"/>
      <c r="Q1447" s="22"/>
      <c r="R1447" s="22"/>
      <c r="S1447" s="22"/>
      <c r="T1447" s="22"/>
      <c r="U1447" s="22"/>
      <c r="V1447" s="22"/>
      <c r="W1447" s="22"/>
      <c r="X1447" s="22"/>
      <c r="Y1447" s="22"/>
      <c r="Z1447" s="22"/>
      <c r="AA1447" s="22"/>
      <c r="AB1447" s="22"/>
      <c r="AC1447" s="22"/>
      <c r="AD1447" s="22"/>
      <c r="AE1447" s="22"/>
      <c r="AF1447" s="22"/>
      <c r="AG1447" s="22"/>
      <c r="AH1447" s="22"/>
      <c r="AI1447" s="22"/>
      <c r="AJ1447" s="22"/>
      <c r="AK1447" s="22"/>
    </row>
    <row r="1448" spans="1:37" s="9" customFormat="1" ht="31.2" x14ac:dyDescent="0.3">
      <c r="A1448" s="8" t="s">
        <v>220</v>
      </c>
      <c r="B1448" s="14"/>
      <c r="C1448" s="8"/>
      <c r="D1448" s="8"/>
      <c r="E1448" s="13" t="s">
        <v>658</v>
      </c>
      <c r="F1448" s="15">
        <f>F1449+F1457+F1462+F1467+F1472+F1481+F1500+F1505+F1513</f>
        <v>488409.60000000003</v>
      </c>
      <c r="G1448" s="15">
        <f>G1449+G1457+G1462+G1467+G1472+G1481+G1500+G1505+G1513</f>
        <v>125979.7</v>
      </c>
      <c r="H1448" s="15">
        <f>H1449+H1457+H1462+H1467+H1472+H1481+H1500+H1505+H1513</f>
        <v>119646.59999999999</v>
      </c>
      <c r="I1448" s="15">
        <f>I1449+I1457+I1462+I1467+I1472+I1481+I1500+I1505+I1513</f>
        <v>0</v>
      </c>
      <c r="J1448" s="33"/>
      <c r="K1448" s="23"/>
      <c r="L1448" s="23" t="s">
        <v>1341</v>
      </c>
      <c r="M1448" s="23"/>
      <c r="N1448" s="23"/>
      <c r="O1448" s="23"/>
      <c r="P1448" s="23"/>
      <c r="Q1448" s="23"/>
      <c r="R1448" s="23"/>
      <c r="S1448" s="23"/>
      <c r="T1448" s="23"/>
      <c r="U1448" s="23"/>
      <c r="V1448" s="23"/>
      <c r="W1448" s="23"/>
      <c r="X1448" s="23"/>
      <c r="Y1448" s="23"/>
      <c r="Z1448" s="23"/>
      <c r="AA1448" s="23"/>
      <c r="AB1448" s="23"/>
      <c r="AC1448" s="23"/>
      <c r="AD1448" s="23"/>
      <c r="AE1448" s="23"/>
      <c r="AF1448" s="23"/>
      <c r="AG1448" s="23"/>
      <c r="AH1448" s="23"/>
      <c r="AI1448" s="23"/>
      <c r="AJ1448" s="23"/>
      <c r="AK1448" s="23"/>
    </row>
    <row r="1449" spans="1:37" ht="46.8" x14ac:dyDescent="0.3">
      <c r="A1449" s="43" t="s">
        <v>221</v>
      </c>
      <c r="B1449" s="41"/>
      <c r="C1449" s="43"/>
      <c r="D1449" s="43"/>
      <c r="E1449" s="12" t="s">
        <v>659</v>
      </c>
      <c r="F1449" s="16">
        <f t="shared" ref="F1449:I1449" si="636">F1450</f>
        <v>671.8</v>
      </c>
      <c r="G1449" s="16">
        <f t="shared" si="636"/>
        <v>671.8</v>
      </c>
      <c r="H1449" s="16">
        <f t="shared" si="636"/>
        <v>671.8</v>
      </c>
      <c r="I1449" s="16">
        <f t="shared" si="636"/>
        <v>0</v>
      </c>
      <c r="J1449" s="34"/>
      <c r="M1449" s="21" t="s">
        <v>1342</v>
      </c>
    </row>
    <row r="1450" spans="1:37" ht="31.2" x14ac:dyDescent="0.3">
      <c r="A1450" s="43" t="s">
        <v>218</v>
      </c>
      <c r="B1450" s="41"/>
      <c r="C1450" s="43"/>
      <c r="D1450" s="43"/>
      <c r="E1450" s="12" t="s">
        <v>1177</v>
      </c>
      <c r="F1450" s="16">
        <f t="shared" ref="F1450:I1450" si="637">F1451+F1454</f>
        <v>671.8</v>
      </c>
      <c r="G1450" s="16">
        <f t="shared" si="637"/>
        <v>671.8</v>
      </c>
      <c r="H1450" s="16">
        <f t="shared" si="637"/>
        <v>671.8</v>
      </c>
      <c r="I1450" s="16">
        <f t="shared" si="637"/>
        <v>0</v>
      </c>
      <c r="J1450" s="34"/>
      <c r="P1450" s="21" t="s">
        <v>1346</v>
      </c>
    </row>
    <row r="1451" spans="1:37" ht="31.2" x14ac:dyDescent="0.3">
      <c r="A1451" s="43" t="s">
        <v>218</v>
      </c>
      <c r="B1451" s="41">
        <v>200</v>
      </c>
      <c r="C1451" s="43"/>
      <c r="D1451" s="43"/>
      <c r="E1451" s="12" t="s">
        <v>392</v>
      </c>
      <c r="F1451" s="16">
        <f t="shared" ref="F1451:I1452" si="638">F1452</f>
        <v>658.8</v>
      </c>
      <c r="G1451" s="16">
        <f t="shared" si="638"/>
        <v>658.8</v>
      </c>
      <c r="H1451" s="16">
        <f t="shared" si="638"/>
        <v>658.8</v>
      </c>
      <c r="I1451" s="16">
        <f t="shared" si="638"/>
        <v>0</v>
      </c>
      <c r="J1451" s="34"/>
      <c r="N1451" s="21" t="s">
        <v>1343</v>
      </c>
    </row>
    <row r="1452" spans="1:37" ht="46.8" x14ac:dyDescent="0.3">
      <c r="A1452" s="43" t="s">
        <v>218</v>
      </c>
      <c r="B1452" s="41">
        <v>240</v>
      </c>
      <c r="C1452" s="43"/>
      <c r="D1452" s="43"/>
      <c r="E1452" s="12" t="s">
        <v>400</v>
      </c>
      <c r="F1452" s="16">
        <f t="shared" si="638"/>
        <v>658.8</v>
      </c>
      <c r="G1452" s="16">
        <f t="shared" si="638"/>
        <v>658.8</v>
      </c>
      <c r="H1452" s="16">
        <f t="shared" si="638"/>
        <v>658.8</v>
      </c>
      <c r="I1452" s="16">
        <f t="shared" si="638"/>
        <v>0</v>
      </c>
      <c r="J1452" s="34"/>
      <c r="O1452" s="21" t="s">
        <v>1344</v>
      </c>
    </row>
    <row r="1453" spans="1:37" x14ac:dyDescent="0.3">
      <c r="A1453" s="43" t="s">
        <v>218</v>
      </c>
      <c r="B1453" s="41">
        <v>240</v>
      </c>
      <c r="C1453" s="43" t="s">
        <v>112</v>
      </c>
      <c r="D1453" s="43" t="s">
        <v>25</v>
      </c>
      <c r="E1453" s="12" t="s">
        <v>365</v>
      </c>
      <c r="F1453" s="16">
        <v>658.8</v>
      </c>
      <c r="G1453" s="16">
        <v>658.8</v>
      </c>
      <c r="H1453" s="16">
        <v>658.8</v>
      </c>
      <c r="I1453" s="16"/>
      <c r="J1453" s="34"/>
    </row>
    <row r="1454" spans="1:37" x14ac:dyDescent="0.3">
      <c r="A1454" s="43" t="s">
        <v>218</v>
      </c>
      <c r="B1454" s="17" t="s">
        <v>847</v>
      </c>
      <c r="C1454" s="43"/>
      <c r="D1454" s="43"/>
      <c r="E1454" s="12" t="s">
        <v>397</v>
      </c>
      <c r="F1454" s="16">
        <f t="shared" ref="F1454:I1455" si="639">F1455</f>
        <v>13</v>
      </c>
      <c r="G1454" s="16">
        <f t="shared" si="639"/>
        <v>13</v>
      </c>
      <c r="H1454" s="16">
        <f t="shared" si="639"/>
        <v>13</v>
      </c>
      <c r="I1454" s="16">
        <f t="shared" si="639"/>
        <v>0</v>
      </c>
      <c r="J1454" s="34"/>
      <c r="N1454" s="21" t="s">
        <v>1343</v>
      </c>
    </row>
    <row r="1455" spans="1:37" x14ac:dyDescent="0.3">
      <c r="A1455" s="43" t="s">
        <v>218</v>
      </c>
      <c r="B1455" s="41">
        <v>850</v>
      </c>
      <c r="C1455" s="43"/>
      <c r="D1455" s="43"/>
      <c r="E1455" s="12" t="s">
        <v>414</v>
      </c>
      <c r="F1455" s="16">
        <f t="shared" si="639"/>
        <v>13</v>
      </c>
      <c r="G1455" s="16">
        <f t="shared" si="639"/>
        <v>13</v>
      </c>
      <c r="H1455" s="16">
        <f t="shared" si="639"/>
        <v>13</v>
      </c>
      <c r="I1455" s="16">
        <f t="shared" si="639"/>
        <v>0</v>
      </c>
      <c r="J1455" s="34"/>
      <c r="K1455" s="2"/>
      <c r="L1455" s="2"/>
      <c r="M1455" s="2"/>
      <c r="N1455" s="2"/>
      <c r="O1455" s="21" t="s">
        <v>1344</v>
      </c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</row>
    <row r="1456" spans="1:37" x14ac:dyDescent="0.3">
      <c r="A1456" s="43" t="s">
        <v>218</v>
      </c>
      <c r="B1456" s="41">
        <v>850</v>
      </c>
      <c r="C1456" s="43" t="s">
        <v>112</v>
      </c>
      <c r="D1456" s="43" t="s">
        <v>25</v>
      </c>
      <c r="E1456" s="12" t="s">
        <v>365</v>
      </c>
      <c r="F1456" s="16">
        <v>13</v>
      </c>
      <c r="G1456" s="16">
        <v>13</v>
      </c>
      <c r="H1456" s="16">
        <v>13</v>
      </c>
      <c r="I1456" s="16"/>
      <c r="J1456" s="34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</row>
    <row r="1457" spans="1:37" ht="31.2" x14ac:dyDescent="0.3">
      <c r="A1457" s="17" t="s">
        <v>918</v>
      </c>
      <c r="B1457" s="17"/>
      <c r="C1457" s="12"/>
      <c r="D1457" s="43"/>
      <c r="E1457" s="12" t="s">
        <v>1349</v>
      </c>
      <c r="F1457" s="16">
        <f>F1458</f>
        <v>1070</v>
      </c>
      <c r="G1457" s="16">
        <f t="shared" ref="G1457:I1457" si="640">G1458</f>
        <v>1070</v>
      </c>
      <c r="H1457" s="16">
        <f t="shared" si="640"/>
        <v>1070</v>
      </c>
      <c r="I1457" s="16">
        <f t="shared" si="640"/>
        <v>0</v>
      </c>
      <c r="J1457" s="34"/>
      <c r="K1457" s="2"/>
      <c r="L1457" s="2"/>
      <c r="M1457" s="21" t="s">
        <v>1342</v>
      </c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</row>
    <row r="1458" spans="1:37" ht="62.4" x14ac:dyDescent="0.3">
      <c r="A1458" s="17" t="s">
        <v>1256</v>
      </c>
      <c r="B1458" s="17"/>
      <c r="C1458" s="43"/>
      <c r="D1458" s="43"/>
      <c r="E1458" s="12" t="s">
        <v>919</v>
      </c>
      <c r="F1458" s="16">
        <f t="shared" ref="F1458:I1460" si="641">F1459</f>
        <v>1070</v>
      </c>
      <c r="G1458" s="16">
        <f t="shared" si="641"/>
        <v>1070</v>
      </c>
      <c r="H1458" s="16">
        <f t="shared" si="641"/>
        <v>1070</v>
      </c>
      <c r="I1458" s="16">
        <f t="shared" si="641"/>
        <v>0</v>
      </c>
      <c r="J1458" s="34"/>
      <c r="K1458" s="2"/>
      <c r="L1458" s="2"/>
      <c r="M1458" s="2"/>
      <c r="N1458" s="2"/>
      <c r="O1458" s="2"/>
      <c r="P1458" s="21" t="s">
        <v>1346</v>
      </c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</row>
    <row r="1459" spans="1:37" ht="31.2" x14ac:dyDescent="0.3">
      <c r="A1459" s="17" t="s">
        <v>1256</v>
      </c>
      <c r="B1459" s="41">
        <v>200</v>
      </c>
      <c r="C1459" s="43"/>
      <c r="D1459" s="43"/>
      <c r="E1459" s="12" t="s">
        <v>392</v>
      </c>
      <c r="F1459" s="16">
        <f t="shared" si="641"/>
        <v>1070</v>
      </c>
      <c r="G1459" s="16">
        <f t="shared" si="641"/>
        <v>1070</v>
      </c>
      <c r="H1459" s="16">
        <f t="shared" si="641"/>
        <v>1070</v>
      </c>
      <c r="I1459" s="16">
        <f t="shared" si="641"/>
        <v>0</v>
      </c>
      <c r="J1459" s="34"/>
      <c r="K1459" s="2"/>
      <c r="L1459" s="2"/>
      <c r="M1459" s="2"/>
      <c r="N1459" s="21" t="s">
        <v>1343</v>
      </c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</row>
    <row r="1460" spans="1:37" ht="46.8" x14ac:dyDescent="0.3">
      <c r="A1460" s="17" t="s">
        <v>1256</v>
      </c>
      <c r="B1460" s="41">
        <v>240</v>
      </c>
      <c r="C1460" s="43"/>
      <c r="D1460" s="43"/>
      <c r="E1460" s="12" t="s">
        <v>400</v>
      </c>
      <c r="F1460" s="16">
        <f t="shared" si="641"/>
        <v>1070</v>
      </c>
      <c r="G1460" s="16">
        <f t="shared" si="641"/>
        <v>1070</v>
      </c>
      <c r="H1460" s="16">
        <f t="shared" si="641"/>
        <v>1070</v>
      </c>
      <c r="I1460" s="16">
        <f t="shared" si="641"/>
        <v>0</v>
      </c>
      <c r="J1460" s="34"/>
      <c r="K1460" s="2"/>
      <c r="L1460" s="2"/>
      <c r="M1460" s="2"/>
      <c r="N1460" s="2"/>
      <c r="O1460" s="21" t="s">
        <v>1344</v>
      </c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</row>
    <row r="1461" spans="1:37" x14ac:dyDescent="0.3">
      <c r="A1461" s="17" t="s">
        <v>1256</v>
      </c>
      <c r="B1461" s="41">
        <v>240</v>
      </c>
      <c r="C1461" s="43" t="s">
        <v>112</v>
      </c>
      <c r="D1461" s="43" t="s">
        <v>159</v>
      </c>
      <c r="E1461" s="12" t="s">
        <v>756</v>
      </c>
      <c r="F1461" s="16">
        <v>1070</v>
      </c>
      <c r="G1461" s="16">
        <v>1070</v>
      </c>
      <c r="H1461" s="16">
        <v>1070</v>
      </c>
      <c r="I1461" s="16"/>
      <c r="J1461" s="34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</row>
    <row r="1462" spans="1:37" ht="31.2" x14ac:dyDescent="0.3">
      <c r="A1462" s="17" t="s">
        <v>921</v>
      </c>
      <c r="B1462" s="17"/>
      <c r="C1462" s="12"/>
      <c r="D1462" s="43"/>
      <c r="E1462" s="12" t="s">
        <v>922</v>
      </c>
      <c r="F1462" s="16">
        <f t="shared" ref="F1462:I1465" si="642">F1463</f>
        <v>16438.099999999999</v>
      </c>
      <c r="G1462" s="16">
        <f t="shared" si="642"/>
        <v>16333.1</v>
      </c>
      <c r="H1462" s="16">
        <f t="shared" si="642"/>
        <v>10000</v>
      </c>
      <c r="I1462" s="16">
        <f t="shared" si="642"/>
        <v>0</v>
      </c>
      <c r="J1462" s="34"/>
      <c r="K1462" s="2"/>
      <c r="L1462" s="2"/>
      <c r="M1462" s="21" t="s">
        <v>1342</v>
      </c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</row>
    <row r="1463" spans="1:37" x14ac:dyDescent="0.3">
      <c r="A1463" s="17" t="s">
        <v>923</v>
      </c>
      <c r="B1463" s="17"/>
      <c r="C1463" s="12"/>
      <c r="D1463" s="43"/>
      <c r="E1463" s="12" t="s">
        <v>924</v>
      </c>
      <c r="F1463" s="16">
        <f t="shared" si="642"/>
        <v>16438.099999999999</v>
      </c>
      <c r="G1463" s="16">
        <f t="shared" si="642"/>
        <v>16333.1</v>
      </c>
      <c r="H1463" s="16">
        <f t="shared" si="642"/>
        <v>10000</v>
      </c>
      <c r="I1463" s="16">
        <f t="shared" si="642"/>
        <v>0</v>
      </c>
      <c r="J1463" s="34"/>
      <c r="K1463" s="2"/>
      <c r="L1463" s="2"/>
      <c r="M1463" s="2"/>
      <c r="N1463" s="2"/>
      <c r="O1463" s="2"/>
      <c r="P1463" s="21" t="s">
        <v>1346</v>
      </c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</row>
    <row r="1464" spans="1:37" ht="31.2" x14ac:dyDescent="0.3">
      <c r="A1464" s="17" t="s">
        <v>923</v>
      </c>
      <c r="B1464" s="41">
        <v>200</v>
      </c>
      <c r="C1464" s="43"/>
      <c r="D1464" s="43"/>
      <c r="E1464" s="12" t="s">
        <v>392</v>
      </c>
      <c r="F1464" s="16">
        <f t="shared" si="642"/>
        <v>16438.099999999999</v>
      </c>
      <c r="G1464" s="16">
        <f t="shared" si="642"/>
        <v>16333.1</v>
      </c>
      <c r="H1464" s="16">
        <f t="shared" si="642"/>
        <v>10000</v>
      </c>
      <c r="I1464" s="16">
        <f t="shared" si="642"/>
        <v>0</v>
      </c>
      <c r="J1464" s="34"/>
      <c r="K1464" s="2"/>
      <c r="L1464" s="2"/>
      <c r="M1464" s="2"/>
      <c r="N1464" s="21" t="s">
        <v>1343</v>
      </c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</row>
    <row r="1465" spans="1:37" ht="46.8" x14ac:dyDescent="0.3">
      <c r="A1465" s="17" t="s">
        <v>923</v>
      </c>
      <c r="B1465" s="41">
        <v>240</v>
      </c>
      <c r="C1465" s="43"/>
      <c r="D1465" s="43"/>
      <c r="E1465" s="12" t="s">
        <v>400</v>
      </c>
      <c r="F1465" s="16">
        <f t="shared" si="642"/>
        <v>16438.099999999999</v>
      </c>
      <c r="G1465" s="16">
        <f t="shared" si="642"/>
        <v>16333.1</v>
      </c>
      <c r="H1465" s="16">
        <f t="shared" si="642"/>
        <v>10000</v>
      </c>
      <c r="I1465" s="16">
        <f t="shared" si="642"/>
        <v>0</v>
      </c>
      <c r="J1465" s="34"/>
      <c r="K1465" s="2"/>
      <c r="L1465" s="2"/>
      <c r="M1465" s="2"/>
      <c r="N1465" s="2"/>
      <c r="O1465" s="21" t="s">
        <v>1344</v>
      </c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</row>
    <row r="1466" spans="1:37" x14ac:dyDescent="0.3">
      <c r="A1466" s="17" t="s">
        <v>923</v>
      </c>
      <c r="B1466" s="41">
        <v>240</v>
      </c>
      <c r="C1466" s="43" t="s">
        <v>159</v>
      </c>
      <c r="D1466" s="43" t="s">
        <v>17</v>
      </c>
      <c r="E1466" s="12" t="s">
        <v>371</v>
      </c>
      <c r="F1466" s="16">
        <v>16438.099999999999</v>
      </c>
      <c r="G1466" s="16">
        <v>16333.1</v>
      </c>
      <c r="H1466" s="16">
        <v>10000</v>
      </c>
      <c r="I1466" s="16"/>
      <c r="J1466" s="34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</row>
    <row r="1467" spans="1:37" ht="31.2" x14ac:dyDescent="0.3">
      <c r="A1467" s="17" t="s">
        <v>925</v>
      </c>
      <c r="B1467" s="17"/>
      <c r="C1467" s="12"/>
      <c r="D1467" s="43"/>
      <c r="E1467" s="12" t="s">
        <v>926</v>
      </c>
      <c r="F1467" s="16">
        <f t="shared" ref="F1467:I1470" si="643">F1468</f>
        <v>318.60000000000002</v>
      </c>
      <c r="G1467" s="16">
        <f t="shared" si="643"/>
        <v>318.60000000000002</v>
      </c>
      <c r="H1467" s="16">
        <f t="shared" si="643"/>
        <v>318.60000000000002</v>
      </c>
      <c r="I1467" s="16">
        <f t="shared" si="643"/>
        <v>0</v>
      </c>
      <c r="J1467" s="34"/>
      <c r="K1467" s="2"/>
      <c r="L1467" s="2"/>
      <c r="M1467" s="21" t="s">
        <v>1342</v>
      </c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</row>
    <row r="1468" spans="1:37" ht="46.8" x14ac:dyDescent="0.3">
      <c r="A1468" s="17" t="s">
        <v>927</v>
      </c>
      <c r="B1468" s="17"/>
      <c r="C1468" s="12"/>
      <c r="D1468" s="43"/>
      <c r="E1468" s="12" t="s">
        <v>1052</v>
      </c>
      <c r="F1468" s="16">
        <f t="shared" si="643"/>
        <v>318.60000000000002</v>
      </c>
      <c r="G1468" s="16">
        <f t="shared" si="643"/>
        <v>318.60000000000002</v>
      </c>
      <c r="H1468" s="16">
        <f t="shared" si="643"/>
        <v>318.60000000000002</v>
      </c>
      <c r="I1468" s="16">
        <f t="shared" si="643"/>
        <v>0</v>
      </c>
      <c r="J1468" s="34"/>
      <c r="K1468" s="2"/>
      <c r="L1468" s="2"/>
      <c r="M1468" s="2"/>
      <c r="N1468" s="2"/>
      <c r="O1468" s="2"/>
      <c r="P1468" s="21" t="s">
        <v>1346</v>
      </c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</row>
    <row r="1469" spans="1:37" ht="31.2" x14ac:dyDescent="0.3">
      <c r="A1469" s="17" t="s">
        <v>927</v>
      </c>
      <c r="B1469" s="41">
        <v>200</v>
      </c>
      <c r="C1469" s="43"/>
      <c r="D1469" s="43"/>
      <c r="E1469" s="12" t="s">
        <v>392</v>
      </c>
      <c r="F1469" s="16">
        <f t="shared" si="643"/>
        <v>318.60000000000002</v>
      </c>
      <c r="G1469" s="16">
        <f t="shared" si="643"/>
        <v>318.60000000000002</v>
      </c>
      <c r="H1469" s="16">
        <f t="shared" si="643"/>
        <v>318.60000000000002</v>
      </c>
      <c r="I1469" s="16">
        <f t="shared" si="643"/>
        <v>0</v>
      </c>
      <c r="J1469" s="34"/>
      <c r="K1469" s="2"/>
      <c r="L1469" s="2"/>
      <c r="M1469" s="2"/>
      <c r="N1469" s="21" t="s">
        <v>1343</v>
      </c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</row>
    <row r="1470" spans="1:37" ht="46.8" x14ac:dyDescent="0.3">
      <c r="A1470" s="17" t="s">
        <v>927</v>
      </c>
      <c r="B1470" s="41">
        <v>240</v>
      </c>
      <c r="C1470" s="43"/>
      <c r="D1470" s="43"/>
      <c r="E1470" s="12" t="s">
        <v>400</v>
      </c>
      <c r="F1470" s="16">
        <f t="shared" si="643"/>
        <v>318.60000000000002</v>
      </c>
      <c r="G1470" s="16">
        <f t="shared" si="643"/>
        <v>318.60000000000002</v>
      </c>
      <c r="H1470" s="16">
        <f t="shared" si="643"/>
        <v>318.60000000000002</v>
      </c>
      <c r="I1470" s="16">
        <f t="shared" si="643"/>
        <v>0</v>
      </c>
      <c r="J1470" s="34"/>
      <c r="K1470" s="2"/>
      <c r="L1470" s="2"/>
      <c r="M1470" s="2"/>
      <c r="N1470" s="2"/>
      <c r="O1470" s="21" t="s">
        <v>1344</v>
      </c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</row>
    <row r="1471" spans="1:37" ht="31.2" x14ac:dyDescent="0.3">
      <c r="A1471" s="17" t="s">
        <v>927</v>
      </c>
      <c r="B1471" s="41">
        <v>240</v>
      </c>
      <c r="C1471" s="43" t="s">
        <v>104</v>
      </c>
      <c r="D1471" s="43" t="s">
        <v>17</v>
      </c>
      <c r="E1471" s="12" t="s">
        <v>920</v>
      </c>
      <c r="F1471" s="16">
        <v>318.60000000000002</v>
      </c>
      <c r="G1471" s="16">
        <v>318.60000000000002</v>
      </c>
      <c r="H1471" s="16">
        <v>318.60000000000002</v>
      </c>
      <c r="I1471" s="16"/>
      <c r="J1471" s="34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</row>
    <row r="1472" spans="1:37" ht="31.2" x14ac:dyDescent="0.3">
      <c r="A1472" s="17" t="s">
        <v>928</v>
      </c>
      <c r="B1472" s="17"/>
      <c r="C1472" s="12"/>
      <c r="D1472" s="43"/>
      <c r="E1472" s="12" t="s">
        <v>1053</v>
      </c>
      <c r="F1472" s="16">
        <f t="shared" ref="F1472:I1472" si="644">F1477+F1473</f>
        <v>318557</v>
      </c>
      <c r="G1472" s="16">
        <f t="shared" si="644"/>
        <v>5958.5</v>
      </c>
      <c r="H1472" s="16">
        <f t="shared" si="644"/>
        <v>5958.5</v>
      </c>
      <c r="I1472" s="16">
        <f t="shared" si="644"/>
        <v>0</v>
      </c>
      <c r="J1472" s="34"/>
      <c r="K1472" s="2"/>
      <c r="L1472" s="2"/>
      <c r="M1472" s="21" t="s">
        <v>1342</v>
      </c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</row>
    <row r="1473" spans="1:37" ht="31.2" x14ac:dyDescent="0.3">
      <c r="A1473" s="17" t="s">
        <v>1122</v>
      </c>
      <c r="B1473" s="17"/>
      <c r="C1473" s="12"/>
      <c r="D1473" s="43"/>
      <c r="E1473" s="12" t="s">
        <v>1121</v>
      </c>
      <c r="F1473" s="16">
        <f t="shared" ref="F1473:I1475" si="645">F1474</f>
        <v>5958.5</v>
      </c>
      <c r="G1473" s="16">
        <f t="shared" si="645"/>
        <v>5958.5</v>
      </c>
      <c r="H1473" s="16">
        <f t="shared" si="645"/>
        <v>5958.5</v>
      </c>
      <c r="I1473" s="16">
        <f t="shared" si="645"/>
        <v>0</v>
      </c>
      <c r="J1473" s="34"/>
      <c r="K1473" s="2"/>
      <c r="L1473" s="2"/>
      <c r="M1473" s="2"/>
      <c r="N1473" s="2"/>
      <c r="O1473" s="2"/>
      <c r="P1473" s="21" t="s">
        <v>1346</v>
      </c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</row>
    <row r="1474" spans="1:37" ht="31.2" x14ac:dyDescent="0.3">
      <c r="A1474" s="17" t="s">
        <v>1122</v>
      </c>
      <c r="B1474" s="41">
        <v>200</v>
      </c>
      <c r="C1474" s="43"/>
      <c r="D1474" s="43"/>
      <c r="E1474" s="12" t="s">
        <v>392</v>
      </c>
      <c r="F1474" s="16">
        <f t="shared" si="645"/>
        <v>5958.5</v>
      </c>
      <c r="G1474" s="16">
        <f t="shared" si="645"/>
        <v>5958.5</v>
      </c>
      <c r="H1474" s="16">
        <f t="shared" si="645"/>
        <v>5958.5</v>
      </c>
      <c r="I1474" s="16">
        <f t="shared" si="645"/>
        <v>0</v>
      </c>
      <c r="J1474" s="34"/>
      <c r="K1474" s="2"/>
      <c r="L1474" s="2"/>
      <c r="M1474" s="2"/>
      <c r="N1474" s="21" t="s">
        <v>1343</v>
      </c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</row>
    <row r="1475" spans="1:37" ht="46.8" x14ac:dyDescent="0.3">
      <c r="A1475" s="17" t="s">
        <v>1122</v>
      </c>
      <c r="B1475" s="41">
        <v>240</v>
      </c>
      <c r="C1475" s="43"/>
      <c r="D1475" s="43"/>
      <c r="E1475" s="12" t="s">
        <v>400</v>
      </c>
      <c r="F1475" s="16">
        <f t="shared" si="645"/>
        <v>5958.5</v>
      </c>
      <c r="G1475" s="16">
        <f t="shared" si="645"/>
        <v>5958.5</v>
      </c>
      <c r="H1475" s="16">
        <f t="shared" si="645"/>
        <v>5958.5</v>
      </c>
      <c r="I1475" s="16">
        <f t="shared" si="645"/>
        <v>0</v>
      </c>
      <c r="J1475" s="34"/>
      <c r="K1475" s="2"/>
      <c r="L1475" s="2"/>
      <c r="M1475" s="2"/>
      <c r="N1475" s="2"/>
      <c r="O1475" s="21" t="s">
        <v>1344</v>
      </c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</row>
    <row r="1476" spans="1:37" ht="31.2" x14ac:dyDescent="0.3">
      <c r="A1476" s="17" t="s">
        <v>1122</v>
      </c>
      <c r="B1476" s="41">
        <v>240</v>
      </c>
      <c r="C1476" s="43" t="s">
        <v>104</v>
      </c>
      <c r="D1476" s="43" t="s">
        <v>17</v>
      </c>
      <c r="E1476" s="12" t="s">
        <v>920</v>
      </c>
      <c r="F1476" s="16">
        <v>5958.5</v>
      </c>
      <c r="G1476" s="16">
        <v>5958.5</v>
      </c>
      <c r="H1476" s="16">
        <v>5958.5</v>
      </c>
      <c r="I1476" s="16"/>
      <c r="J1476" s="34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</row>
    <row r="1477" spans="1:37" x14ac:dyDescent="0.3">
      <c r="A1477" s="17" t="s">
        <v>1089</v>
      </c>
      <c r="B1477" s="41"/>
      <c r="C1477" s="43"/>
      <c r="D1477" s="43"/>
      <c r="E1477" s="12" t="s">
        <v>862</v>
      </c>
      <c r="F1477" s="16">
        <f t="shared" ref="F1477:I1479" si="646">F1478</f>
        <v>312598.5</v>
      </c>
      <c r="G1477" s="16">
        <f t="shared" si="646"/>
        <v>0</v>
      </c>
      <c r="H1477" s="16">
        <f t="shared" si="646"/>
        <v>0</v>
      </c>
      <c r="I1477" s="16">
        <f t="shared" si="646"/>
        <v>0</v>
      </c>
      <c r="J1477" s="34"/>
      <c r="K1477" s="2"/>
      <c r="L1477" s="2"/>
      <c r="M1477" s="2"/>
      <c r="N1477" s="2"/>
      <c r="O1477" s="2"/>
      <c r="P1477" s="21" t="s">
        <v>1346</v>
      </c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</row>
    <row r="1478" spans="1:37" ht="31.2" x14ac:dyDescent="0.3">
      <c r="A1478" s="17" t="s">
        <v>1089</v>
      </c>
      <c r="B1478" s="41">
        <v>200</v>
      </c>
      <c r="C1478" s="43"/>
      <c r="D1478" s="43"/>
      <c r="E1478" s="12" t="s">
        <v>392</v>
      </c>
      <c r="F1478" s="16">
        <f t="shared" si="646"/>
        <v>312598.5</v>
      </c>
      <c r="G1478" s="16">
        <f t="shared" si="646"/>
        <v>0</v>
      </c>
      <c r="H1478" s="16">
        <f t="shared" si="646"/>
        <v>0</v>
      </c>
      <c r="I1478" s="16">
        <f t="shared" si="646"/>
        <v>0</v>
      </c>
      <c r="J1478" s="34"/>
      <c r="K1478" s="2"/>
      <c r="L1478" s="2"/>
      <c r="M1478" s="2"/>
      <c r="N1478" s="21" t="s">
        <v>1343</v>
      </c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</row>
    <row r="1479" spans="1:37" ht="46.8" x14ac:dyDescent="0.3">
      <c r="A1479" s="17" t="s">
        <v>1089</v>
      </c>
      <c r="B1479" s="41">
        <v>240</v>
      </c>
      <c r="C1479" s="43"/>
      <c r="D1479" s="43"/>
      <c r="E1479" s="12" t="s">
        <v>400</v>
      </c>
      <c r="F1479" s="16">
        <f t="shared" si="646"/>
        <v>312598.5</v>
      </c>
      <c r="G1479" s="16">
        <f t="shared" si="646"/>
        <v>0</v>
      </c>
      <c r="H1479" s="16">
        <f t="shared" si="646"/>
        <v>0</v>
      </c>
      <c r="I1479" s="16">
        <f t="shared" si="646"/>
        <v>0</v>
      </c>
      <c r="J1479" s="34"/>
      <c r="K1479" s="2"/>
      <c r="L1479" s="2"/>
      <c r="M1479" s="2"/>
      <c r="N1479" s="2"/>
      <c r="O1479" s="21" t="s">
        <v>1344</v>
      </c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</row>
    <row r="1480" spans="1:37" x14ac:dyDescent="0.3">
      <c r="A1480" s="17" t="s">
        <v>1089</v>
      </c>
      <c r="B1480" s="41">
        <v>240</v>
      </c>
      <c r="C1480" s="43" t="s">
        <v>159</v>
      </c>
      <c r="D1480" s="43" t="s">
        <v>17</v>
      </c>
      <c r="E1480" s="12" t="s">
        <v>371</v>
      </c>
      <c r="F1480" s="16">
        <v>312598.5</v>
      </c>
      <c r="G1480" s="16"/>
      <c r="H1480" s="16"/>
      <c r="I1480" s="16"/>
      <c r="J1480" s="34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</row>
    <row r="1481" spans="1:37" ht="31.2" x14ac:dyDescent="0.3">
      <c r="A1481" s="17" t="s">
        <v>929</v>
      </c>
      <c r="B1481" s="17"/>
      <c r="C1481" s="12"/>
      <c r="D1481" s="43"/>
      <c r="E1481" s="12" t="s">
        <v>1352</v>
      </c>
      <c r="F1481" s="16">
        <f t="shared" ref="F1481:I1481" si="647">F1482+F1492+F1496</f>
        <v>79040.5</v>
      </c>
      <c r="G1481" s="16">
        <f t="shared" si="647"/>
        <v>94544.1</v>
      </c>
      <c r="H1481" s="16">
        <f t="shared" si="647"/>
        <v>94544.1</v>
      </c>
      <c r="I1481" s="16">
        <f t="shared" si="647"/>
        <v>0</v>
      </c>
      <c r="J1481" s="34"/>
      <c r="K1481" s="2"/>
      <c r="L1481" s="2"/>
      <c r="M1481" s="21" t="s">
        <v>1342</v>
      </c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</row>
    <row r="1482" spans="1:37" ht="46.8" x14ac:dyDescent="0.3">
      <c r="A1482" s="17" t="s">
        <v>931</v>
      </c>
      <c r="B1482" s="17"/>
      <c r="C1482" s="12"/>
      <c r="D1482" s="43"/>
      <c r="E1482" s="12" t="s">
        <v>436</v>
      </c>
      <c r="F1482" s="16">
        <f t="shared" ref="F1482:I1482" si="648">F1483+F1486+F1489</f>
        <v>51889.2</v>
      </c>
      <c r="G1482" s="16">
        <f t="shared" si="648"/>
        <v>53447.1</v>
      </c>
      <c r="H1482" s="16">
        <f t="shared" si="648"/>
        <v>53447.1</v>
      </c>
      <c r="I1482" s="16">
        <f t="shared" si="648"/>
        <v>0</v>
      </c>
      <c r="J1482" s="34"/>
      <c r="K1482" s="2"/>
      <c r="L1482" s="2"/>
      <c r="M1482" s="2"/>
      <c r="N1482" s="2"/>
      <c r="O1482" s="2"/>
      <c r="P1482" s="21" t="s">
        <v>1346</v>
      </c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</row>
    <row r="1483" spans="1:37" ht="93.6" x14ac:dyDescent="0.3">
      <c r="A1483" s="17" t="s">
        <v>931</v>
      </c>
      <c r="B1483" s="41">
        <v>100</v>
      </c>
      <c r="C1483" s="43"/>
      <c r="D1483" s="43"/>
      <c r="E1483" s="12" t="s">
        <v>391</v>
      </c>
      <c r="F1483" s="16">
        <f t="shared" ref="F1483:I1484" si="649">F1484</f>
        <v>42909.7</v>
      </c>
      <c r="G1483" s="16">
        <f t="shared" si="649"/>
        <v>44467.6</v>
      </c>
      <c r="H1483" s="16">
        <f t="shared" si="649"/>
        <v>44467.6</v>
      </c>
      <c r="I1483" s="16">
        <f t="shared" si="649"/>
        <v>0</v>
      </c>
      <c r="J1483" s="34"/>
      <c r="K1483" s="2"/>
      <c r="L1483" s="2"/>
      <c r="M1483" s="2"/>
      <c r="N1483" s="21" t="s">
        <v>1343</v>
      </c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</row>
    <row r="1484" spans="1:37" ht="31.2" x14ac:dyDescent="0.3">
      <c r="A1484" s="17" t="s">
        <v>931</v>
      </c>
      <c r="B1484" s="41">
        <v>110</v>
      </c>
      <c r="C1484" s="43"/>
      <c r="D1484" s="43"/>
      <c r="E1484" s="12" t="s">
        <v>398</v>
      </c>
      <c r="F1484" s="16">
        <f t="shared" si="649"/>
        <v>42909.7</v>
      </c>
      <c r="G1484" s="16">
        <f t="shared" si="649"/>
        <v>44467.6</v>
      </c>
      <c r="H1484" s="16">
        <f t="shared" si="649"/>
        <v>44467.6</v>
      </c>
      <c r="I1484" s="16">
        <f t="shared" si="649"/>
        <v>0</v>
      </c>
      <c r="J1484" s="34"/>
      <c r="K1484" s="2"/>
      <c r="L1484" s="2"/>
      <c r="M1484" s="2"/>
      <c r="N1484" s="2"/>
      <c r="O1484" s="21" t="s">
        <v>1344</v>
      </c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</row>
    <row r="1485" spans="1:37" ht="31.2" x14ac:dyDescent="0.3">
      <c r="A1485" s="17" t="s">
        <v>931</v>
      </c>
      <c r="B1485" s="41">
        <v>110</v>
      </c>
      <c r="C1485" s="43" t="s">
        <v>159</v>
      </c>
      <c r="D1485" s="43" t="s">
        <v>159</v>
      </c>
      <c r="E1485" s="12" t="s">
        <v>372</v>
      </c>
      <c r="F1485" s="16">
        <f>43521.6-611.9</f>
        <v>42909.7</v>
      </c>
      <c r="G1485" s="16">
        <f>45101.7-634.1</f>
        <v>44467.6</v>
      </c>
      <c r="H1485" s="16">
        <f>45101.7-634.1</f>
        <v>44467.6</v>
      </c>
      <c r="I1485" s="16"/>
      <c r="J1485" s="34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</row>
    <row r="1486" spans="1:37" ht="31.2" x14ac:dyDescent="0.3">
      <c r="A1486" s="17" t="s">
        <v>931</v>
      </c>
      <c r="B1486" s="41">
        <v>200</v>
      </c>
      <c r="C1486" s="43"/>
      <c r="D1486" s="43"/>
      <c r="E1486" s="12" t="s">
        <v>392</v>
      </c>
      <c r="F1486" s="16">
        <f t="shared" ref="F1486:I1487" si="650">F1487</f>
        <v>8928.9</v>
      </c>
      <c r="G1486" s="16">
        <f t="shared" si="650"/>
        <v>8929.1</v>
      </c>
      <c r="H1486" s="16">
        <f t="shared" si="650"/>
        <v>8929.3000000000011</v>
      </c>
      <c r="I1486" s="16">
        <f t="shared" si="650"/>
        <v>0</v>
      </c>
      <c r="J1486" s="34"/>
      <c r="K1486" s="2"/>
      <c r="L1486" s="2"/>
      <c r="M1486" s="2"/>
      <c r="N1486" s="21" t="s">
        <v>1343</v>
      </c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</row>
    <row r="1487" spans="1:37" ht="46.8" x14ac:dyDescent="0.3">
      <c r="A1487" s="17" t="s">
        <v>931</v>
      </c>
      <c r="B1487" s="41">
        <v>240</v>
      </c>
      <c r="C1487" s="43"/>
      <c r="D1487" s="43"/>
      <c r="E1487" s="12" t="s">
        <v>400</v>
      </c>
      <c r="F1487" s="16">
        <f t="shared" si="650"/>
        <v>8928.9</v>
      </c>
      <c r="G1487" s="16">
        <f t="shared" si="650"/>
        <v>8929.1</v>
      </c>
      <c r="H1487" s="16">
        <f t="shared" si="650"/>
        <v>8929.3000000000011</v>
      </c>
      <c r="I1487" s="16">
        <f t="shared" si="650"/>
        <v>0</v>
      </c>
      <c r="J1487" s="34"/>
      <c r="K1487" s="2"/>
      <c r="L1487" s="2"/>
      <c r="M1487" s="2"/>
      <c r="N1487" s="2"/>
      <c r="O1487" s="21" t="s">
        <v>1344</v>
      </c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</row>
    <row r="1488" spans="1:37" ht="31.2" x14ac:dyDescent="0.3">
      <c r="A1488" s="17" t="s">
        <v>931</v>
      </c>
      <c r="B1488" s="41">
        <v>240</v>
      </c>
      <c r="C1488" s="43" t="s">
        <v>159</v>
      </c>
      <c r="D1488" s="43" t="s">
        <v>159</v>
      </c>
      <c r="E1488" s="12" t="s">
        <v>372</v>
      </c>
      <c r="F1488" s="16">
        <f>9051.6-35.7-87</f>
        <v>8928.9</v>
      </c>
      <c r="G1488" s="16">
        <f>9051.6-35.5-87</f>
        <v>8929.1</v>
      </c>
      <c r="H1488" s="16">
        <f>9051.6-35.3-87</f>
        <v>8929.3000000000011</v>
      </c>
      <c r="I1488" s="16"/>
      <c r="J1488" s="34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</row>
    <row r="1489" spans="1:37" x14ac:dyDescent="0.3">
      <c r="A1489" s="17" t="s">
        <v>931</v>
      </c>
      <c r="B1489" s="17" t="s">
        <v>847</v>
      </c>
      <c r="C1489" s="43"/>
      <c r="D1489" s="43"/>
      <c r="E1489" s="12" t="s">
        <v>397</v>
      </c>
      <c r="F1489" s="16">
        <f t="shared" ref="F1489:I1490" si="651">F1490</f>
        <v>50.6</v>
      </c>
      <c r="G1489" s="16">
        <f t="shared" si="651"/>
        <v>50.4</v>
      </c>
      <c r="H1489" s="16">
        <f t="shared" si="651"/>
        <v>50.199999999999996</v>
      </c>
      <c r="I1489" s="16">
        <f t="shared" si="651"/>
        <v>0</v>
      </c>
      <c r="J1489" s="34"/>
      <c r="K1489" s="2"/>
      <c r="L1489" s="2"/>
      <c r="M1489" s="2"/>
      <c r="N1489" s="21" t="s">
        <v>1343</v>
      </c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</row>
    <row r="1490" spans="1:37" x14ac:dyDescent="0.3">
      <c r="A1490" s="17" t="s">
        <v>931</v>
      </c>
      <c r="B1490" s="41">
        <v>850</v>
      </c>
      <c r="C1490" s="43"/>
      <c r="D1490" s="43"/>
      <c r="E1490" s="12" t="s">
        <v>414</v>
      </c>
      <c r="F1490" s="16">
        <f t="shared" si="651"/>
        <v>50.6</v>
      </c>
      <c r="G1490" s="16">
        <f t="shared" si="651"/>
        <v>50.4</v>
      </c>
      <c r="H1490" s="16">
        <f t="shared" si="651"/>
        <v>50.199999999999996</v>
      </c>
      <c r="I1490" s="16">
        <f t="shared" si="651"/>
        <v>0</v>
      </c>
      <c r="J1490" s="34"/>
      <c r="K1490" s="2"/>
      <c r="L1490" s="2"/>
      <c r="M1490" s="2"/>
      <c r="N1490" s="2"/>
      <c r="O1490" s="21" t="s">
        <v>1344</v>
      </c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</row>
    <row r="1491" spans="1:37" ht="31.2" x14ac:dyDescent="0.3">
      <c r="A1491" s="17" t="s">
        <v>931</v>
      </c>
      <c r="B1491" s="41">
        <v>850</v>
      </c>
      <c r="C1491" s="43" t="s">
        <v>159</v>
      </c>
      <c r="D1491" s="43" t="s">
        <v>159</v>
      </c>
      <c r="E1491" s="12" t="s">
        <v>372</v>
      </c>
      <c r="F1491" s="16">
        <f>14.9+35.7</f>
        <v>50.6</v>
      </c>
      <c r="G1491" s="16">
        <f>14.9+35.5</f>
        <v>50.4</v>
      </c>
      <c r="H1491" s="16">
        <f>14.9+35.3</f>
        <v>50.199999999999996</v>
      </c>
      <c r="I1491" s="16"/>
      <c r="J1491" s="34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</row>
    <row r="1492" spans="1:37" ht="31.2" x14ac:dyDescent="0.3">
      <c r="A1492" s="17" t="s">
        <v>930</v>
      </c>
      <c r="B1492" s="17"/>
      <c r="C1492" s="12"/>
      <c r="D1492" s="43"/>
      <c r="E1492" s="13" t="s">
        <v>1006</v>
      </c>
      <c r="F1492" s="16">
        <f t="shared" ref="F1492:I1494" si="652">F1493</f>
        <v>6330</v>
      </c>
      <c r="G1492" s="16">
        <f t="shared" si="652"/>
        <v>19740</v>
      </c>
      <c r="H1492" s="16">
        <f t="shared" si="652"/>
        <v>19740</v>
      </c>
      <c r="I1492" s="16">
        <f t="shared" si="652"/>
        <v>0</v>
      </c>
      <c r="J1492" s="34"/>
      <c r="K1492" s="2"/>
      <c r="L1492" s="2"/>
      <c r="M1492" s="2"/>
      <c r="N1492" s="2"/>
      <c r="O1492" s="2"/>
      <c r="P1492" s="21" t="s">
        <v>1346</v>
      </c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</row>
    <row r="1493" spans="1:37" ht="31.2" x14ac:dyDescent="0.3">
      <c r="A1493" s="17" t="s">
        <v>930</v>
      </c>
      <c r="B1493" s="41">
        <v>200</v>
      </c>
      <c r="C1493" s="43"/>
      <c r="D1493" s="43"/>
      <c r="E1493" s="12" t="s">
        <v>392</v>
      </c>
      <c r="F1493" s="16">
        <f t="shared" si="652"/>
        <v>6330</v>
      </c>
      <c r="G1493" s="16">
        <f t="shared" si="652"/>
        <v>19740</v>
      </c>
      <c r="H1493" s="16">
        <f t="shared" si="652"/>
        <v>19740</v>
      </c>
      <c r="I1493" s="16">
        <f t="shared" si="652"/>
        <v>0</v>
      </c>
      <c r="J1493" s="34"/>
      <c r="K1493" s="2"/>
      <c r="L1493" s="2"/>
      <c r="M1493" s="2"/>
      <c r="N1493" s="21" t="s">
        <v>1343</v>
      </c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</row>
    <row r="1494" spans="1:37" ht="46.8" x14ac:dyDescent="0.3">
      <c r="A1494" s="17" t="s">
        <v>930</v>
      </c>
      <c r="B1494" s="41">
        <v>240</v>
      </c>
      <c r="C1494" s="43"/>
      <c r="D1494" s="43"/>
      <c r="E1494" s="12" t="s">
        <v>400</v>
      </c>
      <c r="F1494" s="16">
        <f t="shared" si="652"/>
        <v>6330</v>
      </c>
      <c r="G1494" s="16">
        <f t="shared" si="652"/>
        <v>19740</v>
      </c>
      <c r="H1494" s="16">
        <f t="shared" si="652"/>
        <v>19740</v>
      </c>
      <c r="I1494" s="16">
        <f t="shared" si="652"/>
        <v>0</v>
      </c>
      <c r="J1494" s="34"/>
      <c r="K1494" s="2"/>
      <c r="L1494" s="2"/>
      <c r="M1494" s="2"/>
      <c r="N1494" s="2"/>
      <c r="O1494" s="21" t="s">
        <v>1344</v>
      </c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</row>
    <row r="1495" spans="1:37" x14ac:dyDescent="0.3">
      <c r="A1495" s="17" t="s">
        <v>930</v>
      </c>
      <c r="B1495" s="41">
        <v>240</v>
      </c>
      <c r="C1495" s="43" t="s">
        <v>159</v>
      </c>
      <c r="D1495" s="43" t="s">
        <v>17</v>
      </c>
      <c r="E1495" s="12" t="s">
        <v>371</v>
      </c>
      <c r="F1495" s="16">
        <v>6330</v>
      </c>
      <c r="G1495" s="16">
        <v>19740</v>
      </c>
      <c r="H1495" s="16">
        <v>19740</v>
      </c>
      <c r="I1495" s="16"/>
      <c r="J1495" s="34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</row>
    <row r="1496" spans="1:37" ht="31.2" x14ac:dyDescent="0.3">
      <c r="A1496" s="17" t="s">
        <v>1090</v>
      </c>
      <c r="B1496" s="17"/>
      <c r="C1496" s="12"/>
      <c r="D1496" s="43"/>
      <c r="E1496" s="12" t="s">
        <v>1091</v>
      </c>
      <c r="F1496" s="16">
        <f t="shared" ref="F1496:I1498" si="653">F1497</f>
        <v>20821.3</v>
      </c>
      <c r="G1496" s="16">
        <f t="shared" si="653"/>
        <v>21357</v>
      </c>
      <c r="H1496" s="16">
        <f t="shared" si="653"/>
        <v>21357</v>
      </c>
      <c r="I1496" s="16">
        <f t="shared" si="653"/>
        <v>0</v>
      </c>
      <c r="J1496" s="34"/>
      <c r="K1496" s="2"/>
      <c r="L1496" s="2"/>
      <c r="M1496" s="2"/>
      <c r="N1496" s="2"/>
      <c r="O1496" s="2"/>
      <c r="P1496" s="21" t="s">
        <v>1346</v>
      </c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</row>
    <row r="1497" spans="1:37" ht="31.2" x14ac:dyDescent="0.3">
      <c r="A1497" s="17" t="s">
        <v>1090</v>
      </c>
      <c r="B1497" s="41">
        <v>200</v>
      </c>
      <c r="C1497" s="43"/>
      <c r="D1497" s="43"/>
      <c r="E1497" s="12" t="s">
        <v>392</v>
      </c>
      <c r="F1497" s="16">
        <f t="shared" si="653"/>
        <v>20821.3</v>
      </c>
      <c r="G1497" s="16">
        <f t="shared" si="653"/>
        <v>21357</v>
      </c>
      <c r="H1497" s="16">
        <f t="shared" si="653"/>
        <v>21357</v>
      </c>
      <c r="I1497" s="16">
        <f t="shared" si="653"/>
        <v>0</v>
      </c>
      <c r="J1497" s="34"/>
      <c r="K1497" s="2"/>
      <c r="L1497" s="2"/>
      <c r="M1497" s="2"/>
      <c r="N1497" s="21" t="s">
        <v>1343</v>
      </c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</row>
    <row r="1498" spans="1:37" ht="46.8" x14ac:dyDescent="0.3">
      <c r="A1498" s="17" t="s">
        <v>1090</v>
      </c>
      <c r="B1498" s="41">
        <v>240</v>
      </c>
      <c r="C1498" s="43"/>
      <c r="D1498" s="43"/>
      <c r="E1498" s="12" t="s">
        <v>400</v>
      </c>
      <c r="F1498" s="16">
        <f t="shared" si="653"/>
        <v>20821.3</v>
      </c>
      <c r="G1498" s="16">
        <f t="shared" si="653"/>
        <v>21357</v>
      </c>
      <c r="H1498" s="16">
        <f t="shared" si="653"/>
        <v>21357</v>
      </c>
      <c r="I1498" s="16">
        <f t="shared" si="653"/>
        <v>0</v>
      </c>
      <c r="J1498" s="34"/>
      <c r="K1498" s="2"/>
      <c r="L1498" s="2"/>
      <c r="M1498" s="2"/>
      <c r="N1498" s="2"/>
      <c r="O1498" s="21" t="s">
        <v>1344</v>
      </c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</row>
    <row r="1499" spans="1:37" x14ac:dyDescent="0.3">
      <c r="A1499" s="17" t="s">
        <v>1090</v>
      </c>
      <c r="B1499" s="41">
        <v>240</v>
      </c>
      <c r="C1499" s="43" t="s">
        <v>112</v>
      </c>
      <c r="D1499" s="43" t="s">
        <v>26</v>
      </c>
      <c r="E1499" s="12" t="s">
        <v>367</v>
      </c>
      <c r="F1499" s="16">
        <v>20821.3</v>
      </c>
      <c r="G1499" s="16">
        <v>21357</v>
      </c>
      <c r="H1499" s="16">
        <v>21357</v>
      </c>
      <c r="I1499" s="16"/>
      <c r="J1499" s="34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</row>
    <row r="1500" spans="1:37" ht="62.4" x14ac:dyDescent="0.3">
      <c r="A1500" s="17" t="s">
        <v>932</v>
      </c>
      <c r="B1500" s="17"/>
      <c r="C1500" s="12"/>
      <c r="D1500" s="43"/>
      <c r="E1500" s="12" t="s">
        <v>933</v>
      </c>
      <c r="F1500" s="16">
        <f t="shared" ref="F1500:I1503" si="654">F1501</f>
        <v>65230</v>
      </c>
      <c r="G1500" s="16">
        <f t="shared" si="654"/>
        <v>0</v>
      </c>
      <c r="H1500" s="16">
        <f t="shared" si="654"/>
        <v>0</v>
      </c>
      <c r="I1500" s="16">
        <f t="shared" si="654"/>
        <v>0</v>
      </c>
      <c r="J1500" s="34"/>
      <c r="K1500" s="2"/>
      <c r="L1500" s="2"/>
      <c r="M1500" s="21" t="s">
        <v>1342</v>
      </c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</row>
    <row r="1501" spans="1:37" ht="46.8" x14ac:dyDescent="0.3">
      <c r="A1501" s="17" t="s">
        <v>934</v>
      </c>
      <c r="B1501" s="17"/>
      <c r="C1501" s="12"/>
      <c r="D1501" s="43"/>
      <c r="E1501" s="12" t="s">
        <v>1027</v>
      </c>
      <c r="F1501" s="16">
        <f t="shared" si="654"/>
        <v>65230</v>
      </c>
      <c r="G1501" s="16">
        <f t="shared" si="654"/>
        <v>0</v>
      </c>
      <c r="H1501" s="16">
        <f t="shared" si="654"/>
        <v>0</v>
      </c>
      <c r="I1501" s="16">
        <f t="shared" si="654"/>
        <v>0</v>
      </c>
      <c r="J1501" s="34"/>
      <c r="K1501" s="2"/>
      <c r="L1501" s="2"/>
      <c r="M1501" s="2"/>
      <c r="N1501" s="2"/>
      <c r="O1501" s="2"/>
      <c r="P1501" s="21" t="s">
        <v>1346</v>
      </c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</row>
    <row r="1502" spans="1:37" ht="46.8" x14ac:dyDescent="0.3">
      <c r="A1502" s="17" t="s">
        <v>934</v>
      </c>
      <c r="B1502" s="41">
        <v>400</v>
      </c>
      <c r="C1502" s="43"/>
      <c r="D1502" s="43"/>
      <c r="E1502" s="12" t="s">
        <v>394</v>
      </c>
      <c r="F1502" s="16">
        <f t="shared" si="654"/>
        <v>65230</v>
      </c>
      <c r="G1502" s="16">
        <f t="shared" si="654"/>
        <v>0</v>
      </c>
      <c r="H1502" s="16">
        <f t="shared" si="654"/>
        <v>0</v>
      </c>
      <c r="I1502" s="16">
        <f t="shared" si="654"/>
        <v>0</v>
      </c>
      <c r="J1502" s="34"/>
      <c r="K1502" s="2"/>
      <c r="L1502" s="2"/>
      <c r="M1502" s="2"/>
      <c r="N1502" s="21" t="s">
        <v>1343</v>
      </c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</row>
    <row r="1503" spans="1:37" x14ac:dyDescent="0.3">
      <c r="A1503" s="17" t="s">
        <v>934</v>
      </c>
      <c r="B1503" s="41">
        <v>410</v>
      </c>
      <c r="C1503" s="43"/>
      <c r="D1503" s="43"/>
      <c r="E1503" s="12" t="s">
        <v>407</v>
      </c>
      <c r="F1503" s="16">
        <f t="shared" si="654"/>
        <v>65230</v>
      </c>
      <c r="G1503" s="16">
        <f t="shared" si="654"/>
        <v>0</v>
      </c>
      <c r="H1503" s="16">
        <f t="shared" si="654"/>
        <v>0</v>
      </c>
      <c r="I1503" s="16">
        <f t="shared" si="654"/>
        <v>0</v>
      </c>
      <c r="J1503" s="34"/>
      <c r="K1503" s="2"/>
      <c r="L1503" s="2"/>
      <c r="M1503" s="2"/>
      <c r="N1503" s="2"/>
      <c r="O1503" s="21" t="s">
        <v>1344</v>
      </c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</row>
    <row r="1504" spans="1:37" x14ac:dyDescent="0.3">
      <c r="A1504" s="17" t="s">
        <v>934</v>
      </c>
      <c r="B1504" s="41">
        <v>410</v>
      </c>
      <c r="C1504" s="43" t="s">
        <v>159</v>
      </c>
      <c r="D1504" s="43" t="s">
        <v>17</v>
      </c>
      <c r="E1504" s="12" t="s">
        <v>371</v>
      </c>
      <c r="F1504" s="16">
        <v>65230</v>
      </c>
      <c r="G1504" s="16"/>
      <c r="H1504" s="16"/>
      <c r="I1504" s="16"/>
      <c r="J1504" s="34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</row>
    <row r="1505" spans="1:37" ht="31.2" x14ac:dyDescent="0.3">
      <c r="A1505" s="17" t="s">
        <v>935</v>
      </c>
      <c r="B1505" s="17"/>
      <c r="C1505" s="12"/>
      <c r="D1505" s="43"/>
      <c r="E1505" s="12" t="s">
        <v>1001</v>
      </c>
      <c r="F1505" s="16">
        <f t="shared" ref="F1505:I1505" si="655">F1506</f>
        <v>1166.4000000000001</v>
      </c>
      <c r="G1505" s="16">
        <f t="shared" si="655"/>
        <v>1166.4000000000001</v>
      </c>
      <c r="H1505" s="16">
        <f t="shared" si="655"/>
        <v>1166.4000000000001</v>
      </c>
      <c r="I1505" s="16">
        <f t="shared" si="655"/>
        <v>0</v>
      </c>
      <c r="J1505" s="34"/>
      <c r="K1505" s="2"/>
      <c r="L1505" s="2"/>
      <c r="M1505" s="21" t="s">
        <v>1342</v>
      </c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</row>
    <row r="1506" spans="1:37" ht="31.2" x14ac:dyDescent="0.3">
      <c r="A1506" s="17" t="s">
        <v>936</v>
      </c>
      <c r="B1506" s="17"/>
      <c r="C1506" s="12"/>
      <c r="D1506" s="43"/>
      <c r="E1506" s="12" t="s">
        <v>937</v>
      </c>
      <c r="F1506" s="16">
        <f t="shared" ref="F1506:I1506" si="656">F1507+F1510</f>
        <v>1166.4000000000001</v>
      </c>
      <c r="G1506" s="16">
        <f t="shared" si="656"/>
        <v>1166.4000000000001</v>
      </c>
      <c r="H1506" s="16">
        <f t="shared" si="656"/>
        <v>1166.4000000000001</v>
      </c>
      <c r="I1506" s="16">
        <f t="shared" si="656"/>
        <v>0</v>
      </c>
      <c r="J1506" s="34"/>
      <c r="K1506" s="2"/>
      <c r="L1506" s="2"/>
      <c r="M1506" s="2"/>
      <c r="N1506" s="2"/>
      <c r="O1506" s="2"/>
      <c r="P1506" s="21" t="s">
        <v>1346</v>
      </c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</row>
    <row r="1507" spans="1:37" ht="31.2" x14ac:dyDescent="0.3">
      <c r="A1507" s="17" t="s">
        <v>936</v>
      </c>
      <c r="B1507" s="41">
        <v>200</v>
      </c>
      <c r="C1507" s="43"/>
      <c r="D1507" s="43"/>
      <c r="E1507" s="12" t="s">
        <v>392</v>
      </c>
      <c r="F1507" s="16">
        <f t="shared" ref="F1507:I1508" si="657">F1508</f>
        <v>1166.2</v>
      </c>
      <c r="G1507" s="16">
        <f t="shared" si="657"/>
        <v>1166.2</v>
      </c>
      <c r="H1507" s="16">
        <f t="shared" si="657"/>
        <v>1166.2</v>
      </c>
      <c r="I1507" s="16">
        <f t="shared" si="657"/>
        <v>0</v>
      </c>
      <c r="J1507" s="34"/>
      <c r="K1507" s="2"/>
      <c r="L1507" s="2"/>
      <c r="M1507" s="2"/>
      <c r="N1507" s="21" t="s">
        <v>1343</v>
      </c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</row>
    <row r="1508" spans="1:37" ht="46.8" x14ac:dyDescent="0.3">
      <c r="A1508" s="17" t="s">
        <v>936</v>
      </c>
      <c r="B1508" s="41">
        <v>240</v>
      </c>
      <c r="C1508" s="43"/>
      <c r="D1508" s="43"/>
      <c r="E1508" s="12" t="s">
        <v>400</v>
      </c>
      <c r="F1508" s="16">
        <f t="shared" si="657"/>
        <v>1166.2</v>
      </c>
      <c r="G1508" s="16">
        <f t="shared" si="657"/>
        <v>1166.2</v>
      </c>
      <c r="H1508" s="16">
        <f t="shared" si="657"/>
        <v>1166.2</v>
      </c>
      <c r="I1508" s="16">
        <f t="shared" si="657"/>
        <v>0</v>
      </c>
      <c r="J1508" s="34"/>
      <c r="K1508" s="2"/>
      <c r="L1508" s="2"/>
      <c r="M1508" s="2"/>
      <c r="N1508" s="2"/>
      <c r="O1508" s="21" t="s">
        <v>1344</v>
      </c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</row>
    <row r="1509" spans="1:37" ht="31.2" x14ac:dyDescent="0.3">
      <c r="A1509" s="17" t="s">
        <v>936</v>
      </c>
      <c r="B1509" s="41">
        <v>240</v>
      </c>
      <c r="C1509" s="43" t="s">
        <v>104</v>
      </c>
      <c r="D1509" s="43" t="s">
        <v>17</v>
      </c>
      <c r="E1509" s="12" t="s">
        <v>920</v>
      </c>
      <c r="F1509" s="16">
        <v>1166.2</v>
      </c>
      <c r="G1509" s="16">
        <v>1166.2</v>
      </c>
      <c r="H1509" s="16">
        <v>1166.2</v>
      </c>
      <c r="I1509" s="16"/>
      <c r="J1509" s="34"/>
    </row>
    <row r="1510" spans="1:37" x14ac:dyDescent="0.3">
      <c r="A1510" s="17" t="s">
        <v>936</v>
      </c>
      <c r="B1510" s="41">
        <v>800</v>
      </c>
      <c r="C1510" s="43"/>
      <c r="D1510" s="43"/>
      <c r="E1510" s="12" t="s">
        <v>397</v>
      </c>
      <c r="F1510" s="16">
        <f t="shared" ref="F1510:I1511" si="658">F1511</f>
        <v>0.2</v>
      </c>
      <c r="G1510" s="16">
        <f t="shared" si="658"/>
        <v>0.2</v>
      </c>
      <c r="H1510" s="16">
        <f t="shared" si="658"/>
        <v>0.2</v>
      </c>
      <c r="I1510" s="16">
        <f t="shared" si="658"/>
        <v>0</v>
      </c>
      <c r="J1510" s="34"/>
      <c r="N1510" s="21" t="s">
        <v>1343</v>
      </c>
    </row>
    <row r="1511" spans="1:37" x14ac:dyDescent="0.3">
      <c r="A1511" s="17" t="s">
        <v>936</v>
      </c>
      <c r="B1511" s="41">
        <v>850</v>
      </c>
      <c r="C1511" s="43"/>
      <c r="D1511" s="43"/>
      <c r="E1511" s="12" t="s">
        <v>414</v>
      </c>
      <c r="F1511" s="16">
        <f t="shared" si="658"/>
        <v>0.2</v>
      </c>
      <c r="G1511" s="16">
        <f t="shared" si="658"/>
        <v>0.2</v>
      </c>
      <c r="H1511" s="16">
        <f t="shared" si="658"/>
        <v>0.2</v>
      </c>
      <c r="I1511" s="16">
        <f t="shared" si="658"/>
        <v>0</v>
      </c>
      <c r="J1511" s="34"/>
      <c r="O1511" s="21" t="s">
        <v>1344</v>
      </c>
    </row>
    <row r="1512" spans="1:37" ht="31.2" x14ac:dyDescent="0.3">
      <c r="A1512" s="17" t="s">
        <v>936</v>
      </c>
      <c r="B1512" s="41">
        <v>850</v>
      </c>
      <c r="C1512" s="43" t="s">
        <v>104</v>
      </c>
      <c r="D1512" s="43" t="s">
        <v>17</v>
      </c>
      <c r="E1512" s="12" t="s">
        <v>920</v>
      </c>
      <c r="F1512" s="16">
        <v>0.2</v>
      </c>
      <c r="G1512" s="16">
        <v>0.2</v>
      </c>
      <c r="H1512" s="16">
        <v>0.2</v>
      </c>
      <c r="I1512" s="16"/>
      <c r="J1512" s="34"/>
    </row>
    <row r="1513" spans="1:37" ht="31.2" x14ac:dyDescent="0.3">
      <c r="A1513" s="17" t="s">
        <v>938</v>
      </c>
      <c r="B1513" s="17"/>
      <c r="C1513" s="12"/>
      <c r="D1513" s="43"/>
      <c r="E1513" s="12" t="s">
        <v>939</v>
      </c>
      <c r="F1513" s="16">
        <f t="shared" ref="F1513:I1516" si="659">F1514</f>
        <v>5917.2</v>
      </c>
      <c r="G1513" s="16">
        <f t="shared" si="659"/>
        <v>5917.2</v>
      </c>
      <c r="H1513" s="16">
        <f t="shared" si="659"/>
        <v>5917.2</v>
      </c>
      <c r="I1513" s="16">
        <f t="shared" si="659"/>
        <v>0</v>
      </c>
      <c r="J1513" s="34"/>
      <c r="M1513" s="21" t="s">
        <v>1342</v>
      </c>
    </row>
    <row r="1514" spans="1:37" ht="31.2" x14ac:dyDescent="0.3">
      <c r="A1514" s="17" t="s">
        <v>940</v>
      </c>
      <c r="B1514" s="17"/>
      <c r="C1514" s="12"/>
      <c r="D1514" s="43"/>
      <c r="E1514" s="12" t="s">
        <v>941</v>
      </c>
      <c r="F1514" s="16">
        <f t="shared" ref="F1514:I1514" si="660">F1515+F1518</f>
        <v>5917.2</v>
      </c>
      <c r="G1514" s="16">
        <f t="shared" si="660"/>
        <v>5917.2</v>
      </c>
      <c r="H1514" s="16">
        <f t="shared" si="660"/>
        <v>5917.2</v>
      </c>
      <c r="I1514" s="16">
        <f t="shared" si="660"/>
        <v>0</v>
      </c>
      <c r="J1514" s="34"/>
      <c r="P1514" s="21" t="s">
        <v>1346</v>
      </c>
    </row>
    <row r="1515" spans="1:37" ht="31.2" x14ac:dyDescent="0.3">
      <c r="A1515" s="17" t="s">
        <v>940</v>
      </c>
      <c r="B1515" s="41">
        <v>200</v>
      </c>
      <c r="C1515" s="43"/>
      <c r="D1515" s="43"/>
      <c r="E1515" s="12" t="s">
        <v>392</v>
      </c>
      <c r="F1515" s="16">
        <f t="shared" si="659"/>
        <v>2417.1999999999998</v>
      </c>
      <c r="G1515" s="16">
        <f t="shared" si="659"/>
        <v>2417.1999999999998</v>
      </c>
      <c r="H1515" s="16">
        <f t="shared" si="659"/>
        <v>2417.1999999999998</v>
      </c>
      <c r="I1515" s="16">
        <f t="shared" si="659"/>
        <v>0</v>
      </c>
      <c r="J1515" s="34"/>
      <c r="N1515" s="21" t="s">
        <v>1343</v>
      </c>
    </row>
    <row r="1516" spans="1:37" ht="46.8" x14ac:dyDescent="0.3">
      <c r="A1516" s="17" t="s">
        <v>940</v>
      </c>
      <c r="B1516" s="41">
        <v>240</v>
      </c>
      <c r="C1516" s="43"/>
      <c r="D1516" s="43"/>
      <c r="E1516" s="12" t="s">
        <v>400</v>
      </c>
      <c r="F1516" s="16">
        <f t="shared" si="659"/>
        <v>2417.1999999999998</v>
      </c>
      <c r="G1516" s="16">
        <f t="shared" si="659"/>
        <v>2417.1999999999998</v>
      </c>
      <c r="H1516" s="16">
        <f t="shared" si="659"/>
        <v>2417.1999999999998</v>
      </c>
      <c r="I1516" s="16">
        <f t="shared" si="659"/>
        <v>0</v>
      </c>
      <c r="J1516" s="34"/>
      <c r="O1516" s="21" t="s">
        <v>1344</v>
      </c>
    </row>
    <row r="1517" spans="1:37" ht="31.2" x14ac:dyDescent="0.3">
      <c r="A1517" s="17" t="s">
        <v>940</v>
      </c>
      <c r="B1517" s="41">
        <v>240</v>
      </c>
      <c r="C1517" s="43" t="s">
        <v>104</v>
      </c>
      <c r="D1517" s="43" t="s">
        <v>17</v>
      </c>
      <c r="E1517" s="12" t="s">
        <v>920</v>
      </c>
      <c r="F1517" s="16">
        <v>2417.1999999999998</v>
      </c>
      <c r="G1517" s="16">
        <v>2417.1999999999998</v>
      </c>
      <c r="H1517" s="16">
        <v>2417.1999999999998</v>
      </c>
      <c r="I1517" s="16"/>
      <c r="J1517" s="34"/>
    </row>
    <row r="1518" spans="1:37" ht="46.8" x14ac:dyDescent="0.3">
      <c r="A1518" s="17" t="s">
        <v>940</v>
      </c>
      <c r="B1518" s="41">
        <v>600</v>
      </c>
      <c r="C1518" s="43"/>
      <c r="D1518" s="43"/>
      <c r="E1518" s="12" t="s">
        <v>395</v>
      </c>
      <c r="F1518" s="16">
        <f t="shared" ref="F1518:I1519" si="661">F1519</f>
        <v>3500</v>
      </c>
      <c r="G1518" s="16">
        <f t="shared" si="661"/>
        <v>3500</v>
      </c>
      <c r="H1518" s="16">
        <f t="shared" si="661"/>
        <v>3500</v>
      </c>
      <c r="I1518" s="16">
        <f t="shared" si="661"/>
        <v>0</v>
      </c>
      <c r="J1518" s="34"/>
      <c r="N1518" s="21" t="s">
        <v>1343</v>
      </c>
    </row>
    <row r="1519" spans="1:37" x14ac:dyDescent="0.3">
      <c r="A1519" s="17" t="s">
        <v>940</v>
      </c>
      <c r="B1519" s="41">
        <v>620</v>
      </c>
      <c r="C1519" s="43"/>
      <c r="D1519" s="43"/>
      <c r="E1519" s="12" t="s">
        <v>410</v>
      </c>
      <c r="F1519" s="16">
        <f t="shared" si="661"/>
        <v>3500</v>
      </c>
      <c r="G1519" s="16">
        <f t="shared" si="661"/>
        <v>3500</v>
      </c>
      <c r="H1519" s="16">
        <f t="shared" si="661"/>
        <v>3500</v>
      </c>
      <c r="I1519" s="16">
        <f t="shared" si="661"/>
        <v>0</v>
      </c>
      <c r="J1519" s="34"/>
      <c r="O1519" s="21" t="s">
        <v>1344</v>
      </c>
    </row>
    <row r="1520" spans="1:37" x14ac:dyDescent="0.3">
      <c r="A1520" s="17" t="s">
        <v>940</v>
      </c>
      <c r="B1520" s="41">
        <v>620</v>
      </c>
      <c r="C1520" s="43" t="s">
        <v>21</v>
      </c>
      <c r="D1520" s="43" t="s">
        <v>5</v>
      </c>
      <c r="E1520" s="12" t="s">
        <v>380</v>
      </c>
      <c r="F1520" s="16">
        <v>3500</v>
      </c>
      <c r="G1520" s="16">
        <v>3500</v>
      </c>
      <c r="H1520" s="16">
        <v>3500</v>
      </c>
      <c r="I1520" s="16"/>
      <c r="J1520" s="34"/>
    </row>
    <row r="1521" spans="1:37" s="9" customFormat="1" ht="31.2" x14ac:dyDescent="0.3">
      <c r="A1521" s="8" t="s">
        <v>223</v>
      </c>
      <c r="B1521" s="14"/>
      <c r="C1521" s="8"/>
      <c r="D1521" s="8"/>
      <c r="E1521" s="13" t="s">
        <v>820</v>
      </c>
      <c r="F1521" s="15">
        <f t="shared" ref="F1521:I1521" si="662">F1522+F1527+F1542+F1547</f>
        <v>84428.3</v>
      </c>
      <c r="G1521" s="15">
        <f t="shared" si="662"/>
        <v>83442.5</v>
      </c>
      <c r="H1521" s="15">
        <f t="shared" si="662"/>
        <v>83442.5</v>
      </c>
      <c r="I1521" s="15">
        <f t="shared" si="662"/>
        <v>0</v>
      </c>
      <c r="J1521" s="33"/>
      <c r="K1521" s="23"/>
      <c r="L1521" s="23" t="s">
        <v>1341</v>
      </c>
      <c r="M1521" s="23"/>
      <c r="N1521" s="23"/>
      <c r="O1521" s="23"/>
      <c r="P1521" s="23"/>
      <c r="Q1521" s="23"/>
      <c r="R1521" s="23"/>
      <c r="S1521" s="23"/>
      <c r="T1521" s="23"/>
      <c r="U1521" s="23"/>
      <c r="V1521" s="23"/>
      <c r="W1521" s="23"/>
      <c r="X1521" s="23"/>
      <c r="Y1521" s="23"/>
      <c r="Z1521" s="23"/>
      <c r="AA1521" s="23"/>
      <c r="AB1521" s="23"/>
      <c r="AC1521" s="23"/>
      <c r="AD1521" s="23"/>
      <c r="AE1521" s="23"/>
      <c r="AF1521" s="23"/>
      <c r="AG1521" s="23"/>
      <c r="AH1521" s="23"/>
      <c r="AI1521" s="23"/>
      <c r="AJ1521" s="23"/>
      <c r="AK1521" s="23"/>
    </row>
    <row r="1522" spans="1:37" ht="46.8" x14ac:dyDescent="0.3">
      <c r="A1522" s="43" t="s">
        <v>224</v>
      </c>
      <c r="B1522" s="41"/>
      <c r="C1522" s="43"/>
      <c r="D1522" s="43"/>
      <c r="E1522" s="12" t="s">
        <v>821</v>
      </c>
      <c r="F1522" s="16">
        <f t="shared" ref="F1522:I1525" si="663">F1523</f>
        <v>164</v>
      </c>
      <c r="G1522" s="16">
        <f t="shared" si="663"/>
        <v>164</v>
      </c>
      <c r="H1522" s="16">
        <f t="shared" si="663"/>
        <v>164</v>
      </c>
      <c r="I1522" s="16">
        <f t="shared" si="663"/>
        <v>0</v>
      </c>
      <c r="J1522" s="34"/>
      <c r="M1522" s="21" t="s">
        <v>1342</v>
      </c>
    </row>
    <row r="1523" spans="1:37" ht="31.2" x14ac:dyDescent="0.3">
      <c r="A1523" s="43" t="s">
        <v>222</v>
      </c>
      <c r="B1523" s="41"/>
      <c r="C1523" s="43"/>
      <c r="D1523" s="43"/>
      <c r="E1523" s="12" t="s">
        <v>488</v>
      </c>
      <c r="F1523" s="16">
        <f t="shared" si="663"/>
        <v>164</v>
      </c>
      <c r="G1523" s="16">
        <f t="shared" si="663"/>
        <v>164</v>
      </c>
      <c r="H1523" s="16">
        <f t="shared" si="663"/>
        <v>164</v>
      </c>
      <c r="I1523" s="16">
        <f t="shared" si="663"/>
        <v>0</v>
      </c>
      <c r="J1523" s="34"/>
      <c r="P1523" s="21" t="s">
        <v>1346</v>
      </c>
    </row>
    <row r="1524" spans="1:37" ht="31.2" x14ac:dyDescent="0.3">
      <c r="A1524" s="43" t="s">
        <v>222</v>
      </c>
      <c r="B1524" s="41">
        <v>200</v>
      </c>
      <c r="C1524" s="43"/>
      <c r="D1524" s="43"/>
      <c r="E1524" s="12" t="s">
        <v>392</v>
      </c>
      <c r="F1524" s="16">
        <f t="shared" si="663"/>
        <v>164</v>
      </c>
      <c r="G1524" s="16">
        <f t="shared" si="663"/>
        <v>164</v>
      </c>
      <c r="H1524" s="16">
        <f t="shared" si="663"/>
        <v>164</v>
      </c>
      <c r="I1524" s="16">
        <f t="shared" si="663"/>
        <v>0</v>
      </c>
      <c r="J1524" s="34"/>
      <c r="N1524" s="21" t="s">
        <v>1343</v>
      </c>
    </row>
    <row r="1525" spans="1:37" ht="46.8" x14ac:dyDescent="0.3">
      <c r="A1525" s="43" t="s">
        <v>222</v>
      </c>
      <c r="B1525" s="41">
        <v>240</v>
      </c>
      <c r="C1525" s="43"/>
      <c r="D1525" s="43"/>
      <c r="E1525" s="12" t="s">
        <v>400</v>
      </c>
      <c r="F1525" s="16">
        <f t="shared" si="663"/>
        <v>164</v>
      </c>
      <c r="G1525" s="16">
        <f t="shared" si="663"/>
        <v>164</v>
      </c>
      <c r="H1525" s="16">
        <f t="shared" si="663"/>
        <v>164</v>
      </c>
      <c r="I1525" s="16">
        <f t="shared" si="663"/>
        <v>0</v>
      </c>
      <c r="J1525" s="34"/>
      <c r="O1525" s="21" t="s">
        <v>1344</v>
      </c>
    </row>
    <row r="1526" spans="1:37" x14ac:dyDescent="0.3">
      <c r="A1526" s="43" t="s">
        <v>222</v>
      </c>
      <c r="B1526" s="41">
        <v>240</v>
      </c>
      <c r="C1526" s="43" t="s">
        <v>112</v>
      </c>
      <c r="D1526" s="43" t="s">
        <v>25</v>
      </c>
      <c r="E1526" s="12" t="s">
        <v>365</v>
      </c>
      <c r="F1526" s="16">
        <v>164</v>
      </c>
      <c r="G1526" s="16">
        <v>164</v>
      </c>
      <c r="H1526" s="16">
        <v>164</v>
      </c>
      <c r="I1526" s="16"/>
      <c r="J1526" s="34"/>
    </row>
    <row r="1527" spans="1:37" ht="46.8" x14ac:dyDescent="0.3">
      <c r="A1527" s="43" t="s">
        <v>227</v>
      </c>
      <c r="B1527" s="41"/>
      <c r="C1527" s="43"/>
      <c r="D1527" s="43"/>
      <c r="E1527" s="12" t="s">
        <v>660</v>
      </c>
      <c r="F1527" s="16">
        <f t="shared" ref="F1527:I1527" si="664">F1528+F1538</f>
        <v>57189.200000000004</v>
      </c>
      <c r="G1527" s="16">
        <f t="shared" si="664"/>
        <v>59003.4</v>
      </c>
      <c r="H1527" s="16">
        <f t="shared" si="664"/>
        <v>59003.4</v>
      </c>
      <c r="I1527" s="16">
        <f t="shared" si="664"/>
        <v>0</v>
      </c>
      <c r="J1527" s="34"/>
      <c r="M1527" s="21" t="s">
        <v>1342</v>
      </c>
    </row>
    <row r="1528" spans="1:37" ht="46.8" x14ac:dyDescent="0.3">
      <c r="A1528" s="43" t="s">
        <v>225</v>
      </c>
      <c r="B1528" s="41"/>
      <c r="C1528" s="43"/>
      <c r="D1528" s="43"/>
      <c r="E1528" s="12" t="s">
        <v>436</v>
      </c>
      <c r="F1528" s="16">
        <f t="shared" ref="F1528:I1528" si="665">F1529+F1532+F1535</f>
        <v>55733.8</v>
      </c>
      <c r="G1528" s="16">
        <f t="shared" si="665"/>
        <v>57548</v>
      </c>
      <c r="H1528" s="16">
        <f t="shared" si="665"/>
        <v>57548</v>
      </c>
      <c r="I1528" s="16">
        <f t="shared" si="665"/>
        <v>0</v>
      </c>
      <c r="J1528" s="34"/>
      <c r="K1528" s="2"/>
      <c r="L1528" s="2"/>
      <c r="M1528" s="2"/>
      <c r="N1528" s="2"/>
      <c r="O1528" s="2"/>
      <c r="P1528" s="21" t="s">
        <v>1346</v>
      </c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</row>
    <row r="1529" spans="1:37" ht="93.6" x14ac:dyDescent="0.3">
      <c r="A1529" s="43" t="s">
        <v>225</v>
      </c>
      <c r="B1529" s="41">
        <v>100</v>
      </c>
      <c r="C1529" s="43"/>
      <c r="D1529" s="43"/>
      <c r="E1529" s="12" t="s">
        <v>391</v>
      </c>
      <c r="F1529" s="16">
        <f t="shared" ref="F1529:I1530" si="666">F1530</f>
        <v>45645.3</v>
      </c>
      <c r="G1529" s="16">
        <f t="shared" si="666"/>
        <v>47302.5</v>
      </c>
      <c r="H1529" s="16">
        <f t="shared" si="666"/>
        <v>47302.5</v>
      </c>
      <c r="I1529" s="16">
        <f t="shared" si="666"/>
        <v>0</v>
      </c>
      <c r="J1529" s="34"/>
      <c r="K1529" s="2"/>
      <c r="L1529" s="2"/>
      <c r="M1529" s="2"/>
      <c r="N1529" s="21" t="s">
        <v>1343</v>
      </c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</row>
    <row r="1530" spans="1:37" ht="31.2" x14ac:dyDescent="0.3">
      <c r="A1530" s="43" t="s">
        <v>225</v>
      </c>
      <c r="B1530" s="41">
        <v>110</v>
      </c>
      <c r="C1530" s="43"/>
      <c r="D1530" s="43"/>
      <c r="E1530" s="12" t="s">
        <v>398</v>
      </c>
      <c r="F1530" s="16">
        <f t="shared" si="666"/>
        <v>45645.3</v>
      </c>
      <c r="G1530" s="16">
        <f t="shared" si="666"/>
        <v>47302.5</v>
      </c>
      <c r="H1530" s="16">
        <f t="shared" si="666"/>
        <v>47302.5</v>
      </c>
      <c r="I1530" s="16">
        <f t="shared" si="666"/>
        <v>0</v>
      </c>
      <c r="J1530" s="34"/>
      <c r="K1530" s="2"/>
      <c r="L1530" s="2"/>
      <c r="M1530" s="2"/>
      <c r="N1530" s="2"/>
      <c r="O1530" s="21" t="s">
        <v>1344</v>
      </c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</row>
    <row r="1531" spans="1:37" x14ac:dyDescent="0.3">
      <c r="A1531" s="43" t="s">
        <v>225</v>
      </c>
      <c r="B1531" s="41">
        <v>110</v>
      </c>
      <c r="C1531" s="43" t="s">
        <v>112</v>
      </c>
      <c r="D1531" s="43" t="s">
        <v>25</v>
      </c>
      <c r="E1531" s="12" t="s">
        <v>365</v>
      </c>
      <c r="F1531" s="16">
        <v>45645.3</v>
      </c>
      <c r="G1531" s="16">
        <v>47302.5</v>
      </c>
      <c r="H1531" s="16">
        <v>47302.5</v>
      </c>
      <c r="I1531" s="16"/>
      <c r="J1531" s="34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</row>
    <row r="1532" spans="1:37" ht="31.2" x14ac:dyDescent="0.3">
      <c r="A1532" s="43" t="s">
        <v>225</v>
      </c>
      <c r="B1532" s="41">
        <v>200</v>
      </c>
      <c r="C1532" s="43"/>
      <c r="D1532" s="43"/>
      <c r="E1532" s="12" t="s">
        <v>392</v>
      </c>
      <c r="F1532" s="16">
        <f t="shared" ref="F1532:I1533" si="667">F1533</f>
        <v>9920</v>
      </c>
      <c r="G1532" s="16">
        <f t="shared" si="667"/>
        <v>10077</v>
      </c>
      <c r="H1532" s="16">
        <f t="shared" si="667"/>
        <v>10077</v>
      </c>
      <c r="I1532" s="16">
        <f t="shared" si="667"/>
        <v>0</v>
      </c>
      <c r="J1532" s="34"/>
      <c r="K1532" s="2"/>
      <c r="L1532" s="2"/>
      <c r="M1532" s="2"/>
      <c r="N1532" s="21" t="s">
        <v>1343</v>
      </c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</row>
    <row r="1533" spans="1:37" ht="46.8" x14ac:dyDescent="0.3">
      <c r="A1533" s="43" t="s">
        <v>225</v>
      </c>
      <c r="B1533" s="41">
        <v>240</v>
      </c>
      <c r="C1533" s="43"/>
      <c r="D1533" s="43"/>
      <c r="E1533" s="12" t="s">
        <v>400</v>
      </c>
      <c r="F1533" s="16">
        <f t="shared" si="667"/>
        <v>9920</v>
      </c>
      <c r="G1533" s="16">
        <f t="shared" si="667"/>
        <v>10077</v>
      </c>
      <c r="H1533" s="16">
        <f t="shared" si="667"/>
        <v>10077</v>
      </c>
      <c r="I1533" s="16">
        <f t="shared" si="667"/>
        <v>0</v>
      </c>
      <c r="J1533" s="34"/>
      <c r="K1533" s="2"/>
      <c r="L1533" s="2"/>
      <c r="M1533" s="2"/>
      <c r="N1533" s="2"/>
      <c r="O1533" s="21" t="s">
        <v>1344</v>
      </c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</row>
    <row r="1534" spans="1:37" x14ac:dyDescent="0.3">
      <c r="A1534" s="43" t="s">
        <v>225</v>
      </c>
      <c r="B1534" s="41">
        <v>240</v>
      </c>
      <c r="C1534" s="43" t="s">
        <v>112</v>
      </c>
      <c r="D1534" s="43" t="s">
        <v>25</v>
      </c>
      <c r="E1534" s="12" t="s">
        <v>365</v>
      </c>
      <c r="F1534" s="16">
        <v>9920</v>
      </c>
      <c r="G1534" s="16">
        <v>10077</v>
      </c>
      <c r="H1534" s="16">
        <v>10077</v>
      </c>
      <c r="I1534" s="16"/>
      <c r="J1534" s="34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</row>
    <row r="1535" spans="1:37" x14ac:dyDescent="0.3">
      <c r="A1535" s="43" t="s">
        <v>225</v>
      </c>
      <c r="B1535" s="41">
        <v>800</v>
      </c>
      <c r="C1535" s="43"/>
      <c r="D1535" s="43"/>
      <c r="E1535" s="12" t="s">
        <v>397</v>
      </c>
      <c r="F1535" s="16">
        <f t="shared" ref="F1535:I1536" si="668">F1536</f>
        <v>168.5</v>
      </c>
      <c r="G1535" s="16">
        <f t="shared" si="668"/>
        <v>168.5</v>
      </c>
      <c r="H1535" s="16">
        <f t="shared" si="668"/>
        <v>168.5</v>
      </c>
      <c r="I1535" s="16">
        <f t="shared" si="668"/>
        <v>0</v>
      </c>
      <c r="J1535" s="34"/>
      <c r="K1535" s="2"/>
      <c r="L1535" s="2"/>
      <c r="M1535" s="2"/>
      <c r="N1535" s="21" t="s">
        <v>1343</v>
      </c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</row>
    <row r="1536" spans="1:37" x14ac:dyDescent="0.3">
      <c r="A1536" s="43" t="s">
        <v>225</v>
      </c>
      <c r="B1536" s="41">
        <v>850</v>
      </c>
      <c r="C1536" s="43"/>
      <c r="D1536" s="43"/>
      <c r="E1536" s="12" t="s">
        <v>414</v>
      </c>
      <c r="F1536" s="16">
        <f t="shared" si="668"/>
        <v>168.5</v>
      </c>
      <c r="G1536" s="16">
        <f t="shared" si="668"/>
        <v>168.5</v>
      </c>
      <c r="H1536" s="16">
        <f t="shared" si="668"/>
        <v>168.5</v>
      </c>
      <c r="I1536" s="16">
        <f t="shared" si="668"/>
        <v>0</v>
      </c>
      <c r="J1536" s="34"/>
      <c r="K1536" s="2"/>
      <c r="L1536" s="2"/>
      <c r="M1536" s="2"/>
      <c r="N1536" s="2"/>
      <c r="O1536" s="21" t="s">
        <v>1344</v>
      </c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</row>
    <row r="1537" spans="1:37" x14ac:dyDescent="0.3">
      <c r="A1537" s="43" t="s">
        <v>225</v>
      </c>
      <c r="B1537" s="41">
        <v>850</v>
      </c>
      <c r="C1537" s="43" t="s">
        <v>112</v>
      </c>
      <c r="D1537" s="43" t="s">
        <v>25</v>
      </c>
      <c r="E1537" s="12" t="s">
        <v>365</v>
      </c>
      <c r="F1537" s="16">
        <v>168.5</v>
      </c>
      <c r="G1537" s="16">
        <v>168.5</v>
      </c>
      <c r="H1537" s="16">
        <v>168.5</v>
      </c>
      <c r="I1537" s="16"/>
      <c r="J1537" s="34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</row>
    <row r="1538" spans="1:37" ht="46.8" x14ac:dyDescent="0.3">
      <c r="A1538" s="43" t="s">
        <v>226</v>
      </c>
      <c r="B1538" s="41"/>
      <c r="C1538" s="43"/>
      <c r="D1538" s="43"/>
      <c r="E1538" s="12" t="s">
        <v>489</v>
      </c>
      <c r="F1538" s="16">
        <f t="shared" ref="F1538:I1540" si="669">F1539</f>
        <v>1455.4</v>
      </c>
      <c r="G1538" s="16">
        <f t="shared" si="669"/>
        <v>1455.4</v>
      </c>
      <c r="H1538" s="16">
        <f t="shared" si="669"/>
        <v>1455.4</v>
      </c>
      <c r="I1538" s="16">
        <f t="shared" si="669"/>
        <v>0</v>
      </c>
      <c r="J1538" s="34"/>
      <c r="K1538" s="2"/>
      <c r="L1538" s="2"/>
      <c r="M1538" s="2"/>
      <c r="N1538" s="2"/>
      <c r="O1538" s="2"/>
      <c r="P1538" s="21" t="s">
        <v>1346</v>
      </c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</row>
    <row r="1539" spans="1:37" ht="31.2" x14ac:dyDescent="0.3">
      <c r="A1539" s="43" t="s">
        <v>226</v>
      </c>
      <c r="B1539" s="41">
        <v>200</v>
      </c>
      <c r="C1539" s="43"/>
      <c r="D1539" s="43"/>
      <c r="E1539" s="12" t="s">
        <v>392</v>
      </c>
      <c r="F1539" s="16">
        <f t="shared" si="669"/>
        <v>1455.4</v>
      </c>
      <c r="G1539" s="16">
        <f t="shared" si="669"/>
        <v>1455.4</v>
      </c>
      <c r="H1539" s="16">
        <f t="shared" si="669"/>
        <v>1455.4</v>
      </c>
      <c r="I1539" s="16">
        <f t="shared" si="669"/>
        <v>0</v>
      </c>
      <c r="J1539" s="34"/>
      <c r="K1539" s="2"/>
      <c r="L1539" s="2"/>
      <c r="M1539" s="2"/>
      <c r="N1539" s="21" t="s">
        <v>1343</v>
      </c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</row>
    <row r="1540" spans="1:37" ht="46.8" x14ac:dyDescent="0.3">
      <c r="A1540" s="43" t="s">
        <v>226</v>
      </c>
      <c r="B1540" s="41">
        <v>240</v>
      </c>
      <c r="C1540" s="43"/>
      <c r="D1540" s="43"/>
      <c r="E1540" s="12" t="s">
        <v>400</v>
      </c>
      <c r="F1540" s="16">
        <f t="shared" si="669"/>
        <v>1455.4</v>
      </c>
      <c r="G1540" s="16">
        <f t="shared" si="669"/>
        <v>1455.4</v>
      </c>
      <c r="H1540" s="16">
        <f t="shared" si="669"/>
        <v>1455.4</v>
      </c>
      <c r="I1540" s="16">
        <f t="shared" si="669"/>
        <v>0</v>
      </c>
      <c r="J1540" s="34"/>
      <c r="K1540" s="2"/>
      <c r="L1540" s="2"/>
      <c r="M1540" s="2"/>
      <c r="N1540" s="2"/>
      <c r="O1540" s="21" t="s">
        <v>1344</v>
      </c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</row>
    <row r="1541" spans="1:37" x14ac:dyDescent="0.3">
      <c r="A1541" s="43" t="s">
        <v>226</v>
      </c>
      <c r="B1541" s="41">
        <v>240</v>
      </c>
      <c r="C1541" s="43" t="s">
        <v>112</v>
      </c>
      <c r="D1541" s="43" t="s">
        <v>25</v>
      </c>
      <c r="E1541" s="12" t="s">
        <v>365</v>
      </c>
      <c r="F1541" s="16">
        <v>1455.4</v>
      </c>
      <c r="G1541" s="16">
        <v>1455.4</v>
      </c>
      <c r="H1541" s="16">
        <v>1455.4</v>
      </c>
      <c r="I1541" s="16"/>
      <c r="J1541" s="34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</row>
    <row r="1542" spans="1:37" ht="62.4" x14ac:dyDescent="0.3">
      <c r="A1542" s="43" t="s">
        <v>229</v>
      </c>
      <c r="B1542" s="41"/>
      <c r="C1542" s="43"/>
      <c r="D1542" s="43"/>
      <c r="E1542" s="12" t="s">
        <v>561</v>
      </c>
      <c r="F1542" s="16">
        <f t="shared" ref="F1542:I1545" si="670">F1543</f>
        <v>25080.9</v>
      </c>
      <c r="G1542" s="16">
        <f t="shared" si="670"/>
        <v>24275.1</v>
      </c>
      <c r="H1542" s="16">
        <f t="shared" si="670"/>
        <v>24275.1</v>
      </c>
      <c r="I1542" s="16">
        <f t="shared" si="670"/>
        <v>0</v>
      </c>
      <c r="J1542" s="34"/>
      <c r="K1542" s="2"/>
      <c r="L1542" s="2"/>
      <c r="M1542" s="21" t="s">
        <v>1342</v>
      </c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</row>
    <row r="1543" spans="1:37" ht="31.2" x14ac:dyDescent="0.3">
      <c r="A1543" s="43" t="s">
        <v>228</v>
      </c>
      <c r="B1543" s="41"/>
      <c r="C1543" s="43"/>
      <c r="D1543" s="43"/>
      <c r="E1543" s="12" t="s">
        <v>490</v>
      </c>
      <c r="F1543" s="16">
        <f t="shared" si="670"/>
        <v>25080.9</v>
      </c>
      <c r="G1543" s="16">
        <f t="shared" si="670"/>
        <v>24275.1</v>
      </c>
      <c r="H1543" s="16">
        <f t="shared" si="670"/>
        <v>24275.1</v>
      </c>
      <c r="I1543" s="16">
        <f t="shared" si="670"/>
        <v>0</v>
      </c>
      <c r="J1543" s="34"/>
      <c r="K1543" s="2"/>
      <c r="L1543" s="2"/>
      <c r="M1543" s="2"/>
      <c r="N1543" s="2"/>
      <c r="O1543" s="2"/>
      <c r="P1543" s="21" t="s">
        <v>1346</v>
      </c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</row>
    <row r="1544" spans="1:37" ht="31.2" x14ac:dyDescent="0.3">
      <c r="A1544" s="43" t="s">
        <v>228</v>
      </c>
      <c r="B1544" s="41">
        <v>200</v>
      </c>
      <c r="C1544" s="43"/>
      <c r="D1544" s="43"/>
      <c r="E1544" s="12" t="s">
        <v>392</v>
      </c>
      <c r="F1544" s="16">
        <f t="shared" si="670"/>
        <v>25080.9</v>
      </c>
      <c r="G1544" s="16">
        <f t="shared" si="670"/>
        <v>24275.1</v>
      </c>
      <c r="H1544" s="16">
        <f t="shared" si="670"/>
        <v>24275.1</v>
      </c>
      <c r="I1544" s="16">
        <f t="shared" si="670"/>
        <v>0</v>
      </c>
      <c r="J1544" s="34"/>
      <c r="N1544" s="21" t="s">
        <v>1343</v>
      </c>
    </row>
    <row r="1545" spans="1:37" ht="46.8" x14ac:dyDescent="0.3">
      <c r="A1545" s="43" t="s">
        <v>228</v>
      </c>
      <c r="B1545" s="41">
        <v>240</v>
      </c>
      <c r="C1545" s="43"/>
      <c r="D1545" s="43"/>
      <c r="E1545" s="12" t="s">
        <v>400</v>
      </c>
      <c r="F1545" s="16">
        <f t="shared" si="670"/>
        <v>25080.9</v>
      </c>
      <c r="G1545" s="16">
        <f t="shared" si="670"/>
        <v>24275.1</v>
      </c>
      <c r="H1545" s="16">
        <f t="shared" si="670"/>
        <v>24275.1</v>
      </c>
      <c r="I1545" s="16">
        <f t="shared" si="670"/>
        <v>0</v>
      </c>
      <c r="J1545" s="34"/>
      <c r="O1545" s="21" t="s">
        <v>1344</v>
      </c>
    </row>
    <row r="1546" spans="1:37" x14ac:dyDescent="0.3">
      <c r="A1546" s="43" t="s">
        <v>228</v>
      </c>
      <c r="B1546" s="41">
        <v>240</v>
      </c>
      <c r="C1546" s="43" t="s">
        <v>112</v>
      </c>
      <c r="D1546" s="43" t="s">
        <v>25</v>
      </c>
      <c r="E1546" s="12" t="s">
        <v>365</v>
      </c>
      <c r="F1546" s="16">
        <v>25080.9</v>
      </c>
      <c r="G1546" s="16">
        <v>24275.1</v>
      </c>
      <c r="H1546" s="16">
        <v>24275.1</v>
      </c>
      <c r="I1546" s="16"/>
      <c r="J1546" s="34"/>
    </row>
    <row r="1547" spans="1:37" ht="78" x14ac:dyDescent="0.3">
      <c r="A1547" s="17" t="s">
        <v>1031</v>
      </c>
      <c r="B1547" s="41"/>
      <c r="C1547" s="43"/>
      <c r="D1547" s="43"/>
      <c r="E1547" s="12" t="s">
        <v>1030</v>
      </c>
      <c r="F1547" s="16">
        <f t="shared" ref="F1547:I1550" si="671">F1548</f>
        <v>1994.2</v>
      </c>
      <c r="G1547" s="16">
        <f t="shared" si="671"/>
        <v>0</v>
      </c>
      <c r="H1547" s="16">
        <f t="shared" si="671"/>
        <v>0</v>
      </c>
      <c r="I1547" s="16">
        <f t="shared" si="671"/>
        <v>0</v>
      </c>
      <c r="J1547" s="34"/>
      <c r="M1547" s="21" t="s">
        <v>1342</v>
      </c>
    </row>
    <row r="1548" spans="1:37" x14ac:dyDescent="0.3">
      <c r="A1548" s="17" t="s">
        <v>1032</v>
      </c>
      <c r="B1548" s="41"/>
      <c r="C1548" s="43"/>
      <c r="D1548" s="43"/>
      <c r="E1548" s="12" t="s">
        <v>862</v>
      </c>
      <c r="F1548" s="16">
        <f t="shared" si="671"/>
        <v>1994.2</v>
      </c>
      <c r="G1548" s="16">
        <f t="shared" si="671"/>
        <v>0</v>
      </c>
      <c r="H1548" s="16">
        <f t="shared" si="671"/>
        <v>0</v>
      </c>
      <c r="I1548" s="16">
        <f t="shared" si="671"/>
        <v>0</v>
      </c>
      <c r="J1548" s="34"/>
      <c r="P1548" s="21" t="s">
        <v>1346</v>
      </c>
    </row>
    <row r="1549" spans="1:37" ht="31.2" x14ac:dyDescent="0.3">
      <c r="A1549" s="17" t="s">
        <v>1032</v>
      </c>
      <c r="B1549" s="41">
        <v>200</v>
      </c>
      <c r="C1549" s="43"/>
      <c r="D1549" s="43"/>
      <c r="E1549" s="12" t="s">
        <v>392</v>
      </c>
      <c r="F1549" s="16">
        <f t="shared" si="671"/>
        <v>1994.2</v>
      </c>
      <c r="G1549" s="16">
        <f t="shared" si="671"/>
        <v>0</v>
      </c>
      <c r="H1549" s="16">
        <f t="shared" si="671"/>
        <v>0</v>
      </c>
      <c r="I1549" s="16">
        <f t="shared" si="671"/>
        <v>0</v>
      </c>
      <c r="J1549" s="34"/>
      <c r="N1549" s="21" t="s">
        <v>1343</v>
      </c>
    </row>
    <row r="1550" spans="1:37" ht="46.8" x14ac:dyDescent="0.3">
      <c r="A1550" s="17" t="s">
        <v>1032</v>
      </c>
      <c r="B1550" s="41">
        <v>240</v>
      </c>
      <c r="C1550" s="43"/>
      <c r="D1550" s="43"/>
      <c r="E1550" s="12" t="s">
        <v>400</v>
      </c>
      <c r="F1550" s="16">
        <f t="shared" si="671"/>
        <v>1994.2</v>
      </c>
      <c r="G1550" s="16">
        <f t="shared" si="671"/>
        <v>0</v>
      </c>
      <c r="H1550" s="16">
        <f t="shared" si="671"/>
        <v>0</v>
      </c>
      <c r="I1550" s="16">
        <f t="shared" si="671"/>
        <v>0</v>
      </c>
      <c r="J1550" s="34"/>
      <c r="O1550" s="21" t="s">
        <v>1344</v>
      </c>
    </row>
    <row r="1551" spans="1:37" x14ac:dyDescent="0.3">
      <c r="A1551" s="17" t="s">
        <v>1032</v>
      </c>
      <c r="B1551" s="41">
        <v>240</v>
      </c>
      <c r="C1551" s="43" t="s">
        <v>159</v>
      </c>
      <c r="D1551" s="43" t="s">
        <v>17</v>
      </c>
      <c r="E1551" s="12" t="s">
        <v>371</v>
      </c>
      <c r="F1551" s="16">
        <v>1994.2</v>
      </c>
      <c r="G1551" s="16"/>
      <c r="H1551" s="16"/>
      <c r="I1551" s="16"/>
      <c r="J1551" s="34"/>
    </row>
    <row r="1552" spans="1:37" s="9" customFormat="1" ht="31.2" x14ac:dyDescent="0.3">
      <c r="A1552" s="8" t="s">
        <v>1283</v>
      </c>
      <c r="B1552" s="14"/>
      <c r="C1552" s="8"/>
      <c r="D1552" s="8"/>
      <c r="E1552" s="13" t="s">
        <v>1284</v>
      </c>
      <c r="F1552" s="15">
        <f>F1553+F1571</f>
        <v>60439.500000000007</v>
      </c>
      <c r="G1552" s="15">
        <f t="shared" ref="G1552:I1552" si="672">G1553+G1571</f>
        <v>62036.4</v>
      </c>
      <c r="H1552" s="15">
        <f t="shared" si="672"/>
        <v>61236.4</v>
      </c>
      <c r="I1552" s="15">
        <f t="shared" si="672"/>
        <v>0</v>
      </c>
      <c r="J1552" s="33"/>
      <c r="K1552" s="23"/>
      <c r="L1552" s="23" t="s">
        <v>1341</v>
      </c>
      <c r="M1552" s="23"/>
      <c r="N1552" s="23"/>
      <c r="O1552" s="23"/>
      <c r="P1552" s="23"/>
      <c r="Q1552" s="23"/>
      <c r="R1552" s="23"/>
      <c r="S1552" s="23"/>
      <c r="T1552" s="23"/>
      <c r="U1552" s="23"/>
      <c r="V1552" s="23"/>
      <c r="W1552" s="23"/>
      <c r="X1552" s="23"/>
      <c r="Y1552" s="23"/>
      <c r="Z1552" s="23"/>
      <c r="AA1552" s="23"/>
      <c r="AB1552" s="23"/>
      <c r="AC1552" s="23"/>
      <c r="AD1552" s="23"/>
      <c r="AE1552" s="23"/>
      <c r="AF1552" s="23"/>
      <c r="AG1552" s="23"/>
      <c r="AH1552" s="23"/>
      <c r="AI1552" s="23"/>
      <c r="AJ1552" s="23"/>
      <c r="AK1552" s="23"/>
    </row>
    <row r="1553" spans="1:16" ht="46.8" x14ac:dyDescent="0.3">
      <c r="A1553" s="17" t="s">
        <v>1286</v>
      </c>
      <c r="B1553" s="41"/>
      <c r="C1553" s="43"/>
      <c r="D1553" s="43"/>
      <c r="E1553" s="12" t="s">
        <v>1285</v>
      </c>
      <c r="F1553" s="16">
        <f>F14787+F1564+F1554</f>
        <v>56661.600000000006</v>
      </c>
      <c r="G1553" s="16">
        <f>G14787+G1564+G1554</f>
        <v>57458.5</v>
      </c>
      <c r="H1553" s="16">
        <f>H14787+H1564+H1554</f>
        <v>57458.5</v>
      </c>
      <c r="I1553" s="16">
        <f>I14787+I1564+I1554</f>
        <v>0</v>
      </c>
      <c r="J1553" s="34"/>
      <c r="M1553" s="21" t="s">
        <v>1342</v>
      </c>
    </row>
    <row r="1554" spans="1:16" ht="46.8" x14ac:dyDescent="0.3">
      <c r="A1554" s="17" t="s">
        <v>1287</v>
      </c>
      <c r="B1554" s="41"/>
      <c r="C1554" s="43"/>
      <c r="D1554" s="43"/>
      <c r="E1554" s="12" t="s">
        <v>436</v>
      </c>
      <c r="F1554" s="16">
        <f>F1555+F1558+F1561</f>
        <v>29906.9</v>
      </c>
      <c r="G1554" s="16">
        <f t="shared" ref="G1554:I1554" si="673">G1555+G1558+G1561</f>
        <v>30703.800000000003</v>
      </c>
      <c r="H1554" s="16">
        <f t="shared" si="673"/>
        <v>30703.800000000003</v>
      </c>
      <c r="I1554" s="16">
        <f t="shared" si="673"/>
        <v>0</v>
      </c>
      <c r="J1554" s="34"/>
      <c r="P1554" s="21" t="s">
        <v>1346</v>
      </c>
    </row>
    <row r="1555" spans="1:16" ht="93.6" x14ac:dyDescent="0.3">
      <c r="A1555" s="17" t="s">
        <v>1287</v>
      </c>
      <c r="B1555" s="41">
        <v>100</v>
      </c>
      <c r="C1555" s="43"/>
      <c r="D1555" s="43"/>
      <c r="E1555" s="12" t="s">
        <v>391</v>
      </c>
      <c r="F1555" s="16">
        <f>F1556</f>
        <v>24373.7</v>
      </c>
      <c r="G1555" s="16">
        <f t="shared" ref="G1555:I1556" si="674">G1556</f>
        <v>25256.3</v>
      </c>
      <c r="H1555" s="16">
        <f t="shared" si="674"/>
        <v>25256.3</v>
      </c>
      <c r="I1555" s="16">
        <f t="shared" si="674"/>
        <v>0</v>
      </c>
      <c r="J1555" s="34"/>
      <c r="N1555" s="21" t="s">
        <v>1343</v>
      </c>
    </row>
    <row r="1556" spans="1:16" ht="31.2" x14ac:dyDescent="0.3">
      <c r="A1556" s="17" t="s">
        <v>1287</v>
      </c>
      <c r="B1556" s="41">
        <v>110</v>
      </c>
      <c r="C1556" s="43"/>
      <c r="D1556" s="43"/>
      <c r="E1556" s="12" t="s">
        <v>398</v>
      </c>
      <c r="F1556" s="16">
        <f>F1557</f>
        <v>24373.7</v>
      </c>
      <c r="G1556" s="16">
        <f t="shared" si="674"/>
        <v>25256.3</v>
      </c>
      <c r="H1556" s="16">
        <f t="shared" si="674"/>
        <v>25256.3</v>
      </c>
      <c r="I1556" s="16">
        <f t="shared" si="674"/>
        <v>0</v>
      </c>
      <c r="J1556" s="34"/>
      <c r="O1556" s="21" t="s">
        <v>1344</v>
      </c>
    </row>
    <row r="1557" spans="1:16" x14ac:dyDescent="0.3">
      <c r="A1557" s="17" t="s">
        <v>1287</v>
      </c>
      <c r="B1557" s="41">
        <v>110</v>
      </c>
      <c r="C1557" s="43" t="s">
        <v>112</v>
      </c>
      <c r="D1557" s="43" t="s">
        <v>159</v>
      </c>
      <c r="E1557" s="12" t="s">
        <v>756</v>
      </c>
      <c r="F1557" s="16">
        <f>24580.8-207.1</f>
        <v>24373.7</v>
      </c>
      <c r="G1557" s="16">
        <f>25475.8-219.5</f>
        <v>25256.3</v>
      </c>
      <c r="H1557" s="16">
        <f>25475.8-219.5</f>
        <v>25256.3</v>
      </c>
      <c r="I1557" s="16"/>
      <c r="J1557" s="34"/>
    </row>
    <row r="1558" spans="1:16" ht="31.2" x14ac:dyDescent="0.3">
      <c r="A1558" s="17" t="s">
        <v>1287</v>
      </c>
      <c r="B1558" s="41">
        <v>200</v>
      </c>
      <c r="C1558" s="43"/>
      <c r="D1558" s="43"/>
      <c r="E1558" s="12" t="s">
        <v>392</v>
      </c>
      <c r="F1558" s="16">
        <f>F1559</f>
        <v>4565.8</v>
      </c>
      <c r="G1558" s="16">
        <f t="shared" ref="G1558:I1559" si="675">G1559</f>
        <v>4480.1000000000004</v>
      </c>
      <c r="H1558" s="16">
        <f t="shared" si="675"/>
        <v>4480.1000000000004</v>
      </c>
      <c r="I1558" s="16">
        <f t="shared" si="675"/>
        <v>0</v>
      </c>
      <c r="J1558" s="34"/>
      <c r="N1558" s="21" t="s">
        <v>1343</v>
      </c>
    </row>
    <row r="1559" spans="1:16" ht="46.8" x14ac:dyDescent="0.3">
      <c r="A1559" s="17" t="s">
        <v>1287</v>
      </c>
      <c r="B1559" s="41">
        <v>240</v>
      </c>
      <c r="C1559" s="43"/>
      <c r="D1559" s="43"/>
      <c r="E1559" s="12" t="s">
        <v>400</v>
      </c>
      <c r="F1559" s="16">
        <f>F1560</f>
        <v>4565.8</v>
      </c>
      <c r="G1559" s="16">
        <f t="shared" si="675"/>
        <v>4480.1000000000004</v>
      </c>
      <c r="H1559" s="16">
        <f t="shared" si="675"/>
        <v>4480.1000000000004</v>
      </c>
      <c r="I1559" s="16">
        <f t="shared" si="675"/>
        <v>0</v>
      </c>
      <c r="J1559" s="34"/>
      <c r="O1559" s="21" t="s">
        <v>1344</v>
      </c>
    </row>
    <row r="1560" spans="1:16" x14ac:dyDescent="0.3">
      <c r="A1560" s="17" t="s">
        <v>1287</v>
      </c>
      <c r="B1560" s="41">
        <v>240</v>
      </c>
      <c r="C1560" s="43" t="s">
        <v>112</v>
      </c>
      <c r="D1560" s="43" t="s">
        <v>159</v>
      </c>
      <c r="E1560" s="12" t="s">
        <v>756</v>
      </c>
      <c r="F1560" s="16">
        <f>4358.7+207.1</f>
        <v>4565.8</v>
      </c>
      <c r="G1560" s="16">
        <f>4260.6+219.5</f>
        <v>4480.1000000000004</v>
      </c>
      <c r="H1560" s="16">
        <f>4260.6+219.5</f>
        <v>4480.1000000000004</v>
      </c>
      <c r="I1560" s="16"/>
      <c r="J1560" s="34"/>
    </row>
    <row r="1561" spans="1:16" x14ac:dyDescent="0.3">
      <c r="A1561" s="17" t="s">
        <v>1287</v>
      </c>
      <c r="B1561" s="41">
        <v>800</v>
      </c>
      <c r="C1561" s="43"/>
      <c r="D1561" s="43"/>
      <c r="E1561" s="12" t="s">
        <v>397</v>
      </c>
      <c r="F1561" s="16">
        <f>F1562</f>
        <v>967.4</v>
      </c>
      <c r="G1561" s="16">
        <f t="shared" ref="G1561:I1562" si="676">G1562</f>
        <v>967.4</v>
      </c>
      <c r="H1561" s="16">
        <f t="shared" si="676"/>
        <v>967.4</v>
      </c>
      <c r="I1561" s="16">
        <f t="shared" si="676"/>
        <v>0</v>
      </c>
      <c r="J1561" s="34"/>
      <c r="N1561" s="21" t="s">
        <v>1343</v>
      </c>
    </row>
    <row r="1562" spans="1:16" x14ac:dyDescent="0.3">
      <c r="A1562" s="17" t="s">
        <v>1287</v>
      </c>
      <c r="B1562" s="41">
        <v>850</v>
      </c>
      <c r="C1562" s="43"/>
      <c r="D1562" s="43"/>
      <c r="E1562" s="12" t="s">
        <v>414</v>
      </c>
      <c r="F1562" s="16">
        <f>F1563</f>
        <v>967.4</v>
      </c>
      <c r="G1562" s="16">
        <f t="shared" si="676"/>
        <v>967.4</v>
      </c>
      <c r="H1562" s="16">
        <f t="shared" si="676"/>
        <v>967.4</v>
      </c>
      <c r="I1562" s="16">
        <f t="shared" si="676"/>
        <v>0</v>
      </c>
      <c r="J1562" s="34"/>
      <c r="O1562" s="21" t="s">
        <v>1344</v>
      </c>
    </row>
    <row r="1563" spans="1:16" x14ac:dyDescent="0.3">
      <c r="A1563" s="17" t="s">
        <v>1287</v>
      </c>
      <c r="B1563" s="41">
        <v>850</v>
      </c>
      <c r="C1563" s="43" t="s">
        <v>112</v>
      </c>
      <c r="D1563" s="43" t="s">
        <v>159</v>
      </c>
      <c r="E1563" s="12" t="s">
        <v>756</v>
      </c>
      <c r="F1563" s="16">
        <v>967.4</v>
      </c>
      <c r="G1563" s="16">
        <v>967.4</v>
      </c>
      <c r="H1563" s="16">
        <v>967.4</v>
      </c>
      <c r="I1563" s="16"/>
      <c r="J1563" s="34"/>
    </row>
    <row r="1564" spans="1:16" ht="46.8" x14ac:dyDescent="0.3">
      <c r="A1564" s="17" t="s">
        <v>1288</v>
      </c>
      <c r="B1564" s="41"/>
      <c r="C1564" s="43"/>
      <c r="D1564" s="43"/>
      <c r="E1564" s="12" t="s">
        <v>1291</v>
      </c>
      <c r="F1564" s="16">
        <f>F1565+F1568</f>
        <v>26754.7</v>
      </c>
      <c r="G1564" s="16">
        <f t="shared" ref="G1564:I1564" si="677">G1565+G1568</f>
        <v>26754.699999999997</v>
      </c>
      <c r="H1564" s="16">
        <f t="shared" si="677"/>
        <v>26754.699999999997</v>
      </c>
      <c r="I1564" s="16">
        <f t="shared" si="677"/>
        <v>0</v>
      </c>
      <c r="J1564" s="34"/>
      <c r="P1564" s="21" t="s">
        <v>1346</v>
      </c>
    </row>
    <row r="1565" spans="1:16" ht="93.6" x14ac:dyDescent="0.3">
      <c r="A1565" s="17" t="s">
        <v>1288</v>
      </c>
      <c r="B1565" s="41">
        <v>100</v>
      </c>
      <c r="C1565" s="43"/>
      <c r="D1565" s="43"/>
      <c r="E1565" s="12" t="s">
        <v>391</v>
      </c>
      <c r="F1565" s="16">
        <f>F1566</f>
        <v>6721.5</v>
      </c>
      <c r="G1565" s="16">
        <f t="shared" ref="G1565:I1566" si="678">G1566</f>
        <v>6965.5999999999995</v>
      </c>
      <c r="H1565" s="16">
        <f t="shared" si="678"/>
        <v>6965.5999999999995</v>
      </c>
      <c r="I1565" s="16">
        <f t="shared" si="678"/>
        <v>0</v>
      </c>
      <c r="J1565" s="34"/>
      <c r="N1565" s="21" t="s">
        <v>1343</v>
      </c>
    </row>
    <row r="1566" spans="1:16" ht="31.2" x14ac:dyDescent="0.3">
      <c r="A1566" s="17" t="s">
        <v>1288</v>
      </c>
      <c r="B1566" s="41">
        <v>110</v>
      </c>
      <c r="C1566" s="43"/>
      <c r="D1566" s="43"/>
      <c r="E1566" s="12" t="s">
        <v>398</v>
      </c>
      <c r="F1566" s="16">
        <f>F1567</f>
        <v>6721.5</v>
      </c>
      <c r="G1566" s="16">
        <f t="shared" si="678"/>
        <v>6965.5999999999995</v>
      </c>
      <c r="H1566" s="16">
        <f t="shared" si="678"/>
        <v>6965.5999999999995</v>
      </c>
      <c r="I1566" s="16">
        <f t="shared" si="678"/>
        <v>0</v>
      </c>
      <c r="J1566" s="34"/>
      <c r="O1566" s="21" t="s">
        <v>1344</v>
      </c>
    </row>
    <row r="1567" spans="1:16" x14ac:dyDescent="0.3">
      <c r="A1567" s="17" t="s">
        <v>1288</v>
      </c>
      <c r="B1567" s="41">
        <v>110</v>
      </c>
      <c r="C1567" s="43" t="s">
        <v>112</v>
      </c>
      <c r="D1567" s="43" t="s">
        <v>159</v>
      </c>
      <c r="E1567" s="12" t="s">
        <v>756</v>
      </c>
      <c r="F1567" s="16">
        <v>6721.5</v>
      </c>
      <c r="G1567" s="16">
        <v>6965.5999999999995</v>
      </c>
      <c r="H1567" s="16">
        <v>6965.5999999999995</v>
      </c>
      <c r="I1567" s="16"/>
      <c r="J1567" s="34"/>
    </row>
    <row r="1568" spans="1:16" ht="31.2" x14ac:dyDescent="0.3">
      <c r="A1568" s="17" t="s">
        <v>1288</v>
      </c>
      <c r="B1568" s="41">
        <v>200</v>
      </c>
      <c r="C1568" s="43"/>
      <c r="D1568" s="43"/>
      <c r="E1568" s="12" t="s">
        <v>392</v>
      </c>
      <c r="F1568" s="16">
        <f>F1569</f>
        <v>20033.2</v>
      </c>
      <c r="G1568" s="16">
        <f t="shared" ref="G1568:I1569" si="679">G1569</f>
        <v>19789.099999999999</v>
      </c>
      <c r="H1568" s="16">
        <f t="shared" si="679"/>
        <v>19789.099999999999</v>
      </c>
      <c r="I1568" s="16">
        <f t="shared" si="679"/>
        <v>0</v>
      </c>
      <c r="J1568" s="34"/>
      <c r="N1568" s="21" t="s">
        <v>1343</v>
      </c>
    </row>
    <row r="1569" spans="1:37" ht="46.8" x14ac:dyDescent="0.3">
      <c r="A1569" s="17" t="s">
        <v>1288</v>
      </c>
      <c r="B1569" s="41">
        <v>240</v>
      </c>
      <c r="C1569" s="43"/>
      <c r="D1569" s="43"/>
      <c r="E1569" s="12" t="s">
        <v>400</v>
      </c>
      <c r="F1569" s="16">
        <f>F1570</f>
        <v>20033.2</v>
      </c>
      <c r="G1569" s="16">
        <f t="shared" si="679"/>
        <v>19789.099999999999</v>
      </c>
      <c r="H1569" s="16">
        <f t="shared" si="679"/>
        <v>19789.099999999999</v>
      </c>
      <c r="I1569" s="16">
        <f t="shared" si="679"/>
        <v>0</v>
      </c>
      <c r="J1569" s="34"/>
      <c r="O1569" s="21" t="s">
        <v>1344</v>
      </c>
    </row>
    <row r="1570" spans="1:37" x14ac:dyDescent="0.3">
      <c r="A1570" s="17" t="s">
        <v>1288</v>
      </c>
      <c r="B1570" s="41">
        <v>240</v>
      </c>
      <c r="C1570" s="43" t="s">
        <v>112</v>
      </c>
      <c r="D1570" s="43" t="s">
        <v>159</v>
      </c>
      <c r="E1570" s="12" t="s">
        <v>756</v>
      </c>
      <c r="F1570" s="16">
        <v>20033.2</v>
      </c>
      <c r="G1570" s="16">
        <v>19789.099999999999</v>
      </c>
      <c r="H1570" s="16">
        <v>19789.099999999999</v>
      </c>
      <c r="I1570" s="16"/>
      <c r="J1570" s="34"/>
    </row>
    <row r="1571" spans="1:37" ht="31.2" x14ac:dyDescent="0.3">
      <c r="A1571" s="17" t="s">
        <v>1289</v>
      </c>
      <c r="B1571" s="41"/>
      <c r="C1571" s="43"/>
      <c r="D1571" s="43"/>
      <c r="E1571" s="12" t="s">
        <v>1292</v>
      </c>
      <c r="F1571" s="16">
        <f>F1572</f>
        <v>3777.8999999999996</v>
      </c>
      <c r="G1571" s="16">
        <f t="shared" ref="G1571:I1574" si="680">G1572</f>
        <v>4577.8999999999996</v>
      </c>
      <c r="H1571" s="16">
        <f t="shared" si="680"/>
        <v>3777.8999999999996</v>
      </c>
      <c r="I1571" s="16">
        <f t="shared" si="680"/>
        <v>0</v>
      </c>
      <c r="J1571" s="34"/>
      <c r="M1571" s="21" t="s">
        <v>1342</v>
      </c>
    </row>
    <row r="1572" spans="1:37" ht="31.2" x14ac:dyDescent="0.3">
      <c r="A1572" s="17" t="s">
        <v>1290</v>
      </c>
      <c r="B1572" s="41"/>
      <c r="C1572" s="43"/>
      <c r="D1572" s="43"/>
      <c r="E1572" s="12" t="s">
        <v>1293</v>
      </c>
      <c r="F1572" s="16">
        <f>F1573</f>
        <v>3777.8999999999996</v>
      </c>
      <c r="G1572" s="16">
        <f t="shared" si="680"/>
        <v>4577.8999999999996</v>
      </c>
      <c r="H1572" s="16">
        <f t="shared" si="680"/>
        <v>3777.8999999999996</v>
      </c>
      <c r="I1572" s="16">
        <f t="shared" si="680"/>
        <v>0</v>
      </c>
      <c r="J1572" s="34"/>
      <c r="P1572" s="21" t="s">
        <v>1346</v>
      </c>
    </row>
    <row r="1573" spans="1:37" ht="31.2" x14ac:dyDescent="0.3">
      <c r="A1573" s="17" t="s">
        <v>1290</v>
      </c>
      <c r="B1573" s="41">
        <v>200</v>
      </c>
      <c r="C1573" s="43"/>
      <c r="D1573" s="43"/>
      <c r="E1573" s="12" t="s">
        <v>392</v>
      </c>
      <c r="F1573" s="16">
        <f>F1574</f>
        <v>3777.8999999999996</v>
      </c>
      <c r="G1573" s="16">
        <f t="shared" si="680"/>
        <v>4577.8999999999996</v>
      </c>
      <c r="H1573" s="16">
        <f t="shared" si="680"/>
        <v>3777.8999999999996</v>
      </c>
      <c r="I1573" s="16">
        <f t="shared" si="680"/>
        <v>0</v>
      </c>
      <c r="J1573" s="34"/>
      <c r="N1573" s="21" t="s">
        <v>1343</v>
      </c>
    </row>
    <row r="1574" spans="1:37" ht="46.8" x14ac:dyDescent="0.3">
      <c r="A1574" s="17" t="s">
        <v>1290</v>
      </c>
      <c r="B1574" s="41">
        <v>240</v>
      </c>
      <c r="C1574" s="43"/>
      <c r="D1574" s="43"/>
      <c r="E1574" s="12" t="s">
        <v>400</v>
      </c>
      <c r="F1574" s="16">
        <f>F1575</f>
        <v>3777.8999999999996</v>
      </c>
      <c r="G1574" s="16">
        <f t="shared" si="680"/>
        <v>4577.8999999999996</v>
      </c>
      <c r="H1574" s="16">
        <f t="shared" si="680"/>
        <v>3777.8999999999996</v>
      </c>
      <c r="I1574" s="16">
        <f t="shared" si="680"/>
        <v>0</v>
      </c>
      <c r="J1574" s="34"/>
      <c r="O1574" s="21" t="s">
        <v>1344</v>
      </c>
    </row>
    <row r="1575" spans="1:37" x14ac:dyDescent="0.3">
      <c r="A1575" s="17" t="s">
        <v>1290</v>
      </c>
      <c r="B1575" s="41">
        <v>240</v>
      </c>
      <c r="C1575" s="43" t="s">
        <v>159</v>
      </c>
      <c r="D1575" s="43" t="s">
        <v>17</v>
      </c>
      <c r="E1575" s="12" t="s">
        <v>371</v>
      </c>
      <c r="F1575" s="16">
        <v>3777.8999999999996</v>
      </c>
      <c r="G1575" s="16">
        <v>4577.8999999999996</v>
      </c>
      <c r="H1575" s="16">
        <v>3777.8999999999996</v>
      </c>
      <c r="I1575" s="16"/>
      <c r="J1575" s="34"/>
    </row>
    <row r="1576" spans="1:37" s="7" customFormat="1" ht="31.2" x14ac:dyDescent="0.3">
      <c r="A1576" s="6" t="s">
        <v>231</v>
      </c>
      <c r="B1576" s="11"/>
      <c r="C1576" s="6"/>
      <c r="D1576" s="6"/>
      <c r="E1576" s="42" t="s">
        <v>661</v>
      </c>
      <c r="F1576" s="10">
        <f>F1577+F1596+F1660+F1617</f>
        <v>1742066.1</v>
      </c>
      <c r="G1576" s="10">
        <f t="shared" ref="G1576:I1576" si="681">G1577+G1596+G1660+G1617</f>
        <v>1525886</v>
      </c>
      <c r="H1576" s="10">
        <f t="shared" si="681"/>
        <v>1415491.9</v>
      </c>
      <c r="I1576" s="10">
        <f t="shared" si="681"/>
        <v>0</v>
      </c>
      <c r="J1576" s="32"/>
      <c r="K1576" s="22" t="s">
        <v>1340</v>
      </c>
      <c r="L1576" s="22"/>
      <c r="M1576" s="22"/>
      <c r="N1576" s="22"/>
      <c r="O1576" s="22"/>
      <c r="P1576" s="22"/>
      <c r="Q1576" s="22"/>
      <c r="R1576" s="22"/>
      <c r="S1576" s="22"/>
      <c r="T1576" s="22"/>
      <c r="U1576" s="22"/>
      <c r="V1576" s="22"/>
      <c r="W1576" s="22"/>
      <c r="X1576" s="22"/>
      <c r="Y1576" s="22"/>
      <c r="Z1576" s="22"/>
      <c r="AA1576" s="22"/>
      <c r="AB1576" s="22"/>
      <c r="AC1576" s="22"/>
      <c r="AD1576" s="22"/>
      <c r="AE1576" s="22"/>
      <c r="AF1576" s="22"/>
      <c r="AG1576" s="22"/>
      <c r="AH1576" s="22"/>
      <c r="AI1576" s="22"/>
      <c r="AJ1576" s="22"/>
      <c r="AK1576" s="22"/>
    </row>
    <row r="1577" spans="1:37" s="9" customFormat="1" ht="46.8" x14ac:dyDescent="0.3">
      <c r="A1577" s="8" t="s">
        <v>232</v>
      </c>
      <c r="B1577" s="14"/>
      <c r="C1577" s="8"/>
      <c r="D1577" s="8"/>
      <c r="E1577" s="13" t="s">
        <v>822</v>
      </c>
      <c r="F1577" s="15">
        <f>F1578+F1587</f>
        <v>1087006.1000000001</v>
      </c>
      <c r="G1577" s="15">
        <f t="shared" ref="G1577:I1577" si="682">G1578+G1587</f>
        <v>825025</v>
      </c>
      <c r="H1577" s="15">
        <f t="shared" si="682"/>
        <v>800000</v>
      </c>
      <c r="I1577" s="15">
        <f t="shared" si="682"/>
        <v>0</v>
      </c>
      <c r="J1577" s="33"/>
      <c r="K1577" s="23"/>
      <c r="L1577" s="23" t="s">
        <v>1341</v>
      </c>
      <c r="M1577" s="23"/>
      <c r="N1577" s="23"/>
      <c r="O1577" s="23"/>
      <c r="P1577" s="23"/>
      <c r="Q1577" s="23"/>
      <c r="R1577" s="23"/>
      <c r="S1577" s="23"/>
      <c r="T1577" s="23"/>
      <c r="U1577" s="23"/>
      <c r="V1577" s="23"/>
      <c r="W1577" s="23"/>
      <c r="X1577" s="23"/>
      <c r="Y1577" s="23"/>
      <c r="Z1577" s="23"/>
      <c r="AA1577" s="23"/>
      <c r="AB1577" s="23"/>
      <c r="AC1577" s="23"/>
      <c r="AD1577" s="23"/>
      <c r="AE1577" s="23"/>
      <c r="AF1577" s="23"/>
      <c r="AG1577" s="23"/>
      <c r="AH1577" s="23"/>
      <c r="AI1577" s="23"/>
      <c r="AJ1577" s="23"/>
      <c r="AK1577" s="23"/>
    </row>
    <row r="1578" spans="1:37" ht="62.4" x14ac:dyDescent="0.3">
      <c r="A1578" s="43" t="s">
        <v>233</v>
      </c>
      <c r="B1578" s="41"/>
      <c r="C1578" s="43"/>
      <c r="D1578" s="43"/>
      <c r="E1578" s="12" t="s">
        <v>1109</v>
      </c>
      <c r="F1578" s="16">
        <f>F1579+F1583</f>
        <v>315899</v>
      </c>
      <c r="G1578" s="16">
        <f t="shared" ref="G1578:I1578" si="683">G1579+G1583</f>
        <v>825025</v>
      </c>
      <c r="H1578" s="16">
        <f t="shared" si="683"/>
        <v>800000</v>
      </c>
      <c r="I1578" s="16">
        <f t="shared" si="683"/>
        <v>0</v>
      </c>
      <c r="J1578" s="34"/>
      <c r="M1578" s="21" t="s">
        <v>1342</v>
      </c>
    </row>
    <row r="1579" spans="1:37" ht="109.2" x14ac:dyDescent="0.3">
      <c r="A1579" s="43" t="s">
        <v>230</v>
      </c>
      <c r="B1579" s="41"/>
      <c r="C1579" s="43"/>
      <c r="D1579" s="43"/>
      <c r="E1579" s="12" t="s">
        <v>1110</v>
      </c>
      <c r="F1579" s="16">
        <f t="shared" ref="F1579:I1581" si="684">F1580</f>
        <v>315899</v>
      </c>
      <c r="G1579" s="16">
        <f t="shared" si="684"/>
        <v>800000</v>
      </c>
      <c r="H1579" s="16">
        <f t="shared" si="684"/>
        <v>800000</v>
      </c>
      <c r="I1579" s="16">
        <f t="shared" si="684"/>
        <v>0</v>
      </c>
      <c r="J1579" s="34"/>
      <c r="P1579" s="21" t="s">
        <v>1346</v>
      </c>
    </row>
    <row r="1580" spans="1:37" ht="46.8" x14ac:dyDescent="0.3">
      <c r="A1580" s="43" t="s">
        <v>230</v>
      </c>
      <c r="B1580" s="41">
        <v>400</v>
      </c>
      <c r="C1580" s="43"/>
      <c r="D1580" s="43"/>
      <c r="E1580" s="12" t="s">
        <v>394</v>
      </c>
      <c r="F1580" s="16">
        <f t="shared" si="684"/>
        <v>315899</v>
      </c>
      <c r="G1580" s="16">
        <f t="shared" si="684"/>
        <v>800000</v>
      </c>
      <c r="H1580" s="16">
        <f t="shared" si="684"/>
        <v>800000</v>
      </c>
      <c r="I1580" s="16">
        <f t="shared" si="684"/>
        <v>0</v>
      </c>
      <c r="J1580" s="34"/>
      <c r="N1580" s="21" t="s">
        <v>1343</v>
      </c>
    </row>
    <row r="1581" spans="1:37" x14ac:dyDescent="0.3">
      <c r="A1581" s="43" t="s">
        <v>230</v>
      </c>
      <c r="B1581" s="41">
        <v>410</v>
      </c>
      <c r="C1581" s="43"/>
      <c r="D1581" s="43"/>
      <c r="E1581" s="12" t="s">
        <v>407</v>
      </c>
      <c r="F1581" s="16">
        <f t="shared" si="684"/>
        <v>315899</v>
      </c>
      <c r="G1581" s="16">
        <f t="shared" si="684"/>
        <v>800000</v>
      </c>
      <c r="H1581" s="16">
        <f t="shared" si="684"/>
        <v>800000</v>
      </c>
      <c r="I1581" s="16">
        <f t="shared" si="684"/>
        <v>0</v>
      </c>
      <c r="J1581" s="34"/>
      <c r="O1581" s="21" t="s">
        <v>1344</v>
      </c>
    </row>
    <row r="1582" spans="1:37" x14ac:dyDescent="0.3">
      <c r="A1582" s="43" t="s">
        <v>230</v>
      </c>
      <c r="B1582" s="41">
        <v>410</v>
      </c>
      <c r="C1582" s="43" t="s">
        <v>159</v>
      </c>
      <c r="D1582" s="43" t="s">
        <v>5</v>
      </c>
      <c r="E1582" s="12" t="s">
        <v>369</v>
      </c>
      <c r="F1582" s="16">
        <v>315899</v>
      </c>
      <c r="G1582" s="16">
        <v>800000</v>
      </c>
      <c r="H1582" s="16">
        <v>800000</v>
      </c>
      <c r="I1582" s="16"/>
      <c r="J1582" s="34"/>
    </row>
    <row r="1583" spans="1:37" ht="93.6" x14ac:dyDescent="0.3">
      <c r="A1583" s="17" t="s">
        <v>1025</v>
      </c>
      <c r="B1583" s="17"/>
      <c r="C1583" s="12"/>
      <c r="D1583" s="43"/>
      <c r="E1583" s="12" t="s">
        <v>1026</v>
      </c>
      <c r="F1583" s="16">
        <f t="shared" ref="F1583:I1585" si="685">F1584</f>
        <v>0</v>
      </c>
      <c r="G1583" s="16">
        <f t="shared" si="685"/>
        <v>25025</v>
      </c>
      <c r="H1583" s="16">
        <f t="shared" si="685"/>
        <v>0</v>
      </c>
      <c r="I1583" s="16">
        <f t="shared" si="685"/>
        <v>0</v>
      </c>
      <c r="J1583" s="34"/>
      <c r="K1583" s="2"/>
      <c r="L1583" s="2"/>
      <c r="M1583" s="2"/>
      <c r="N1583" s="2"/>
      <c r="O1583" s="2"/>
      <c r="P1583" s="21" t="s">
        <v>1346</v>
      </c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</row>
    <row r="1584" spans="1:37" ht="46.8" x14ac:dyDescent="0.3">
      <c r="A1584" s="17" t="s">
        <v>1025</v>
      </c>
      <c r="B1584" s="41">
        <v>400</v>
      </c>
      <c r="C1584" s="43"/>
      <c r="D1584" s="43"/>
      <c r="E1584" s="12" t="s">
        <v>394</v>
      </c>
      <c r="F1584" s="16">
        <f t="shared" si="685"/>
        <v>0</v>
      </c>
      <c r="G1584" s="16">
        <f t="shared" si="685"/>
        <v>25025</v>
      </c>
      <c r="H1584" s="16">
        <f t="shared" si="685"/>
        <v>0</v>
      </c>
      <c r="I1584" s="16">
        <f t="shared" si="685"/>
        <v>0</v>
      </c>
      <c r="J1584" s="34"/>
      <c r="K1584" s="2"/>
      <c r="L1584" s="2"/>
      <c r="M1584" s="2"/>
      <c r="N1584" s="21" t="s">
        <v>1343</v>
      </c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</row>
    <row r="1585" spans="1:37" x14ac:dyDescent="0.3">
      <c r="A1585" s="17" t="s">
        <v>1025</v>
      </c>
      <c r="B1585" s="41">
        <v>410</v>
      </c>
      <c r="C1585" s="43"/>
      <c r="D1585" s="43"/>
      <c r="E1585" s="12" t="s">
        <v>407</v>
      </c>
      <c r="F1585" s="16">
        <f t="shared" si="685"/>
        <v>0</v>
      </c>
      <c r="G1585" s="16">
        <f t="shared" si="685"/>
        <v>25025</v>
      </c>
      <c r="H1585" s="16">
        <f t="shared" si="685"/>
        <v>0</v>
      </c>
      <c r="I1585" s="16">
        <f t="shared" si="685"/>
        <v>0</v>
      </c>
      <c r="J1585" s="34"/>
      <c r="K1585" s="2"/>
      <c r="L1585" s="2"/>
      <c r="M1585" s="2"/>
      <c r="N1585" s="2"/>
      <c r="O1585" s="21" t="s">
        <v>1344</v>
      </c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</row>
    <row r="1586" spans="1:37" x14ac:dyDescent="0.3">
      <c r="A1586" s="17" t="s">
        <v>1025</v>
      </c>
      <c r="B1586" s="41">
        <v>410</v>
      </c>
      <c r="C1586" s="43" t="s">
        <v>159</v>
      </c>
      <c r="D1586" s="43" t="s">
        <v>5</v>
      </c>
      <c r="E1586" s="12" t="s">
        <v>369</v>
      </c>
      <c r="F1586" s="16"/>
      <c r="G1586" s="16">
        <v>25025</v>
      </c>
      <c r="H1586" s="16"/>
      <c r="I1586" s="16"/>
      <c r="J1586" s="34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</row>
    <row r="1587" spans="1:37" ht="62.4" x14ac:dyDescent="0.3">
      <c r="A1587" s="43" t="s">
        <v>542</v>
      </c>
      <c r="B1587" s="41"/>
      <c r="C1587" s="43"/>
      <c r="D1587" s="43"/>
      <c r="E1587" s="12" t="s">
        <v>662</v>
      </c>
      <c r="F1587" s="16">
        <f>F1588+F1592</f>
        <v>771107.1</v>
      </c>
      <c r="G1587" s="16">
        <f t="shared" ref="G1587:I1587" si="686">G1588+G1592</f>
        <v>0</v>
      </c>
      <c r="H1587" s="16">
        <f t="shared" si="686"/>
        <v>0</v>
      </c>
      <c r="I1587" s="16">
        <f t="shared" si="686"/>
        <v>0</v>
      </c>
      <c r="J1587" s="34"/>
      <c r="K1587" s="2"/>
      <c r="L1587" s="2"/>
      <c r="M1587" s="21" t="s">
        <v>1342</v>
      </c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</row>
    <row r="1588" spans="1:37" ht="31.2" x14ac:dyDescent="0.3">
      <c r="A1588" s="43" t="s">
        <v>704</v>
      </c>
      <c r="B1588" s="41"/>
      <c r="C1588" s="43"/>
      <c r="D1588" s="43"/>
      <c r="E1588" s="12" t="s">
        <v>705</v>
      </c>
      <c r="F1588" s="16">
        <f t="shared" ref="F1588:I1590" si="687">F1589</f>
        <v>346343.1</v>
      </c>
      <c r="G1588" s="16">
        <f t="shared" si="687"/>
        <v>0</v>
      </c>
      <c r="H1588" s="16">
        <f t="shared" si="687"/>
        <v>0</v>
      </c>
      <c r="I1588" s="16">
        <f t="shared" si="687"/>
        <v>0</v>
      </c>
      <c r="J1588" s="34"/>
      <c r="K1588" s="2"/>
      <c r="L1588" s="2"/>
      <c r="M1588" s="2"/>
      <c r="N1588" s="2"/>
      <c r="O1588" s="2"/>
      <c r="P1588" s="21" t="s">
        <v>1346</v>
      </c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</row>
    <row r="1589" spans="1:37" ht="46.8" x14ac:dyDescent="0.3">
      <c r="A1589" s="43" t="s">
        <v>704</v>
      </c>
      <c r="B1589" s="41">
        <v>400</v>
      </c>
      <c r="C1589" s="43"/>
      <c r="D1589" s="43"/>
      <c r="E1589" s="12" t="s">
        <v>394</v>
      </c>
      <c r="F1589" s="16">
        <f t="shared" si="687"/>
        <v>346343.1</v>
      </c>
      <c r="G1589" s="16">
        <f t="shared" si="687"/>
        <v>0</v>
      </c>
      <c r="H1589" s="16">
        <f t="shared" si="687"/>
        <v>0</v>
      </c>
      <c r="I1589" s="16">
        <f t="shared" si="687"/>
        <v>0</v>
      </c>
      <c r="J1589" s="34"/>
      <c r="N1589" s="21" t="s">
        <v>1343</v>
      </c>
    </row>
    <row r="1590" spans="1:37" x14ac:dyDescent="0.3">
      <c r="A1590" s="43" t="s">
        <v>704</v>
      </c>
      <c r="B1590" s="41">
        <v>410</v>
      </c>
      <c r="C1590" s="43"/>
      <c r="D1590" s="43"/>
      <c r="E1590" s="12" t="s">
        <v>407</v>
      </c>
      <c r="F1590" s="16">
        <f t="shared" si="687"/>
        <v>346343.1</v>
      </c>
      <c r="G1590" s="16">
        <f t="shared" si="687"/>
        <v>0</v>
      </c>
      <c r="H1590" s="16">
        <f t="shared" si="687"/>
        <v>0</v>
      </c>
      <c r="I1590" s="16">
        <f t="shared" si="687"/>
        <v>0</v>
      </c>
      <c r="J1590" s="34"/>
      <c r="O1590" s="21" t="s">
        <v>1344</v>
      </c>
    </row>
    <row r="1591" spans="1:37" x14ac:dyDescent="0.3">
      <c r="A1591" s="43" t="s">
        <v>704</v>
      </c>
      <c r="B1591" s="41">
        <v>410</v>
      </c>
      <c r="C1591" s="43" t="s">
        <v>159</v>
      </c>
      <c r="D1591" s="43" t="s">
        <v>5</v>
      </c>
      <c r="E1591" s="12" t="s">
        <v>369</v>
      </c>
      <c r="F1591" s="16">
        <v>346343.1</v>
      </c>
      <c r="G1591" s="16"/>
      <c r="H1591" s="16"/>
      <c r="I1591" s="16"/>
      <c r="J1591" s="34"/>
    </row>
    <row r="1592" spans="1:37" ht="46.8" x14ac:dyDescent="0.3">
      <c r="A1592" s="43" t="s">
        <v>706</v>
      </c>
      <c r="B1592" s="41"/>
      <c r="C1592" s="43"/>
      <c r="D1592" s="43"/>
      <c r="E1592" s="12" t="s">
        <v>543</v>
      </c>
      <c r="F1592" s="16">
        <f t="shared" ref="F1592:I1594" si="688">F1593</f>
        <v>424764</v>
      </c>
      <c r="G1592" s="16">
        <f t="shared" si="688"/>
        <v>0</v>
      </c>
      <c r="H1592" s="16">
        <f t="shared" si="688"/>
        <v>0</v>
      </c>
      <c r="I1592" s="16">
        <f t="shared" si="688"/>
        <v>0</v>
      </c>
      <c r="J1592" s="34"/>
      <c r="P1592" s="21" t="s">
        <v>1346</v>
      </c>
    </row>
    <row r="1593" spans="1:37" ht="46.8" x14ac:dyDescent="0.3">
      <c r="A1593" s="43" t="s">
        <v>706</v>
      </c>
      <c r="B1593" s="41">
        <v>400</v>
      </c>
      <c r="C1593" s="43"/>
      <c r="D1593" s="43"/>
      <c r="E1593" s="12" t="s">
        <v>394</v>
      </c>
      <c r="F1593" s="16">
        <f t="shared" si="688"/>
        <v>424764</v>
      </c>
      <c r="G1593" s="16">
        <f t="shared" si="688"/>
        <v>0</v>
      </c>
      <c r="H1593" s="16">
        <f t="shared" si="688"/>
        <v>0</v>
      </c>
      <c r="I1593" s="16">
        <f t="shared" si="688"/>
        <v>0</v>
      </c>
      <c r="J1593" s="34"/>
      <c r="N1593" s="21" t="s">
        <v>1343</v>
      </c>
    </row>
    <row r="1594" spans="1:37" x14ac:dyDescent="0.3">
      <c r="A1594" s="43" t="s">
        <v>706</v>
      </c>
      <c r="B1594" s="41">
        <v>410</v>
      </c>
      <c r="C1594" s="43"/>
      <c r="D1594" s="43"/>
      <c r="E1594" s="12" t="s">
        <v>407</v>
      </c>
      <c r="F1594" s="16">
        <f t="shared" si="688"/>
        <v>424764</v>
      </c>
      <c r="G1594" s="16">
        <f t="shared" si="688"/>
        <v>0</v>
      </c>
      <c r="H1594" s="16">
        <f t="shared" si="688"/>
        <v>0</v>
      </c>
      <c r="I1594" s="16">
        <f t="shared" si="688"/>
        <v>0</v>
      </c>
      <c r="J1594" s="34"/>
      <c r="O1594" s="21" t="s">
        <v>1344</v>
      </c>
    </row>
    <row r="1595" spans="1:37" x14ac:dyDescent="0.3">
      <c r="A1595" s="43" t="s">
        <v>706</v>
      </c>
      <c r="B1595" s="41">
        <v>410</v>
      </c>
      <c r="C1595" s="43" t="s">
        <v>159</v>
      </c>
      <c r="D1595" s="43" t="s">
        <v>5</v>
      </c>
      <c r="E1595" s="12" t="s">
        <v>369</v>
      </c>
      <c r="F1595" s="16">
        <v>424764</v>
      </c>
      <c r="G1595" s="16"/>
      <c r="H1595" s="16"/>
      <c r="I1595" s="16"/>
      <c r="J1595" s="34"/>
    </row>
    <row r="1596" spans="1:37" s="9" customFormat="1" ht="31.2" x14ac:dyDescent="0.3">
      <c r="A1596" s="8" t="s">
        <v>236</v>
      </c>
      <c r="B1596" s="14"/>
      <c r="C1596" s="8"/>
      <c r="D1596" s="8"/>
      <c r="E1596" s="13" t="s">
        <v>663</v>
      </c>
      <c r="F1596" s="15">
        <f t="shared" ref="F1596:I1596" si="689">F1597</f>
        <v>108071.2</v>
      </c>
      <c r="G1596" s="15">
        <f t="shared" si="689"/>
        <v>110286.39999999999</v>
      </c>
      <c r="H1596" s="15">
        <f t="shared" si="689"/>
        <v>110286.39999999999</v>
      </c>
      <c r="I1596" s="15">
        <f t="shared" si="689"/>
        <v>0</v>
      </c>
      <c r="J1596" s="33"/>
      <c r="K1596" s="23"/>
      <c r="L1596" s="23" t="s">
        <v>1341</v>
      </c>
      <c r="M1596" s="23"/>
      <c r="N1596" s="23"/>
      <c r="O1596" s="23"/>
      <c r="P1596" s="23"/>
      <c r="Q1596" s="23"/>
      <c r="R1596" s="23"/>
      <c r="S1596" s="23"/>
      <c r="T1596" s="23"/>
      <c r="U1596" s="23"/>
      <c r="V1596" s="23"/>
      <c r="W1596" s="23"/>
      <c r="X1596" s="23"/>
      <c r="Y1596" s="23"/>
      <c r="Z1596" s="23"/>
      <c r="AA1596" s="23"/>
      <c r="AB1596" s="23"/>
      <c r="AC1596" s="23"/>
      <c r="AD1596" s="23"/>
      <c r="AE1596" s="23"/>
      <c r="AF1596" s="23"/>
      <c r="AG1596" s="23"/>
      <c r="AH1596" s="23"/>
      <c r="AI1596" s="23"/>
      <c r="AJ1596" s="23"/>
      <c r="AK1596" s="23"/>
    </row>
    <row r="1597" spans="1:37" ht="62.4" x14ac:dyDescent="0.3">
      <c r="A1597" s="43" t="s">
        <v>237</v>
      </c>
      <c r="B1597" s="41"/>
      <c r="C1597" s="43"/>
      <c r="D1597" s="43"/>
      <c r="E1597" s="12" t="s">
        <v>664</v>
      </c>
      <c r="F1597" s="16">
        <f>F1598+F1608</f>
        <v>108071.2</v>
      </c>
      <c r="G1597" s="16">
        <f t="shared" ref="G1597:I1597" si="690">G1598+G1608</f>
        <v>110286.39999999999</v>
      </c>
      <c r="H1597" s="16">
        <f t="shared" si="690"/>
        <v>110286.39999999999</v>
      </c>
      <c r="I1597" s="16">
        <f t="shared" si="690"/>
        <v>0</v>
      </c>
      <c r="J1597" s="34"/>
      <c r="M1597" s="21" t="s">
        <v>1342</v>
      </c>
    </row>
    <row r="1598" spans="1:37" ht="46.8" x14ac:dyDescent="0.3">
      <c r="A1598" s="43" t="s">
        <v>234</v>
      </c>
      <c r="B1598" s="41"/>
      <c r="C1598" s="43"/>
      <c r="D1598" s="43"/>
      <c r="E1598" s="12" t="s">
        <v>436</v>
      </c>
      <c r="F1598" s="16">
        <f t="shared" ref="F1598:I1598" si="691">F1599+F1602+F1605</f>
        <v>64587.1</v>
      </c>
      <c r="G1598" s="16">
        <f t="shared" si="691"/>
        <v>66802.3</v>
      </c>
      <c r="H1598" s="16">
        <f t="shared" si="691"/>
        <v>66802.3</v>
      </c>
      <c r="I1598" s="16">
        <f t="shared" si="691"/>
        <v>0</v>
      </c>
      <c r="J1598" s="34"/>
      <c r="P1598" s="21" t="s">
        <v>1346</v>
      </c>
    </row>
    <row r="1599" spans="1:37" ht="93.6" x14ac:dyDescent="0.3">
      <c r="A1599" s="43" t="s">
        <v>234</v>
      </c>
      <c r="B1599" s="41">
        <v>100</v>
      </c>
      <c r="C1599" s="43"/>
      <c r="D1599" s="43"/>
      <c r="E1599" s="12" t="s">
        <v>391</v>
      </c>
      <c r="F1599" s="16">
        <f t="shared" ref="F1599:I1600" si="692">F1600</f>
        <v>61054.6</v>
      </c>
      <c r="G1599" s="16">
        <f t="shared" si="692"/>
        <v>63271.1</v>
      </c>
      <c r="H1599" s="16">
        <f t="shared" si="692"/>
        <v>63271.1</v>
      </c>
      <c r="I1599" s="16">
        <f t="shared" si="692"/>
        <v>0</v>
      </c>
      <c r="J1599" s="34"/>
      <c r="N1599" s="21" t="s">
        <v>1343</v>
      </c>
    </row>
    <row r="1600" spans="1:37" ht="31.2" x14ac:dyDescent="0.3">
      <c r="A1600" s="43" t="s">
        <v>234</v>
      </c>
      <c r="B1600" s="41">
        <v>110</v>
      </c>
      <c r="C1600" s="43"/>
      <c r="D1600" s="43"/>
      <c r="E1600" s="12" t="s">
        <v>398</v>
      </c>
      <c r="F1600" s="16">
        <f t="shared" si="692"/>
        <v>61054.6</v>
      </c>
      <c r="G1600" s="16">
        <f t="shared" si="692"/>
        <v>63271.1</v>
      </c>
      <c r="H1600" s="16">
        <f t="shared" si="692"/>
        <v>63271.1</v>
      </c>
      <c r="I1600" s="16">
        <f t="shared" si="692"/>
        <v>0</v>
      </c>
      <c r="J1600" s="34"/>
      <c r="O1600" s="21" t="s">
        <v>1344</v>
      </c>
    </row>
    <row r="1601" spans="1:16" ht="31.2" x14ac:dyDescent="0.3">
      <c r="A1601" s="43" t="s">
        <v>234</v>
      </c>
      <c r="B1601" s="41">
        <v>110</v>
      </c>
      <c r="C1601" s="43" t="s">
        <v>159</v>
      </c>
      <c r="D1601" s="43" t="s">
        <v>159</v>
      </c>
      <c r="E1601" s="12" t="s">
        <v>372</v>
      </c>
      <c r="F1601" s="16">
        <f>62208.5-1153.9</f>
        <v>61054.6</v>
      </c>
      <c r="G1601" s="16">
        <f>64466.9-1195.8</f>
        <v>63271.1</v>
      </c>
      <c r="H1601" s="16">
        <f>64466.9-1195.8</f>
        <v>63271.1</v>
      </c>
      <c r="I1601" s="16"/>
      <c r="J1601" s="34"/>
    </row>
    <row r="1602" spans="1:16" ht="31.2" x14ac:dyDescent="0.3">
      <c r="A1602" s="43" t="s">
        <v>234</v>
      </c>
      <c r="B1602" s="41">
        <v>200</v>
      </c>
      <c r="C1602" s="43"/>
      <c r="D1602" s="43"/>
      <c r="E1602" s="12" t="s">
        <v>392</v>
      </c>
      <c r="F1602" s="16">
        <f t="shared" ref="F1602:I1603" si="693">F1603</f>
        <v>3516.2999999999997</v>
      </c>
      <c r="G1602" s="16">
        <f t="shared" si="693"/>
        <v>3515</v>
      </c>
      <c r="H1602" s="16">
        <f t="shared" si="693"/>
        <v>3515</v>
      </c>
      <c r="I1602" s="16">
        <f t="shared" si="693"/>
        <v>0</v>
      </c>
      <c r="J1602" s="34"/>
      <c r="N1602" s="21" t="s">
        <v>1343</v>
      </c>
    </row>
    <row r="1603" spans="1:16" ht="46.8" x14ac:dyDescent="0.3">
      <c r="A1603" s="43" t="s">
        <v>234</v>
      </c>
      <c r="B1603" s="41">
        <v>240</v>
      </c>
      <c r="C1603" s="43"/>
      <c r="D1603" s="43"/>
      <c r="E1603" s="12" t="s">
        <v>400</v>
      </c>
      <c r="F1603" s="16">
        <f t="shared" si="693"/>
        <v>3516.2999999999997</v>
      </c>
      <c r="G1603" s="16">
        <f t="shared" si="693"/>
        <v>3515</v>
      </c>
      <c r="H1603" s="16">
        <f t="shared" si="693"/>
        <v>3515</v>
      </c>
      <c r="I1603" s="16">
        <f t="shared" si="693"/>
        <v>0</v>
      </c>
      <c r="J1603" s="34"/>
      <c r="O1603" s="21" t="s">
        <v>1344</v>
      </c>
    </row>
    <row r="1604" spans="1:16" ht="31.2" x14ac:dyDescent="0.3">
      <c r="A1604" s="43" t="s">
        <v>234</v>
      </c>
      <c r="B1604" s="41">
        <v>240</v>
      </c>
      <c r="C1604" s="43" t="s">
        <v>159</v>
      </c>
      <c r="D1604" s="43" t="s">
        <v>159</v>
      </c>
      <c r="E1604" s="12" t="s">
        <v>372</v>
      </c>
      <c r="F1604" s="16">
        <f>3614.2-97.9</f>
        <v>3516.2999999999997</v>
      </c>
      <c r="G1604" s="16">
        <f>3612.9-97.9</f>
        <v>3515</v>
      </c>
      <c r="H1604" s="16">
        <f>3612.9-97.9</f>
        <v>3515</v>
      </c>
      <c r="I1604" s="16"/>
      <c r="J1604" s="34"/>
    </row>
    <row r="1605" spans="1:16" x14ac:dyDescent="0.3">
      <c r="A1605" s="43" t="s">
        <v>234</v>
      </c>
      <c r="B1605" s="41">
        <v>800</v>
      </c>
      <c r="C1605" s="43"/>
      <c r="D1605" s="43"/>
      <c r="E1605" s="12" t="s">
        <v>397</v>
      </c>
      <c r="F1605" s="16">
        <f t="shared" ref="F1605:I1606" si="694">F1606</f>
        <v>16.2</v>
      </c>
      <c r="G1605" s="16">
        <f t="shared" si="694"/>
        <v>16.2</v>
      </c>
      <c r="H1605" s="16">
        <f t="shared" si="694"/>
        <v>16.2</v>
      </c>
      <c r="I1605" s="16">
        <f t="shared" si="694"/>
        <v>0</v>
      </c>
      <c r="J1605" s="34"/>
      <c r="N1605" s="21" t="s">
        <v>1343</v>
      </c>
    </row>
    <row r="1606" spans="1:16" x14ac:dyDescent="0.3">
      <c r="A1606" s="43" t="s">
        <v>234</v>
      </c>
      <c r="B1606" s="41">
        <v>850</v>
      </c>
      <c r="C1606" s="43"/>
      <c r="D1606" s="43"/>
      <c r="E1606" s="12" t="s">
        <v>414</v>
      </c>
      <c r="F1606" s="16">
        <f t="shared" si="694"/>
        <v>16.2</v>
      </c>
      <c r="G1606" s="16">
        <f t="shared" si="694"/>
        <v>16.2</v>
      </c>
      <c r="H1606" s="16">
        <f t="shared" si="694"/>
        <v>16.2</v>
      </c>
      <c r="I1606" s="16">
        <f t="shared" si="694"/>
        <v>0</v>
      </c>
      <c r="J1606" s="34"/>
      <c r="O1606" s="21" t="s">
        <v>1344</v>
      </c>
    </row>
    <row r="1607" spans="1:16" ht="31.2" x14ac:dyDescent="0.3">
      <c r="A1607" s="43" t="s">
        <v>234</v>
      </c>
      <c r="B1607" s="41">
        <v>850</v>
      </c>
      <c r="C1607" s="43" t="s">
        <v>159</v>
      </c>
      <c r="D1607" s="43" t="s">
        <v>159</v>
      </c>
      <c r="E1607" s="12" t="s">
        <v>372</v>
      </c>
      <c r="F1607" s="16">
        <v>16.2</v>
      </c>
      <c r="G1607" s="16">
        <v>16.2</v>
      </c>
      <c r="H1607" s="16">
        <v>16.2</v>
      </c>
      <c r="I1607" s="16"/>
      <c r="J1607" s="34"/>
    </row>
    <row r="1608" spans="1:16" ht="31.2" x14ac:dyDescent="0.3">
      <c r="A1608" s="43" t="s">
        <v>235</v>
      </c>
      <c r="B1608" s="41"/>
      <c r="C1608" s="43"/>
      <c r="D1608" s="43"/>
      <c r="E1608" s="12" t="s">
        <v>491</v>
      </c>
      <c r="F1608" s="16">
        <f t="shared" ref="F1608:I1608" si="695">F1609+F1612</f>
        <v>43484.1</v>
      </c>
      <c r="G1608" s="16">
        <f t="shared" si="695"/>
        <v>43484.1</v>
      </c>
      <c r="H1608" s="16">
        <f t="shared" si="695"/>
        <v>43484.1</v>
      </c>
      <c r="I1608" s="16">
        <f t="shared" si="695"/>
        <v>0</v>
      </c>
      <c r="J1608" s="34"/>
      <c r="P1608" s="21" t="s">
        <v>1346</v>
      </c>
    </row>
    <row r="1609" spans="1:16" ht="31.2" x14ac:dyDescent="0.3">
      <c r="A1609" s="43" t="s">
        <v>235</v>
      </c>
      <c r="B1609" s="41">
        <v>200</v>
      </c>
      <c r="C1609" s="43"/>
      <c r="D1609" s="43"/>
      <c r="E1609" s="12" t="s">
        <v>392</v>
      </c>
      <c r="F1609" s="16">
        <f t="shared" ref="F1609:I1610" si="696">F1610</f>
        <v>43217.7</v>
      </c>
      <c r="G1609" s="16">
        <f t="shared" si="696"/>
        <v>43217.7</v>
      </c>
      <c r="H1609" s="16">
        <f t="shared" si="696"/>
        <v>43119.9</v>
      </c>
      <c r="I1609" s="16">
        <f t="shared" si="696"/>
        <v>0</v>
      </c>
      <c r="J1609" s="34"/>
      <c r="N1609" s="21" t="s">
        <v>1343</v>
      </c>
    </row>
    <row r="1610" spans="1:16" ht="46.8" x14ac:dyDescent="0.3">
      <c r="A1610" s="43" t="s">
        <v>235</v>
      </c>
      <c r="B1610" s="41">
        <v>240</v>
      </c>
      <c r="C1610" s="43"/>
      <c r="D1610" s="43"/>
      <c r="E1610" s="12" t="s">
        <v>400</v>
      </c>
      <c r="F1610" s="16">
        <f t="shared" si="696"/>
        <v>43217.7</v>
      </c>
      <c r="G1610" s="16">
        <f t="shared" si="696"/>
        <v>43217.7</v>
      </c>
      <c r="H1610" s="16">
        <f t="shared" si="696"/>
        <v>43119.9</v>
      </c>
      <c r="I1610" s="16">
        <f t="shared" si="696"/>
        <v>0</v>
      </c>
      <c r="J1610" s="34"/>
      <c r="O1610" s="21" t="s">
        <v>1344</v>
      </c>
    </row>
    <row r="1611" spans="1:16" x14ac:dyDescent="0.3">
      <c r="A1611" s="43" t="s">
        <v>235</v>
      </c>
      <c r="B1611" s="41">
        <v>240</v>
      </c>
      <c r="C1611" s="43" t="s">
        <v>159</v>
      </c>
      <c r="D1611" s="43" t="s">
        <v>5</v>
      </c>
      <c r="E1611" s="12" t="s">
        <v>369</v>
      </c>
      <c r="F1611" s="16">
        <v>43217.7</v>
      </c>
      <c r="G1611" s="16">
        <v>43217.7</v>
      </c>
      <c r="H1611" s="16">
        <v>43119.9</v>
      </c>
      <c r="I1611" s="16"/>
      <c r="J1611" s="34"/>
    </row>
    <row r="1612" spans="1:16" x14ac:dyDescent="0.3">
      <c r="A1612" s="43" t="s">
        <v>235</v>
      </c>
      <c r="B1612" s="41">
        <v>800</v>
      </c>
      <c r="C1612" s="43"/>
      <c r="D1612" s="43"/>
      <c r="E1612" s="12" t="s">
        <v>397</v>
      </c>
      <c r="F1612" s="16">
        <f t="shared" ref="F1612:I1612" si="697">F1615+F1613</f>
        <v>266.39999999999998</v>
      </c>
      <c r="G1612" s="16">
        <f t="shared" si="697"/>
        <v>266.39999999999998</v>
      </c>
      <c r="H1612" s="16">
        <f t="shared" si="697"/>
        <v>364.2</v>
      </c>
      <c r="I1612" s="16">
        <f t="shared" si="697"/>
        <v>0</v>
      </c>
      <c r="J1612" s="34"/>
      <c r="N1612" s="21" t="s">
        <v>1343</v>
      </c>
    </row>
    <row r="1613" spans="1:16" hidden="1" x14ac:dyDescent="0.3">
      <c r="A1613" s="43" t="s">
        <v>235</v>
      </c>
      <c r="B1613" s="41">
        <v>830</v>
      </c>
      <c r="C1613" s="43"/>
      <c r="D1613" s="43"/>
      <c r="E1613" s="12" t="s">
        <v>413</v>
      </c>
      <c r="F1613" s="16">
        <f t="shared" ref="F1613:I1613" si="698">F1614</f>
        <v>0</v>
      </c>
      <c r="G1613" s="16">
        <f t="shared" si="698"/>
        <v>0</v>
      </c>
      <c r="H1613" s="16">
        <f t="shared" si="698"/>
        <v>0</v>
      </c>
      <c r="I1613" s="16">
        <f t="shared" si="698"/>
        <v>0</v>
      </c>
      <c r="J1613" s="34">
        <v>0</v>
      </c>
      <c r="O1613" s="21" t="s">
        <v>1344</v>
      </c>
    </row>
    <row r="1614" spans="1:16" hidden="1" x14ac:dyDescent="0.3">
      <c r="A1614" s="43" t="s">
        <v>235</v>
      </c>
      <c r="B1614" s="41">
        <v>830</v>
      </c>
      <c r="C1614" s="43" t="s">
        <v>159</v>
      </c>
      <c r="D1614" s="43" t="s">
        <v>5</v>
      </c>
      <c r="E1614" s="12" t="s">
        <v>369</v>
      </c>
      <c r="F1614" s="16"/>
      <c r="G1614" s="16"/>
      <c r="H1614" s="16"/>
      <c r="I1614" s="16"/>
      <c r="J1614" s="34">
        <v>0</v>
      </c>
    </row>
    <row r="1615" spans="1:16" x14ac:dyDescent="0.3">
      <c r="A1615" s="43" t="s">
        <v>235</v>
      </c>
      <c r="B1615" s="41">
        <v>850</v>
      </c>
      <c r="C1615" s="43"/>
      <c r="D1615" s="43"/>
      <c r="E1615" s="12" t="s">
        <v>414</v>
      </c>
      <c r="F1615" s="16">
        <f t="shared" ref="F1615:I1615" si="699">F1616</f>
        <v>266.39999999999998</v>
      </c>
      <c r="G1615" s="16">
        <f t="shared" si="699"/>
        <v>266.39999999999998</v>
      </c>
      <c r="H1615" s="16">
        <f t="shared" si="699"/>
        <v>364.2</v>
      </c>
      <c r="I1615" s="16">
        <f t="shared" si="699"/>
        <v>0</v>
      </c>
      <c r="J1615" s="34"/>
      <c r="O1615" s="21" t="s">
        <v>1344</v>
      </c>
    </row>
    <row r="1616" spans="1:16" x14ac:dyDescent="0.3">
      <c r="A1616" s="43" t="s">
        <v>235</v>
      </c>
      <c r="B1616" s="41">
        <v>850</v>
      </c>
      <c r="C1616" s="43" t="s">
        <v>159</v>
      </c>
      <c r="D1616" s="43" t="s">
        <v>5</v>
      </c>
      <c r="E1616" s="12" t="s">
        <v>369</v>
      </c>
      <c r="F1616" s="16">
        <v>266.39999999999998</v>
      </c>
      <c r="G1616" s="16">
        <v>266.39999999999998</v>
      </c>
      <c r="H1616" s="16">
        <v>364.2</v>
      </c>
      <c r="I1616" s="16"/>
      <c r="J1616" s="34"/>
    </row>
    <row r="1617" spans="1:37" s="9" customFormat="1" ht="31.2" x14ac:dyDescent="0.3">
      <c r="A1617" s="20" t="s">
        <v>942</v>
      </c>
      <c r="B1617" s="20"/>
      <c r="C1617" s="13"/>
      <c r="D1617" s="8"/>
      <c r="E1617" s="13" t="s">
        <v>943</v>
      </c>
      <c r="F1617" s="15">
        <f t="shared" ref="F1617:I1617" si="700">F1618+F1631+F1652</f>
        <v>542841.59999999998</v>
      </c>
      <c r="G1617" s="15">
        <f t="shared" si="700"/>
        <v>586427.4</v>
      </c>
      <c r="H1617" s="15">
        <f t="shared" si="700"/>
        <v>501058.3</v>
      </c>
      <c r="I1617" s="15">
        <f t="shared" si="700"/>
        <v>0</v>
      </c>
      <c r="J1617" s="33"/>
      <c r="K1617" s="23"/>
      <c r="L1617" s="23" t="s">
        <v>1341</v>
      </c>
      <c r="M1617" s="23"/>
      <c r="N1617" s="23"/>
      <c r="O1617" s="23"/>
      <c r="P1617" s="23"/>
      <c r="Q1617" s="23"/>
      <c r="R1617" s="23"/>
      <c r="S1617" s="23"/>
      <c r="T1617" s="23"/>
      <c r="U1617" s="23"/>
      <c r="V1617" s="23"/>
      <c r="W1617" s="23"/>
      <c r="X1617" s="23"/>
      <c r="Y1617" s="23"/>
      <c r="Z1617" s="23"/>
      <c r="AA1617" s="23"/>
      <c r="AB1617" s="23"/>
      <c r="AC1617" s="23"/>
      <c r="AD1617" s="23"/>
      <c r="AE1617" s="23"/>
      <c r="AF1617" s="23"/>
      <c r="AG1617" s="23"/>
      <c r="AH1617" s="23"/>
      <c r="AI1617" s="23"/>
      <c r="AJ1617" s="23"/>
      <c r="AK1617" s="23"/>
    </row>
    <row r="1618" spans="1:37" ht="78" x14ac:dyDescent="0.3">
      <c r="A1618" s="17" t="s">
        <v>944</v>
      </c>
      <c r="B1618" s="17"/>
      <c r="C1618" s="12"/>
      <c r="D1618" s="43"/>
      <c r="E1618" s="12" t="s">
        <v>945</v>
      </c>
      <c r="F1618" s="16">
        <f t="shared" ref="F1618:I1618" si="701">F1619+F1623+F1627</f>
        <v>487396.6</v>
      </c>
      <c r="G1618" s="16">
        <f t="shared" si="701"/>
        <v>529653.1</v>
      </c>
      <c r="H1618" s="16">
        <f t="shared" si="701"/>
        <v>448156.2</v>
      </c>
      <c r="I1618" s="16">
        <f t="shared" si="701"/>
        <v>0</v>
      </c>
      <c r="J1618" s="34"/>
      <c r="M1618" s="21" t="s">
        <v>1342</v>
      </c>
    </row>
    <row r="1619" spans="1:37" ht="62.4" x14ac:dyDescent="0.3">
      <c r="A1619" s="17" t="s">
        <v>946</v>
      </c>
      <c r="B1619" s="17"/>
      <c r="C1619" s="12"/>
      <c r="D1619" s="43"/>
      <c r="E1619" s="12" t="s">
        <v>947</v>
      </c>
      <c r="F1619" s="16">
        <f t="shared" ref="F1619:I1621" si="702">F1620</f>
        <v>3845.7999999999997</v>
      </c>
      <c r="G1619" s="16">
        <f t="shared" si="702"/>
        <v>4655.1000000000004</v>
      </c>
      <c r="H1619" s="16">
        <f t="shared" si="702"/>
        <v>6052.5999999999995</v>
      </c>
      <c r="I1619" s="16">
        <f t="shared" si="702"/>
        <v>0</v>
      </c>
      <c r="J1619" s="34"/>
      <c r="P1619" s="21" t="s">
        <v>1346</v>
      </c>
    </row>
    <row r="1620" spans="1:37" ht="31.2" x14ac:dyDescent="0.3">
      <c r="A1620" s="17" t="s">
        <v>946</v>
      </c>
      <c r="B1620" s="41">
        <v>200</v>
      </c>
      <c r="C1620" s="43"/>
      <c r="D1620" s="43"/>
      <c r="E1620" s="12" t="s">
        <v>392</v>
      </c>
      <c r="F1620" s="16">
        <f t="shared" si="702"/>
        <v>3845.7999999999997</v>
      </c>
      <c r="G1620" s="16">
        <f t="shared" si="702"/>
        <v>4655.1000000000004</v>
      </c>
      <c r="H1620" s="16">
        <f t="shared" si="702"/>
        <v>6052.5999999999995</v>
      </c>
      <c r="I1620" s="16">
        <f t="shared" si="702"/>
        <v>0</v>
      </c>
      <c r="J1620" s="34"/>
      <c r="N1620" s="21" t="s">
        <v>1343</v>
      </c>
    </row>
    <row r="1621" spans="1:37" ht="46.8" x14ac:dyDescent="0.3">
      <c r="A1621" s="17" t="s">
        <v>946</v>
      </c>
      <c r="B1621" s="41">
        <v>240</v>
      </c>
      <c r="C1621" s="43"/>
      <c r="D1621" s="43"/>
      <c r="E1621" s="12" t="s">
        <v>400</v>
      </c>
      <c r="F1621" s="16">
        <f t="shared" si="702"/>
        <v>3845.7999999999997</v>
      </c>
      <c r="G1621" s="16">
        <f t="shared" si="702"/>
        <v>4655.1000000000004</v>
      </c>
      <c r="H1621" s="16">
        <f t="shared" si="702"/>
        <v>6052.5999999999995</v>
      </c>
      <c r="I1621" s="16">
        <f t="shared" si="702"/>
        <v>0</v>
      </c>
      <c r="J1621" s="34"/>
      <c r="O1621" s="21" t="s">
        <v>1344</v>
      </c>
    </row>
    <row r="1622" spans="1:37" x14ac:dyDescent="0.3">
      <c r="A1622" s="17" t="s">
        <v>946</v>
      </c>
      <c r="B1622" s="41">
        <v>240</v>
      </c>
      <c r="C1622" s="43" t="s">
        <v>49</v>
      </c>
      <c r="D1622" s="43" t="s">
        <v>104</v>
      </c>
      <c r="E1622" s="12" t="s">
        <v>385</v>
      </c>
      <c r="F1622" s="16">
        <v>3845.7999999999997</v>
      </c>
      <c r="G1622" s="16">
        <v>4655.1000000000004</v>
      </c>
      <c r="H1622" s="16">
        <v>6052.5999999999995</v>
      </c>
      <c r="I1622" s="16"/>
      <c r="J1622" s="34"/>
    </row>
    <row r="1623" spans="1:37" ht="140.4" x14ac:dyDescent="0.3">
      <c r="A1623" s="17" t="s">
        <v>948</v>
      </c>
      <c r="B1623" s="17"/>
      <c r="C1623" s="12"/>
      <c r="D1623" s="43"/>
      <c r="E1623" s="12" t="s">
        <v>949</v>
      </c>
      <c r="F1623" s="16">
        <f t="shared" ref="F1623:I1625" si="703">F1624</f>
        <v>215177.9</v>
      </c>
      <c r="G1623" s="16">
        <f t="shared" si="703"/>
        <v>267185.59999999998</v>
      </c>
      <c r="H1623" s="16">
        <f t="shared" si="703"/>
        <v>181176.5</v>
      </c>
      <c r="I1623" s="16">
        <f t="shared" si="703"/>
        <v>0</v>
      </c>
      <c r="J1623" s="34"/>
      <c r="K1623" s="2"/>
      <c r="L1623" s="2"/>
      <c r="M1623" s="2"/>
      <c r="N1623" s="2"/>
      <c r="O1623" s="2"/>
      <c r="P1623" s="21" t="s">
        <v>1346</v>
      </c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</row>
    <row r="1624" spans="1:37" ht="46.8" x14ac:dyDescent="0.3">
      <c r="A1624" s="17" t="s">
        <v>948</v>
      </c>
      <c r="B1624" s="41">
        <v>400</v>
      </c>
      <c r="C1624" s="43"/>
      <c r="D1624" s="43"/>
      <c r="E1624" s="12" t="s">
        <v>394</v>
      </c>
      <c r="F1624" s="16">
        <f t="shared" si="703"/>
        <v>215177.9</v>
      </c>
      <c r="G1624" s="16">
        <f t="shared" si="703"/>
        <v>267185.59999999998</v>
      </c>
      <c r="H1624" s="16">
        <f t="shared" si="703"/>
        <v>181176.5</v>
      </c>
      <c r="I1624" s="16">
        <f t="shared" si="703"/>
        <v>0</v>
      </c>
      <c r="J1624" s="34"/>
      <c r="K1624" s="2"/>
      <c r="L1624" s="2"/>
      <c r="M1624" s="2"/>
      <c r="N1624" s="21" t="s">
        <v>1343</v>
      </c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</row>
    <row r="1625" spans="1:37" x14ac:dyDescent="0.3">
      <c r="A1625" s="17" t="s">
        <v>948</v>
      </c>
      <c r="B1625" s="41">
        <v>410</v>
      </c>
      <c r="C1625" s="43"/>
      <c r="D1625" s="43"/>
      <c r="E1625" s="12" t="s">
        <v>407</v>
      </c>
      <c r="F1625" s="16">
        <f t="shared" si="703"/>
        <v>215177.9</v>
      </c>
      <c r="G1625" s="16">
        <f t="shared" si="703"/>
        <v>267185.59999999998</v>
      </c>
      <c r="H1625" s="16">
        <f t="shared" si="703"/>
        <v>181176.5</v>
      </c>
      <c r="I1625" s="16">
        <f t="shared" si="703"/>
        <v>0</v>
      </c>
      <c r="J1625" s="34"/>
      <c r="K1625" s="2"/>
      <c r="L1625" s="2"/>
      <c r="M1625" s="2"/>
      <c r="N1625" s="2"/>
      <c r="O1625" s="21" t="s">
        <v>1344</v>
      </c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</row>
    <row r="1626" spans="1:37" x14ac:dyDescent="0.3">
      <c r="A1626" s="17" t="s">
        <v>948</v>
      </c>
      <c r="B1626" s="41">
        <v>410</v>
      </c>
      <c r="C1626" s="43" t="s">
        <v>49</v>
      </c>
      <c r="D1626" s="43" t="s">
        <v>112</v>
      </c>
      <c r="E1626" s="12" t="s">
        <v>384</v>
      </c>
      <c r="F1626" s="16">
        <v>215177.9</v>
      </c>
      <c r="G1626" s="16">
        <v>267185.59999999998</v>
      </c>
      <c r="H1626" s="16">
        <v>181176.5</v>
      </c>
      <c r="I1626" s="16"/>
      <c r="J1626" s="34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</row>
    <row r="1627" spans="1:37" ht="62.4" x14ac:dyDescent="0.3">
      <c r="A1627" s="17" t="s">
        <v>950</v>
      </c>
      <c r="B1627" s="17"/>
      <c r="C1627" s="12"/>
      <c r="D1627" s="43"/>
      <c r="E1627" s="12" t="s">
        <v>951</v>
      </c>
      <c r="F1627" s="16">
        <f t="shared" ref="F1627:I1629" si="704">F1628</f>
        <v>268372.90000000002</v>
      </c>
      <c r="G1627" s="16">
        <f t="shared" si="704"/>
        <v>257812.4</v>
      </c>
      <c r="H1627" s="16">
        <f t="shared" si="704"/>
        <v>260927.1</v>
      </c>
      <c r="I1627" s="16">
        <f t="shared" si="704"/>
        <v>0</v>
      </c>
      <c r="J1627" s="34"/>
      <c r="K1627" s="2"/>
      <c r="L1627" s="2"/>
      <c r="M1627" s="2"/>
      <c r="N1627" s="2"/>
      <c r="O1627" s="2"/>
      <c r="P1627" s="21" t="s">
        <v>1346</v>
      </c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</row>
    <row r="1628" spans="1:37" ht="46.8" x14ac:dyDescent="0.3">
      <c r="A1628" s="17" t="s">
        <v>950</v>
      </c>
      <c r="B1628" s="41">
        <v>400</v>
      </c>
      <c r="C1628" s="43"/>
      <c r="D1628" s="43"/>
      <c r="E1628" s="12" t="s">
        <v>394</v>
      </c>
      <c r="F1628" s="16">
        <f t="shared" si="704"/>
        <v>268372.90000000002</v>
      </c>
      <c r="G1628" s="16">
        <f t="shared" si="704"/>
        <v>257812.4</v>
      </c>
      <c r="H1628" s="16">
        <f t="shared" si="704"/>
        <v>260927.1</v>
      </c>
      <c r="I1628" s="16">
        <f t="shared" si="704"/>
        <v>0</v>
      </c>
      <c r="J1628" s="34"/>
      <c r="K1628" s="2"/>
      <c r="L1628" s="2"/>
      <c r="M1628" s="2"/>
      <c r="N1628" s="21" t="s">
        <v>1343</v>
      </c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</row>
    <row r="1629" spans="1:37" x14ac:dyDescent="0.3">
      <c r="A1629" s="17" t="s">
        <v>950</v>
      </c>
      <c r="B1629" s="41">
        <v>410</v>
      </c>
      <c r="C1629" s="43"/>
      <c r="D1629" s="43"/>
      <c r="E1629" s="12" t="s">
        <v>407</v>
      </c>
      <c r="F1629" s="16">
        <f t="shared" si="704"/>
        <v>268372.90000000002</v>
      </c>
      <c r="G1629" s="16">
        <f t="shared" si="704"/>
        <v>257812.4</v>
      </c>
      <c r="H1629" s="16">
        <f t="shared" si="704"/>
        <v>260927.1</v>
      </c>
      <c r="I1629" s="16">
        <f t="shared" si="704"/>
        <v>0</v>
      </c>
      <c r="J1629" s="34"/>
      <c r="K1629" s="2"/>
      <c r="L1629" s="2"/>
      <c r="M1629" s="2"/>
      <c r="N1629" s="2"/>
      <c r="O1629" s="21" t="s">
        <v>1344</v>
      </c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</row>
    <row r="1630" spans="1:37" x14ac:dyDescent="0.3">
      <c r="A1630" s="17" t="s">
        <v>950</v>
      </c>
      <c r="B1630" s="41">
        <v>410</v>
      </c>
      <c r="C1630" s="43" t="s">
        <v>49</v>
      </c>
      <c r="D1630" s="43" t="s">
        <v>112</v>
      </c>
      <c r="E1630" s="12" t="s">
        <v>384</v>
      </c>
      <c r="F1630" s="16">
        <v>268372.90000000002</v>
      </c>
      <c r="G1630" s="16">
        <v>257812.4</v>
      </c>
      <c r="H1630" s="16">
        <v>260927.1</v>
      </c>
      <c r="I1630" s="16"/>
      <c r="J1630" s="34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</row>
    <row r="1631" spans="1:37" ht="46.8" x14ac:dyDescent="0.3">
      <c r="A1631" s="17" t="s">
        <v>952</v>
      </c>
      <c r="B1631" s="17"/>
      <c r="C1631" s="12"/>
      <c r="D1631" s="43"/>
      <c r="E1631" s="12" t="s">
        <v>1063</v>
      </c>
      <c r="F1631" s="16">
        <f t="shared" ref="F1631:I1631" si="705">F1632+F1636+F1640+F1644+F1648</f>
        <v>55445</v>
      </c>
      <c r="G1631" s="16">
        <f t="shared" si="705"/>
        <v>56774.3</v>
      </c>
      <c r="H1631" s="16">
        <f t="shared" si="705"/>
        <v>52902.1</v>
      </c>
      <c r="I1631" s="16">
        <f t="shared" si="705"/>
        <v>0</v>
      </c>
      <c r="J1631" s="34"/>
      <c r="K1631" s="2"/>
      <c r="L1631" s="2"/>
      <c r="M1631" s="21" t="s">
        <v>1342</v>
      </c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</row>
    <row r="1632" spans="1:37" ht="62.4" hidden="1" x14ac:dyDescent="0.3">
      <c r="A1632" s="17" t="s">
        <v>953</v>
      </c>
      <c r="B1632" s="17"/>
      <c r="C1632" s="12"/>
      <c r="D1632" s="43"/>
      <c r="E1632" s="12" t="s">
        <v>954</v>
      </c>
      <c r="F1632" s="16">
        <f t="shared" ref="F1632:I1632" si="706">F1633</f>
        <v>0</v>
      </c>
      <c r="G1632" s="16">
        <f t="shared" si="706"/>
        <v>0</v>
      </c>
      <c r="H1632" s="16">
        <f t="shared" si="706"/>
        <v>0</v>
      </c>
      <c r="I1632" s="16">
        <f t="shared" si="706"/>
        <v>0</v>
      </c>
      <c r="J1632" s="34">
        <v>0</v>
      </c>
      <c r="K1632" s="2"/>
      <c r="L1632" s="2"/>
      <c r="M1632" s="2"/>
      <c r="N1632" s="2"/>
      <c r="O1632" s="2"/>
      <c r="P1632" s="21" t="s">
        <v>1346</v>
      </c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</row>
    <row r="1633" spans="1:37" ht="31.2" hidden="1" x14ac:dyDescent="0.3">
      <c r="A1633" s="17" t="s">
        <v>953</v>
      </c>
      <c r="B1633" s="17" t="s">
        <v>955</v>
      </c>
      <c r="C1633" s="12"/>
      <c r="D1633" s="43"/>
      <c r="E1633" s="12" t="s">
        <v>393</v>
      </c>
      <c r="F1633" s="16">
        <f t="shared" ref="F1633:I1634" si="707">F1634</f>
        <v>0</v>
      </c>
      <c r="G1633" s="16">
        <f t="shared" si="707"/>
        <v>0</v>
      </c>
      <c r="H1633" s="16">
        <f t="shared" si="707"/>
        <v>0</v>
      </c>
      <c r="I1633" s="16">
        <f t="shared" si="707"/>
        <v>0</v>
      </c>
      <c r="J1633" s="34">
        <v>0</v>
      </c>
      <c r="K1633" s="2"/>
      <c r="L1633" s="2"/>
      <c r="M1633" s="2"/>
      <c r="N1633" s="21" t="s">
        <v>1343</v>
      </c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</row>
    <row r="1634" spans="1:37" ht="31.2" hidden="1" x14ac:dyDescent="0.3">
      <c r="A1634" s="17" t="s">
        <v>953</v>
      </c>
      <c r="B1634" s="41">
        <v>320</v>
      </c>
      <c r="C1634" s="12"/>
      <c r="D1634" s="43"/>
      <c r="E1634" s="12" t="s">
        <v>402</v>
      </c>
      <c r="F1634" s="16">
        <f t="shared" si="707"/>
        <v>0</v>
      </c>
      <c r="G1634" s="16">
        <f t="shared" si="707"/>
        <v>0</v>
      </c>
      <c r="H1634" s="16">
        <f t="shared" si="707"/>
        <v>0</v>
      </c>
      <c r="I1634" s="16">
        <f t="shared" si="707"/>
        <v>0</v>
      </c>
      <c r="J1634" s="34">
        <v>0</v>
      </c>
      <c r="K1634" s="2"/>
      <c r="L1634" s="2"/>
      <c r="M1634" s="2"/>
      <c r="N1634" s="2"/>
      <c r="O1634" s="21" t="s">
        <v>1344</v>
      </c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</row>
    <row r="1635" spans="1:37" hidden="1" x14ac:dyDescent="0.3">
      <c r="A1635" s="17" t="s">
        <v>953</v>
      </c>
      <c r="B1635" s="41">
        <v>320</v>
      </c>
      <c r="C1635" s="43" t="s">
        <v>49</v>
      </c>
      <c r="D1635" s="43" t="s">
        <v>17</v>
      </c>
      <c r="E1635" s="12" t="s">
        <v>383</v>
      </c>
      <c r="F1635" s="16"/>
      <c r="G1635" s="16"/>
      <c r="H1635" s="16"/>
      <c r="I1635" s="16"/>
      <c r="J1635" s="34">
        <v>0</v>
      </c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</row>
    <row r="1636" spans="1:37" ht="109.2" x14ac:dyDescent="0.3">
      <c r="A1636" s="17" t="s">
        <v>956</v>
      </c>
      <c r="B1636" s="17"/>
      <c r="C1636" s="12"/>
      <c r="D1636" s="43"/>
      <c r="E1636" s="12" t="s">
        <v>957</v>
      </c>
      <c r="F1636" s="16">
        <f t="shared" ref="F1636:I1638" si="708">F1637</f>
        <v>7041.8</v>
      </c>
      <c r="G1636" s="16">
        <f t="shared" si="708"/>
        <v>7029.9</v>
      </c>
      <c r="H1636" s="16">
        <f t="shared" si="708"/>
        <v>7029.9</v>
      </c>
      <c r="I1636" s="16">
        <f t="shared" si="708"/>
        <v>0</v>
      </c>
      <c r="J1636" s="34"/>
      <c r="K1636" s="2"/>
      <c r="L1636" s="2"/>
      <c r="M1636" s="2"/>
      <c r="N1636" s="2"/>
      <c r="O1636" s="2"/>
      <c r="P1636" s="21" t="s">
        <v>1346</v>
      </c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</row>
    <row r="1637" spans="1:37" ht="31.2" x14ac:dyDescent="0.3">
      <c r="A1637" s="17" t="s">
        <v>956</v>
      </c>
      <c r="B1637" s="17" t="s">
        <v>955</v>
      </c>
      <c r="C1637" s="12"/>
      <c r="D1637" s="43"/>
      <c r="E1637" s="12" t="s">
        <v>393</v>
      </c>
      <c r="F1637" s="16">
        <f t="shared" si="708"/>
        <v>7041.8</v>
      </c>
      <c r="G1637" s="16">
        <f t="shared" si="708"/>
        <v>7029.9</v>
      </c>
      <c r="H1637" s="16">
        <f t="shared" si="708"/>
        <v>7029.9</v>
      </c>
      <c r="I1637" s="16">
        <f t="shared" si="708"/>
        <v>0</v>
      </c>
      <c r="J1637" s="34"/>
      <c r="K1637" s="2"/>
      <c r="L1637" s="2"/>
      <c r="M1637" s="2"/>
      <c r="N1637" s="21" t="s">
        <v>1343</v>
      </c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</row>
    <row r="1638" spans="1:37" ht="31.2" x14ac:dyDescent="0.3">
      <c r="A1638" s="17" t="s">
        <v>956</v>
      </c>
      <c r="B1638" s="41">
        <v>320</v>
      </c>
      <c r="C1638" s="12"/>
      <c r="D1638" s="43"/>
      <c r="E1638" s="12" t="s">
        <v>402</v>
      </c>
      <c r="F1638" s="16">
        <f t="shared" si="708"/>
        <v>7041.8</v>
      </c>
      <c r="G1638" s="16">
        <f t="shared" si="708"/>
        <v>7029.9</v>
      </c>
      <c r="H1638" s="16">
        <f t="shared" si="708"/>
        <v>7029.9</v>
      </c>
      <c r="I1638" s="16">
        <f t="shared" si="708"/>
        <v>0</v>
      </c>
      <c r="J1638" s="34"/>
      <c r="K1638" s="2"/>
      <c r="L1638" s="2"/>
      <c r="M1638" s="2"/>
      <c r="N1638" s="2"/>
      <c r="O1638" s="21" t="s">
        <v>1344</v>
      </c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  <c r="AH1638" s="2"/>
      <c r="AI1638" s="2"/>
      <c r="AJ1638" s="2"/>
      <c r="AK1638" s="2"/>
    </row>
    <row r="1639" spans="1:37" x14ac:dyDescent="0.3">
      <c r="A1639" s="17" t="s">
        <v>956</v>
      </c>
      <c r="B1639" s="41">
        <v>320</v>
      </c>
      <c r="C1639" s="43" t="s">
        <v>49</v>
      </c>
      <c r="D1639" s="43" t="s">
        <v>17</v>
      </c>
      <c r="E1639" s="12" t="s">
        <v>383</v>
      </c>
      <c r="F1639" s="16">
        <v>7041.8</v>
      </c>
      <c r="G1639" s="16">
        <v>7029.9</v>
      </c>
      <c r="H1639" s="16">
        <v>7029.9</v>
      </c>
      <c r="I1639" s="16"/>
      <c r="J1639" s="34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  <c r="AH1639" s="2"/>
      <c r="AI1639" s="2"/>
      <c r="AJ1639" s="2"/>
      <c r="AK1639" s="2"/>
    </row>
    <row r="1640" spans="1:37" ht="46.8" x14ac:dyDescent="0.3">
      <c r="A1640" s="17" t="s">
        <v>958</v>
      </c>
      <c r="B1640" s="17"/>
      <c r="C1640" s="12"/>
      <c r="D1640" s="43"/>
      <c r="E1640" s="12" t="s">
        <v>959</v>
      </c>
      <c r="F1640" s="16">
        <f t="shared" ref="F1640:I1642" si="709">F1641</f>
        <v>2488.3000000000002</v>
      </c>
      <c r="G1640" s="16">
        <f t="shared" si="709"/>
        <v>0</v>
      </c>
      <c r="H1640" s="16">
        <f t="shared" si="709"/>
        <v>0</v>
      </c>
      <c r="I1640" s="16">
        <f t="shared" si="709"/>
        <v>0</v>
      </c>
      <c r="J1640" s="34"/>
      <c r="K1640" s="2"/>
      <c r="L1640" s="2"/>
      <c r="M1640" s="2"/>
      <c r="N1640" s="2"/>
      <c r="O1640" s="2"/>
      <c r="P1640" s="21" t="s">
        <v>1346</v>
      </c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  <c r="AH1640" s="2"/>
      <c r="AI1640" s="2"/>
      <c r="AJ1640" s="2"/>
      <c r="AK1640" s="2"/>
    </row>
    <row r="1641" spans="1:37" ht="31.2" x14ac:dyDescent="0.3">
      <c r="A1641" s="17" t="s">
        <v>958</v>
      </c>
      <c r="B1641" s="17" t="s">
        <v>955</v>
      </c>
      <c r="C1641" s="12"/>
      <c r="D1641" s="43"/>
      <c r="E1641" s="12" t="s">
        <v>393</v>
      </c>
      <c r="F1641" s="16">
        <f t="shared" si="709"/>
        <v>2488.3000000000002</v>
      </c>
      <c r="G1641" s="16">
        <f t="shared" si="709"/>
        <v>0</v>
      </c>
      <c r="H1641" s="16">
        <f t="shared" si="709"/>
        <v>0</v>
      </c>
      <c r="I1641" s="16">
        <f t="shared" si="709"/>
        <v>0</v>
      </c>
      <c r="J1641" s="34"/>
      <c r="K1641" s="2"/>
      <c r="L1641" s="2"/>
      <c r="M1641" s="2"/>
      <c r="N1641" s="21" t="s">
        <v>1343</v>
      </c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  <c r="AH1641" s="2"/>
      <c r="AI1641" s="2"/>
      <c r="AJ1641" s="2"/>
      <c r="AK1641" s="2"/>
    </row>
    <row r="1642" spans="1:37" ht="31.2" x14ac:dyDescent="0.3">
      <c r="A1642" s="17" t="s">
        <v>958</v>
      </c>
      <c r="B1642" s="41">
        <v>320</v>
      </c>
      <c r="C1642" s="12"/>
      <c r="D1642" s="43"/>
      <c r="E1642" s="12" t="s">
        <v>402</v>
      </c>
      <c r="F1642" s="16">
        <f t="shared" si="709"/>
        <v>2488.3000000000002</v>
      </c>
      <c r="G1642" s="16">
        <f t="shared" si="709"/>
        <v>0</v>
      </c>
      <c r="H1642" s="16">
        <f t="shared" si="709"/>
        <v>0</v>
      </c>
      <c r="I1642" s="16">
        <f t="shared" si="709"/>
        <v>0</v>
      </c>
      <c r="J1642" s="34"/>
      <c r="K1642" s="2"/>
      <c r="L1642" s="2"/>
      <c r="M1642" s="2"/>
      <c r="N1642" s="2"/>
      <c r="O1642" s="21" t="s">
        <v>1344</v>
      </c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  <c r="AH1642" s="2"/>
      <c r="AI1642" s="2"/>
      <c r="AJ1642" s="2"/>
      <c r="AK1642" s="2"/>
    </row>
    <row r="1643" spans="1:37" x14ac:dyDescent="0.3">
      <c r="A1643" s="17" t="s">
        <v>958</v>
      </c>
      <c r="B1643" s="41">
        <v>320</v>
      </c>
      <c r="C1643" s="43" t="s">
        <v>49</v>
      </c>
      <c r="D1643" s="43" t="s">
        <v>17</v>
      </c>
      <c r="E1643" s="12" t="s">
        <v>383</v>
      </c>
      <c r="F1643" s="16">
        <v>2488.3000000000002</v>
      </c>
      <c r="G1643" s="16"/>
      <c r="H1643" s="16"/>
      <c r="I1643" s="16"/>
      <c r="J1643" s="34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  <c r="AH1643" s="2"/>
      <c r="AI1643" s="2"/>
      <c r="AJ1643" s="2"/>
      <c r="AK1643" s="2"/>
    </row>
    <row r="1644" spans="1:37" ht="62.4" x14ac:dyDescent="0.3">
      <c r="A1644" s="17" t="s">
        <v>960</v>
      </c>
      <c r="B1644" s="17"/>
      <c r="C1644" s="12"/>
      <c r="D1644" s="43"/>
      <c r="E1644" s="12" t="s">
        <v>961</v>
      </c>
      <c r="F1644" s="16">
        <f t="shared" ref="F1644:I1646" si="710">F1645</f>
        <v>3914.9</v>
      </c>
      <c r="G1644" s="16">
        <f t="shared" si="710"/>
        <v>7744.4</v>
      </c>
      <c r="H1644" s="16">
        <f t="shared" si="710"/>
        <v>3872.2</v>
      </c>
      <c r="I1644" s="16">
        <f t="shared" si="710"/>
        <v>0</v>
      </c>
      <c r="J1644" s="34"/>
      <c r="K1644" s="2"/>
      <c r="L1644" s="2"/>
      <c r="M1644" s="2"/>
      <c r="N1644" s="2"/>
      <c r="O1644" s="2"/>
      <c r="P1644" s="21" t="s">
        <v>1346</v>
      </c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  <c r="AH1644" s="2"/>
      <c r="AI1644" s="2"/>
      <c r="AJ1644" s="2"/>
      <c r="AK1644" s="2"/>
    </row>
    <row r="1645" spans="1:37" ht="31.2" x14ac:dyDescent="0.3">
      <c r="A1645" s="17" t="s">
        <v>960</v>
      </c>
      <c r="B1645" s="17" t="s">
        <v>955</v>
      </c>
      <c r="C1645" s="12"/>
      <c r="D1645" s="43"/>
      <c r="E1645" s="12" t="s">
        <v>393</v>
      </c>
      <c r="F1645" s="16">
        <f t="shared" si="710"/>
        <v>3914.9</v>
      </c>
      <c r="G1645" s="16">
        <f t="shared" si="710"/>
        <v>7744.4</v>
      </c>
      <c r="H1645" s="16">
        <f t="shared" si="710"/>
        <v>3872.2</v>
      </c>
      <c r="I1645" s="16">
        <f t="shared" si="710"/>
        <v>0</v>
      </c>
      <c r="J1645" s="34"/>
      <c r="K1645" s="2"/>
      <c r="L1645" s="2"/>
      <c r="M1645" s="2"/>
      <c r="N1645" s="21" t="s">
        <v>1343</v>
      </c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  <c r="AH1645" s="2"/>
      <c r="AI1645" s="2"/>
      <c r="AJ1645" s="2"/>
      <c r="AK1645" s="2"/>
    </row>
    <row r="1646" spans="1:37" ht="31.2" x14ac:dyDescent="0.3">
      <c r="A1646" s="17" t="s">
        <v>960</v>
      </c>
      <c r="B1646" s="41">
        <v>320</v>
      </c>
      <c r="C1646" s="12"/>
      <c r="D1646" s="43"/>
      <c r="E1646" s="12" t="s">
        <v>402</v>
      </c>
      <c r="F1646" s="16">
        <f t="shared" si="710"/>
        <v>3914.9</v>
      </c>
      <c r="G1646" s="16">
        <f t="shared" si="710"/>
        <v>7744.4</v>
      </c>
      <c r="H1646" s="16">
        <f t="shared" si="710"/>
        <v>3872.2</v>
      </c>
      <c r="I1646" s="16">
        <f t="shared" si="710"/>
        <v>0</v>
      </c>
      <c r="J1646" s="34"/>
      <c r="K1646" s="2"/>
      <c r="L1646" s="2"/>
      <c r="M1646" s="2"/>
      <c r="N1646" s="2"/>
      <c r="O1646" s="21" t="s">
        <v>1344</v>
      </c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  <c r="AH1646" s="2"/>
      <c r="AI1646" s="2"/>
      <c r="AJ1646" s="2"/>
      <c r="AK1646" s="2"/>
    </row>
    <row r="1647" spans="1:37" x14ac:dyDescent="0.3">
      <c r="A1647" s="17" t="s">
        <v>960</v>
      </c>
      <c r="B1647" s="41">
        <v>320</v>
      </c>
      <c r="C1647" s="43" t="s">
        <v>49</v>
      </c>
      <c r="D1647" s="43" t="s">
        <v>17</v>
      </c>
      <c r="E1647" s="12" t="s">
        <v>383</v>
      </c>
      <c r="F1647" s="16">
        <v>3914.9</v>
      </c>
      <c r="G1647" s="16">
        <v>7744.4</v>
      </c>
      <c r="H1647" s="16">
        <v>3872.2</v>
      </c>
      <c r="I1647" s="16"/>
      <c r="J1647" s="34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  <c r="AH1647" s="2"/>
      <c r="AI1647" s="2"/>
      <c r="AJ1647" s="2"/>
      <c r="AK1647" s="2"/>
    </row>
    <row r="1648" spans="1:37" ht="93.6" x14ac:dyDescent="0.3">
      <c r="A1648" s="17" t="s">
        <v>962</v>
      </c>
      <c r="B1648" s="17"/>
      <c r="C1648" s="12"/>
      <c r="D1648" s="43"/>
      <c r="E1648" s="12" t="s">
        <v>963</v>
      </c>
      <c r="F1648" s="16">
        <f t="shared" ref="F1648:I1650" si="711">F1649</f>
        <v>42000</v>
      </c>
      <c r="G1648" s="16">
        <f t="shared" si="711"/>
        <v>42000</v>
      </c>
      <c r="H1648" s="16">
        <f t="shared" si="711"/>
        <v>42000</v>
      </c>
      <c r="I1648" s="16">
        <f t="shared" si="711"/>
        <v>0</v>
      </c>
      <c r="J1648" s="34"/>
      <c r="P1648" s="21" t="s">
        <v>1346</v>
      </c>
    </row>
    <row r="1649" spans="1:37" ht="31.2" x14ac:dyDescent="0.3">
      <c r="A1649" s="17" t="s">
        <v>962</v>
      </c>
      <c r="B1649" s="17" t="s">
        <v>955</v>
      </c>
      <c r="C1649" s="12"/>
      <c r="D1649" s="43"/>
      <c r="E1649" s="12" t="s">
        <v>393</v>
      </c>
      <c r="F1649" s="16">
        <f t="shared" si="711"/>
        <v>42000</v>
      </c>
      <c r="G1649" s="16">
        <f t="shared" si="711"/>
        <v>42000</v>
      </c>
      <c r="H1649" s="16">
        <f t="shared" si="711"/>
        <v>42000</v>
      </c>
      <c r="I1649" s="16">
        <f t="shared" si="711"/>
        <v>0</v>
      </c>
      <c r="J1649" s="34"/>
      <c r="N1649" s="21" t="s">
        <v>1343</v>
      </c>
    </row>
    <row r="1650" spans="1:37" ht="31.2" x14ac:dyDescent="0.3">
      <c r="A1650" s="17" t="s">
        <v>962</v>
      </c>
      <c r="B1650" s="41">
        <v>320</v>
      </c>
      <c r="C1650" s="12"/>
      <c r="D1650" s="43"/>
      <c r="E1650" s="12" t="s">
        <v>402</v>
      </c>
      <c r="F1650" s="16">
        <f t="shared" si="711"/>
        <v>42000</v>
      </c>
      <c r="G1650" s="16">
        <f t="shared" si="711"/>
        <v>42000</v>
      </c>
      <c r="H1650" s="16">
        <f t="shared" si="711"/>
        <v>42000</v>
      </c>
      <c r="I1650" s="16">
        <f t="shared" si="711"/>
        <v>0</v>
      </c>
      <c r="J1650" s="34"/>
      <c r="O1650" s="21" t="s">
        <v>1344</v>
      </c>
    </row>
    <row r="1651" spans="1:37" x14ac:dyDescent="0.3">
      <c r="A1651" s="17" t="s">
        <v>962</v>
      </c>
      <c r="B1651" s="41">
        <v>320</v>
      </c>
      <c r="C1651" s="43" t="s">
        <v>49</v>
      </c>
      <c r="D1651" s="43" t="s">
        <v>112</v>
      </c>
      <c r="E1651" s="12" t="s">
        <v>384</v>
      </c>
      <c r="F1651" s="16">
        <v>42000</v>
      </c>
      <c r="G1651" s="16">
        <v>42000</v>
      </c>
      <c r="H1651" s="16">
        <v>42000</v>
      </c>
      <c r="I1651" s="16"/>
      <c r="J1651" s="34"/>
    </row>
    <row r="1652" spans="1:37" ht="62.4" hidden="1" x14ac:dyDescent="0.3">
      <c r="A1652" s="17" t="s">
        <v>1127</v>
      </c>
      <c r="B1652" s="41"/>
      <c r="C1652" s="43"/>
      <c r="D1652" s="43"/>
      <c r="E1652" s="12" t="s">
        <v>1129</v>
      </c>
      <c r="F1652" s="16">
        <f t="shared" ref="F1652:I1655" si="712">F1653</f>
        <v>0</v>
      </c>
      <c r="G1652" s="16">
        <f t="shared" si="712"/>
        <v>0</v>
      </c>
      <c r="H1652" s="16">
        <f t="shared" si="712"/>
        <v>0</v>
      </c>
      <c r="I1652" s="16">
        <f t="shared" si="712"/>
        <v>0</v>
      </c>
      <c r="J1652" s="34">
        <v>0</v>
      </c>
      <c r="M1652" s="21" t="s">
        <v>1342</v>
      </c>
    </row>
    <row r="1653" spans="1:37" ht="46.8" hidden="1" x14ac:dyDescent="0.3">
      <c r="A1653" s="17" t="s">
        <v>1128</v>
      </c>
      <c r="B1653" s="41"/>
      <c r="C1653" s="43"/>
      <c r="D1653" s="43"/>
      <c r="E1653" s="12" t="s">
        <v>1130</v>
      </c>
      <c r="F1653" s="16">
        <f t="shared" ref="F1653:I1653" si="713">F1654+F1657</f>
        <v>0</v>
      </c>
      <c r="G1653" s="16">
        <f t="shared" si="713"/>
        <v>0</v>
      </c>
      <c r="H1653" s="16">
        <f t="shared" si="713"/>
        <v>0</v>
      </c>
      <c r="I1653" s="16">
        <f t="shared" si="713"/>
        <v>0</v>
      </c>
      <c r="J1653" s="34">
        <v>0</v>
      </c>
      <c r="P1653" s="21" t="s">
        <v>1346</v>
      </c>
    </row>
    <row r="1654" spans="1:37" ht="46.8" hidden="1" x14ac:dyDescent="0.3">
      <c r="A1654" s="17" t="s">
        <v>1128</v>
      </c>
      <c r="B1654" s="41">
        <v>400</v>
      </c>
      <c r="C1654" s="43"/>
      <c r="D1654" s="43"/>
      <c r="E1654" s="12" t="s">
        <v>394</v>
      </c>
      <c r="F1654" s="16">
        <f t="shared" si="712"/>
        <v>0</v>
      </c>
      <c r="G1654" s="16">
        <f t="shared" si="712"/>
        <v>0</v>
      </c>
      <c r="H1654" s="16">
        <f t="shared" si="712"/>
        <v>0</v>
      </c>
      <c r="I1654" s="16">
        <f t="shared" si="712"/>
        <v>0</v>
      </c>
      <c r="J1654" s="34">
        <v>0</v>
      </c>
      <c r="N1654" s="21" t="s">
        <v>1343</v>
      </c>
    </row>
    <row r="1655" spans="1:37" hidden="1" x14ac:dyDescent="0.3">
      <c r="A1655" s="17" t="s">
        <v>1128</v>
      </c>
      <c r="B1655" s="41">
        <v>410</v>
      </c>
      <c r="C1655" s="43"/>
      <c r="D1655" s="43"/>
      <c r="E1655" s="12" t="s">
        <v>407</v>
      </c>
      <c r="F1655" s="16">
        <f t="shared" si="712"/>
        <v>0</v>
      </c>
      <c r="G1655" s="16">
        <f t="shared" si="712"/>
        <v>0</v>
      </c>
      <c r="H1655" s="16">
        <f t="shared" si="712"/>
        <v>0</v>
      </c>
      <c r="I1655" s="16">
        <f t="shared" si="712"/>
        <v>0</v>
      </c>
      <c r="J1655" s="34">
        <v>0</v>
      </c>
      <c r="O1655" s="21" t="s">
        <v>1344</v>
      </c>
    </row>
    <row r="1656" spans="1:37" hidden="1" x14ac:dyDescent="0.3">
      <c r="A1656" s="17" t="s">
        <v>1128</v>
      </c>
      <c r="B1656" s="41">
        <v>410</v>
      </c>
      <c r="C1656" s="43" t="s">
        <v>159</v>
      </c>
      <c r="D1656" s="43" t="s">
        <v>5</v>
      </c>
      <c r="E1656" s="12" t="s">
        <v>369</v>
      </c>
      <c r="F1656" s="16"/>
      <c r="G1656" s="16"/>
      <c r="H1656" s="16"/>
      <c r="I1656" s="16"/>
      <c r="J1656" s="34">
        <v>0</v>
      </c>
    </row>
    <row r="1657" spans="1:37" hidden="1" x14ac:dyDescent="0.3">
      <c r="A1657" s="17" t="s">
        <v>1128</v>
      </c>
      <c r="B1657" s="41">
        <v>800</v>
      </c>
      <c r="C1657" s="43"/>
      <c r="D1657" s="43"/>
      <c r="E1657" s="12" t="s">
        <v>397</v>
      </c>
      <c r="F1657" s="16">
        <f t="shared" ref="F1657:I1658" si="714">F1658</f>
        <v>0</v>
      </c>
      <c r="G1657" s="16">
        <f t="shared" si="714"/>
        <v>0</v>
      </c>
      <c r="H1657" s="16">
        <f t="shared" si="714"/>
        <v>0</v>
      </c>
      <c r="I1657" s="16">
        <f t="shared" si="714"/>
        <v>0</v>
      </c>
      <c r="J1657" s="34">
        <v>0</v>
      </c>
      <c r="N1657" s="21" t="s">
        <v>1343</v>
      </c>
    </row>
    <row r="1658" spans="1:37" hidden="1" x14ac:dyDescent="0.3">
      <c r="A1658" s="17" t="s">
        <v>1128</v>
      </c>
      <c r="B1658" s="41">
        <v>830</v>
      </c>
      <c r="C1658" s="43"/>
      <c r="D1658" s="43"/>
      <c r="E1658" s="12" t="s">
        <v>413</v>
      </c>
      <c r="F1658" s="16">
        <f t="shared" si="714"/>
        <v>0</v>
      </c>
      <c r="G1658" s="16">
        <f t="shared" si="714"/>
        <v>0</v>
      </c>
      <c r="H1658" s="16">
        <f t="shared" si="714"/>
        <v>0</v>
      </c>
      <c r="I1658" s="16">
        <f t="shared" si="714"/>
        <v>0</v>
      </c>
      <c r="J1658" s="34">
        <v>0</v>
      </c>
      <c r="O1658" s="21" t="s">
        <v>1344</v>
      </c>
    </row>
    <row r="1659" spans="1:37" hidden="1" x14ac:dyDescent="0.3">
      <c r="A1659" s="17" t="s">
        <v>1128</v>
      </c>
      <c r="B1659" s="41">
        <v>830</v>
      </c>
      <c r="C1659" s="43" t="s">
        <v>159</v>
      </c>
      <c r="D1659" s="43" t="s">
        <v>5</v>
      </c>
      <c r="E1659" s="12" t="s">
        <v>369</v>
      </c>
      <c r="F1659" s="16"/>
      <c r="G1659" s="16"/>
      <c r="H1659" s="16"/>
      <c r="I1659" s="16"/>
      <c r="J1659" s="34">
        <v>0</v>
      </c>
    </row>
    <row r="1660" spans="1:37" s="9" customFormat="1" ht="31.2" x14ac:dyDescent="0.3">
      <c r="A1660" s="20" t="s">
        <v>780</v>
      </c>
      <c r="B1660" s="14"/>
      <c r="C1660" s="8"/>
      <c r="D1660" s="8"/>
      <c r="E1660" s="13" t="s">
        <v>783</v>
      </c>
      <c r="F1660" s="15">
        <f t="shared" ref="F1660:I1661" si="715">F1661</f>
        <v>4147.2</v>
      </c>
      <c r="G1660" s="15">
        <f t="shared" si="715"/>
        <v>4147.2</v>
      </c>
      <c r="H1660" s="15">
        <f t="shared" si="715"/>
        <v>4147.2</v>
      </c>
      <c r="I1660" s="15">
        <f t="shared" si="715"/>
        <v>0</v>
      </c>
      <c r="J1660" s="33"/>
      <c r="K1660" s="23"/>
      <c r="L1660" s="23" t="s">
        <v>1341</v>
      </c>
      <c r="M1660" s="23"/>
      <c r="N1660" s="23"/>
      <c r="O1660" s="23"/>
      <c r="P1660" s="23"/>
      <c r="Q1660" s="23"/>
      <c r="R1660" s="23"/>
      <c r="S1660" s="23"/>
      <c r="T1660" s="23"/>
      <c r="U1660" s="23"/>
      <c r="V1660" s="23"/>
      <c r="W1660" s="23"/>
      <c r="X1660" s="23"/>
      <c r="Y1660" s="23"/>
      <c r="Z1660" s="23"/>
      <c r="AA1660" s="23"/>
      <c r="AB1660" s="23"/>
      <c r="AC1660" s="23"/>
      <c r="AD1660" s="23"/>
      <c r="AE1660" s="23"/>
      <c r="AF1660" s="23"/>
      <c r="AG1660" s="23"/>
      <c r="AH1660" s="23"/>
      <c r="AI1660" s="23"/>
      <c r="AJ1660" s="23"/>
      <c r="AK1660" s="23"/>
    </row>
    <row r="1661" spans="1:37" ht="31.2" x14ac:dyDescent="0.3">
      <c r="A1661" s="17" t="s">
        <v>781</v>
      </c>
      <c r="B1661" s="41"/>
      <c r="C1661" s="43"/>
      <c r="D1661" s="43"/>
      <c r="E1661" s="12" t="s">
        <v>784</v>
      </c>
      <c r="F1661" s="16">
        <f t="shared" si="715"/>
        <v>4147.2</v>
      </c>
      <c r="G1661" s="16">
        <f t="shared" si="715"/>
        <v>4147.2</v>
      </c>
      <c r="H1661" s="16">
        <f t="shared" si="715"/>
        <v>4147.2</v>
      </c>
      <c r="I1661" s="16">
        <f t="shared" si="715"/>
        <v>0</v>
      </c>
      <c r="J1661" s="34"/>
      <c r="M1661" s="21" t="s">
        <v>1342</v>
      </c>
    </row>
    <row r="1662" spans="1:37" ht="31.2" x14ac:dyDescent="0.3">
      <c r="A1662" s="17" t="s">
        <v>782</v>
      </c>
      <c r="B1662" s="41"/>
      <c r="C1662" s="43"/>
      <c r="D1662" s="43"/>
      <c r="E1662" s="12" t="s">
        <v>994</v>
      </c>
      <c r="F1662" s="16">
        <f t="shared" ref="F1662:I1662" si="716">F1663+F1666</f>
        <v>4147.2</v>
      </c>
      <c r="G1662" s="16">
        <f t="shared" si="716"/>
        <v>4147.2</v>
      </c>
      <c r="H1662" s="16">
        <f t="shared" si="716"/>
        <v>4147.2</v>
      </c>
      <c r="I1662" s="16">
        <f t="shared" si="716"/>
        <v>0</v>
      </c>
      <c r="J1662" s="34"/>
      <c r="P1662" s="21" t="s">
        <v>1346</v>
      </c>
    </row>
    <row r="1663" spans="1:37" ht="31.2" x14ac:dyDescent="0.3">
      <c r="A1663" s="17" t="s">
        <v>782</v>
      </c>
      <c r="B1663" s="41">
        <v>200</v>
      </c>
      <c r="C1663" s="43"/>
      <c r="D1663" s="43"/>
      <c r="E1663" s="12" t="s">
        <v>392</v>
      </c>
      <c r="F1663" s="16">
        <f t="shared" ref="F1663:I1664" si="717">F1664</f>
        <v>4147.2</v>
      </c>
      <c r="G1663" s="16">
        <f t="shared" si="717"/>
        <v>4147.2</v>
      </c>
      <c r="H1663" s="16">
        <f t="shared" si="717"/>
        <v>4147.2</v>
      </c>
      <c r="I1663" s="16">
        <f t="shared" si="717"/>
        <v>0</v>
      </c>
      <c r="J1663" s="34"/>
      <c r="N1663" s="21" t="s">
        <v>1343</v>
      </c>
    </row>
    <row r="1664" spans="1:37" ht="46.8" x14ac:dyDescent="0.3">
      <c r="A1664" s="17" t="s">
        <v>782</v>
      </c>
      <c r="B1664" s="41">
        <v>240</v>
      </c>
      <c r="C1664" s="43"/>
      <c r="D1664" s="43"/>
      <c r="E1664" s="12" t="s">
        <v>400</v>
      </c>
      <c r="F1664" s="16">
        <f t="shared" si="717"/>
        <v>4147.2</v>
      </c>
      <c r="G1664" s="16">
        <f t="shared" si="717"/>
        <v>4147.2</v>
      </c>
      <c r="H1664" s="16">
        <f t="shared" si="717"/>
        <v>4147.2</v>
      </c>
      <c r="I1664" s="16">
        <f t="shared" si="717"/>
        <v>0</v>
      </c>
      <c r="J1664" s="34"/>
      <c r="O1664" s="21" t="s">
        <v>1344</v>
      </c>
    </row>
    <row r="1665" spans="1:37" x14ac:dyDescent="0.3">
      <c r="A1665" s="17" t="s">
        <v>782</v>
      </c>
      <c r="B1665" s="41">
        <v>240</v>
      </c>
      <c r="C1665" s="43" t="s">
        <v>159</v>
      </c>
      <c r="D1665" s="43" t="s">
        <v>5</v>
      </c>
      <c r="E1665" s="12" t="s">
        <v>369</v>
      </c>
      <c r="F1665" s="16">
        <f>4127.2+20</f>
        <v>4147.2</v>
      </c>
      <c r="G1665" s="16">
        <f>4127.2+20</f>
        <v>4147.2</v>
      </c>
      <c r="H1665" s="16">
        <f>4127.2+20</f>
        <v>4147.2</v>
      </c>
      <c r="I1665" s="16"/>
      <c r="J1665" s="34"/>
    </row>
    <row r="1666" spans="1:37" hidden="1" x14ac:dyDescent="0.3">
      <c r="A1666" s="17" t="s">
        <v>782</v>
      </c>
      <c r="B1666" s="41">
        <v>800</v>
      </c>
      <c r="C1666" s="43"/>
      <c r="D1666" s="43"/>
      <c r="E1666" s="12" t="s">
        <v>397</v>
      </c>
      <c r="F1666" s="16">
        <f t="shared" ref="F1666:I1666" si="718">F1667</f>
        <v>0</v>
      </c>
      <c r="G1666" s="16">
        <f t="shared" si="718"/>
        <v>0</v>
      </c>
      <c r="H1666" s="16">
        <f t="shared" si="718"/>
        <v>0</v>
      </c>
      <c r="I1666" s="16">
        <f t="shared" si="718"/>
        <v>0</v>
      </c>
      <c r="J1666" s="34">
        <v>0</v>
      </c>
      <c r="N1666" s="21" t="s">
        <v>1343</v>
      </c>
    </row>
    <row r="1667" spans="1:37" hidden="1" x14ac:dyDescent="0.3">
      <c r="A1667" s="17" t="s">
        <v>782</v>
      </c>
      <c r="B1667" s="41">
        <v>850</v>
      </c>
      <c r="C1667" s="43"/>
      <c r="D1667" s="43"/>
      <c r="E1667" s="12" t="s">
        <v>414</v>
      </c>
      <c r="F1667" s="16">
        <f t="shared" ref="F1667:I1667" si="719">F1668</f>
        <v>0</v>
      </c>
      <c r="G1667" s="16">
        <f t="shared" si="719"/>
        <v>0</v>
      </c>
      <c r="H1667" s="16">
        <f t="shared" si="719"/>
        <v>0</v>
      </c>
      <c r="I1667" s="16">
        <f t="shared" si="719"/>
        <v>0</v>
      </c>
      <c r="J1667" s="34">
        <v>0</v>
      </c>
      <c r="O1667" s="21" t="s">
        <v>1344</v>
      </c>
    </row>
    <row r="1668" spans="1:37" hidden="1" x14ac:dyDescent="0.3">
      <c r="A1668" s="17" t="s">
        <v>782</v>
      </c>
      <c r="B1668" s="41">
        <v>850</v>
      </c>
      <c r="C1668" s="43" t="s">
        <v>159</v>
      </c>
      <c r="D1668" s="43" t="s">
        <v>5</v>
      </c>
      <c r="E1668" s="12" t="s">
        <v>369</v>
      </c>
      <c r="F1668" s="16"/>
      <c r="G1668" s="16"/>
      <c r="H1668" s="16"/>
      <c r="I1668" s="16"/>
      <c r="J1668" s="34">
        <v>0</v>
      </c>
    </row>
    <row r="1669" spans="1:37" s="7" customFormat="1" ht="31.2" x14ac:dyDescent="0.3">
      <c r="A1669" s="6" t="s">
        <v>240</v>
      </c>
      <c r="B1669" s="11"/>
      <c r="C1669" s="6"/>
      <c r="D1669" s="6"/>
      <c r="E1669" s="42" t="s">
        <v>665</v>
      </c>
      <c r="F1669" s="10">
        <f>F1670+F1685</f>
        <v>146251.40000000002</v>
      </c>
      <c r="G1669" s="10">
        <f t="shared" ref="G1669:I1669" si="720">G1670+G1685</f>
        <v>171043.8</v>
      </c>
      <c r="H1669" s="10">
        <f t="shared" si="720"/>
        <v>207107.8</v>
      </c>
      <c r="I1669" s="10">
        <f t="shared" si="720"/>
        <v>0</v>
      </c>
      <c r="J1669" s="32"/>
      <c r="K1669" s="22" t="s">
        <v>1340</v>
      </c>
      <c r="L1669" s="22"/>
      <c r="M1669" s="22"/>
      <c r="N1669" s="22"/>
      <c r="O1669" s="22"/>
      <c r="P1669" s="22"/>
      <c r="Q1669" s="22"/>
      <c r="R1669" s="22"/>
      <c r="S1669" s="22"/>
      <c r="T1669" s="22"/>
      <c r="U1669" s="22"/>
      <c r="V1669" s="22"/>
      <c r="W1669" s="22"/>
      <c r="X1669" s="22"/>
      <c r="Y1669" s="22"/>
      <c r="Z1669" s="22"/>
      <c r="AA1669" s="22"/>
      <c r="AB1669" s="22"/>
      <c r="AC1669" s="22"/>
      <c r="AD1669" s="22"/>
      <c r="AE1669" s="22"/>
      <c r="AF1669" s="22"/>
      <c r="AG1669" s="22"/>
      <c r="AH1669" s="22"/>
      <c r="AI1669" s="22"/>
      <c r="AJ1669" s="22"/>
      <c r="AK1669" s="22"/>
    </row>
    <row r="1670" spans="1:37" s="9" customFormat="1" ht="31.2" x14ac:dyDescent="0.3">
      <c r="A1670" s="8" t="s">
        <v>241</v>
      </c>
      <c r="B1670" s="14"/>
      <c r="C1670" s="8"/>
      <c r="D1670" s="8"/>
      <c r="E1670" s="13" t="s">
        <v>666</v>
      </c>
      <c r="F1670" s="15">
        <f t="shared" ref="F1670:I1670" si="721">F1671</f>
        <v>2696.2</v>
      </c>
      <c r="G1670" s="15">
        <f t="shared" si="721"/>
        <v>2009.9</v>
      </c>
      <c r="H1670" s="15">
        <f t="shared" si="721"/>
        <v>2009.9</v>
      </c>
      <c r="I1670" s="15">
        <f t="shared" si="721"/>
        <v>0</v>
      </c>
      <c r="J1670" s="33"/>
      <c r="K1670" s="23"/>
      <c r="L1670" s="23" t="s">
        <v>1341</v>
      </c>
      <c r="M1670" s="23"/>
      <c r="N1670" s="23"/>
      <c r="O1670" s="23"/>
      <c r="P1670" s="23"/>
      <c r="Q1670" s="23"/>
      <c r="R1670" s="23"/>
      <c r="S1670" s="23"/>
      <c r="T1670" s="23"/>
      <c r="U1670" s="23"/>
      <c r="V1670" s="23"/>
      <c r="W1670" s="23"/>
      <c r="X1670" s="23"/>
      <c r="Y1670" s="23"/>
      <c r="Z1670" s="23"/>
      <c r="AA1670" s="23"/>
      <c r="AB1670" s="23"/>
      <c r="AC1670" s="23"/>
      <c r="AD1670" s="23"/>
      <c r="AE1670" s="23"/>
      <c r="AF1670" s="23"/>
      <c r="AG1670" s="23"/>
      <c r="AH1670" s="23"/>
      <c r="AI1670" s="23"/>
      <c r="AJ1670" s="23"/>
      <c r="AK1670" s="23"/>
    </row>
    <row r="1671" spans="1:37" ht="78" x14ac:dyDescent="0.3">
      <c r="A1671" s="43" t="s">
        <v>242</v>
      </c>
      <c r="B1671" s="41"/>
      <c r="C1671" s="43"/>
      <c r="D1671" s="43"/>
      <c r="E1671" s="12" t="s">
        <v>667</v>
      </c>
      <c r="F1671" s="16">
        <f>F1672+F1676</f>
        <v>2696.2</v>
      </c>
      <c r="G1671" s="16">
        <f t="shared" ref="G1671:I1671" si="722">G1672+G1676</f>
        <v>2009.9</v>
      </c>
      <c r="H1671" s="16">
        <f t="shared" si="722"/>
        <v>2009.9</v>
      </c>
      <c r="I1671" s="16">
        <f t="shared" si="722"/>
        <v>0</v>
      </c>
      <c r="J1671" s="34"/>
      <c r="M1671" s="21" t="s">
        <v>1342</v>
      </c>
    </row>
    <row r="1672" spans="1:37" ht="31.2" x14ac:dyDescent="0.3">
      <c r="A1672" s="43" t="s">
        <v>238</v>
      </c>
      <c r="B1672" s="41"/>
      <c r="C1672" s="43"/>
      <c r="D1672" s="43"/>
      <c r="E1672" s="12" t="s">
        <v>492</v>
      </c>
      <c r="F1672" s="16">
        <f t="shared" ref="F1672:I1674" si="723">F1673</f>
        <v>758.2</v>
      </c>
      <c r="G1672" s="16">
        <f t="shared" si="723"/>
        <v>548.20000000000005</v>
      </c>
      <c r="H1672" s="16">
        <f t="shared" si="723"/>
        <v>548.20000000000005</v>
      </c>
      <c r="I1672" s="16">
        <f t="shared" si="723"/>
        <v>0</v>
      </c>
      <c r="J1672" s="34"/>
      <c r="P1672" s="21" t="s">
        <v>1346</v>
      </c>
    </row>
    <row r="1673" spans="1:37" ht="31.2" x14ac:dyDescent="0.3">
      <c r="A1673" s="43" t="s">
        <v>238</v>
      </c>
      <c r="B1673" s="41">
        <v>200</v>
      </c>
      <c r="C1673" s="43"/>
      <c r="D1673" s="43"/>
      <c r="E1673" s="12" t="s">
        <v>392</v>
      </c>
      <c r="F1673" s="16">
        <f t="shared" si="723"/>
        <v>758.2</v>
      </c>
      <c r="G1673" s="16">
        <f t="shared" si="723"/>
        <v>548.20000000000005</v>
      </c>
      <c r="H1673" s="16">
        <f t="shared" si="723"/>
        <v>548.20000000000005</v>
      </c>
      <c r="I1673" s="16">
        <f t="shared" si="723"/>
        <v>0</v>
      </c>
      <c r="J1673" s="34"/>
      <c r="N1673" s="21" t="s">
        <v>1343</v>
      </c>
    </row>
    <row r="1674" spans="1:37" ht="46.8" x14ac:dyDescent="0.3">
      <c r="A1674" s="43" t="s">
        <v>238</v>
      </c>
      <c r="B1674" s="41">
        <v>240</v>
      </c>
      <c r="C1674" s="43"/>
      <c r="D1674" s="43"/>
      <c r="E1674" s="12" t="s">
        <v>400</v>
      </c>
      <c r="F1674" s="16">
        <f t="shared" si="723"/>
        <v>758.2</v>
      </c>
      <c r="G1674" s="16">
        <f t="shared" si="723"/>
        <v>548.20000000000005</v>
      </c>
      <c r="H1674" s="16">
        <f t="shared" si="723"/>
        <v>548.20000000000005</v>
      </c>
      <c r="I1674" s="16">
        <f t="shared" si="723"/>
        <v>0</v>
      </c>
      <c r="J1674" s="34"/>
      <c r="O1674" s="21" t="s">
        <v>1344</v>
      </c>
    </row>
    <row r="1675" spans="1:37" x14ac:dyDescent="0.3">
      <c r="A1675" s="43" t="s">
        <v>238</v>
      </c>
      <c r="B1675" s="41">
        <v>240</v>
      </c>
      <c r="C1675" s="43" t="s">
        <v>5</v>
      </c>
      <c r="D1675" s="43" t="s">
        <v>6</v>
      </c>
      <c r="E1675" s="12" t="s">
        <v>363</v>
      </c>
      <c r="F1675" s="16">
        <v>758.2</v>
      </c>
      <c r="G1675" s="16">
        <v>548.20000000000005</v>
      </c>
      <c r="H1675" s="16">
        <v>548.20000000000005</v>
      </c>
      <c r="I1675" s="16"/>
      <c r="J1675" s="34"/>
    </row>
    <row r="1676" spans="1:37" ht="62.4" x14ac:dyDescent="0.3">
      <c r="A1676" s="43" t="s">
        <v>239</v>
      </c>
      <c r="B1676" s="41"/>
      <c r="C1676" s="43"/>
      <c r="D1676" s="43"/>
      <c r="E1676" s="12" t="s">
        <v>493</v>
      </c>
      <c r="F1676" s="16">
        <f t="shared" ref="F1676:I1676" si="724">F1677+F1680</f>
        <v>1938</v>
      </c>
      <c r="G1676" s="16">
        <f t="shared" si="724"/>
        <v>1461.7</v>
      </c>
      <c r="H1676" s="16">
        <f t="shared" si="724"/>
        <v>1461.7</v>
      </c>
      <c r="I1676" s="16">
        <f t="shared" si="724"/>
        <v>0</v>
      </c>
      <c r="J1676" s="34"/>
      <c r="P1676" s="21" t="s">
        <v>1346</v>
      </c>
    </row>
    <row r="1677" spans="1:37" ht="31.2" x14ac:dyDescent="0.3">
      <c r="A1677" s="43" t="s">
        <v>239</v>
      </c>
      <c r="B1677" s="41">
        <v>200</v>
      </c>
      <c r="C1677" s="43"/>
      <c r="D1677" s="43"/>
      <c r="E1677" s="12" t="s">
        <v>392</v>
      </c>
      <c r="F1677" s="16">
        <f t="shared" ref="F1677:I1678" si="725">F1678</f>
        <v>1319</v>
      </c>
      <c r="G1677" s="16">
        <f t="shared" si="725"/>
        <v>1162.7</v>
      </c>
      <c r="H1677" s="16">
        <f t="shared" si="725"/>
        <v>1162.7</v>
      </c>
      <c r="I1677" s="16">
        <f t="shared" si="725"/>
        <v>0</v>
      </c>
      <c r="J1677" s="34"/>
      <c r="N1677" s="21" t="s">
        <v>1343</v>
      </c>
    </row>
    <row r="1678" spans="1:37" ht="46.8" x14ac:dyDescent="0.3">
      <c r="A1678" s="43" t="s">
        <v>239</v>
      </c>
      <c r="B1678" s="41">
        <v>240</v>
      </c>
      <c r="C1678" s="43"/>
      <c r="D1678" s="43"/>
      <c r="E1678" s="12" t="s">
        <v>400</v>
      </c>
      <c r="F1678" s="16">
        <f t="shared" si="725"/>
        <v>1319</v>
      </c>
      <c r="G1678" s="16">
        <f t="shared" si="725"/>
        <v>1162.7</v>
      </c>
      <c r="H1678" s="16">
        <f t="shared" si="725"/>
        <v>1162.7</v>
      </c>
      <c r="I1678" s="16">
        <f t="shared" si="725"/>
        <v>0</v>
      </c>
      <c r="J1678" s="34"/>
      <c r="O1678" s="21" t="s">
        <v>1344</v>
      </c>
    </row>
    <row r="1679" spans="1:37" x14ac:dyDescent="0.3">
      <c r="A1679" s="43" t="s">
        <v>239</v>
      </c>
      <c r="B1679" s="41">
        <v>240</v>
      </c>
      <c r="C1679" s="43" t="s">
        <v>5</v>
      </c>
      <c r="D1679" s="43" t="s">
        <v>6</v>
      </c>
      <c r="E1679" s="12" t="s">
        <v>363</v>
      </c>
      <c r="F1679" s="16">
        <v>1319</v>
      </c>
      <c r="G1679" s="16">
        <v>1162.7</v>
      </c>
      <c r="H1679" s="16">
        <v>1162.7</v>
      </c>
      <c r="I1679" s="16"/>
      <c r="J1679" s="34"/>
    </row>
    <row r="1680" spans="1:37" x14ac:dyDescent="0.3">
      <c r="A1680" s="43" t="s">
        <v>239</v>
      </c>
      <c r="B1680" s="41">
        <v>800</v>
      </c>
      <c r="C1680" s="43"/>
      <c r="D1680" s="43"/>
      <c r="E1680" s="12" t="s">
        <v>397</v>
      </c>
      <c r="F1680" s="16">
        <f t="shared" ref="F1680:I1680" si="726">F1681+F1683</f>
        <v>619</v>
      </c>
      <c r="G1680" s="16">
        <f t="shared" si="726"/>
        <v>299</v>
      </c>
      <c r="H1680" s="16">
        <f t="shared" si="726"/>
        <v>299</v>
      </c>
      <c r="I1680" s="16">
        <f t="shared" si="726"/>
        <v>0</v>
      </c>
      <c r="J1680" s="34"/>
      <c r="N1680" s="21" t="s">
        <v>1343</v>
      </c>
    </row>
    <row r="1681" spans="1:37" x14ac:dyDescent="0.3">
      <c r="A1681" s="43" t="s">
        <v>239</v>
      </c>
      <c r="B1681" s="41">
        <v>830</v>
      </c>
      <c r="C1681" s="43"/>
      <c r="D1681" s="43"/>
      <c r="E1681" s="12" t="s">
        <v>413</v>
      </c>
      <c r="F1681" s="16">
        <f t="shared" ref="F1681:I1681" si="727">F1682</f>
        <v>619</v>
      </c>
      <c r="G1681" s="16">
        <f t="shared" si="727"/>
        <v>299</v>
      </c>
      <c r="H1681" s="16">
        <f t="shared" si="727"/>
        <v>299</v>
      </c>
      <c r="I1681" s="16">
        <f t="shared" si="727"/>
        <v>0</v>
      </c>
      <c r="J1681" s="34"/>
      <c r="O1681" s="21" t="s">
        <v>1344</v>
      </c>
    </row>
    <row r="1682" spans="1:37" x14ac:dyDescent="0.3">
      <c r="A1682" s="43" t="s">
        <v>239</v>
      </c>
      <c r="B1682" s="41">
        <v>830</v>
      </c>
      <c r="C1682" s="43" t="s">
        <v>5</v>
      </c>
      <c r="D1682" s="43" t="s">
        <v>6</v>
      </c>
      <c r="E1682" s="12" t="s">
        <v>363</v>
      </c>
      <c r="F1682" s="16">
        <v>619</v>
      </c>
      <c r="G1682" s="16">
        <v>299</v>
      </c>
      <c r="H1682" s="16">
        <v>299</v>
      </c>
      <c r="I1682" s="16"/>
      <c r="J1682" s="34"/>
    </row>
    <row r="1683" spans="1:37" hidden="1" x14ac:dyDescent="0.3">
      <c r="A1683" s="43" t="s">
        <v>239</v>
      </c>
      <c r="B1683" s="41">
        <v>850</v>
      </c>
      <c r="C1683" s="43"/>
      <c r="D1683" s="43"/>
      <c r="E1683" s="12" t="s">
        <v>414</v>
      </c>
      <c r="F1683" s="16">
        <f t="shared" ref="F1683:I1683" si="728">F1684</f>
        <v>0</v>
      </c>
      <c r="G1683" s="16">
        <f t="shared" si="728"/>
        <v>0</v>
      </c>
      <c r="H1683" s="16">
        <f t="shared" si="728"/>
        <v>0</v>
      </c>
      <c r="I1683" s="16">
        <f t="shared" si="728"/>
        <v>0</v>
      </c>
      <c r="J1683" s="34">
        <v>0</v>
      </c>
      <c r="O1683" s="21" t="s">
        <v>1344</v>
      </c>
    </row>
    <row r="1684" spans="1:37" hidden="1" x14ac:dyDescent="0.3">
      <c r="A1684" s="43" t="s">
        <v>239</v>
      </c>
      <c r="B1684" s="41">
        <v>850</v>
      </c>
      <c r="C1684" s="43" t="s">
        <v>5</v>
      </c>
      <c r="D1684" s="43" t="s">
        <v>6</v>
      </c>
      <c r="E1684" s="12" t="s">
        <v>363</v>
      </c>
      <c r="F1684" s="16"/>
      <c r="G1684" s="16"/>
      <c r="H1684" s="16"/>
      <c r="I1684" s="16"/>
      <c r="J1684" s="34">
        <v>0</v>
      </c>
    </row>
    <row r="1685" spans="1:37" s="9" customFormat="1" ht="31.2" x14ac:dyDescent="0.3">
      <c r="A1685" s="8" t="s">
        <v>245</v>
      </c>
      <c r="B1685" s="14"/>
      <c r="C1685" s="8"/>
      <c r="D1685" s="8"/>
      <c r="E1685" s="13" t="s">
        <v>668</v>
      </c>
      <c r="F1685" s="15">
        <f t="shared" ref="F1685:I1685" si="729">F1686</f>
        <v>143555.20000000001</v>
      </c>
      <c r="G1685" s="15">
        <f t="shared" si="729"/>
        <v>169033.9</v>
      </c>
      <c r="H1685" s="15">
        <f t="shared" si="729"/>
        <v>205097.9</v>
      </c>
      <c r="I1685" s="15">
        <f t="shared" si="729"/>
        <v>0</v>
      </c>
      <c r="J1685" s="33"/>
      <c r="K1685" s="23"/>
      <c r="L1685" s="23" t="s">
        <v>1341</v>
      </c>
      <c r="M1685" s="23"/>
      <c r="N1685" s="23"/>
      <c r="O1685" s="23"/>
      <c r="P1685" s="23"/>
      <c r="Q1685" s="23"/>
      <c r="R1685" s="23"/>
      <c r="S1685" s="23"/>
      <c r="T1685" s="23"/>
      <c r="U1685" s="23"/>
      <c r="V1685" s="23"/>
      <c r="W1685" s="23"/>
      <c r="X1685" s="23"/>
      <c r="Y1685" s="23"/>
      <c r="Z1685" s="23"/>
      <c r="AA1685" s="23"/>
      <c r="AB1685" s="23"/>
      <c r="AC1685" s="23"/>
      <c r="AD1685" s="23"/>
      <c r="AE1685" s="23"/>
      <c r="AF1685" s="23"/>
      <c r="AG1685" s="23"/>
      <c r="AH1685" s="23"/>
      <c r="AI1685" s="23"/>
      <c r="AJ1685" s="23"/>
      <c r="AK1685" s="23"/>
    </row>
    <row r="1686" spans="1:37" ht="46.8" x14ac:dyDescent="0.3">
      <c r="A1686" s="43" t="s">
        <v>246</v>
      </c>
      <c r="B1686" s="41"/>
      <c r="C1686" s="43"/>
      <c r="D1686" s="43"/>
      <c r="E1686" s="12" t="s">
        <v>669</v>
      </c>
      <c r="F1686" s="16">
        <f t="shared" ref="F1686:I1686" si="730">F1687+F1697+F1705+F1701</f>
        <v>143555.20000000001</v>
      </c>
      <c r="G1686" s="16">
        <f t="shared" si="730"/>
        <v>169033.9</v>
      </c>
      <c r="H1686" s="16">
        <f t="shared" si="730"/>
        <v>205097.9</v>
      </c>
      <c r="I1686" s="16">
        <f t="shared" si="730"/>
        <v>0</v>
      </c>
      <c r="J1686" s="34"/>
      <c r="M1686" s="21" t="s">
        <v>1342</v>
      </c>
    </row>
    <row r="1687" spans="1:37" ht="46.8" x14ac:dyDescent="0.3">
      <c r="A1687" s="43" t="s">
        <v>243</v>
      </c>
      <c r="B1687" s="41"/>
      <c r="C1687" s="43"/>
      <c r="D1687" s="43"/>
      <c r="E1687" s="12" t="s">
        <v>436</v>
      </c>
      <c r="F1687" s="16">
        <f t="shared" ref="F1687:I1687" si="731">F1688+F1691+F1694</f>
        <v>39635.199999999997</v>
      </c>
      <c r="G1687" s="16">
        <f t="shared" si="731"/>
        <v>40825.700000000004</v>
      </c>
      <c r="H1687" s="16">
        <f t="shared" si="731"/>
        <v>40825.700000000004</v>
      </c>
      <c r="I1687" s="16">
        <f t="shared" si="731"/>
        <v>0</v>
      </c>
      <c r="J1687" s="34"/>
      <c r="P1687" s="21" t="s">
        <v>1346</v>
      </c>
    </row>
    <row r="1688" spans="1:37" ht="93.6" x14ac:dyDescent="0.3">
      <c r="A1688" s="43" t="s">
        <v>243</v>
      </c>
      <c r="B1688" s="41">
        <v>100</v>
      </c>
      <c r="C1688" s="43"/>
      <c r="D1688" s="43"/>
      <c r="E1688" s="12" t="s">
        <v>391</v>
      </c>
      <c r="F1688" s="16">
        <f t="shared" ref="F1688:I1689" si="732">F1689</f>
        <v>32813.599999999999</v>
      </c>
      <c r="G1688" s="16">
        <f t="shared" si="732"/>
        <v>34004.600000000006</v>
      </c>
      <c r="H1688" s="16">
        <f t="shared" si="732"/>
        <v>34004.600000000006</v>
      </c>
      <c r="I1688" s="16">
        <f t="shared" si="732"/>
        <v>0</v>
      </c>
      <c r="J1688" s="34"/>
      <c r="N1688" s="21" t="s">
        <v>1343</v>
      </c>
    </row>
    <row r="1689" spans="1:37" ht="31.2" x14ac:dyDescent="0.3">
      <c r="A1689" s="43" t="s">
        <v>243</v>
      </c>
      <c r="B1689" s="41">
        <v>110</v>
      </c>
      <c r="C1689" s="43"/>
      <c r="D1689" s="43"/>
      <c r="E1689" s="12" t="s">
        <v>398</v>
      </c>
      <c r="F1689" s="16">
        <f t="shared" si="732"/>
        <v>32813.599999999999</v>
      </c>
      <c r="G1689" s="16">
        <f t="shared" si="732"/>
        <v>34004.600000000006</v>
      </c>
      <c r="H1689" s="16">
        <f t="shared" si="732"/>
        <v>34004.600000000006</v>
      </c>
      <c r="I1689" s="16">
        <f t="shared" si="732"/>
        <v>0</v>
      </c>
      <c r="J1689" s="34"/>
      <c r="O1689" s="21" t="s">
        <v>1344</v>
      </c>
    </row>
    <row r="1690" spans="1:37" x14ac:dyDescent="0.3">
      <c r="A1690" s="43" t="s">
        <v>243</v>
      </c>
      <c r="B1690" s="41">
        <v>110</v>
      </c>
      <c r="C1690" s="43" t="s">
        <v>5</v>
      </c>
      <c r="D1690" s="43" t="s">
        <v>6</v>
      </c>
      <c r="E1690" s="12" t="s">
        <v>363</v>
      </c>
      <c r="F1690" s="16">
        <f>33277.5-463.9</f>
        <v>32813.599999999999</v>
      </c>
      <c r="G1690" s="16">
        <f>34485.3-480.7</f>
        <v>34004.600000000006</v>
      </c>
      <c r="H1690" s="16">
        <f>34485.3-480.7</f>
        <v>34004.600000000006</v>
      </c>
      <c r="I1690" s="16"/>
      <c r="J1690" s="34"/>
    </row>
    <row r="1691" spans="1:37" ht="31.2" x14ac:dyDescent="0.3">
      <c r="A1691" s="43" t="s">
        <v>243</v>
      </c>
      <c r="B1691" s="41">
        <v>200</v>
      </c>
      <c r="C1691" s="43"/>
      <c r="D1691" s="43"/>
      <c r="E1691" s="12" t="s">
        <v>392</v>
      </c>
      <c r="F1691" s="16">
        <f t="shared" ref="F1691:I1692" si="733">F1692</f>
        <v>6606.1</v>
      </c>
      <c r="G1691" s="16">
        <f t="shared" si="733"/>
        <v>6614.2</v>
      </c>
      <c r="H1691" s="16">
        <f t="shared" si="733"/>
        <v>6622.2</v>
      </c>
      <c r="I1691" s="16">
        <f t="shared" si="733"/>
        <v>0</v>
      </c>
      <c r="J1691" s="34"/>
      <c r="N1691" s="21" t="s">
        <v>1343</v>
      </c>
    </row>
    <row r="1692" spans="1:37" ht="46.8" x14ac:dyDescent="0.3">
      <c r="A1692" s="43" t="s">
        <v>243</v>
      </c>
      <c r="B1692" s="41">
        <v>240</v>
      </c>
      <c r="C1692" s="43"/>
      <c r="D1692" s="43"/>
      <c r="E1692" s="12" t="s">
        <v>400</v>
      </c>
      <c r="F1692" s="16">
        <f t="shared" si="733"/>
        <v>6606.1</v>
      </c>
      <c r="G1692" s="16">
        <f t="shared" si="733"/>
        <v>6614.2</v>
      </c>
      <c r="H1692" s="16">
        <f t="shared" si="733"/>
        <v>6622.2</v>
      </c>
      <c r="I1692" s="16">
        <f t="shared" si="733"/>
        <v>0</v>
      </c>
      <c r="J1692" s="34"/>
      <c r="O1692" s="21" t="s">
        <v>1344</v>
      </c>
    </row>
    <row r="1693" spans="1:37" x14ac:dyDescent="0.3">
      <c r="A1693" s="43" t="s">
        <v>243</v>
      </c>
      <c r="B1693" s="41">
        <v>240</v>
      </c>
      <c r="C1693" s="43" t="s">
        <v>5</v>
      </c>
      <c r="D1693" s="43" t="s">
        <v>6</v>
      </c>
      <c r="E1693" s="12" t="s">
        <v>363</v>
      </c>
      <c r="F1693" s="16">
        <f>6649.6-43.5</f>
        <v>6606.1</v>
      </c>
      <c r="G1693" s="16">
        <f>6657.7-43.5</f>
        <v>6614.2</v>
      </c>
      <c r="H1693" s="16">
        <f>6665.7-43.5</f>
        <v>6622.2</v>
      </c>
      <c r="I1693" s="16"/>
      <c r="J1693" s="34"/>
    </row>
    <row r="1694" spans="1:37" x14ac:dyDescent="0.3">
      <c r="A1694" s="43" t="s">
        <v>243</v>
      </c>
      <c r="B1694" s="41">
        <v>800</v>
      </c>
      <c r="C1694" s="43"/>
      <c r="D1694" s="43"/>
      <c r="E1694" s="12" t="s">
        <v>397</v>
      </c>
      <c r="F1694" s="16">
        <f t="shared" ref="F1694:I1695" si="734">F1695</f>
        <v>215.5</v>
      </c>
      <c r="G1694" s="16">
        <f t="shared" si="734"/>
        <v>206.9</v>
      </c>
      <c r="H1694" s="16">
        <f t="shared" si="734"/>
        <v>198.89999999999998</v>
      </c>
      <c r="I1694" s="16">
        <f t="shared" si="734"/>
        <v>0</v>
      </c>
      <c r="J1694" s="34"/>
      <c r="N1694" s="21" t="s">
        <v>1343</v>
      </c>
    </row>
    <row r="1695" spans="1:37" x14ac:dyDescent="0.3">
      <c r="A1695" s="43" t="s">
        <v>243</v>
      </c>
      <c r="B1695" s="41">
        <v>850</v>
      </c>
      <c r="C1695" s="43"/>
      <c r="D1695" s="43"/>
      <c r="E1695" s="12" t="s">
        <v>414</v>
      </c>
      <c r="F1695" s="16">
        <f t="shared" si="734"/>
        <v>215.5</v>
      </c>
      <c r="G1695" s="16">
        <f t="shared" si="734"/>
        <v>206.9</v>
      </c>
      <c r="H1695" s="16">
        <f t="shared" si="734"/>
        <v>198.89999999999998</v>
      </c>
      <c r="I1695" s="16">
        <f t="shared" si="734"/>
        <v>0</v>
      </c>
      <c r="J1695" s="34"/>
      <c r="O1695" s="21" t="s">
        <v>1344</v>
      </c>
    </row>
    <row r="1696" spans="1:37" x14ac:dyDescent="0.3">
      <c r="A1696" s="43" t="s">
        <v>243</v>
      </c>
      <c r="B1696" s="41">
        <v>850</v>
      </c>
      <c r="C1696" s="43" t="s">
        <v>5</v>
      </c>
      <c r="D1696" s="43" t="s">
        <v>6</v>
      </c>
      <c r="E1696" s="12" t="s">
        <v>363</v>
      </c>
      <c r="F1696" s="16">
        <v>215.5</v>
      </c>
      <c r="G1696" s="16">
        <v>206.9</v>
      </c>
      <c r="H1696" s="16">
        <v>198.89999999999998</v>
      </c>
      <c r="I1696" s="16"/>
      <c r="J1696" s="34"/>
    </row>
    <row r="1697" spans="1:37" ht="46.8" x14ac:dyDescent="0.3">
      <c r="A1697" s="43" t="s">
        <v>244</v>
      </c>
      <c r="B1697" s="41"/>
      <c r="C1697" s="43"/>
      <c r="D1697" s="43"/>
      <c r="E1697" s="12" t="s">
        <v>494</v>
      </c>
      <c r="F1697" s="16">
        <f t="shared" ref="F1697:I1699" si="735">F1698</f>
        <v>59660</v>
      </c>
      <c r="G1697" s="16">
        <f t="shared" si="735"/>
        <v>47058.2</v>
      </c>
      <c r="H1697" s="16">
        <f t="shared" si="735"/>
        <v>47058.2</v>
      </c>
      <c r="I1697" s="16">
        <f t="shared" si="735"/>
        <v>0</v>
      </c>
      <c r="J1697" s="34"/>
      <c r="P1697" s="21" t="s">
        <v>1346</v>
      </c>
    </row>
    <row r="1698" spans="1:37" ht="31.2" x14ac:dyDescent="0.3">
      <c r="A1698" s="43" t="s">
        <v>244</v>
      </c>
      <c r="B1698" s="41">
        <v>200</v>
      </c>
      <c r="C1698" s="43"/>
      <c r="D1698" s="43"/>
      <c r="E1698" s="12" t="s">
        <v>392</v>
      </c>
      <c r="F1698" s="16">
        <f t="shared" si="735"/>
        <v>59660</v>
      </c>
      <c r="G1698" s="16">
        <f t="shared" si="735"/>
        <v>47058.2</v>
      </c>
      <c r="H1698" s="16">
        <f t="shared" si="735"/>
        <v>47058.2</v>
      </c>
      <c r="I1698" s="16">
        <f t="shared" si="735"/>
        <v>0</v>
      </c>
      <c r="J1698" s="34"/>
      <c r="N1698" s="21" t="s">
        <v>1343</v>
      </c>
    </row>
    <row r="1699" spans="1:37" ht="46.8" x14ac:dyDescent="0.3">
      <c r="A1699" s="43" t="s">
        <v>244</v>
      </c>
      <c r="B1699" s="41">
        <v>240</v>
      </c>
      <c r="C1699" s="43"/>
      <c r="D1699" s="43"/>
      <c r="E1699" s="12" t="s">
        <v>400</v>
      </c>
      <c r="F1699" s="16">
        <f t="shared" si="735"/>
        <v>59660</v>
      </c>
      <c r="G1699" s="16">
        <f t="shared" si="735"/>
        <v>47058.2</v>
      </c>
      <c r="H1699" s="16">
        <f t="shared" si="735"/>
        <v>47058.2</v>
      </c>
      <c r="I1699" s="16">
        <f t="shared" si="735"/>
        <v>0</v>
      </c>
      <c r="J1699" s="34"/>
      <c r="O1699" s="21" t="s">
        <v>1344</v>
      </c>
    </row>
    <row r="1700" spans="1:37" x14ac:dyDescent="0.3">
      <c r="A1700" s="43" t="s">
        <v>244</v>
      </c>
      <c r="B1700" s="41">
        <v>240</v>
      </c>
      <c r="C1700" s="43" t="s">
        <v>5</v>
      </c>
      <c r="D1700" s="43" t="s">
        <v>6</v>
      </c>
      <c r="E1700" s="12" t="s">
        <v>363</v>
      </c>
      <c r="F1700" s="16">
        <v>59660</v>
      </c>
      <c r="G1700" s="16">
        <v>47058.2</v>
      </c>
      <c r="H1700" s="16">
        <v>47058.2</v>
      </c>
      <c r="I1700" s="16"/>
      <c r="J1700" s="34"/>
    </row>
    <row r="1701" spans="1:37" ht="46.8" hidden="1" x14ac:dyDescent="0.3">
      <c r="A1701" s="17" t="s">
        <v>1142</v>
      </c>
      <c r="B1701" s="41"/>
      <c r="C1701" s="43"/>
      <c r="D1701" s="43"/>
      <c r="E1701" s="12" t="s">
        <v>1143</v>
      </c>
      <c r="F1701" s="16">
        <f t="shared" ref="F1701:I1703" si="736">F1702</f>
        <v>0</v>
      </c>
      <c r="G1701" s="16">
        <f t="shared" si="736"/>
        <v>0</v>
      </c>
      <c r="H1701" s="16">
        <f t="shared" si="736"/>
        <v>0</v>
      </c>
      <c r="I1701" s="16">
        <f t="shared" si="736"/>
        <v>0</v>
      </c>
      <c r="J1701" s="34">
        <v>0</v>
      </c>
      <c r="P1701" s="21" t="s">
        <v>1346</v>
      </c>
    </row>
    <row r="1702" spans="1:37" ht="31.2" hidden="1" x14ac:dyDescent="0.3">
      <c r="A1702" s="17" t="s">
        <v>1142</v>
      </c>
      <c r="B1702" s="41">
        <v>200</v>
      </c>
      <c r="C1702" s="43"/>
      <c r="D1702" s="43"/>
      <c r="E1702" s="12" t="s">
        <v>392</v>
      </c>
      <c r="F1702" s="16">
        <f t="shared" si="736"/>
        <v>0</v>
      </c>
      <c r="G1702" s="16">
        <f t="shared" si="736"/>
        <v>0</v>
      </c>
      <c r="H1702" s="16">
        <f t="shared" si="736"/>
        <v>0</v>
      </c>
      <c r="I1702" s="16">
        <f t="shared" si="736"/>
        <v>0</v>
      </c>
      <c r="J1702" s="34">
        <v>0</v>
      </c>
      <c r="N1702" s="21" t="s">
        <v>1343</v>
      </c>
    </row>
    <row r="1703" spans="1:37" ht="46.8" hidden="1" x14ac:dyDescent="0.3">
      <c r="A1703" s="17" t="s">
        <v>1142</v>
      </c>
      <c r="B1703" s="41">
        <v>240</v>
      </c>
      <c r="C1703" s="43"/>
      <c r="D1703" s="43"/>
      <c r="E1703" s="12" t="s">
        <v>400</v>
      </c>
      <c r="F1703" s="16">
        <f t="shared" si="736"/>
        <v>0</v>
      </c>
      <c r="G1703" s="16">
        <f t="shared" si="736"/>
        <v>0</v>
      </c>
      <c r="H1703" s="16">
        <f t="shared" si="736"/>
        <v>0</v>
      </c>
      <c r="I1703" s="16">
        <f t="shared" si="736"/>
        <v>0</v>
      </c>
      <c r="J1703" s="34">
        <v>0</v>
      </c>
      <c r="O1703" s="21" t="s">
        <v>1344</v>
      </c>
    </row>
    <row r="1704" spans="1:37" hidden="1" x14ac:dyDescent="0.3">
      <c r="A1704" s="17" t="s">
        <v>1142</v>
      </c>
      <c r="B1704" s="41">
        <v>240</v>
      </c>
      <c r="C1704" s="43" t="s">
        <v>5</v>
      </c>
      <c r="D1704" s="43" t="s">
        <v>6</v>
      </c>
      <c r="E1704" s="12" t="s">
        <v>363</v>
      </c>
      <c r="F1704" s="16"/>
      <c r="G1704" s="16"/>
      <c r="H1704" s="16"/>
      <c r="I1704" s="16"/>
      <c r="J1704" s="34">
        <v>0</v>
      </c>
    </row>
    <row r="1705" spans="1:37" ht="46.8" x14ac:dyDescent="0.3">
      <c r="A1705" s="17" t="s">
        <v>964</v>
      </c>
      <c r="B1705" s="17"/>
      <c r="C1705" s="12"/>
      <c r="D1705" s="43"/>
      <c r="E1705" s="12" t="s">
        <v>965</v>
      </c>
      <c r="F1705" s="16">
        <f t="shared" ref="F1705:I1707" si="737">F1706</f>
        <v>44260</v>
      </c>
      <c r="G1705" s="16">
        <f t="shared" si="737"/>
        <v>81150</v>
      </c>
      <c r="H1705" s="16">
        <f t="shared" si="737"/>
        <v>117214</v>
      </c>
      <c r="I1705" s="16">
        <f t="shared" si="737"/>
        <v>0</v>
      </c>
      <c r="J1705" s="34"/>
      <c r="P1705" s="21" t="s">
        <v>1346</v>
      </c>
    </row>
    <row r="1706" spans="1:37" ht="31.2" x14ac:dyDescent="0.3">
      <c r="A1706" s="17" t="s">
        <v>964</v>
      </c>
      <c r="B1706" s="41">
        <v>200</v>
      </c>
      <c r="C1706" s="43"/>
      <c r="D1706" s="43"/>
      <c r="E1706" s="12" t="s">
        <v>392</v>
      </c>
      <c r="F1706" s="16">
        <f t="shared" si="737"/>
        <v>44260</v>
      </c>
      <c r="G1706" s="16">
        <f t="shared" si="737"/>
        <v>81150</v>
      </c>
      <c r="H1706" s="16">
        <f t="shared" si="737"/>
        <v>117214</v>
      </c>
      <c r="I1706" s="16">
        <f t="shared" si="737"/>
        <v>0</v>
      </c>
      <c r="J1706" s="34"/>
      <c r="N1706" s="21" t="s">
        <v>1343</v>
      </c>
    </row>
    <row r="1707" spans="1:37" ht="46.8" x14ac:dyDescent="0.3">
      <c r="A1707" s="17" t="s">
        <v>964</v>
      </c>
      <c r="B1707" s="41">
        <v>240</v>
      </c>
      <c r="C1707" s="43"/>
      <c r="D1707" s="43"/>
      <c r="E1707" s="12" t="s">
        <v>400</v>
      </c>
      <c r="F1707" s="16">
        <f t="shared" si="737"/>
        <v>44260</v>
      </c>
      <c r="G1707" s="16">
        <f t="shared" si="737"/>
        <v>81150</v>
      </c>
      <c r="H1707" s="16">
        <f t="shared" si="737"/>
        <v>117214</v>
      </c>
      <c r="I1707" s="16">
        <f t="shared" si="737"/>
        <v>0</v>
      </c>
      <c r="J1707" s="34"/>
      <c r="O1707" s="21" t="s">
        <v>1344</v>
      </c>
    </row>
    <row r="1708" spans="1:37" x14ac:dyDescent="0.3">
      <c r="A1708" s="17" t="s">
        <v>964</v>
      </c>
      <c r="B1708" s="41">
        <v>240</v>
      </c>
      <c r="C1708" s="43" t="s">
        <v>5</v>
      </c>
      <c r="D1708" s="43" t="s">
        <v>6</v>
      </c>
      <c r="E1708" s="12" t="s">
        <v>363</v>
      </c>
      <c r="F1708" s="16">
        <v>44260</v>
      </c>
      <c r="G1708" s="16">
        <v>81150</v>
      </c>
      <c r="H1708" s="16">
        <v>117214</v>
      </c>
      <c r="I1708" s="16"/>
      <c r="J1708" s="34"/>
    </row>
    <row r="1709" spans="1:37" s="7" customFormat="1" ht="46.8" x14ac:dyDescent="0.3">
      <c r="A1709" s="6" t="s">
        <v>252</v>
      </c>
      <c r="B1709" s="11"/>
      <c r="C1709" s="6"/>
      <c r="D1709" s="6"/>
      <c r="E1709" s="42" t="s">
        <v>670</v>
      </c>
      <c r="F1709" s="10">
        <f>F1710+F1791+F1815+F1845+F1903</f>
        <v>1273866.8999999999</v>
      </c>
      <c r="G1709" s="10">
        <f>G1710+G1791+G1815+G1845+G1903</f>
        <v>1006575.9</v>
      </c>
      <c r="H1709" s="10">
        <f>H1710+H1791+H1815+H1845+H1903</f>
        <v>1575244.8</v>
      </c>
      <c r="I1709" s="10">
        <f>I1710+I1791+I1815+I1845+I1903</f>
        <v>0</v>
      </c>
      <c r="J1709" s="32"/>
      <c r="K1709" s="22" t="s">
        <v>1340</v>
      </c>
      <c r="L1709" s="22"/>
      <c r="M1709" s="22"/>
      <c r="N1709" s="22"/>
      <c r="O1709" s="22"/>
      <c r="P1709" s="22"/>
      <c r="Q1709" s="22"/>
      <c r="R1709" s="22"/>
      <c r="S1709" s="22"/>
      <c r="T1709" s="22"/>
      <c r="U1709" s="22"/>
      <c r="V1709" s="22"/>
      <c r="W1709" s="22"/>
      <c r="X1709" s="22"/>
      <c r="Y1709" s="22"/>
      <c r="Z1709" s="22"/>
      <c r="AA1709" s="22"/>
      <c r="AB1709" s="22"/>
      <c r="AC1709" s="22"/>
      <c r="AD1709" s="22"/>
      <c r="AE1709" s="22"/>
      <c r="AF1709" s="22"/>
      <c r="AG1709" s="22"/>
      <c r="AH1709" s="22"/>
      <c r="AI1709" s="22"/>
      <c r="AJ1709" s="22"/>
      <c r="AK1709" s="22"/>
    </row>
    <row r="1710" spans="1:37" s="9" customFormat="1" ht="46.8" x14ac:dyDescent="0.3">
      <c r="A1710" s="8" t="s">
        <v>253</v>
      </c>
      <c r="B1710" s="14"/>
      <c r="C1710" s="8"/>
      <c r="D1710" s="8"/>
      <c r="E1710" s="13" t="s">
        <v>671</v>
      </c>
      <c r="F1710" s="15">
        <f t="shared" ref="F1710:I1710" si="738">F1711+F1763+F1768+F1786+F1781+F1773</f>
        <v>77320.400000000009</v>
      </c>
      <c r="G1710" s="15">
        <f t="shared" si="738"/>
        <v>201957.9</v>
      </c>
      <c r="H1710" s="15">
        <f t="shared" si="738"/>
        <v>453697</v>
      </c>
      <c r="I1710" s="15">
        <f t="shared" si="738"/>
        <v>0</v>
      </c>
      <c r="J1710" s="33"/>
      <c r="K1710" s="23"/>
      <c r="L1710" s="23" t="s">
        <v>1341</v>
      </c>
      <c r="M1710" s="23"/>
      <c r="N1710" s="23"/>
      <c r="O1710" s="23"/>
      <c r="P1710" s="23"/>
      <c r="Q1710" s="23"/>
      <c r="R1710" s="23"/>
      <c r="S1710" s="23"/>
      <c r="T1710" s="23"/>
      <c r="U1710" s="23"/>
      <c r="V1710" s="23"/>
      <c r="W1710" s="23"/>
      <c r="X1710" s="23"/>
      <c r="Y1710" s="23"/>
      <c r="Z1710" s="23"/>
      <c r="AA1710" s="23"/>
      <c r="AB1710" s="23"/>
      <c r="AC1710" s="23"/>
      <c r="AD1710" s="23"/>
      <c r="AE1710" s="23"/>
      <c r="AF1710" s="23"/>
      <c r="AG1710" s="23"/>
      <c r="AH1710" s="23"/>
      <c r="AI1710" s="23"/>
      <c r="AJ1710" s="23"/>
      <c r="AK1710" s="23"/>
    </row>
    <row r="1711" spans="1:37" ht="46.8" x14ac:dyDescent="0.3">
      <c r="A1711" s="43" t="s">
        <v>254</v>
      </c>
      <c r="B1711" s="41"/>
      <c r="C1711" s="43"/>
      <c r="D1711" s="43"/>
      <c r="E1711" s="12" t="s">
        <v>672</v>
      </c>
      <c r="F1711" s="16">
        <f>F1712+F1716+F1724+F1747+F1736+F1751+F1755+F1759+F1743+F1720+F1728+F1732</f>
        <v>57196.600000000006</v>
      </c>
      <c r="G1711" s="16">
        <f t="shared" ref="G1711:I1711" si="739">G1712+G1716+G1724+G1747+G1736+G1751+G1755+G1759+G1743+G1720+G1728+G1732</f>
        <v>200406.5</v>
      </c>
      <c r="H1711" s="16">
        <f t="shared" si="739"/>
        <v>452145.6</v>
      </c>
      <c r="I1711" s="16">
        <f t="shared" si="739"/>
        <v>0</v>
      </c>
      <c r="J1711" s="34"/>
      <c r="M1711" s="21" t="s">
        <v>1342</v>
      </c>
    </row>
    <row r="1712" spans="1:37" ht="46.8" x14ac:dyDescent="0.3">
      <c r="A1712" s="43" t="s">
        <v>247</v>
      </c>
      <c r="B1712" s="41"/>
      <c r="C1712" s="43"/>
      <c r="D1712" s="43"/>
      <c r="E1712" s="12" t="s">
        <v>673</v>
      </c>
      <c r="F1712" s="16">
        <f t="shared" ref="F1712:I1714" si="740">F1713</f>
        <v>0</v>
      </c>
      <c r="G1712" s="16">
        <f t="shared" si="740"/>
        <v>96899.3</v>
      </c>
      <c r="H1712" s="16">
        <f t="shared" si="740"/>
        <v>301615.5</v>
      </c>
      <c r="I1712" s="16">
        <f t="shared" si="740"/>
        <v>0</v>
      </c>
      <c r="J1712" s="34"/>
      <c r="P1712" s="21" t="s">
        <v>1346</v>
      </c>
    </row>
    <row r="1713" spans="1:37" ht="46.8" x14ac:dyDescent="0.3">
      <c r="A1713" s="43" t="s">
        <v>247</v>
      </c>
      <c r="B1713" s="41">
        <v>400</v>
      </c>
      <c r="C1713" s="43"/>
      <c r="D1713" s="43"/>
      <c r="E1713" s="12" t="s">
        <v>394</v>
      </c>
      <c r="F1713" s="16">
        <f t="shared" si="740"/>
        <v>0</v>
      </c>
      <c r="G1713" s="16">
        <f t="shared" si="740"/>
        <v>96899.3</v>
      </c>
      <c r="H1713" s="16">
        <f t="shared" si="740"/>
        <v>301615.5</v>
      </c>
      <c r="I1713" s="16">
        <f t="shared" si="740"/>
        <v>0</v>
      </c>
      <c r="J1713" s="34"/>
      <c r="N1713" s="21" t="s">
        <v>1343</v>
      </c>
    </row>
    <row r="1714" spans="1:37" x14ac:dyDescent="0.3">
      <c r="A1714" s="43" t="s">
        <v>247</v>
      </c>
      <c r="B1714" s="41">
        <v>410</v>
      </c>
      <c r="C1714" s="43"/>
      <c r="D1714" s="43"/>
      <c r="E1714" s="12" t="s">
        <v>407</v>
      </c>
      <c r="F1714" s="16">
        <f t="shared" si="740"/>
        <v>0</v>
      </c>
      <c r="G1714" s="16">
        <f t="shared" si="740"/>
        <v>96899.3</v>
      </c>
      <c r="H1714" s="16">
        <f t="shared" si="740"/>
        <v>301615.5</v>
      </c>
      <c r="I1714" s="16">
        <f t="shared" si="740"/>
        <v>0</v>
      </c>
      <c r="J1714" s="34"/>
      <c r="K1714" s="2"/>
      <c r="L1714" s="2"/>
      <c r="M1714" s="2"/>
      <c r="N1714" s="2"/>
      <c r="O1714" s="21" t="s">
        <v>1344</v>
      </c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  <c r="AH1714" s="2"/>
      <c r="AI1714" s="2"/>
      <c r="AJ1714" s="2"/>
      <c r="AK1714" s="2"/>
    </row>
    <row r="1715" spans="1:37" x14ac:dyDescent="0.3">
      <c r="A1715" s="43" t="s">
        <v>247</v>
      </c>
      <c r="B1715" s="41">
        <v>410</v>
      </c>
      <c r="C1715" s="43" t="s">
        <v>159</v>
      </c>
      <c r="D1715" s="43" t="s">
        <v>87</v>
      </c>
      <c r="E1715" s="12" t="s">
        <v>370</v>
      </c>
      <c r="F1715" s="16"/>
      <c r="G1715" s="16">
        <v>96899.3</v>
      </c>
      <c r="H1715" s="16">
        <v>301615.5</v>
      </c>
      <c r="I1715" s="16"/>
      <c r="J1715" s="34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  <c r="AH1715" s="2"/>
      <c r="AI1715" s="2"/>
      <c r="AJ1715" s="2"/>
      <c r="AK1715" s="2"/>
    </row>
    <row r="1716" spans="1:37" ht="46.8" hidden="1" x14ac:dyDescent="0.3">
      <c r="A1716" s="43" t="s">
        <v>248</v>
      </c>
      <c r="B1716" s="41"/>
      <c r="C1716" s="43"/>
      <c r="D1716" s="43"/>
      <c r="E1716" s="12" t="s">
        <v>674</v>
      </c>
      <c r="F1716" s="16">
        <f t="shared" ref="F1716:I1718" si="741">F1717</f>
        <v>0</v>
      </c>
      <c r="G1716" s="16">
        <f t="shared" si="741"/>
        <v>0</v>
      </c>
      <c r="H1716" s="16">
        <f t="shared" si="741"/>
        <v>0</v>
      </c>
      <c r="I1716" s="16">
        <f t="shared" si="741"/>
        <v>0</v>
      </c>
      <c r="J1716" s="34">
        <v>0</v>
      </c>
      <c r="K1716" s="2"/>
      <c r="L1716" s="2"/>
      <c r="M1716" s="2"/>
      <c r="N1716" s="2"/>
      <c r="O1716" s="2"/>
      <c r="P1716" s="21" t="s">
        <v>1346</v>
      </c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  <c r="AH1716" s="2"/>
      <c r="AI1716" s="2"/>
      <c r="AJ1716" s="2"/>
      <c r="AK1716" s="2"/>
    </row>
    <row r="1717" spans="1:37" ht="46.8" hidden="1" x14ac:dyDescent="0.3">
      <c r="A1717" s="43" t="s">
        <v>248</v>
      </c>
      <c r="B1717" s="41">
        <v>400</v>
      </c>
      <c r="C1717" s="43"/>
      <c r="D1717" s="43"/>
      <c r="E1717" s="12" t="s">
        <v>394</v>
      </c>
      <c r="F1717" s="16">
        <f t="shared" si="741"/>
        <v>0</v>
      </c>
      <c r="G1717" s="16">
        <f t="shared" si="741"/>
        <v>0</v>
      </c>
      <c r="H1717" s="16">
        <f t="shared" si="741"/>
        <v>0</v>
      </c>
      <c r="I1717" s="16">
        <f t="shared" si="741"/>
        <v>0</v>
      </c>
      <c r="J1717" s="34">
        <v>0</v>
      </c>
      <c r="K1717" s="2"/>
      <c r="L1717" s="2"/>
      <c r="M1717" s="2"/>
      <c r="N1717" s="21" t="s">
        <v>1343</v>
      </c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  <c r="AH1717" s="2"/>
      <c r="AI1717" s="2"/>
      <c r="AJ1717" s="2"/>
      <c r="AK1717" s="2"/>
    </row>
    <row r="1718" spans="1:37" ht="140.4" hidden="1" x14ac:dyDescent="0.3">
      <c r="A1718" s="43" t="s">
        <v>248</v>
      </c>
      <c r="B1718" s="41">
        <v>460</v>
      </c>
      <c r="C1718" s="43"/>
      <c r="D1718" s="43"/>
      <c r="E1718" s="12" t="s">
        <v>408</v>
      </c>
      <c r="F1718" s="16">
        <f t="shared" si="741"/>
        <v>0</v>
      </c>
      <c r="G1718" s="16">
        <f t="shared" si="741"/>
        <v>0</v>
      </c>
      <c r="H1718" s="16">
        <f t="shared" si="741"/>
        <v>0</v>
      </c>
      <c r="I1718" s="16">
        <f t="shared" si="741"/>
        <v>0</v>
      </c>
      <c r="J1718" s="34">
        <v>0</v>
      </c>
      <c r="K1718" s="2"/>
      <c r="L1718" s="2"/>
      <c r="M1718" s="2"/>
      <c r="N1718" s="2"/>
      <c r="O1718" s="21" t="s">
        <v>1344</v>
      </c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  <c r="AH1718" s="2"/>
      <c r="AI1718" s="2"/>
      <c r="AJ1718" s="2"/>
      <c r="AK1718" s="2"/>
    </row>
    <row r="1719" spans="1:37" hidden="1" x14ac:dyDescent="0.3">
      <c r="A1719" s="43" t="s">
        <v>248</v>
      </c>
      <c r="B1719" s="41">
        <v>460</v>
      </c>
      <c r="C1719" s="43" t="s">
        <v>159</v>
      </c>
      <c r="D1719" s="43" t="s">
        <v>87</v>
      </c>
      <c r="E1719" s="12" t="s">
        <v>370</v>
      </c>
      <c r="F1719" s="16"/>
      <c r="G1719" s="16"/>
      <c r="H1719" s="16"/>
      <c r="I1719" s="16"/>
      <c r="J1719" s="34">
        <v>0</v>
      </c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  <c r="AH1719" s="2"/>
      <c r="AI1719" s="2"/>
      <c r="AJ1719" s="2"/>
      <c r="AK1719" s="2"/>
    </row>
    <row r="1720" spans="1:37" ht="46.8" x14ac:dyDescent="0.3">
      <c r="A1720" s="17" t="s">
        <v>1149</v>
      </c>
      <c r="B1720" s="41"/>
      <c r="C1720" s="43"/>
      <c r="D1720" s="43"/>
      <c r="E1720" s="12" t="s">
        <v>1148</v>
      </c>
      <c r="F1720" s="16">
        <f t="shared" ref="F1720:I1722" si="742">F1721</f>
        <v>0</v>
      </c>
      <c r="G1720" s="16">
        <f t="shared" si="742"/>
        <v>23507.200000000001</v>
      </c>
      <c r="H1720" s="16">
        <f t="shared" si="742"/>
        <v>50000</v>
      </c>
      <c r="I1720" s="16">
        <f t="shared" si="742"/>
        <v>0</v>
      </c>
      <c r="J1720" s="34"/>
      <c r="K1720" s="2"/>
      <c r="L1720" s="2"/>
      <c r="M1720" s="2"/>
      <c r="N1720" s="2"/>
      <c r="O1720" s="2"/>
      <c r="P1720" s="21" t="s">
        <v>1346</v>
      </c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  <c r="AH1720" s="2"/>
      <c r="AI1720" s="2"/>
      <c r="AJ1720" s="2"/>
      <c r="AK1720" s="2"/>
    </row>
    <row r="1721" spans="1:37" ht="46.8" x14ac:dyDescent="0.3">
      <c r="A1721" s="17" t="s">
        <v>1149</v>
      </c>
      <c r="B1721" s="41">
        <v>400</v>
      </c>
      <c r="C1721" s="43"/>
      <c r="D1721" s="43"/>
      <c r="E1721" s="12" t="s">
        <v>394</v>
      </c>
      <c r="F1721" s="16">
        <f t="shared" si="742"/>
        <v>0</v>
      </c>
      <c r="G1721" s="16">
        <f t="shared" si="742"/>
        <v>23507.200000000001</v>
      </c>
      <c r="H1721" s="16">
        <f t="shared" si="742"/>
        <v>50000</v>
      </c>
      <c r="I1721" s="16">
        <f t="shared" si="742"/>
        <v>0</v>
      </c>
      <c r="J1721" s="34"/>
      <c r="K1721" s="2"/>
      <c r="L1721" s="2"/>
      <c r="M1721" s="2"/>
      <c r="N1721" s="21" t="s">
        <v>1343</v>
      </c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  <c r="AH1721" s="2"/>
      <c r="AI1721" s="2"/>
      <c r="AJ1721" s="2"/>
      <c r="AK1721" s="2"/>
    </row>
    <row r="1722" spans="1:37" x14ac:dyDescent="0.3">
      <c r="A1722" s="17" t="s">
        <v>1149</v>
      </c>
      <c r="B1722" s="41">
        <v>410</v>
      </c>
      <c r="C1722" s="43"/>
      <c r="D1722" s="43"/>
      <c r="E1722" s="12" t="s">
        <v>407</v>
      </c>
      <c r="F1722" s="16">
        <f t="shared" si="742"/>
        <v>0</v>
      </c>
      <c r="G1722" s="16">
        <f t="shared" si="742"/>
        <v>23507.200000000001</v>
      </c>
      <c r="H1722" s="16">
        <f t="shared" si="742"/>
        <v>50000</v>
      </c>
      <c r="I1722" s="16">
        <f t="shared" si="742"/>
        <v>0</v>
      </c>
      <c r="J1722" s="34"/>
      <c r="K1722" s="2"/>
      <c r="L1722" s="2"/>
      <c r="M1722" s="2"/>
      <c r="N1722" s="2"/>
      <c r="O1722" s="21" t="s">
        <v>1344</v>
      </c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  <c r="AH1722" s="2"/>
      <c r="AI1722" s="2"/>
      <c r="AJ1722" s="2"/>
      <c r="AK1722" s="2"/>
    </row>
    <row r="1723" spans="1:37" x14ac:dyDescent="0.3">
      <c r="A1723" s="17" t="s">
        <v>1149</v>
      </c>
      <c r="B1723" s="41">
        <v>410</v>
      </c>
      <c r="C1723" s="43" t="s">
        <v>159</v>
      </c>
      <c r="D1723" s="43" t="s">
        <v>87</v>
      </c>
      <c r="E1723" s="12" t="s">
        <v>370</v>
      </c>
      <c r="F1723" s="16"/>
      <c r="G1723" s="16">
        <v>23507.200000000001</v>
      </c>
      <c r="H1723" s="16">
        <v>50000</v>
      </c>
      <c r="I1723" s="16"/>
      <c r="J1723" s="34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  <c r="AH1723" s="2"/>
      <c r="AI1723" s="2"/>
      <c r="AJ1723" s="2"/>
      <c r="AK1723" s="2"/>
    </row>
    <row r="1724" spans="1:37" ht="62.4" x14ac:dyDescent="0.3">
      <c r="A1724" s="43" t="s">
        <v>249</v>
      </c>
      <c r="B1724" s="41"/>
      <c r="C1724" s="43"/>
      <c r="D1724" s="43"/>
      <c r="E1724" s="12" t="s">
        <v>495</v>
      </c>
      <c r="F1724" s="16">
        <f t="shared" ref="F1724:I1726" si="743">F1725</f>
        <v>6293</v>
      </c>
      <c r="G1724" s="16">
        <f t="shared" si="743"/>
        <v>0</v>
      </c>
      <c r="H1724" s="16">
        <f t="shared" si="743"/>
        <v>0</v>
      </c>
      <c r="I1724" s="16">
        <f t="shared" si="743"/>
        <v>0</v>
      </c>
      <c r="J1724" s="34"/>
      <c r="K1724" s="2"/>
      <c r="L1724" s="2"/>
      <c r="M1724" s="2"/>
      <c r="N1724" s="2"/>
      <c r="O1724" s="2"/>
      <c r="P1724" s="21" t="s">
        <v>1346</v>
      </c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  <c r="AH1724" s="2"/>
      <c r="AI1724" s="2"/>
      <c r="AJ1724" s="2"/>
      <c r="AK1724" s="2"/>
    </row>
    <row r="1725" spans="1:37" ht="46.8" x14ac:dyDescent="0.3">
      <c r="A1725" s="43" t="s">
        <v>249</v>
      </c>
      <c r="B1725" s="41">
        <v>400</v>
      </c>
      <c r="C1725" s="43"/>
      <c r="D1725" s="43"/>
      <c r="E1725" s="12" t="s">
        <v>394</v>
      </c>
      <c r="F1725" s="16">
        <f t="shared" si="743"/>
        <v>6293</v>
      </c>
      <c r="G1725" s="16">
        <f t="shared" si="743"/>
        <v>0</v>
      </c>
      <c r="H1725" s="16">
        <f t="shared" si="743"/>
        <v>0</v>
      </c>
      <c r="I1725" s="16">
        <f t="shared" si="743"/>
        <v>0</v>
      </c>
      <c r="J1725" s="34"/>
      <c r="K1725" s="2"/>
      <c r="L1725" s="2"/>
      <c r="M1725" s="2"/>
      <c r="N1725" s="21" t="s">
        <v>1343</v>
      </c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  <c r="AH1725" s="2"/>
      <c r="AI1725" s="2"/>
      <c r="AJ1725" s="2"/>
      <c r="AK1725" s="2"/>
    </row>
    <row r="1726" spans="1:37" x14ac:dyDescent="0.3">
      <c r="A1726" s="43" t="s">
        <v>249</v>
      </c>
      <c r="B1726" s="41">
        <v>410</v>
      </c>
      <c r="C1726" s="43"/>
      <c r="D1726" s="43"/>
      <c r="E1726" s="12" t="s">
        <v>407</v>
      </c>
      <c r="F1726" s="16">
        <f t="shared" si="743"/>
        <v>6293</v>
      </c>
      <c r="G1726" s="16">
        <f t="shared" si="743"/>
        <v>0</v>
      </c>
      <c r="H1726" s="16">
        <f t="shared" si="743"/>
        <v>0</v>
      </c>
      <c r="I1726" s="16">
        <f t="shared" si="743"/>
        <v>0</v>
      </c>
      <c r="J1726" s="34"/>
      <c r="K1726" s="2"/>
      <c r="L1726" s="2"/>
      <c r="M1726" s="2"/>
      <c r="N1726" s="2"/>
      <c r="O1726" s="21" t="s">
        <v>1344</v>
      </c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  <c r="AH1726" s="2"/>
      <c r="AI1726" s="2"/>
      <c r="AJ1726" s="2"/>
      <c r="AK1726" s="2"/>
    </row>
    <row r="1727" spans="1:37" x14ac:dyDescent="0.3">
      <c r="A1727" s="43" t="s">
        <v>249</v>
      </c>
      <c r="B1727" s="41">
        <v>410</v>
      </c>
      <c r="C1727" s="43" t="s">
        <v>159</v>
      </c>
      <c r="D1727" s="43" t="s">
        <v>87</v>
      </c>
      <c r="E1727" s="12" t="s">
        <v>370</v>
      </c>
      <c r="F1727" s="16">
        <v>6293</v>
      </c>
      <c r="G1727" s="16"/>
      <c r="H1727" s="16"/>
      <c r="I1727" s="16"/>
      <c r="J1727" s="34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  <c r="AH1727" s="2"/>
      <c r="AI1727" s="2"/>
      <c r="AJ1727" s="2"/>
      <c r="AK1727" s="2"/>
    </row>
    <row r="1728" spans="1:37" ht="46.8" x14ac:dyDescent="0.3">
      <c r="A1728" s="43" t="s">
        <v>1305</v>
      </c>
      <c r="B1728" s="41"/>
      <c r="C1728" s="43"/>
      <c r="D1728" s="43"/>
      <c r="E1728" s="12" t="s">
        <v>1307</v>
      </c>
      <c r="F1728" s="16">
        <f>F1729</f>
        <v>3696</v>
      </c>
      <c r="G1728" s="16">
        <f t="shared" ref="G1728:H1730" si="744">G1729</f>
        <v>0</v>
      </c>
      <c r="H1728" s="16">
        <f t="shared" si="744"/>
        <v>0</v>
      </c>
      <c r="I1728" s="16"/>
      <c r="J1728" s="34"/>
      <c r="K1728" s="2"/>
      <c r="L1728" s="2"/>
      <c r="M1728" s="2"/>
      <c r="N1728" s="2"/>
      <c r="O1728" s="2"/>
      <c r="P1728" s="21" t="s">
        <v>1346</v>
      </c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  <c r="AH1728" s="2"/>
      <c r="AI1728" s="2"/>
      <c r="AJ1728" s="2"/>
      <c r="AK1728" s="2"/>
    </row>
    <row r="1729" spans="1:37" ht="46.8" x14ac:dyDescent="0.3">
      <c r="A1729" s="43" t="s">
        <v>1305</v>
      </c>
      <c r="B1729" s="41">
        <v>400</v>
      </c>
      <c r="C1729" s="43"/>
      <c r="D1729" s="43"/>
      <c r="E1729" s="12" t="s">
        <v>394</v>
      </c>
      <c r="F1729" s="16">
        <f>F1730</f>
        <v>3696</v>
      </c>
      <c r="G1729" s="16">
        <f t="shared" si="744"/>
        <v>0</v>
      </c>
      <c r="H1729" s="16">
        <f t="shared" si="744"/>
        <v>0</v>
      </c>
      <c r="I1729" s="16"/>
      <c r="J1729" s="34"/>
      <c r="K1729" s="2"/>
      <c r="L1729" s="2"/>
      <c r="M1729" s="2"/>
      <c r="N1729" s="21" t="s">
        <v>1343</v>
      </c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  <c r="AH1729" s="2"/>
      <c r="AI1729" s="2"/>
      <c r="AJ1729" s="2"/>
      <c r="AK1729" s="2"/>
    </row>
    <row r="1730" spans="1:37" x14ac:dyDescent="0.3">
      <c r="A1730" s="43" t="s">
        <v>1305</v>
      </c>
      <c r="B1730" s="41">
        <v>410</v>
      </c>
      <c r="C1730" s="43"/>
      <c r="D1730" s="43"/>
      <c r="E1730" s="12" t="s">
        <v>407</v>
      </c>
      <c r="F1730" s="16">
        <f>F1731</f>
        <v>3696</v>
      </c>
      <c r="G1730" s="16">
        <f t="shared" si="744"/>
        <v>0</v>
      </c>
      <c r="H1730" s="16">
        <f t="shared" si="744"/>
        <v>0</v>
      </c>
      <c r="I1730" s="16"/>
      <c r="J1730" s="34"/>
      <c r="K1730" s="2"/>
      <c r="L1730" s="2"/>
      <c r="M1730" s="2"/>
      <c r="N1730" s="2"/>
      <c r="O1730" s="21" t="s">
        <v>1344</v>
      </c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  <c r="AH1730" s="2"/>
      <c r="AI1730" s="2"/>
      <c r="AJ1730" s="2"/>
      <c r="AK1730" s="2"/>
    </row>
    <row r="1731" spans="1:37" x14ac:dyDescent="0.3">
      <c r="A1731" s="43" t="s">
        <v>1305</v>
      </c>
      <c r="B1731" s="41">
        <v>410</v>
      </c>
      <c r="C1731" s="43" t="s">
        <v>159</v>
      </c>
      <c r="D1731" s="43" t="s">
        <v>87</v>
      </c>
      <c r="E1731" s="12" t="s">
        <v>370</v>
      </c>
      <c r="F1731" s="16">
        <v>3696</v>
      </c>
      <c r="G1731" s="16"/>
      <c r="H1731" s="16"/>
      <c r="I1731" s="16"/>
      <c r="J1731" s="34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  <c r="AH1731" s="2"/>
      <c r="AI1731" s="2"/>
      <c r="AJ1731" s="2"/>
      <c r="AK1731" s="2"/>
    </row>
    <row r="1732" spans="1:37" ht="31.2" x14ac:dyDescent="0.3">
      <c r="A1732" s="43" t="s">
        <v>1306</v>
      </c>
      <c r="B1732" s="41"/>
      <c r="C1732" s="43"/>
      <c r="D1732" s="43"/>
      <c r="E1732" s="12" t="s">
        <v>1308</v>
      </c>
      <c r="F1732" s="16">
        <f>F1733</f>
        <v>279</v>
      </c>
      <c r="G1732" s="16">
        <f t="shared" ref="G1732:H1734" si="745">G1733</f>
        <v>0</v>
      </c>
      <c r="H1732" s="16">
        <f t="shared" si="745"/>
        <v>0</v>
      </c>
      <c r="I1732" s="16"/>
      <c r="J1732" s="34"/>
      <c r="K1732" s="2"/>
      <c r="L1732" s="2"/>
      <c r="M1732" s="2"/>
      <c r="N1732" s="2"/>
      <c r="O1732" s="2"/>
      <c r="P1732" s="21" t="s">
        <v>1346</v>
      </c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  <c r="AH1732" s="2"/>
      <c r="AI1732" s="2"/>
      <c r="AJ1732" s="2"/>
      <c r="AK1732" s="2"/>
    </row>
    <row r="1733" spans="1:37" ht="46.8" x14ac:dyDescent="0.3">
      <c r="A1733" s="43" t="s">
        <v>1306</v>
      </c>
      <c r="B1733" s="41">
        <v>400</v>
      </c>
      <c r="C1733" s="43"/>
      <c r="D1733" s="43"/>
      <c r="E1733" s="12" t="s">
        <v>394</v>
      </c>
      <c r="F1733" s="16">
        <f>F1734</f>
        <v>279</v>
      </c>
      <c r="G1733" s="16">
        <f t="shared" si="745"/>
        <v>0</v>
      </c>
      <c r="H1733" s="16">
        <f t="shared" si="745"/>
        <v>0</v>
      </c>
      <c r="I1733" s="16"/>
      <c r="J1733" s="34"/>
      <c r="K1733" s="2"/>
      <c r="L1733" s="2"/>
      <c r="M1733" s="2"/>
      <c r="N1733" s="21" t="s">
        <v>1343</v>
      </c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  <c r="AH1733" s="2"/>
      <c r="AI1733" s="2"/>
      <c r="AJ1733" s="2"/>
      <c r="AK1733" s="2"/>
    </row>
    <row r="1734" spans="1:37" x14ac:dyDescent="0.3">
      <c r="A1734" s="43" t="s">
        <v>1306</v>
      </c>
      <c r="B1734" s="41">
        <v>410</v>
      </c>
      <c r="C1734" s="43"/>
      <c r="D1734" s="43"/>
      <c r="E1734" s="12" t="s">
        <v>407</v>
      </c>
      <c r="F1734" s="16">
        <f>F1735</f>
        <v>279</v>
      </c>
      <c r="G1734" s="16">
        <f t="shared" si="745"/>
        <v>0</v>
      </c>
      <c r="H1734" s="16">
        <f t="shared" si="745"/>
        <v>0</v>
      </c>
      <c r="I1734" s="16"/>
      <c r="J1734" s="34"/>
      <c r="K1734" s="2"/>
      <c r="L1734" s="2"/>
      <c r="M1734" s="2"/>
      <c r="N1734" s="2"/>
      <c r="O1734" s="21" t="s">
        <v>1344</v>
      </c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  <c r="AH1734" s="2"/>
      <c r="AI1734" s="2"/>
      <c r="AJ1734" s="2"/>
      <c r="AK1734" s="2"/>
    </row>
    <row r="1735" spans="1:37" x14ac:dyDescent="0.3">
      <c r="A1735" s="43" t="s">
        <v>1306</v>
      </c>
      <c r="B1735" s="41">
        <v>410</v>
      </c>
      <c r="C1735" s="43" t="s">
        <v>159</v>
      </c>
      <c r="D1735" s="43" t="s">
        <v>87</v>
      </c>
      <c r="E1735" s="12" t="s">
        <v>370</v>
      </c>
      <c r="F1735" s="16">
        <v>279</v>
      </c>
      <c r="G1735" s="16"/>
      <c r="H1735" s="16"/>
      <c r="I1735" s="16"/>
      <c r="J1735" s="34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  <c r="AH1735" s="2"/>
      <c r="AI1735" s="2"/>
      <c r="AJ1735" s="2"/>
      <c r="AK1735" s="2"/>
    </row>
    <row r="1736" spans="1:37" ht="31.2" x14ac:dyDescent="0.3">
      <c r="A1736" s="17" t="s">
        <v>250</v>
      </c>
      <c r="B1736" s="41"/>
      <c r="C1736" s="43"/>
      <c r="D1736" s="43"/>
      <c r="E1736" s="12" t="s">
        <v>1054</v>
      </c>
      <c r="F1736" s="16">
        <f t="shared" ref="F1736:I1736" si="746">F1740+F1737</f>
        <v>3164.2999999999997</v>
      </c>
      <c r="G1736" s="16">
        <f t="shared" si="746"/>
        <v>0</v>
      </c>
      <c r="H1736" s="16">
        <f t="shared" si="746"/>
        <v>0</v>
      </c>
      <c r="I1736" s="16">
        <f t="shared" si="746"/>
        <v>0</v>
      </c>
      <c r="J1736" s="34"/>
      <c r="K1736" s="2"/>
      <c r="L1736" s="2"/>
      <c r="M1736" s="2"/>
      <c r="N1736" s="2"/>
      <c r="O1736" s="2"/>
      <c r="P1736" s="21" t="s">
        <v>1346</v>
      </c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  <c r="AH1736" s="2"/>
      <c r="AI1736" s="2"/>
      <c r="AJ1736" s="2"/>
      <c r="AK1736" s="2"/>
    </row>
    <row r="1737" spans="1:37" ht="31.2" hidden="1" x14ac:dyDescent="0.3">
      <c r="A1737" s="17" t="s">
        <v>250</v>
      </c>
      <c r="B1737" s="41">
        <v>200</v>
      </c>
      <c r="C1737" s="43"/>
      <c r="D1737" s="43"/>
      <c r="E1737" s="12" t="s">
        <v>392</v>
      </c>
      <c r="F1737" s="16">
        <f t="shared" ref="F1737:I1738" si="747">F1738</f>
        <v>0</v>
      </c>
      <c r="G1737" s="16">
        <f t="shared" si="747"/>
        <v>0</v>
      </c>
      <c r="H1737" s="16">
        <f t="shared" si="747"/>
        <v>0</v>
      </c>
      <c r="I1737" s="16">
        <f t="shared" si="747"/>
        <v>0</v>
      </c>
      <c r="J1737" s="34">
        <v>0</v>
      </c>
      <c r="K1737" s="2"/>
      <c r="L1737" s="2"/>
      <c r="M1737" s="2"/>
      <c r="N1737" s="21" t="s">
        <v>1343</v>
      </c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  <c r="AH1737" s="2"/>
      <c r="AI1737" s="2"/>
      <c r="AJ1737" s="2"/>
      <c r="AK1737" s="2"/>
    </row>
    <row r="1738" spans="1:37" ht="46.8" hidden="1" x14ac:dyDescent="0.3">
      <c r="A1738" s="17" t="s">
        <v>250</v>
      </c>
      <c r="B1738" s="41">
        <v>240</v>
      </c>
      <c r="C1738" s="43"/>
      <c r="D1738" s="43"/>
      <c r="E1738" s="12" t="s">
        <v>400</v>
      </c>
      <c r="F1738" s="16">
        <f t="shared" si="747"/>
        <v>0</v>
      </c>
      <c r="G1738" s="16">
        <f t="shared" si="747"/>
        <v>0</v>
      </c>
      <c r="H1738" s="16">
        <f t="shared" si="747"/>
        <v>0</v>
      </c>
      <c r="I1738" s="16">
        <f t="shared" si="747"/>
        <v>0</v>
      </c>
      <c r="J1738" s="34">
        <v>0</v>
      </c>
      <c r="K1738" s="2"/>
      <c r="L1738" s="2"/>
      <c r="M1738" s="2"/>
      <c r="N1738" s="2"/>
      <c r="O1738" s="21" t="s">
        <v>1344</v>
      </c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  <c r="AH1738" s="2"/>
      <c r="AI1738" s="2"/>
      <c r="AJ1738" s="2"/>
      <c r="AK1738" s="2"/>
    </row>
    <row r="1739" spans="1:37" hidden="1" x14ac:dyDescent="0.3">
      <c r="A1739" s="17" t="s">
        <v>250</v>
      </c>
      <c r="B1739" s="41">
        <v>240</v>
      </c>
      <c r="C1739" s="43" t="s">
        <v>159</v>
      </c>
      <c r="D1739" s="43" t="s">
        <v>87</v>
      </c>
      <c r="E1739" s="12" t="s">
        <v>370</v>
      </c>
      <c r="F1739" s="16"/>
      <c r="G1739" s="16"/>
      <c r="H1739" s="16"/>
      <c r="I1739" s="16"/>
      <c r="J1739" s="34">
        <v>0</v>
      </c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  <c r="AH1739" s="2"/>
      <c r="AI1739" s="2"/>
      <c r="AJ1739" s="2"/>
      <c r="AK1739" s="2"/>
    </row>
    <row r="1740" spans="1:37" ht="46.8" x14ac:dyDescent="0.3">
      <c r="A1740" s="17" t="s">
        <v>250</v>
      </c>
      <c r="B1740" s="41">
        <v>400</v>
      </c>
      <c r="C1740" s="43"/>
      <c r="D1740" s="43"/>
      <c r="E1740" s="12" t="s">
        <v>394</v>
      </c>
      <c r="F1740" s="16">
        <f t="shared" ref="F1740:I1741" si="748">F1741</f>
        <v>3164.2999999999997</v>
      </c>
      <c r="G1740" s="16">
        <f t="shared" si="748"/>
        <v>0</v>
      </c>
      <c r="H1740" s="16">
        <f t="shared" si="748"/>
        <v>0</v>
      </c>
      <c r="I1740" s="16">
        <f t="shared" si="748"/>
        <v>0</v>
      </c>
      <c r="J1740" s="34"/>
      <c r="K1740" s="2"/>
      <c r="L1740" s="2"/>
      <c r="M1740" s="2"/>
      <c r="N1740" s="21" t="s">
        <v>1343</v>
      </c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  <c r="AH1740" s="2"/>
      <c r="AI1740" s="2"/>
      <c r="AJ1740" s="2"/>
      <c r="AK1740" s="2"/>
    </row>
    <row r="1741" spans="1:37" x14ac:dyDescent="0.3">
      <c r="A1741" s="17" t="s">
        <v>250</v>
      </c>
      <c r="B1741" s="41">
        <v>410</v>
      </c>
      <c r="C1741" s="43"/>
      <c r="D1741" s="43"/>
      <c r="E1741" s="12" t="s">
        <v>407</v>
      </c>
      <c r="F1741" s="16">
        <f t="shared" si="748"/>
        <v>3164.2999999999997</v>
      </c>
      <c r="G1741" s="16">
        <f t="shared" si="748"/>
        <v>0</v>
      </c>
      <c r="H1741" s="16">
        <f t="shared" si="748"/>
        <v>0</v>
      </c>
      <c r="I1741" s="16">
        <f t="shared" si="748"/>
        <v>0</v>
      </c>
      <c r="J1741" s="34"/>
      <c r="K1741" s="2"/>
      <c r="L1741" s="2"/>
      <c r="M1741" s="2"/>
      <c r="N1741" s="2"/>
      <c r="O1741" s="21" t="s">
        <v>1344</v>
      </c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  <c r="AH1741" s="2"/>
      <c r="AI1741" s="2"/>
      <c r="AJ1741" s="2"/>
      <c r="AK1741" s="2"/>
    </row>
    <row r="1742" spans="1:37" x14ac:dyDescent="0.3">
      <c r="A1742" s="17" t="s">
        <v>250</v>
      </c>
      <c r="B1742" s="41">
        <v>410</v>
      </c>
      <c r="C1742" s="43" t="s">
        <v>159</v>
      </c>
      <c r="D1742" s="43" t="s">
        <v>87</v>
      </c>
      <c r="E1742" s="12" t="s">
        <v>370</v>
      </c>
      <c r="F1742" s="16">
        <f>3235.7-71.4</f>
        <v>3164.2999999999997</v>
      </c>
      <c r="G1742" s="16"/>
      <c r="H1742" s="16"/>
      <c r="I1742" s="16"/>
      <c r="J1742" s="34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  <c r="AH1742" s="2"/>
      <c r="AI1742" s="2"/>
      <c r="AJ1742" s="2"/>
      <c r="AK1742" s="2"/>
    </row>
    <row r="1743" spans="1:37" ht="46.8" x14ac:dyDescent="0.3">
      <c r="A1743" s="17" t="s">
        <v>1034</v>
      </c>
      <c r="B1743" s="41"/>
      <c r="C1743" s="43"/>
      <c r="D1743" s="43"/>
      <c r="E1743" s="12" t="s">
        <v>1035</v>
      </c>
      <c r="F1743" s="16">
        <f t="shared" ref="F1743:I1745" si="749">F1744</f>
        <v>43764.3</v>
      </c>
      <c r="G1743" s="16">
        <f t="shared" si="749"/>
        <v>0</v>
      </c>
      <c r="H1743" s="16">
        <f t="shared" si="749"/>
        <v>0</v>
      </c>
      <c r="I1743" s="16">
        <f t="shared" si="749"/>
        <v>0</v>
      </c>
      <c r="J1743" s="34"/>
      <c r="K1743" s="2"/>
      <c r="L1743" s="2"/>
      <c r="M1743" s="2"/>
      <c r="N1743" s="2"/>
      <c r="O1743" s="2"/>
      <c r="P1743" s="21" t="s">
        <v>1346</v>
      </c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  <c r="AH1743" s="2"/>
      <c r="AI1743" s="2"/>
      <c r="AJ1743" s="2"/>
      <c r="AK1743" s="2"/>
    </row>
    <row r="1744" spans="1:37" ht="46.8" x14ac:dyDescent="0.3">
      <c r="A1744" s="17" t="s">
        <v>1034</v>
      </c>
      <c r="B1744" s="41">
        <v>400</v>
      </c>
      <c r="C1744" s="43"/>
      <c r="D1744" s="43"/>
      <c r="E1744" s="12" t="s">
        <v>394</v>
      </c>
      <c r="F1744" s="16">
        <f t="shared" si="749"/>
        <v>43764.3</v>
      </c>
      <c r="G1744" s="16">
        <f t="shared" si="749"/>
        <v>0</v>
      </c>
      <c r="H1744" s="16">
        <f t="shared" si="749"/>
        <v>0</v>
      </c>
      <c r="I1744" s="16">
        <f t="shared" si="749"/>
        <v>0</v>
      </c>
      <c r="J1744" s="34"/>
      <c r="K1744" s="2"/>
      <c r="L1744" s="2"/>
      <c r="M1744" s="2"/>
      <c r="N1744" s="21" t="s">
        <v>1343</v>
      </c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</row>
    <row r="1745" spans="1:37" x14ac:dyDescent="0.3">
      <c r="A1745" s="17" t="s">
        <v>1034</v>
      </c>
      <c r="B1745" s="41">
        <v>410</v>
      </c>
      <c r="C1745" s="43"/>
      <c r="D1745" s="43"/>
      <c r="E1745" s="12" t="s">
        <v>407</v>
      </c>
      <c r="F1745" s="16">
        <f t="shared" si="749"/>
        <v>43764.3</v>
      </c>
      <c r="G1745" s="16">
        <f t="shared" si="749"/>
        <v>0</v>
      </c>
      <c r="H1745" s="16">
        <f t="shared" si="749"/>
        <v>0</v>
      </c>
      <c r="I1745" s="16">
        <f t="shared" si="749"/>
        <v>0</v>
      </c>
      <c r="J1745" s="34"/>
      <c r="K1745" s="2"/>
      <c r="L1745" s="2"/>
      <c r="M1745" s="2"/>
      <c r="N1745" s="2"/>
      <c r="O1745" s="21" t="s">
        <v>1344</v>
      </c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</row>
    <row r="1746" spans="1:37" x14ac:dyDescent="0.3">
      <c r="A1746" s="17" t="s">
        <v>1034</v>
      </c>
      <c r="B1746" s="41">
        <v>410</v>
      </c>
      <c r="C1746" s="43" t="s">
        <v>159</v>
      </c>
      <c r="D1746" s="43" t="s">
        <v>87</v>
      </c>
      <c r="E1746" s="12" t="s">
        <v>370</v>
      </c>
      <c r="F1746" s="16">
        <f>52292-8527.7</f>
        <v>43764.3</v>
      </c>
      <c r="G1746" s="16"/>
      <c r="H1746" s="16"/>
      <c r="I1746" s="16"/>
      <c r="J1746" s="34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</row>
    <row r="1747" spans="1:37" ht="46.8" hidden="1" x14ac:dyDescent="0.3">
      <c r="A1747" s="43" t="s">
        <v>251</v>
      </c>
      <c r="B1747" s="41"/>
      <c r="C1747" s="43"/>
      <c r="D1747" s="43"/>
      <c r="E1747" s="12" t="s">
        <v>675</v>
      </c>
      <c r="F1747" s="16">
        <f t="shared" ref="F1747:I1749" si="750">F1748</f>
        <v>0</v>
      </c>
      <c r="G1747" s="16">
        <f t="shared" si="750"/>
        <v>0</v>
      </c>
      <c r="H1747" s="16">
        <f t="shared" si="750"/>
        <v>0</v>
      </c>
      <c r="I1747" s="16">
        <f t="shared" si="750"/>
        <v>0</v>
      </c>
      <c r="J1747" s="34">
        <v>0</v>
      </c>
      <c r="K1747" s="2"/>
      <c r="L1747" s="2"/>
      <c r="M1747" s="2"/>
      <c r="N1747" s="2"/>
      <c r="O1747" s="2"/>
      <c r="P1747" s="21" t="s">
        <v>1346</v>
      </c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</row>
    <row r="1748" spans="1:37" ht="46.8" hidden="1" x14ac:dyDescent="0.3">
      <c r="A1748" s="43" t="s">
        <v>251</v>
      </c>
      <c r="B1748" s="41">
        <v>400</v>
      </c>
      <c r="C1748" s="43"/>
      <c r="D1748" s="43"/>
      <c r="E1748" s="12" t="s">
        <v>394</v>
      </c>
      <c r="F1748" s="16">
        <f t="shared" si="750"/>
        <v>0</v>
      </c>
      <c r="G1748" s="16">
        <f t="shared" si="750"/>
        <v>0</v>
      </c>
      <c r="H1748" s="16">
        <f t="shared" si="750"/>
        <v>0</v>
      </c>
      <c r="I1748" s="16">
        <f t="shared" si="750"/>
        <v>0</v>
      </c>
      <c r="J1748" s="34">
        <v>0</v>
      </c>
      <c r="K1748" s="2"/>
      <c r="L1748" s="2"/>
      <c r="M1748" s="2"/>
      <c r="N1748" s="21" t="s">
        <v>1343</v>
      </c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</row>
    <row r="1749" spans="1:37" ht="140.4" hidden="1" x14ac:dyDescent="0.3">
      <c r="A1749" s="43" t="s">
        <v>251</v>
      </c>
      <c r="B1749" s="41">
        <v>460</v>
      </c>
      <c r="C1749" s="43"/>
      <c r="D1749" s="43"/>
      <c r="E1749" s="12" t="s">
        <v>408</v>
      </c>
      <c r="F1749" s="16">
        <f t="shared" si="750"/>
        <v>0</v>
      </c>
      <c r="G1749" s="16">
        <f t="shared" si="750"/>
        <v>0</v>
      </c>
      <c r="H1749" s="16">
        <f t="shared" si="750"/>
        <v>0</v>
      </c>
      <c r="I1749" s="16">
        <f t="shared" si="750"/>
        <v>0</v>
      </c>
      <c r="J1749" s="34">
        <v>0</v>
      </c>
      <c r="K1749" s="2"/>
      <c r="L1749" s="2"/>
      <c r="M1749" s="2"/>
      <c r="N1749" s="2"/>
      <c r="O1749" s="21" t="s">
        <v>1344</v>
      </c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</row>
    <row r="1750" spans="1:37" hidden="1" x14ac:dyDescent="0.3">
      <c r="A1750" s="43" t="s">
        <v>251</v>
      </c>
      <c r="B1750" s="41">
        <v>460</v>
      </c>
      <c r="C1750" s="43" t="s">
        <v>159</v>
      </c>
      <c r="D1750" s="43" t="s">
        <v>87</v>
      </c>
      <c r="E1750" s="12" t="s">
        <v>370</v>
      </c>
      <c r="F1750" s="16"/>
      <c r="G1750" s="16"/>
      <c r="H1750" s="16"/>
      <c r="I1750" s="16"/>
      <c r="J1750" s="34">
        <v>0</v>
      </c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</row>
    <row r="1751" spans="1:37" ht="46.8" hidden="1" x14ac:dyDescent="0.3">
      <c r="A1751" s="17" t="s">
        <v>967</v>
      </c>
      <c r="B1751" s="17"/>
      <c r="C1751" s="12"/>
      <c r="D1751" s="43"/>
      <c r="E1751" s="12" t="s">
        <v>1036</v>
      </c>
      <c r="F1751" s="16">
        <f t="shared" ref="F1751:I1753" si="751">F1752</f>
        <v>0</v>
      </c>
      <c r="G1751" s="16">
        <f t="shared" si="751"/>
        <v>0</v>
      </c>
      <c r="H1751" s="16">
        <f t="shared" si="751"/>
        <v>0</v>
      </c>
      <c r="I1751" s="16">
        <f t="shared" si="751"/>
        <v>0</v>
      </c>
      <c r="J1751" s="34">
        <v>0</v>
      </c>
      <c r="K1751" s="2"/>
      <c r="L1751" s="2"/>
      <c r="M1751" s="2"/>
      <c r="N1751" s="2"/>
      <c r="O1751" s="2"/>
      <c r="P1751" s="21" t="s">
        <v>1346</v>
      </c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  <c r="AH1751" s="2"/>
      <c r="AI1751" s="2"/>
      <c r="AJ1751" s="2"/>
      <c r="AK1751" s="2"/>
    </row>
    <row r="1752" spans="1:37" ht="46.8" hidden="1" x14ac:dyDescent="0.3">
      <c r="A1752" s="17" t="s">
        <v>967</v>
      </c>
      <c r="B1752" s="41">
        <v>400</v>
      </c>
      <c r="C1752" s="43"/>
      <c r="D1752" s="43"/>
      <c r="E1752" s="12" t="s">
        <v>394</v>
      </c>
      <c r="F1752" s="16">
        <f t="shared" si="751"/>
        <v>0</v>
      </c>
      <c r="G1752" s="16">
        <f t="shared" si="751"/>
        <v>0</v>
      </c>
      <c r="H1752" s="16">
        <f t="shared" si="751"/>
        <v>0</v>
      </c>
      <c r="I1752" s="16">
        <f t="shared" si="751"/>
        <v>0</v>
      </c>
      <c r="J1752" s="34">
        <v>0</v>
      </c>
      <c r="K1752" s="2"/>
      <c r="L1752" s="2"/>
      <c r="M1752" s="2"/>
      <c r="N1752" s="21" t="s">
        <v>1343</v>
      </c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  <c r="AH1752" s="2"/>
      <c r="AI1752" s="2"/>
      <c r="AJ1752" s="2"/>
      <c r="AK1752" s="2"/>
    </row>
    <row r="1753" spans="1:37" ht="140.4" hidden="1" x14ac:dyDescent="0.3">
      <c r="A1753" s="17" t="s">
        <v>967</v>
      </c>
      <c r="B1753" s="41">
        <v>460</v>
      </c>
      <c r="C1753" s="43"/>
      <c r="D1753" s="43"/>
      <c r="E1753" s="12" t="s">
        <v>408</v>
      </c>
      <c r="F1753" s="16">
        <f t="shared" si="751"/>
        <v>0</v>
      </c>
      <c r="G1753" s="16">
        <f t="shared" si="751"/>
        <v>0</v>
      </c>
      <c r="H1753" s="16">
        <f t="shared" si="751"/>
        <v>0</v>
      </c>
      <c r="I1753" s="16">
        <f t="shared" si="751"/>
        <v>0</v>
      </c>
      <c r="J1753" s="34">
        <v>0</v>
      </c>
      <c r="K1753" s="2"/>
      <c r="L1753" s="2"/>
      <c r="M1753" s="2"/>
      <c r="N1753" s="2"/>
      <c r="O1753" s="21" t="s">
        <v>1344</v>
      </c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</row>
    <row r="1754" spans="1:37" hidden="1" x14ac:dyDescent="0.3">
      <c r="A1754" s="17" t="s">
        <v>967</v>
      </c>
      <c r="B1754" s="41">
        <v>460</v>
      </c>
      <c r="C1754" s="43" t="s">
        <v>159</v>
      </c>
      <c r="D1754" s="43" t="s">
        <v>87</v>
      </c>
      <c r="E1754" s="12" t="s">
        <v>370</v>
      </c>
      <c r="F1754" s="16"/>
      <c r="G1754" s="16"/>
      <c r="H1754" s="16"/>
      <c r="I1754" s="16"/>
      <c r="J1754" s="34">
        <v>0</v>
      </c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  <c r="AH1754" s="2"/>
      <c r="AI1754" s="2"/>
      <c r="AJ1754" s="2"/>
      <c r="AK1754" s="2"/>
    </row>
    <row r="1755" spans="1:37" ht="46.8" hidden="1" x14ac:dyDescent="0.3">
      <c r="A1755" s="17" t="s">
        <v>777</v>
      </c>
      <c r="B1755" s="17"/>
      <c r="C1755" s="12"/>
      <c r="D1755" s="43"/>
      <c r="E1755" s="12" t="s">
        <v>966</v>
      </c>
      <c r="F1755" s="16">
        <f t="shared" ref="F1755:I1757" si="752">F1756</f>
        <v>0</v>
      </c>
      <c r="G1755" s="16">
        <f t="shared" si="752"/>
        <v>0</v>
      </c>
      <c r="H1755" s="16">
        <f t="shared" si="752"/>
        <v>0</v>
      </c>
      <c r="I1755" s="16">
        <f t="shared" si="752"/>
        <v>0</v>
      </c>
      <c r="J1755" s="34">
        <v>0</v>
      </c>
      <c r="K1755" s="2"/>
      <c r="L1755" s="2"/>
      <c r="M1755" s="2"/>
      <c r="N1755" s="2"/>
      <c r="O1755" s="2"/>
      <c r="P1755" s="21" t="s">
        <v>1346</v>
      </c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  <c r="AH1755" s="2"/>
      <c r="AI1755" s="2"/>
      <c r="AJ1755" s="2"/>
      <c r="AK1755" s="2"/>
    </row>
    <row r="1756" spans="1:37" ht="46.8" hidden="1" x14ac:dyDescent="0.3">
      <c r="A1756" s="17" t="s">
        <v>777</v>
      </c>
      <c r="B1756" s="41">
        <v>400</v>
      </c>
      <c r="C1756" s="43"/>
      <c r="D1756" s="43"/>
      <c r="E1756" s="12" t="s">
        <v>394</v>
      </c>
      <c r="F1756" s="16">
        <f t="shared" si="752"/>
        <v>0</v>
      </c>
      <c r="G1756" s="16">
        <f t="shared" si="752"/>
        <v>0</v>
      </c>
      <c r="H1756" s="16">
        <f t="shared" si="752"/>
        <v>0</v>
      </c>
      <c r="I1756" s="16">
        <f t="shared" si="752"/>
        <v>0</v>
      </c>
      <c r="J1756" s="34">
        <v>0</v>
      </c>
      <c r="K1756" s="2"/>
      <c r="L1756" s="2"/>
      <c r="M1756" s="2"/>
      <c r="N1756" s="21" t="s">
        <v>1343</v>
      </c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  <c r="AH1756" s="2"/>
      <c r="AI1756" s="2"/>
      <c r="AJ1756" s="2"/>
      <c r="AK1756" s="2"/>
    </row>
    <row r="1757" spans="1:37" hidden="1" x14ac:dyDescent="0.3">
      <c r="A1757" s="17" t="s">
        <v>777</v>
      </c>
      <c r="B1757" s="41">
        <v>410</v>
      </c>
      <c r="C1757" s="43"/>
      <c r="D1757" s="43"/>
      <c r="E1757" s="12" t="s">
        <v>407</v>
      </c>
      <c r="F1757" s="16">
        <f t="shared" si="752"/>
        <v>0</v>
      </c>
      <c r="G1757" s="16">
        <f t="shared" si="752"/>
        <v>0</v>
      </c>
      <c r="H1757" s="16">
        <f t="shared" si="752"/>
        <v>0</v>
      </c>
      <c r="I1757" s="16">
        <f t="shared" si="752"/>
        <v>0</v>
      </c>
      <c r="J1757" s="34">
        <v>0</v>
      </c>
      <c r="K1757" s="2"/>
      <c r="L1757" s="2"/>
      <c r="M1757" s="2"/>
      <c r="N1757" s="2"/>
      <c r="O1757" s="21" t="s">
        <v>1344</v>
      </c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  <c r="AH1757" s="2"/>
      <c r="AI1757" s="2"/>
      <c r="AJ1757" s="2"/>
      <c r="AK1757" s="2"/>
    </row>
    <row r="1758" spans="1:37" hidden="1" x14ac:dyDescent="0.3">
      <c r="A1758" s="17" t="s">
        <v>777</v>
      </c>
      <c r="B1758" s="41">
        <v>410</v>
      </c>
      <c r="C1758" s="43" t="s">
        <v>159</v>
      </c>
      <c r="D1758" s="43" t="s">
        <v>87</v>
      </c>
      <c r="E1758" s="12" t="s">
        <v>370</v>
      </c>
      <c r="F1758" s="16"/>
      <c r="G1758" s="16"/>
      <c r="H1758" s="16"/>
      <c r="I1758" s="16"/>
      <c r="J1758" s="34">
        <v>0</v>
      </c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  <c r="AH1758" s="2"/>
      <c r="AI1758" s="2"/>
      <c r="AJ1758" s="2"/>
      <c r="AK1758" s="2"/>
    </row>
    <row r="1759" spans="1:37" ht="46.8" x14ac:dyDescent="0.3">
      <c r="A1759" s="17" t="s">
        <v>968</v>
      </c>
      <c r="B1759" s="17"/>
      <c r="C1759" s="12"/>
      <c r="D1759" s="43"/>
      <c r="E1759" s="12" t="s">
        <v>1111</v>
      </c>
      <c r="F1759" s="16">
        <f t="shared" ref="F1759:I1761" si="753">F1760</f>
        <v>0</v>
      </c>
      <c r="G1759" s="16">
        <f t="shared" si="753"/>
        <v>80000</v>
      </c>
      <c r="H1759" s="16">
        <f t="shared" si="753"/>
        <v>100530.1</v>
      </c>
      <c r="I1759" s="16">
        <f t="shared" si="753"/>
        <v>0</v>
      </c>
      <c r="J1759" s="34"/>
      <c r="K1759" s="2"/>
      <c r="L1759" s="2"/>
      <c r="M1759" s="2"/>
      <c r="N1759" s="2"/>
      <c r="O1759" s="2"/>
      <c r="P1759" s="21" t="s">
        <v>1346</v>
      </c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  <c r="AH1759" s="2"/>
      <c r="AI1759" s="2"/>
      <c r="AJ1759" s="2"/>
      <c r="AK1759" s="2"/>
    </row>
    <row r="1760" spans="1:37" ht="46.8" x14ac:dyDescent="0.3">
      <c r="A1760" s="17" t="s">
        <v>968</v>
      </c>
      <c r="B1760" s="41">
        <v>400</v>
      </c>
      <c r="C1760" s="43"/>
      <c r="D1760" s="43"/>
      <c r="E1760" s="12" t="s">
        <v>394</v>
      </c>
      <c r="F1760" s="16">
        <f t="shared" si="753"/>
        <v>0</v>
      </c>
      <c r="G1760" s="16">
        <f t="shared" si="753"/>
        <v>80000</v>
      </c>
      <c r="H1760" s="16">
        <f t="shared" si="753"/>
        <v>100530.1</v>
      </c>
      <c r="I1760" s="16">
        <f t="shared" si="753"/>
        <v>0</v>
      </c>
      <c r="J1760" s="34"/>
      <c r="K1760" s="2"/>
      <c r="L1760" s="2"/>
      <c r="M1760" s="2"/>
      <c r="N1760" s="21" t="s">
        <v>1343</v>
      </c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  <c r="AH1760" s="2"/>
      <c r="AI1760" s="2"/>
      <c r="AJ1760" s="2"/>
      <c r="AK1760" s="2"/>
    </row>
    <row r="1761" spans="1:37" x14ac:dyDescent="0.3">
      <c r="A1761" s="17" t="s">
        <v>968</v>
      </c>
      <c r="B1761" s="41">
        <v>410</v>
      </c>
      <c r="C1761" s="43"/>
      <c r="D1761" s="43"/>
      <c r="E1761" s="12" t="s">
        <v>407</v>
      </c>
      <c r="F1761" s="16">
        <f t="shared" si="753"/>
        <v>0</v>
      </c>
      <c r="G1761" s="16">
        <f t="shared" si="753"/>
        <v>80000</v>
      </c>
      <c r="H1761" s="16">
        <f t="shared" si="753"/>
        <v>100530.1</v>
      </c>
      <c r="I1761" s="16">
        <f t="shared" si="753"/>
        <v>0</v>
      </c>
      <c r="J1761" s="34"/>
      <c r="K1761" s="2"/>
      <c r="L1761" s="2"/>
      <c r="M1761" s="2"/>
      <c r="N1761" s="2"/>
      <c r="O1761" s="21" t="s">
        <v>1344</v>
      </c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  <c r="AH1761" s="2"/>
      <c r="AI1761" s="2"/>
      <c r="AJ1761" s="2"/>
      <c r="AK1761" s="2"/>
    </row>
    <row r="1762" spans="1:37" x14ac:dyDescent="0.3">
      <c r="A1762" s="17" t="s">
        <v>968</v>
      </c>
      <c r="B1762" s="41">
        <v>410</v>
      </c>
      <c r="C1762" s="43" t="s">
        <v>159</v>
      </c>
      <c r="D1762" s="43" t="s">
        <v>87</v>
      </c>
      <c r="E1762" s="12" t="s">
        <v>370</v>
      </c>
      <c r="F1762" s="16"/>
      <c r="G1762" s="16">
        <v>80000</v>
      </c>
      <c r="H1762" s="16">
        <v>100530.1</v>
      </c>
      <c r="I1762" s="16"/>
      <c r="J1762" s="34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  <c r="AH1762" s="2"/>
      <c r="AI1762" s="2"/>
      <c r="AJ1762" s="2"/>
      <c r="AK1762" s="2"/>
    </row>
    <row r="1763" spans="1:37" ht="46.8" hidden="1" x14ac:dyDescent="0.3">
      <c r="A1763" s="43" t="s">
        <v>256</v>
      </c>
      <c r="B1763" s="41"/>
      <c r="C1763" s="43"/>
      <c r="D1763" s="43"/>
      <c r="E1763" s="12" t="s">
        <v>676</v>
      </c>
      <c r="F1763" s="16">
        <f t="shared" ref="F1763:I1764" si="754">F1764</f>
        <v>0</v>
      </c>
      <c r="G1763" s="16">
        <f t="shared" si="754"/>
        <v>0</v>
      </c>
      <c r="H1763" s="16">
        <f t="shared" si="754"/>
        <v>0</v>
      </c>
      <c r="I1763" s="16">
        <f t="shared" si="754"/>
        <v>0</v>
      </c>
      <c r="J1763" s="34">
        <v>0</v>
      </c>
      <c r="K1763" s="2"/>
      <c r="L1763" s="2"/>
      <c r="M1763" s="21" t="s">
        <v>1342</v>
      </c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  <c r="AH1763" s="2"/>
      <c r="AI1763" s="2"/>
      <c r="AJ1763" s="2"/>
      <c r="AK1763" s="2"/>
    </row>
    <row r="1764" spans="1:37" ht="31.2" hidden="1" x14ac:dyDescent="0.3">
      <c r="A1764" s="43" t="s">
        <v>255</v>
      </c>
      <c r="B1764" s="41"/>
      <c r="C1764" s="43"/>
      <c r="D1764" s="43"/>
      <c r="E1764" s="12" t="s">
        <v>496</v>
      </c>
      <c r="F1764" s="16">
        <f t="shared" si="754"/>
        <v>0</v>
      </c>
      <c r="G1764" s="16">
        <f t="shared" si="754"/>
        <v>0</v>
      </c>
      <c r="H1764" s="16">
        <f t="shared" si="754"/>
        <v>0</v>
      </c>
      <c r="I1764" s="16">
        <f t="shared" si="754"/>
        <v>0</v>
      </c>
      <c r="J1764" s="34">
        <v>0</v>
      </c>
      <c r="K1764" s="2"/>
      <c r="L1764" s="2"/>
      <c r="M1764" s="2"/>
      <c r="N1764" s="2"/>
      <c r="O1764" s="2"/>
      <c r="P1764" s="21" t="s">
        <v>1346</v>
      </c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  <c r="AH1764" s="2"/>
      <c r="AI1764" s="2"/>
      <c r="AJ1764" s="2"/>
      <c r="AK1764" s="2"/>
    </row>
    <row r="1765" spans="1:37" ht="46.8" hidden="1" x14ac:dyDescent="0.3">
      <c r="A1765" s="43" t="s">
        <v>255</v>
      </c>
      <c r="B1765" s="41">
        <v>400</v>
      </c>
      <c r="C1765" s="43"/>
      <c r="D1765" s="43"/>
      <c r="E1765" s="12" t="s">
        <v>394</v>
      </c>
      <c r="F1765" s="16">
        <f t="shared" ref="F1765:I1766" si="755">F1766</f>
        <v>0</v>
      </c>
      <c r="G1765" s="16">
        <f t="shared" si="755"/>
        <v>0</v>
      </c>
      <c r="H1765" s="16">
        <f t="shared" si="755"/>
        <v>0</v>
      </c>
      <c r="I1765" s="16">
        <f t="shared" si="755"/>
        <v>0</v>
      </c>
      <c r="J1765" s="34">
        <v>0</v>
      </c>
      <c r="K1765" s="2"/>
      <c r="L1765" s="2"/>
      <c r="M1765" s="2"/>
      <c r="N1765" s="21" t="s">
        <v>1343</v>
      </c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  <c r="AH1765" s="2"/>
      <c r="AI1765" s="2"/>
      <c r="AJ1765" s="2"/>
      <c r="AK1765" s="2"/>
    </row>
    <row r="1766" spans="1:37" hidden="1" x14ac:dyDescent="0.3">
      <c r="A1766" s="43" t="s">
        <v>255</v>
      </c>
      <c r="B1766" s="41">
        <v>410</v>
      </c>
      <c r="C1766" s="43"/>
      <c r="D1766" s="43"/>
      <c r="E1766" s="12" t="s">
        <v>407</v>
      </c>
      <c r="F1766" s="16">
        <f t="shared" si="755"/>
        <v>0</v>
      </c>
      <c r="G1766" s="16">
        <f t="shared" si="755"/>
        <v>0</v>
      </c>
      <c r="H1766" s="16">
        <f t="shared" si="755"/>
        <v>0</v>
      </c>
      <c r="I1766" s="16">
        <f t="shared" si="755"/>
        <v>0</v>
      </c>
      <c r="J1766" s="34">
        <v>0</v>
      </c>
      <c r="O1766" s="21" t="s">
        <v>1344</v>
      </c>
    </row>
    <row r="1767" spans="1:37" hidden="1" x14ac:dyDescent="0.3">
      <c r="A1767" s="43" t="s">
        <v>255</v>
      </c>
      <c r="B1767" s="41">
        <v>410</v>
      </c>
      <c r="C1767" s="43" t="s">
        <v>159</v>
      </c>
      <c r="D1767" s="43" t="s">
        <v>87</v>
      </c>
      <c r="E1767" s="12" t="s">
        <v>370</v>
      </c>
      <c r="F1767" s="16"/>
      <c r="G1767" s="16"/>
      <c r="H1767" s="16"/>
      <c r="I1767" s="16"/>
      <c r="J1767" s="34">
        <v>0</v>
      </c>
    </row>
    <row r="1768" spans="1:37" ht="93.6" x14ac:dyDescent="0.3">
      <c r="A1768" s="43" t="s">
        <v>258</v>
      </c>
      <c r="B1768" s="41"/>
      <c r="C1768" s="43"/>
      <c r="D1768" s="43"/>
      <c r="E1768" s="12" t="s">
        <v>677</v>
      </c>
      <c r="F1768" s="16">
        <f t="shared" ref="F1768:I1768" si="756">F1769</f>
        <v>1552.4</v>
      </c>
      <c r="G1768" s="16">
        <f t="shared" si="756"/>
        <v>1551.4</v>
      </c>
      <c r="H1768" s="16">
        <f t="shared" si="756"/>
        <v>1551.4</v>
      </c>
      <c r="I1768" s="16">
        <f t="shared" si="756"/>
        <v>0</v>
      </c>
      <c r="J1768" s="34"/>
      <c r="M1768" s="21" t="s">
        <v>1342</v>
      </c>
    </row>
    <row r="1769" spans="1:37" ht="46.8" x14ac:dyDescent="0.3">
      <c r="A1769" s="43" t="s">
        <v>257</v>
      </c>
      <c r="B1769" s="41"/>
      <c r="C1769" s="43"/>
      <c r="D1769" s="43"/>
      <c r="E1769" s="12" t="s">
        <v>497</v>
      </c>
      <c r="F1769" s="16">
        <f t="shared" ref="F1769:I1771" si="757">F1770</f>
        <v>1552.4</v>
      </c>
      <c r="G1769" s="16">
        <f t="shared" si="757"/>
        <v>1551.4</v>
      </c>
      <c r="H1769" s="16">
        <f t="shared" si="757"/>
        <v>1551.4</v>
      </c>
      <c r="I1769" s="16">
        <f t="shared" si="757"/>
        <v>0</v>
      </c>
      <c r="J1769" s="34"/>
      <c r="P1769" s="21" t="s">
        <v>1346</v>
      </c>
    </row>
    <row r="1770" spans="1:37" x14ac:dyDescent="0.3">
      <c r="A1770" s="43" t="s">
        <v>257</v>
      </c>
      <c r="B1770" s="41">
        <v>800</v>
      </c>
      <c r="C1770" s="43"/>
      <c r="D1770" s="43"/>
      <c r="E1770" s="12" t="s">
        <v>397</v>
      </c>
      <c r="F1770" s="16">
        <f t="shared" si="757"/>
        <v>1552.4</v>
      </c>
      <c r="G1770" s="16">
        <f t="shared" si="757"/>
        <v>1551.4</v>
      </c>
      <c r="H1770" s="16">
        <f t="shared" si="757"/>
        <v>1551.4</v>
      </c>
      <c r="I1770" s="16">
        <f t="shared" si="757"/>
        <v>0</v>
      </c>
      <c r="J1770" s="34"/>
      <c r="N1770" s="21" t="s">
        <v>1343</v>
      </c>
    </row>
    <row r="1771" spans="1:37" x14ac:dyDescent="0.3">
      <c r="A1771" s="43" t="s">
        <v>257</v>
      </c>
      <c r="B1771" s="41">
        <v>850</v>
      </c>
      <c r="C1771" s="43"/>
      <c r="D1771" s="43"/>
      <c r="E1771" s="12" t="s">
        <v>414</v>
      </c>
      <c r="F1771" s="16">
        <f t="shared" si="757"/>
        <v>1552.4</v>
      </c>
      <c r="G1771" s="16">
        <f t="shared" si="757"/>
        <v>1551.4</v>
      </c>
      <c r="H1771" s="16">
        <f t="shared" si="757"/>
        <v>1551.4</v>
      </c>
      <c r="I1771" s="16">
        <f t="shared" si="757"/>
        <v>0</v>
      </c>
      <c r="J1771" s="34"/>
      <c r="O1771" s="21" t="s">
        <v>1344</v>
      </c>
    </row>
    <row r="1772" spans="1:37" x14ac:dyDescent="0.3">
      <c r="A1772" s="43" t="s">
        <v>257</v>
      </c>
      <c r="B1772" s="41">
        <v>850</v>
      </c>
      <c r="C1772" s="43" t="s">
        <v>159</v>
      </c>
      <c r="D1772" s="43" t="s">
        <v>87</v>
      </c>
      <c r="E1772" s="12" t="s">
        <v>370</v>
      </c>
      <c r="F1772" s="16">
        <v>1552.4</v>
      </c>
      <c r="G1772" s="16">
        <v>1551.4</v>
      </c>
      <c r="H1772" s="16">
        <v>1551.4</v>
      </c>
      <c r="I1772" s="16"/>
      <c r="J1772" s="34"/>
    </row>
    <row r="1773" spans="1:37" ht="46.8" x14ac:dyDescent="0.3">
      <c r="A1773" s="17" t="s">
        <v>1203</v>
      </c>
      <c r="B1773" s="41"/>
      <c r="C1773" s="43"/>
      <c r="D1773" s="43"/>
      <c r="E1773" s="12" t="s">
        <v>1205</v>
      </c>
      <c r="F1773" s="16">
        <f t="shared" ref="F1773:I1773" si="758">F1774</f>
        <v>1600</v>
      </c>
      <c r="G1773" s="16">
        <f t="shared" si="758"/>
        <v>0</v>
      </c>
      <c r="H1773" s="16">
        <f t="shared" si="758"/>
        <v>0</v>
      </c>
      <c r="I1773" s="16">
        <f t="shared" si="758"/>
        <v>0</v>
      </c>
      <c r="J1773" s="34"/>
      <c r="M1773" s="21" t="s">
        <v>1342</v>
      </c>
    </row>
    <row r="1774" spans="1:37" ht="46.8" x14ac:dyDescent="0.3">
      <c r="A1774" s="17" t="s">
        <v>1204</v>
      </c>
      <c r="B1774" s="41"/>
      <c r="C1774" s="43"/>
      <c r="D1774" s="43"/>
      <c r="E1774" s="12" t="s">
        <v>1206</v>
      </c>
      <c r="F1774" s="16">
        <f t="shared" ref="F1774:I1774" si="759">F1775+F1778</f>
        <v>1600</v>
      </c>
      <c r="G1774" s="16">
        <f t="shared" si="759"/>
        <v>0</v>
      </c>
      <c r="H1774" s="16">
        <f t="shared" si="759"/>
        <v>0</v>
      </c>
      <c r="I1774" s="16">
        <f t="shared" si="759"/>
        <v>0</v>
      </c>
      <c r="J1774" s="34"/>
      <c r="P1774" s="21" t="s">
        <v>1346</v>
      </c>
    </row>
    <row r="1775" spans="1:37" ht="31.2" hidden="1" x14ac:dyDescent="0.3">
      <c r="A1775" s="17" t="s">
        <v>1204</v>
      </c>
      <c r="B1775" s="41">
        <v>300</v>
      </c>
      <c r="C1775" s="43"/>
      <c r="D1775" s="43"/>
      <c r="E1775" s="12" t="s">
        <v>393</v>
      </c>
      <c r="F1775" s="16">
        <f t="shared" ref="F1775:I1776" si="760">F1776</f>
        <v>0</v>
      </c>
      <c r="G1775" s="16">
        <f t="shared" si="760"/>
        <v>0</v>
      </c>
      <c r="H1775" s="16">
        <f t="shared" si="760"/>
        <v>0</v>
      </c>
      <c r="I1775" s="16">
        <f t="shared" si="760"/>
        <v>0</v>
      </c>
      <c r="J1775" s="34">
        <v>0</v>
      </c>
      <c r="N1775" s="21" t="s">
        <v>1343</v>
      </c>
    </row>
    <row r="1776" spans="1:37" ht="31.2" hidden="1" x14ac:dyDescent="0.3">
      <c r="A1776" s="17" t="s">
        <v>1204</v>
      </c>
      <c r="B1776" s="41">
        <v>320</v>
      </c>
      <c r="C1776" s="43"/>
      <c r="D1776" s="43"/>
      <c r="E1776" s="12" t="s">
        <v>402</v>
      </c>
      <c r="F1776" s="16">
        <f t="shared" si="760"/>
        <v>0</v>
      </c>
      <c r="G1776" s="16">
        <f t="shared" si="760"/>
        <v>0</v>
      </c>
      <c r="H1776" s="16">
        <f t="shared" si="760"/>
        <v>0</v>
      </c>
      <c r="I1776" s="16">
        <f t="shared" si="760"/>
        <v>0</v>
      </c>
      <c r="J1776" s="34">
        <v>0</v>
      </c>
      <c r="O1776" s="21" t="s">
        <v>1344</v>
      </c>
    </row>
    <row r="1777" spans="1:37" hidden="1" x14ac:dyDescent="0.3">
      <c r="A1777" s="17" t="s">
        <v>1204</v>
      </c>
      <c r="B1777" s="41">
        <v>320</v>
      </c>
      <c r="C1777" s="43" t="s">
        <v>49</v>
      </c>
      <c r="D1777" s="43" t="s">
        <v>104</v>
      </c>
      <c r="E1777" s="12" t="s">
        <v>385</v>
      </c>
      <c r="F1777" s="16"/>
      <c r="G1777" s="16"/>
      <c r="H1777" s="16"/>
      <c r="I1777" s="16"/>
      <c r="J1777" s="34">
        <v>0</v>
      </c>
    </row>
    <row r="1778" spans="1:37" x14ac:dyDescent="0.3">
      <c r="A1778" s="17" t="s">
        <v>1204</v>
      </c>
      <c r="B1778" s="17" t="s">
        <v>847</v>
      </c>
      <c r="C1778" s="43"/>
      <c r="D1778" s="43"/>
      <c r="E1778" s="12" t="s">
        <v>397</v>
      </c>
      <c r="F1778" s="16">
        <f t="shared" ref="F1778:I1779" si="761">F1779</f>
        <v>1600</v>
      </c>
      <c r="G1778" s="16">
        <f t="shared" si="761"/>
        <v>0</v>
      </c>
      <c r="H1778" s="16">
        <f t="shared" si="761"/>
        <v>0</v>
      </c>
      <c r="I1778" s="16">
        <f t="shared" si="761"/>
        <v>0</v>
      </c>
      <c r="J1778" s="34"/>
      <c r="N1778" s="21" t="s">
        <v>1343</v>
      </c>
    </row>
    <row r="1779" spans="1:37" ht="78" x14ac:dyDescent="0.3">
      <c r="A1779" s="17" t="s">
        <v>1204</v>
      </c>
      <c r="B1779" s="41">
        <v>810</v>
      </c>
      <c r="C1779" s="43"/>
      <c r="D1779" s="43"/>
      <c r="E1779" s="12" t="s">
        <v>412</v>
      </c>
      <c r="F1779" s="16">
        <f t="shared" si="761"/>
        <v>1600</v>
      </c>
      <c r="G1779" s="16">
        <f t="shared" si="761"/>
        <v>0</v>
      </c>
      <c r="H1779" s="16">
        <f t="shared" si="761"/>
        <v>0</v>
      </c>
      <c r="I1779" s="16">
        <f t="shared" si="761"/>
        <v>0</v>
      </c>
      <c r="J1779" s="34"/>
      <c r="O1779" s="21" t="s">
        <v>1344</v>
      </c>
    </row>
    <row r="1780" spans="1:37" x14ac:dyDescent="0.3">
      <c r="A1780" s="17" t="s">
        <v>1204</v>
      </c>
      <c r="B1780" s="41">
        <v>810</v>
      </c>
      <c r="C1780" s="43" t="s">
        <v>159</v>
      </c>
      <c r="D1780" s="43" t="s">
        <v>87</v>
      </c>
      <c r="E1780" s="12" t="s">
        <v>370</v>
      </c>
      <c r="F1780" s="16">
        <v>1600</v>
      </c>
      <c r="G1780" s="16"/>
      <c r="H1780" s="16"/>
      <c r="I1780" s="16"/>
      <c r="J1780" s="34"/>
    </row>
    <row r="1781" spans="1:37" ht="46.8" x14ac:dyDescent="0.3">
      <c r="A1781" s="17" t="s">
        <v>1194</v>
      </c>
      <c r="B1781" s="41"/>
      <c r="C1781" s="43"/>
      <c r="D1781" s="43"/>
      <c r="E1781" s="12" t="s">
        <v>1196</v>
      </c>
      <c r="F1781" s="16">
        <f t="shared" ref="F1781:I1784" si="762">F1782</f>
        <v>16900</v>
      </c>
      <c r="G1781" s="16">
        <f t="shared" si="762"/>
        <v>0</v>
      </c>
      <c r="H1781" s="16">
        <f t="shared" si="762"/>
        <v>0</v>
      </c>
      <c r="I1781" s="16">
        <f t="shared" si="762"/>
        <v>0</v>
      </c>
      <c r="J1781" s="34"/>
      <c r="M1781" s="21" t="s">
        <v>1342</v>
      </c>
    </row>
    <row r="1782" spans="1:37" ht="46.8" x14ac:dyDescent="0.3">
      <c r="A1782" s="17" t="s">
        <v>1195</v>
      </c>
      <c r="B1782" s="41"/>
      <c r="C1782" s="43"/>
      <c r="D1782" s="43"/>
      <c r="E1782" s="12" t="s">
        <v>1198</v>
      </c>
      <c r="F1782" s="16">
        <f t="shared" si="762"/>
        <v>16900</v>
      </c>
      <c r="G1782" s="16">
        <f t="shared" si="762"/>
        <v>0</v>
      </c>
      <c r="H1782" s="16">
        <f t="shared" si="762"/>
        <v>0</v>
      </c>
      <c r="I1782" s="16">
        <f t="shared" si="762"/>
        <v>0</v>
      </c>
      <c r="J1782" s="34"/>
      <c r="P1782" s="21" t="s">
        <v>1346</v>
      </c>
    </row>
    <row r="1783" spans="1:37" ht="31.2" x14ac:dyDescent="0.3">
      <c r="A1783" s="17" t="s">
        <v>1195</v>
      </c>
      <c r="B1783" s="41">
        <v>200</v>
      </c>
      <c r="C1783" s="43"/>
      <c r="D1783" s="43"/>
      <c r="E1783" s="12" t="s">
        <v>392</v>
      </c>
      <c r="F1783" s="16">
        <f t="shared" si="762"/>
        <v>16900</v>
      </c>
      <c r="G1783" s="16">
        <f t="shared" si="762"/>
        <v>0</v>
      </c>
      <c r="H1783" s="16">
        <f t="shared" si="762"/>
        <v>0</v>
      </c>
      <c r="I1783" s="16">
        <f t="shared" si="762"/>
        <v>0</v>
      </c>
      <c r="J1783" s="34"/>
      <c r="N1783" s="21" t="s">
        <v>1343</v>
      </c>
    </row>
    <row r="1784" spans="1:37" ht="46.8" x14ac:dyDescent="0.3">
      <c r="A1784" s="17" t="s">
        <v>1195</v>
      </c>
      <c r="B1784" s="41">
        <v>240</v>
      </c>
      <c r="C1784" s="43"/>
      <c r="D1784" s="43"/>
      <c r="E1784" s="12" t="s">
        <v>400</v>
      </c>
      <c r="F1784" s="16">
        <f t="shared" si="762"/>
        <v>16900</v>
      </c>
      <c r="G1784" s="16">
        <f t="shared" si="762"/>
        <v>0</v>
      </c>
      <c r="H1784" s="16">
        <f t="shared" si="762"/>
        <v>0</v>
      </c>
      <c r="I1784" s="16">
        <f t="shared" si="762"/>
        <v>0</v>
      </c>
      <c r="J1784" s="34"/>
      <c r="O1784" s="21" t="s">
        <v>1344</v>
      </c>
    </row>
    <row r="1785" spans="1:37" ht="31.2" x14ac:dyDescent="0.3">
      <c r="A1785" s="17" t="s">
        <v>1195</v>
      </c>
      <c r="B1785" s="41">
        <v>240</v>
      </c>
      <c r="C1785" s="43" t="s">
        <v>159</v>
      </c>
      <c r="D1785" s="43" t="s">
        <v>112</v>
      </c>
      <c r="E1785" s="12" t="s">
        <v>1175</v>
      </c>
      <c r="F1785" s="16">
        <v>16900</v>
      </c>
      <c r="G1785" s="16"/>
      <c r="H1785" s="16"/>
      <c r="I1785" s="16"/>
      <c r="J1785" s="34"/>
    </row>
    <row r="1786" spans="1:37" ht="31.2" x14ac:dyDescent="0.3">
      <c r="A1786" s="17" t="s">
        <v>1131</v>
      </c>
      <c r="B1786" s="41"/>
      <c r="C1786" s="43"/>
      <c r="D1786" s="43"/>
      <c r="E1786" s="12" t="s">
        <v>1133</v>
      </c>
      <c r="F1786" s="16">
        <f t="shared" ref="F1786:I1789" si="763">F1787</f>
        <v>71.400000000000006</v>
      </c>
      <c r="G1786" s="16">
        <f t="shared" si="763"/>
        <v>0</v>
      </c>
      <c r="H1786" s="16">
        <f t="shared" si="763"/>
        <v>0</v>
      </c>
      <c r="I1786" s="16">
        <f t="shared" si="763"/>
        <v>0</v>
      </c>
      <c r="J1786" s="34"/>
      <c r="M1786" s="21" t="s">
        <v>1342</v>
      </c>
    </row>
    <row r="1787" spans="1:37" ht="31.2" x14ac:dyDescent="0.3">
      <c r="A1787" s="17" t="s">
        <v>1132</v>
      </c>
      <c r="B1787" s="41"/>
      <c r="C1787" s="43"/>
      <c r="D1787" s="43"/>
      <c r="E1787" s="12" t="s">
        <v>1134</v>
      </c>
      <c r="F1787" s="16">
        <f t="shared" si="763"/>
        <v>71.400000000000006</v>
      </c>
      <c r="G1787" s="16">
        <f t="shared" si="763"/>
        <v>0</v>
      </c>
      <c r="H1787" s="16">
        <f t="shared" si="763"/>
        <v>0</v>
      </c>
      <c r="I1787" s="16">
        <f t="shared" si="763"/>
        <v>0</v>
      </c>
      <c r="J1787" s="34"/>
      <c r="P1787" s="21" t="s">
        <v>1346</v>
      </c>
    </row>
    <row r="1788" spans="1:37" ht="46.8" x14ac:dyDescent="0.3">
      <c r="A1788" s="17" t="s">
        <v>1132</v>
      </c>
      <c r="B1788" s="41">
        <v>400</v>
      </c>
      <c r="C1788" s="43"/>
      <c r="D1788" s="43"/>
      <c r="E1788" s="12" t="s">
        <v>394</v>
      </c>
      <c r="F1788" s="16">
        <f t="shared" si="763"/>
        <v>71.400000000000006</v>
      </c>
      <c r="G1788" s="16">
        <f t="shared" si="763"/>
        <v>0</v>
      </c>
      <c r="H1788" s="16">
        <f t="shared" si="763"/>
        <v>0</v>
      </c>
      <c r="I1788" s="16">
        <f t="shared" si="763"/>
        <v>0</v>
      </c>
      <c r="J1788" s="34"/>
      <c r="N1788" s="21" t="s">
        <v>1343</v>
      </c>
    </row>
    <row r="1789" spans="1:37" x14ac:dyDescent="0.3">
      <c r="A1789" s="17" t="s">
        <v>1132</v>
      </c>
      <c r="B1789" s="41">
        <v>410</v>
      </c>
      <c r="C1789" s="43"/>
      <c r="D1789" s="43"/>
      <c r="E1789" s="12" t="s">
        <v>407</v>
      </c>
      <c r="F1789" s="16">
        <f t="shared" si="763"/>
        <v>71.400000000000006</v>
      </c>
      <c r="G1789" s="16">
        <f t="shared" si="763"/>
        <v>0</v>
      </c>
      <c r="H1789" s="16">
        <f t="shared" si="763"/>
        <v>0</v>
      </c>
      <c r="I1789" s="16">
        <f t="shared" si="763"/>
        <v>0</v>
      </c>
      <c r="J1789" s="34"/>
      <c r="O1789" s="21" t="s">
        <v>1344</v>
      </c>
    </row>
    <row r="1790" spans="1:37" x14ac:dyDescent="0.3">
      <c r="A1790" s="17" t="s">
        <v>1132</v>
      </c>
      <c r="B1790" s="41">
        <v>410</v>
      </c>
      <c r="C1790" s="43" t="s">
        <v>159</v>
      </c>
      <c r="D1790" s="43" t="s">
        <v>87</v>
      </c>
      <c r="E1790" s="12" t="s">
        <v>370</v>
      </c>
      <c r="F1790" s="16">
        <v>71.400000000000006</v>
      </c>
      <c r="G1790" s="16"/>
      <c r="H1790" s="16"/>
      <c r="I1790" s="16"/>
      <c r="J1790" s="34"/>
    </row>
    <row r="1791" spans="1:37" s="9" customFormat="1" ht="46.8" x14ac:dyDescent="0.3">
      <c r="A1791" s="8" t="s">
        <v>259</v>
      </c>
      <c r="B1791" s="14"/>
      <c r="C1791" s="8"/>
      <c r="D1791" s="8"/>
      <c r="E1791" s="13" t="s">
        <v>678</v>
      </c>
      <c r="F1791" s="15">
        <f>F1792+F1801+F1806</f>
        <v>88897.9</v>
      </c>
      <c r="G1791" s="15">
        <f>G1792+G1801+G1806</f>
        <v>47645.100000000006</v>
      </c>
      <c r="H1791" s="15">
        <f>H1792+H1801+H1806</f>
        <v>47645.100000000006</v>
      </c>
      <c r="I1791" s="15">
        <f>I1792+I1801+I1806</f>
        <v>0</v>
      </c>
      <c r="J1791" s="33"/>
      <c r="K1791" s="23"/>
      <c r="L1791" s="23" t="s">
        <v>1341</v>
      </c>
      <c r="M1791" s="23"/>
      <c r="N1791" s="23"/>
      <c r="O1791" s="23"/>
      <c r="P1791" s="23"/>
      <c r="Q1791" s="23"/>
      <c r="R1791" s="23"/>
      <c r="S1791" s="23"/>
      <c r="T1791" s="23"/>
      <c r="U1791" s="23"/>
      <c r="V1791" s="23"/>
      <c r="W1791" s="23"/>
      <c r="X1791" s="23"/>
      <c r="Y1791" s="23"/>
      <c r="Z1791" s="23"/>
      <c r="AA1791" s="23"/>
      <c r="AB1791" s="23"/>
      <c r="AC1791" s="23"/>
      <c r="AD1791" s="23"/>
      <c r="AE1791" s="23"/>
      <c r="AF1791" s="23"/>
      <c r="AG1791" s="23"/>
      <c r="AH1791" s="23"/>
      <c r="AI1791" s="23"/>
      <c r="AJ1791" s="23"/>
      <c r="AK1791" s="23"/>
    </row>
    <row r="1792" spans="1:37" ht="62.4" x14ac:dyDescent="0.3">
      <c r="A1792" s="43" t="s">
        <v>260</v>
      </c>
      <c r="B1792" s="41"/>
      <c r="C1792" s="43"/>
      <c r="D1792" s="43"/>
      <c r="E1792" s="12" t="s">
        <v>679</v>
      </c>
      <c r="F1792" s="16">
        <f>F1793+F1797</f>
        <v>18503.599999999999</v>
      </c>
      <c r="G1792" s="16">
        <f t="shared" ref="G1792:I1792" si="764">G1793+G1797</f>
        <v>18980.599999999999</v>
      </c>
      <c r="H1792" s="16">
        <f t="shared" si="764"/>
        <v>18980.599999999999</v>
      </c>
      <c r="I1792" s="16">
        <f t="shared" si="764"/>
        <v>0</v>
      </c>
      <c r="J1792" s="34"/>
      <c r="M1792" s="21" t="s">
        <v>1342</v>
      </c>
    </row>
    <row r="1793" spans="1:16" ht="46.8" x14ac:dyDescent="0.3">
      <c r="A1793" s="43" t="s">
        <v>1353</v>
      </c>
      <c r="B1793" s="41"/>
      <c r="C1793" s="43"/>
      <c r="D1793" s="43"/>
      <c r="E1793" s="12" t="s">
        <v>436</v>
      </c>
      <c r="F1793" s="16">
        <f>F1794</f>
        <v>18429</v>
      </c>
      <c r="G1793" s="16">
        <f t="shared" ref="G1793:I1795" si="765">G1794</f>
        <v>18980.599999999999</v>
      </c>
      <c r="H1793" s="16">
        <f t="shared" si="765"/>
        <v>18980.599999999999</v>
      </c>
      <c r="I1793" s="16">
        <f t="shared" si="765"/>
        <v>0</v>
      </c>
      <c r="J1793" s="34"/>
      <c r="P1793" s="21" t="s">
        <v>1346</v>
      </c>
    </row>
    <row r="1794" spans="1:16" ht="46.8" x14ac:dyDescent="0.3">
      <c r="A1794" s="43" t="s">
        <v>1353</v>
      </c>
      <c r="B1794" s="41">
        <v>600</v>
      </c>
      <c r="C1794" s="43"/>
      <c r="D1794" s="43"/>
      <c r="E1794" s="12" t="s">
        <v>395</v>
      </c>
      <c r="F1794" s="16">
        <f>F1795</f>
        <v>18429</v>
      </c>
      <c r="G1794" s="16">
        <f t="shared" si="765"/>
        <v>18980.599999999999</v>
      </c>
      <c r="H1794" s="16">
        <f t="shared" si="765"/>
        <v>18980.599999999999</v>
      </c>
      <c r="I1794" s="16">
        <f t="shared" si="765"/>
        <v>0</v>
      </c>
      <c r="J1794" s="34"/>
      <c r="N1794" s="21" t="s">
        <v>1343</v>
      </c>
    </row>
    <row r="1795" spans="1:16" x14ac:dyDescent="0.3">
      <c r="A1795" s="43" t="s">
        <v>1353</v>
      </c>
      <c r="B1795" s="41">
        <v>610</v>
      </c>
      <c r="C1795" s="43"/>
      <c r="D1795" s="43"/>
      <c r="E1795" s="12" t="s">
        <v>409</v>
      </c>
      <c r="F1795" s="16">
        <f>F1796</f>
        <v>18429</v>
      </c>
      <c r="G1795" s="16">
        <f t="shared" si="765"/>
        <v>18980.599999999999</v>
      </c>
      <c r="H1795" s="16">
        <f t="shared" si="765"/>
        <v>18980.599999999999</v>
      </c>
      <c r="I1795" s="16">
        <f t="shared" si="765"/>
        <v>0</v>
      </c>
      <c r="J1795" s="34"/>
      <c r="O1795" s="21" t="s">
        <v>1344</v>
      </c>
    </row>
    <row r="1796" spans="1:16" x14ac:dyDescent="0.3">
      <c r="A1796" s="43" t="s">
        <v>1353</v>
      </c>
      <c r="B1796" s="41">
        <v>610</v>
      </c>
      <c r="C1796" s="43" t="s">
        <v>159</v>
      </c>
      <c r="D1796" s="43" t="s">
        <v>17</v>
      </c>
      <c r="E1796" s="12" t="s">
        <v>371</v>
      </c>
      <c r="F1796" s="16">
        <v>18429</v>
      </c>
      <c r="G1796" s="16">
        <v>18980.599999999999</v>
      </c>
      <c r="H1796" s="16">
        <v>18980.599999999999</v>
      </c>
      <c r="I1796" s="16"/>
      <c r="J1796" s="34"/>
    </row>
    <row r="1797" spans="1:16" ht="31.2" x14ac:dyDescent="0.3">
      <c r="A1797" s="43" t="s">
        <v>1354</v>
      </c>
      <c r="B1797" s="41"/>
      <c r="C1797" s="43"/>
      <c r="D1797" s="43"/>
      <c r="E1797" s="12" t="s">
        <v>786</v>
      </c>
      <c r="F1797" s="16">
        <f>F1798</f>
        <v>74.599999999999994</v>
      </c>
      <c r="G1797" s="16">
        <f t="shared" ref="G1797:I1799" si="766">G1798</f>
        <v>0</v>
      </c>
      <c r="H1797" s="16">
        <f t="shared" si="766"/>
        <v>0</v>
      </c>
      <c r="I1797" s="16">
        <f t="shared" si="766"/>
        <v>0</v>
      </c>
      <c r="J1797" s="34"/>
      <c r="P1797" s="21" t="s">
        <v>1346</v>
      </c>
    </row>
    <row r="1798" spans="1:16" ht="46.8" x14ac:dyDescent="0.3">
      <c r="A1798" s="43" t="s">
        <v>1354</v>
      </c>
      <c r="B1798" s="41">
        <v>600</v>
      </c>
      <c r="C1798" s="43"/>
      <c r="D1798" s="43"/>
      <c r="E1798" s="12" t="s">
        <v>395</v>
      </c>
      <c r="F1798" s="16">
        <f>F1799</f>
        <v>74.599999999999994</v>
      </c>
      <c r="G1798" s="16">
        <f t="shared" si="766"/>
        <v>0</v>
      </c>
      <c r="H1798" s="16">
        <f t="shared" si="766"/>
        <v>0</v>
      </c>
      <c r="I1798" s="16">
        <f t="shared" si="766"/>
        <v>0</v>
      </c>
      <c r="J1798" s="34"/>
      <c r="N1798" s="21" t="s">
        <v>1343</v>
      </c>
    </row>
    <row r="1799" spans="1:16" x14ac:dyDescent="0.3">
      <c r="A1799" s="43" t="s">
        <v>1354</v>
      </c>
      <c r="B1799" s="41">
        <v>610</v>
      </c>
      <c r="C1799" s="43"/>
      <c r="D1799" s="43"/>
      <c r="E1799" s="12" t="s">
        <v>409</v>
      </c>
      <c r="F1799" s="16">
        <f>F1800</f>
        <v>74.599999999999994</v>
      </c>
      <c r="G1799" s="16">
        <f t="shared" si="766"/>
        <v>0</v>
      </c>
      <c r="H1799" s="16">
        <f t="shared" si="766"/>
        <v>0</v>
      </c>
      <c r="I1799" s="16">
        <f t="shared" si="766"/>
        <v>0</v>
      </c>
      <c r="J1799" s="34"/>
      <c r="O1799" s="21" t="s">
        <v>1344</v>
      </c>
    </row>
    <row r="1800" spans="1:16" x14ac:dyDescent="0.3">
      <c r="A1800" s="43" t="s">
        <v>1354</v>
      </c>
      <c r="B1800" s="41">
        <v>610</v>
      </c>
      <c r="C1800" s="43" t="s">
        <v>159</v>
      </c>
      <c r="D1800" s="43" t="s">
        <v>17</v>
      </c>
      <c r="E1800" s="12" t="s">
        <v>371</v>
      </c>
      <c r="F1800" s="16">
        <v>74.599999999999994</v>
      </c>
      <c r="G1800" s="16"/>
      <c r="H1800" s="16"/>
      <c r="I1800" s="16"/>
      <c r="J1800" s="34"/>
    </row>
    <row r="1801" spans="1:16" ht="46.8" x14ac:dyDescent="0.3">
      <c r="A1801" s="43" t="s">
        <v>538</v>
      </c>
      <c r="B1801" s="41"/>
      <c r="C1801" s="43"/>
      <c r="D1801" s="43"/>
      <c r="E1801" s="12" t="s">
        <v>554</v>
      </c>
      <c r="F1801" s="16">
        <f>F1802</f>
        <v>38394.300000000003</v>
      </c>
      <c r="G1801" s="16">
        <f t="shared" ref="G1801:I1801" si="767">G1802</f>
        <v>28664.500000000004</v>
      </c>
      <c r="H1801" s="16">
        <f t="shared" si="767"/>
        <v>28664.500000000004</v>
      </c>
      <c r="I1801" s="16">
        <f t="shared" si="767"/>
        <v>0</v>
      </c>
      <c r="J1801" s="34"/>
      <c r="M1801" s="21" t="s">
        <v>1342</v>
      </c>
    </row>
    <row r="1802" spans="1:16" ht="31.2" x14ac:dyDescent="0.3">
      <c r="A1802" s="17" t="s">
        <v>1197</v>
      </c>
      <c r="B1802" s="41"/>
      <c r="C1802" s="43"/>
      <c r="D1802" s="43"/>
      <c r="E1802" s="12" t="s">
        <v>1348</v>
      </c>
      <c r="F1802" s="16">
        <f t="shared" ref="F1802:I1804" si="768">F1803</f>
        <v>38394.300000000003</v>
      </c>
      <c r="G1802" s="16">
        <f t="shared" si="768"/>
        <v>28664.500000000004</v>
      </c>
      <c r="H1802" s="16">
        <f t="shared" si="768"/>
        <v>28664.500000000004</v>
      </c>
      <c r="I1802" s="16">
        <f t="shared" si="768"/>
        <v>0</v>
      </c>
      <c r="J1802" s="34"/>
      <c r="P1802" s="21" t="s">
        <v>1346</v>
      </c>
    </row>
    <row r="1803" spans="1:16" ht="31.2" x14ac:dyDescent="0.3">
      <c r="A1803" s="17" t="s">
        <v>1197</v>
      </c>
      <c r="B1803" s="41">
        <v>200</v>
      </c>
      <c r="C1803" s="43"/>
      <c r="D1803" s="43"/>
      <c r="E1803" s="12" t="s">
        <v>392</v>
      </c>
      <c r="F1803" s="16">
        <f t="shared" si="768"/>
        <v>38394.300000000003</v>
      </c>
      <c r="G1803" s="16">
        <f t="shared" si="768"/>
        <v>28664.500000000004</v>
      </c>
      <c r="H1803" s="16">
        <f t="shared" si="768"/>
        <v>28664.500000000004</v>
      </c>
      <c r="I1803" s="16">
        <f t="shared" si="768"/>
        <v>0</v>
      </c>
      <c r="J1803" s="34"/>
      <c r="N1803" s="21" t="s">
        <v>1343</v>
      </c>
    </row>
    <row r="1804" spans="1:16" ht="46.8" x14ac:dyDescent="0.3">
      <c r="A1804" s="17" t="s">
        <v>1197</v>
      </c>
      <c r="B1804" s="41">
        <v>240</v>
      </c>
      <c r="C1804" s="43"/>
      <c r="D1804" s="43"/>
      <c r="E1804" s="12" t="s">
        <v>400</v>
      </c>
      <c r="F1804" s="16">
        <f t="shared" si="768"/>
        <v>38394.300000000003</v>
      </c>
      <c r="G1804" s="16">
        <f t="shared" si="768"/>
        <v>28664.500000000004</v>
      </c>
      <c r="H1804" s="16">
        <f t="shared" si="768"/>
        <v>28664.500000000004</v>
      </c>
      <c r="I1804" s="16">
        <f t="shared" si="768"/>
        <v>0</v>
      </c>
      <c r="J1804" s="34"/>
      <c r="O1804" s="21" t="s">
        <v>1344</v>
      </c>
    </row>
    <row r="1805" spans="1:16" x14ac:dyDescent="0.3">
      <c r="A1805" s="17" t="s">
        <v>1197</v>
      </c>
      <c r="B1805" s="41">
        <v>240</v>
      </c>
      <c r="C1805" s="43" t="s">
        <v>159</v>
      </c>
      <c r="D1805" s="43" t="s">
        <v>17</v>
      </c>
      <c r="E1805" s="12" t="s">
        <v>371</v>
      </c>
      <c r="F1805" s="16">
        <f>9729.8+28664.5</f>
        <v>38394.300000000003</v>
      </c>
      <c r="G1805" s="16">
        <v>28664.500000000004</v>
      </c>
      <c r="H1805" s="16">
        <v>28664.500000000004</v>
      </c>
      <c r="I1805" s="16"/>
      <c r="J1805" s="34"/>
    </row>
    <row r="1806" spans="1:16" ht="46.8" x14ac:dyDescent="0.3">
      <c r="A1806" s="17" t="s">
        <v>1238</v>
      </c>
      <c r="B1806" s="41"/>
      <c r="C1806" s="43"/>
      <c r="D1806" s="43"/>
      <c r="E1806" s="12" t="s">
        <v>1240</v>
      </c>
      <c r="F1806" s="16">
        <f>F1811+F1807</f>
        <v>32000</v>
      </c>
      <c r="G1806" s="16">
        <f t="shared" ref="G1806:I1806" si="769">G1811+G1807</f>
        <v>0</v>
      </c>
      <c r="H1806" s="16">
        <f t="shared" si="769"/>
        <v>0</v>
      </c>
      <c r="I1806" s="16">
        <f t="shared" si="769"/>
        <v>0</v>
      </c>
      <c r="J1806" s="34"/>
      <c r="M1806" s="21" t="s">
        <v>1342</v>
      </c>
    </row>
    <row r="1807" spans="1:16" ht="31.2" x14ac:dyDescent="0.3">
      <c r="A1807" s="17" t="s">
        <v>1309</v>
      </c>
      <c r="B1807" s="41"/>
      <c r="C1807" s="43"/>
      <c r="D1807" s="43"/>
      <c r="E1807" s="12" t="s">
        <v>1310</v>
      </c>
      <c r="F1807" s="16">
        <f>F1808</f>
        <v>32000</v>
      </c>
      <c r="G1807" s="16">
        <f t="shared" ref="G1807:I1809" si="770">G1808</f>
        <v>0</v>
      </c>
      <c r="H1807" s="16">
        <f t="shared" si="770"/>
        <v>0</v>
      </c>
      <c r="I1807" s="16">
        <f t="shared" si="770"/>
        <v>0</v>
      </c>
      <c r="J1807" s="34"/>
      <c r="P1807" s="21" t="s">
        <v>1346</v>
      </c>
    </row>
    <row r="1808" spans="1:16" x14ac:dyDescent="0.3">
      <c r="A1808" s="17" t="s">
        <v>1309</v>
      </c>
      <c r="B1808" s="17" t="s">
        <v>847</v>
      </c>
      <c r="C1808" s="43"/>
      <c r="D1808" s="43"/>
      <c r="E1808" s="12" t="s">
        <v>397</v>
      </c>
      <c r="F1808" s="16">
        <f>F1809</f>
        <v>32000</v>
      </c>
      <c r="G1808" s="16">
        <f t="shared" si="770"/>
        <v>0</v>
      </c>
      <c r="H1808" s="16">
        <f t="shared" si="770"/>
        <v>0</v>
      </c>
      <c r="I1808" s="16">
        <f t="shared" si="770"/>
        <v>0</v>
      </c>
      <c r="J1808" s="34"/>
      <c r="N1808" s="21" t="s">
        <v>1343</v>
      </c>
    </row>
    <row r="1809" spans="1:37" ht="78" x14ac:dyDescent="0.3">
      <c r="A1809" s="17" t="s">
        <v>1309</v>
      </c>
      <c r="B1809" s="41">
        <v>810</v>
      </c>
      <c r="C1809" s="43"/>
      <c r="D1809" s="43"/>
      <c r="E1809" s="12" t="s">
        <v>412</v>
      </c>
      <c r="F1809" s="16">
        <f>F1810</f>
        <v>32000</v>
      </c>
      <c r="G1809" s="16">
        <f t="shared" si="770"/>
        <v>0</v>
      </c>
      <c r="H1809" s="16">
        <f t="shared" si="770"/>
        <v>0</v>
      </c>
      <c r="I1809" s="16">
        <f t="shared" si="770"/>
        <v>0</v>
      </c>
      <c r="J1809" s="34"/>
      <c r="O1809" s="21" t="s">
        <v>1344</v>
      </c>
    </row>
    <row r="1810" spans="1:37" x14ac:dyDescent="0.3">
      <c r="A1810" s="17" t="s">
        <v>1309</v>
      </c>
      <c r="B1810" s="41">
        <v>810</v>
      </c>
      <c r="C1810" s="43" t="s">
        <v>159</v>
      </c>
      <c r="D1810" s="43" t="s">
        <v>17</v>
      </c>
      <c r="E1810" s="12" t="s">
        <v>371</v>
      </c>
      <c r="F1810" s="16">
        <v>32000</v>
      </c>
      <c r="G1810" s="16"/>
      <c r="H1810" s="16"/>
      <c r="I1810" s="16"/>
      <c r="J1810" s="34"/>
    </row>
    <row r="1811" spans="1:37" hidden="1" x14ac:dyDescent="0.3">
      <c r="A1811" s="17" t="s">
        <v>1239</v>
      </c>
      <c r="B1811" s="41"/>
      <c r="C1811" s="43"/>
      <c r="D1811" s="43"/>
      <c r="E1811" s="12" t="s">
        <v>862</v>
      </c>
      <c r="F1811" s="16">
        <f t="shared" ref="F1811:I1813" si="771">F1812</f>
        <v>0</v>
      </c>
      <c r="G1811" s="16">
        <f t="shared" si="771"/>
        <v>0</v>
      </c>
      <c r="H1811" s="16">
        <f t="shared" si="771"/>
        <v>0</v>
      </c>
      <c r="I1811" s="16">
        <f t="shared" si="771"/>
        <v>0</v>
      </c>
      <c r="J1811" s="34">
        <v>0</v>
      </c>
      <c r="P1811" s="21" t="s">
        <v>1346</v>
      </c>
    </row>
    <row r="1812" spans="1:37" hidden="1" x14ac:dyDescent="0.3">
      <c r="A1812" s="17" t="s">
        <v>1239</v>
      </c>
      <c r="B1812" s="17" t="s">
        <v>847</v>
      </c>
      <c r="C1812" s="43"/>
      <c r="D1812" s="43"/>
      <c r="E1812" s="12" t="s">
        <v>397</v>
      </c>
      <c r="F1812" s="16">
        <f t="shared" si="771"/>
        <v>0</v>
      </c>
      <c r="G1812" s="16">
        <f t="shared" si="771"/>
        <v>0</v>
      </c>
      <c r="H1812" s="16">
        <f t="shared" si="771"/>
        <v>0</v>
      </c>
      <c r="I1812" s="16">
        <f t="shared" si="771"/>
        <v>0</v>
      </c>
      <c r="J1812" s="34">
        <v>0</v>
      </c>
      <c r="N1812" s="21" t="s">
        <v>1343</v>
      </c>
    </row>
    <row r="1813" spans="1:37" ht="78" hidden="1" x14ac:dyDescent="0.3">
      <c r="A1813" s="17" t="s">
        <v>1239</v>
      </c>
      <c r="B1813" s="41">
        <v>810</v>
      </c>
      <c r="C1813" s="43"/>
      <c r="D1813" s="43"/>
      <c r="E1813" s="12" t="s">
        <v>412</v>
      </c>
      <c r="F1813" s="16">
        <f t="shared" si="771"/>
        <v>0</v>
      </c>
      <c r="G1813" s="16">
        <f t="shared" si="771"/>
        <v>0</v>
      </c>
      <c r="H1813" s="16">
        <f t="shared" si="771"/>
        <v>0</v>
      </c>
      <c r="I1813" s="16">
        <f t="shared" si="771"/>
        <v>0</v>
      </c>
      <c r="J1813" s="34">
        <v>0</v>
      </c>
      <c r="O1813" s="21" t="s">
        <v>1344</v>
      </c>
    </row>
    <row r="1814" spans="1:37" hidden="1" x14ac:dyDescent="0.3">
      <c r="A1814" s="17" t="s">
        <v>1239</v>
      </c>
      <c r="B1814" s="41">
        <v>810</v>
      </c>
      <c r="C1814" s="43" t="s">
        <v>159</v>
      </c>
      <c r="D1814" s="43" t="s">
        <v>17</v>
      </c>
      <c r="E1814" s="12" t="s">
        <v>371</v>
      </c>
      <c r="F1814" s="16"/>
      <c r="G1814" s="16"/>
      <c r="H1814" s="16"/>
      <c r="I1814" s="16"/>
      <c r="J1814" s="34">
        <v>0</v>
      </c>
    </row>
    <row r="1815" spans="1:37" s="9" customFormat="1" ht="46.8" x14ac:dyDescent="0.3">
      <c r="A1815" s="8" t="s">
        <v>262</v>
      </c>
      <c r="B1815" s="14"/>
      <c r="C1815" s="8"/>
      <c r="D1815" s="8"/>
      <c r="E1815" s="13" t="s">
        <v>680</v>
      </c>
      <c r="F1815" s="15">
        <f>F1816+F1821+F1828+F1836</f>
        <v>165359.20000000001</v>
      </c>
      <c r="G1815" s="15">
        <f t="shared" ref="G1815:I1815" si="772">G1816+G1821+G1828+G1836</f>
        <v>165359.20000000001</v>
      </c>
      <c r="H1815" s="15">
        <f t="shared" si="772"/>
        <v>165359.20000000001</v>
      </c>
      <c r="I1815" s="15">
        <f t="shared" si="772"/>
        <v>0</v>
      </c>
      <c r="J1815" s="33"/>
      <c r="K1815" s="23"/>
      <c r="L1815" s="23" t="s">
        <v>1341</v>
      </c>
      <c r="M1815" s="23"/>
      <c r="N1815" s="23"/>
      <c r="O1815" s="23"/>
      <c r="P1815" s="23"/>
      <c r="Q1815" s="23"/>
      <c r="R1815" s="23"/>
      <c r="S1815" s="23"/>
      <c r="T1815" s="23"/>
      <c r="U1815" s="23"/>
      <c r="V1815" s="23"/>
      <c r="W1815" s="23"/>
      <c r="X1815" s="23"/>
      <c r="Y1815" s="23"/>
      <c r="Z1815" s="23"/>
      <c r="AA1815" s="23"/>
      <c r="AB1815" s="23"/>
      <c r="AC1815" s="23"/>
      <c r="AD1815" s="23"/>
      <c r="AE1815" s="23"/>
      <c r="AF1815" s="23"/>
      <c r="AG1815" s="23"/>
      <c r="AH1815" s="23"/>
      <c r="AI1815" s="23"/>
      <c r="AJ1815" s="23"/>
      <c r="AK1815" s="23"/>
    </row>
    <row r="1816" spans="1:37" ht="62.4" x14ac:dyDescent="0.3">
      <c r="A1816" s="43" t="s">
        <v>263</v>
      </c>
      <c r="B1816" s="41"/>
      <c r="C1816" s="43"/>
      <c r="D1816" s="43"/>
      <c r="E1816" s="12" t="s">
        <v>681</v>
      </c>
      <c r="F1816" s="16">
        <f t="shared" ref="F1816:I1816" si="773">F1817</f>
        <v>735</v>
      </c>
      <c r="G1816" s="16">
        <f t="shared" si="773"/>
        <v>735</v>
      </c>
      <c r="H1816" s="16">
        <f t="shared" si="773"/>
        <v>735</v>
      </c>
      <c r="I1816" s="16">
        <f t="shared" si="773"/>
        <v>0</v>
      </c>
      <c r="J1816" s="34"/>
      <c r="M1816" s="21" t="s">
        <v>1342</v>
      </c>
    </row>
    <row r="1817" spans="1:37" ht="46.8" x14ac:dyDescent="0.3">
      <c r="A1817" s="43" t="s">
        <v>261</v>
      </c>
      <c r="B1817" s="41"/>
      <c r="C1817" s="43"/>
      <c r="D1817" s="43"/>
      <c r="E1817" s="12" t="s">
        <v>498</v>
      </c>
      <c r="F1817" s="16">
        <f t="shared" ref="F1817:I1819" si="774">F1818</f>
        <v>735</v>
      </c>
      <c r="G1817" s="16">
        <f t="shared" si="774"/>
        <v>735</v>
      </c>
      <c r="H1817" s="16">
        <f t="shared" si="774"/>
        <v>735</v>
      </c>
      <c r="I1817" s="16">
        <f t="shared" si="774"/>
        <v>0</v>
      </c>
      <c r="J1817" s="34"/>
      <c r="P1817" s="21" t="s">
        <v>1346</v>
      </c>
    </row>
    <row r="1818" spans="1:37" ht="31.2" x14ac:dyDescent="0.3">
      <c r="A1818" s="43" t="s">
        <v>261</v>
      </c>
      <c r="B1818" s="41">
        <v>200</v>
      </c>
      <c r="C1818" s="43"/>
      <c r="D1818" s="43"/>
      <c r="E1818" s="12" t="s">
        <v>392</v>
      </c>
      <c r="F1818" s="16">
        <f t="shared" si="774"/>
        <v>735</v>
      </c>
      <c r="G1818" s="16">
        <f t="shared" si="774"/>
        <v>735</v>
      </c>
      <c r="H1818" s="16">
        <f t="shared" si="774"/>
        <v>735</v>
      </c>
      <c r="I1818" s="16">
        <f t="shared" si="774"/>
        <v>0</v>
      </c>
      <c r="J1818" s="34"/>
      <c r="N1818" s="21" t="s">
        <v>1343</v>
      </c>
    </row>
    <row r="1819" spans="1:37" ht="46.8" x14ac:dyDescent="0.3">
      <c r="A1819" s="43" t="s">
        <v>261</v>
      </c>
      <c r="B1819" s="41">
        <v>240</v>
      </c>
      <c r="C1819" s="43"/>
      <c r="D1819" s="43"/>
      <c r="E1819" s="12" t="s">
        <v>400</v>
      </c>
      <c r="F1819" s="16">
        <f t="shared" si="774"/>
        <v>735</v>
      </c>
      <c r="G1819" s="16">
        <f t="shared" si="774"/>
        <v>735</v>
      </c>
      <c r="H1819" s="16">
        <f t="shared" si="774"/>
        <v>735</v>
      </c>
      <c r="I1819" s="16">
        <f t="shared" si="774"/>
        <v>0</v>
      </c>
      <c r="J1819" s="34"/>
      <c r="O1819" s="21" t="s">
        <v>1344</v>
      </c>
    </row>
    <row r="1820" spans="1:37" ht="31.2" x14ac:dyDescent="0.3">
      <c r="A1820" s="43" t="s">
        <v>261</v>
      </c>
      <c r="B1820" s="41">
        <v>240</v>
      </c>
      <c r="C1820" s="43" t="s">
        <v>159</v>
      </c>
      <c r="D1820" s="43" t="s">
        <v>159</v>
      </c>
      <c r="E1820" s="12" t="s">
        <v>372</v>
      </c>
      <c r="F1820" s="19">
        <v>735</v>
      </c>
      <c r="G1820" s="19">
        <v>735</v>
      </c>
      <c r="H1820" s="19">
        <v>735</v>
      </c>
      <c r="I1820" s="19"/>
      <c r="J1820" s="35"/>
    </row>
    <row r="1821" spans="1:37" ht="46.8" x14ac:dyDescent="0.3">
      <c r="A1821" s="43" t="s">
        <v>265</v>
      </c>
      <c r="B1821" s="41"/>
      <c r="C1821" s="43"/>
      <c r="D1821" s="43"/>
      <c r="E1821" s="12" t="s">
        <v>682</v>
      </c>
      <c r="F1821" s="16">
        <f t="shared" ref="F1821:I1824" si="775">F1822</f>
        <v>38810.6</v>
      </c>
      <c r="G1821" s="16">
        <f t="shared" si="775"/>
        <v>38810.6</v>
      </c>
      <c r="H1821" s="16">
        <f t="shared" si="775"/>
        <v>38810.6</v>
      </c>
      <c r="I1821" s="16">
        <f t="shared" si="775"/>
        <v>0</v>
      </c>
      <c r="J1821" s="34"/>
      <c r="M1821" s="21" t="s">
        <v>1342</v>
      </c>
    </row>
    <row r="1822" spans="1:37" ht="46.8" x14ac:dyDescent="0.3">
      <c r="A1822" s="43" t="s">
        <v>264</v>
      </c>
      <c r="B1822" s="41"/>
      <c r="C1822" s="43"/>
      <c r="D1822" s="43"/>
      <c r="E1822" s="12" t="s">
        <v>499</v>
      </c>
      <c r="F1822" s="16">
        <f t="shared" si="775"/>
        <v>38810.6</v>
      </c>
      <c r="G1822" s="16">
        <f t="shared" si="775"/>
        <v>38810.6</v>
      </c>
      <c r="H1822" s="16">
        <f t="shared" si="775"/>
        <v>38810.6</v>
      </c>
      <c r="I1822" s="16">
        <f t="shared" si="775"/>
        <v>0</v>
      </c>
      <c r="J1822" s="34"/>
      <c r="P1822" s="21" t="s">
        <v>1346</v>
      </c>
    </row>
    <row r="1823" spans="1:37" x14ac:dyDescent="0.3">
      <c r="A1823" s="43" t="s">
        <v>264</v>
      </c>
      <c r="B1823" s="41">
        <v>800</v>
      </c>
      <c r="C1823" s="43"/>
      <c r="D1823" s="43"/>
      <c r="E1823" s="12" t="s">
        <v>397</v>
      </c>
      <c r="F1823" s="16">
        <f t="shared" ref="F1823:I1823" si="776">F1824+F1826</f>
        <v>38810.6</v>
      </c>
      <c r="G1823" s="16">
        <f t="shared" si="776"/>
        <v>38810.6</v>
      </c>
      <c r="H1823" s="16">
        <f t="shared" si="776"/>
        <v>38810.6</v>
      </c>
      <c r="I1823" s="16">
        <f t="shared" si="776"/>
        <v>0</v>
      </c>
      <c r="J1823" s="34"/>
      <c r="N1823" s="21" t="s">
        <v>1343</v>
      </c>
    </row>
    <row r="1824" spans="1:37" ht="78" x14ac:dyDescent="0.3">
      <c r="A1824" s="43" t="s">
        <v>264</v>
      </c>
      <c r="B1824" s="41">
        <v>810</v>
      </c>
      <c r="C1824" s="43"/>
      <c r="D1824" s="43"/>
      <c r="E1824" s="12" t="s">
        <v>412</v>
      </c>
      <c r="F1824" s="16">
        <f t="shared" si="775"/>
        <v>38810.6</v>
      </c>
      <c r="G1824" s="16">
        <f t="shared" si="775"/>
        <v>38810.6</v>
      </c>
      <c r="H1824" s="16">
        <f t="shared" si="775"/>
        <v>38810.6</v>
      </c>
      <c r="I1824" s="16">
        <f t="shared" si="775"/>
        <v>0</v>
      </c>
      <c r="J1824" s="34"/>
      <c r="O1824" s="21" t="s">
        <v>1344</v>
      </c>
    </row>
    <row r="1825" spans="1:16" x14ac:dyDescent="0.3">
      <c r="A1825" s="43" t="s">
        <v>264</v>
      </c>
      <c r="B1825" s="41">
        <v>810</v>
      </c>
      <c r="C1825" s="43" t="s">
        <v>49</v>
      </c>
      <c r="D1825" s="43" t="s">
        <v>104</v>
      </c>
      <c r="E1825" s="12" t="s">
        <v>385</v>
      </c>
      <c r="F1825" s="16">
        <v>38810.6</v>
      </c>
      <c r="G1825" s="16">
        <v>38810.6</v>
      </c>
      <c r="H1825" s="16">
        <v>38810.6</v>
      </c>
      <c r="I1825" s="16"/>
      <c r="J1825" s="34"/>
    </row>
    <row r="1826" spans="1:16" hidden="1" x14ac:dyDescent="0.3">
      <c r="A1826" s="43" t="s">
        <v>264</v>
      </c>
      <c r="B1826" s="41">
        <v>830</v>
      </c>
      <c r="C1826" s="43"/>
      <c r="D1826" s="43"/>
      <c r="E1826" s="12" t="s">
        <v>413</v>
      </c>
      <c r="F1826" s="16">
        <f t="shared" ref="F1826:I1826" si="777">F1827</f>
        <v>0</v>
      </c>
      <c r="G1826" s="16">
        <f t="shared" si="777"/>
        <v>0</v>
      </c>
      <c r="H1826" s="16">
        <f t="shared" si="777"/>
        <v>0</v>
      </c>
      <c r="I1826" s="16">
        <f t="shared" si="777"/>
        <v>0</v>
      </c>
      <c r="J1826" s="34">
        <v>0</v>
      </c>
      <c r="O1826" s="21" t="s">
        <v>1344</v>
      </c>
    </row>
    <row r="1827" spans="1:16" hidden="1" x14ac:dyDescent="0.3">
      <c r="A1827" s="43" t="s">
        <v>264</v>
      </c>
      <c r="B1827" s="41">
        <v>830</v>
      </c>
      <c r="C1827" s="43" t="s">
        <v>49</v>
      </c>
      <c r="D1827" s="43" t="s">
        <v>104</v>
      </c>
      <c r="E1827" s="12" t="s">
        <v>385</v>
      </c>
      <c r="F1827" s="16"/>
      <c r="G1827" s="16"/>
      <c r="H1827" s="16"/>
      <c r="I1827" s="16"/>
      <c r="J1827" s="34">
        <v>0</v>
      </c>
    </row>
    <row r="1828" spans="1:16" ht="62.4" x14ac:dyDescent="0.3">
      <c r="A1828" s="43" t="s">
        <v>267</v>
      </c>
      <c r="B1828" s="41"/>
      <c r="C1828" s="43"/>
      <c r="D1828" s="43"/>
      <c r="E1828" s="12" t="s">
        <v>683</v>
      </c>
      <c r="F1828" s="16">
        <f>F1829</f>
        <v>97000</v>
      </c>
      <c r="G1828" s="16">
        <f t="shared" ref="G1828:I1828" si="778">G1829</f>
        <v>97000</v>
      </c>
      <c r="H1828" s="16">
        <f t="shared" si="778"/>
        <v>97000</v>
      </c>
      <c r="I1828" s="16">
        <f t="shared" si="778"/>
        <v>0</v>
      </c>
      <c r="J1828" s="34"/>
      <c r="M1828" s="21" t="s">
        <v>1342</v>
      </c>
    </row>
    <row r="1829" spans="1:16" ht="46.8" x14ac:dyDescent="0.3">
      <c r="A1829" s="43" t="s">
        <v>266</v>
      </c>
      <c r="B1829" s="41"/>
      <c r="C1829" s="43"/>
      <c r="D1829" s="43"/>
      <c r="E1829" s="12" t="s">
        <v>540</v>
      </c>
      <c r="F1829" s="16">
        <f t="shared" ref="F1829:I1829" si="779">F1833+F1830</f>
        <v>97000</v>
      </c>
      <c r="G1829" s="16">
        <f t="shared" si="779"/>
        <v>97000</v>
      </c>
      <c r="H1829" s="16">
        <f t="shared" si="779"/>
        <v>97000</v>
      </c>
      <c r="I1829" s="16">
        <f t="shared" si="779"/>
        <v>0</v>
      </c>
      <c r="J1829" s="34"/>
      <c r="P1829" s="21" t="s">
        <v>1346</v>
      </c>
    </row>
    <row r="1830" spans="1:16" ht="46.8" x14ac:dyDescent="0.3">
      <c r="A1830" s="43" t="s">
        <v>266</v>
      </c>
      <c r="B1830" s="41">
        <v>600</v>
      </c>
      <c r="C1830" s="43"/>
      <c r="D1830" s="43"/>
      <c r="E1830" s="12" t="s">
        <v>395</v>
      </c>
      <c r="F1830" s="16">
        <f t="shared" ref="F1830:I1831" si="780">F1831</f>
        <v>3490.1</v>
      </c>
      <c r="G1830" s="16">
        <f t="shared" si="780"/>
        <v>3490.1</v>
      </c>
      <c r="H1830" s="16">
        <f t="shared" si="780"/>
        <v>3490.1</v>
      </c>
      <c r="I1830" s="16">
        <f t="shared" si="780"/>
        <v>0</v>
      </c>
      <c r="J1830" s="34"/>
      <c r="N1830" s="21" t="s">
        <v>1343</v>
      </c>
    </row>
    <row r="1831" spans="1:16" ht="78" x14ac:dyDescent="0.3">
      <c r="A1831" s="43" t="s">
        <v>266</v>
      </c>
      <c r="B1831" s="41">
        <v>630</v>
      </c>
      <c r="C1831" s="43"/>
      <c r="D1831" s="43"/>
      <c r="E1831" s="12" t="s">
        <v>758</v>
      </c>
      <c r="F1831" s="16">
        <f t="shared" si="780"/>
        <v>3490.1</v>
      </c>
      <c r="G1831" s="16">
        <f t="shared" si="780"/>
        <v>3490.1</v>
      </c>
      <c r="H1831" s="16">
        <f t="shared" si="780"/>
        <v>3490.1</v>
      </c>
      <c r="I1831" s="16">
        <f t="shared" si="780"/>
        <v>0</v>
      </c>
      <c r="J1831" s="34"/>
      <c r="O1831" s="21" t="s">
        <v>1344</v>
      </c>
    </row>
    <row r="1832" spans="1:16" x14ac:dyDescent="0.3">
      <c r="A1832" s="43" t="s">
        <v>266</v>
      </c>
      <c r="B1832" s="41">
        <v>630</v>
      </c>
      <c r="C1832" s="43" t="s">
        <v>112</v>
      </c>
      <c r="D1832" s="43" t="s">
        <v>26</v>
      </c>
      <c r="E1832" s="12" t="s">
        <v>367</v>
      </c>
      <c r="F1832" s="16">
        <v>3490.1</v>
      </c>
      <c r="G1832" s="16">
        <v>3490.1</v>
      </c>
      <c r="H1832" s="16">
        <v>3490.1</v>
      </c>
      <c r="I1832" s="16"/>
      <c r="J1832" s="34"/>
    </row>
    <row r="1833" spans="1:16" x14ac:dyDescent="0.3">
      <c r="A1833" s="43" t="s">
        <v>266</v>
      </c>
      <c r="B1833" s="41">
        <v>800</v>
      </c>
      <c r="C1833" s="43"/>
      <c r="D1833" s="43"/>
      <c r="E1833" s="12" t="s">
        <v>397</v>
      </c>
      <c r="F1833" s="16">
        <f t="shared" ref="F1833:I1834" si="781">F1834</f>
        <v>93509.9</v>
      </c>
      <c r="G1833" s="16">
        <f t="shared" si="781"/>
        <v>93509.9</v>
      </c>
      <c r="H1833" s="16">
        <f t="shared" si="781"/>
        <v>93509.9</v>
      </c>
      <c r="I1833" s="16">
        <f t="shared" si="781"/>
        <v>0</v>
      </c>
      <c r="J1833" s="34"/>
      <c r="N1833" s="21" t="s">
        <v>1343</v>
      </c>
    </row>
    <row r="1834" spans="1:16" ht="78" x14ac:dyDescent="0.3">
      <c r="A1834" s="43" t="s">
        <v>266</v>
      </c>
      <c r="B1834" s="41">
        <v>810</v>
      </c>
      <c r="C1834" s="43"/>
      <c r="D1834" s="43"/>
      <c r="E1834" s="12" t="s">
        <v>412</v>
      </c>
      <c r="F1834" s="16">
        <f t="shared" si="781"/>
        <v>93509.9</v>
      </c>
      <c r="G1834" s="16">
        <f t="shared" si="781"/>
        <v>93509.9</v>
      </c>
      <c r="H1834" s="16">
        <f t="shared" si="781"/>
        <v>93509.9</v>
      </c>
      <c r="I1834" s="16">
        <f t="shared" si="781"/>
        <v>0</v>
      </c>
      <c r="J1834" s="34"/>
      <c r="O1834" s="21" t="s">
        <v>1344</v>
      </c>
    </row>
    <row r="1835" spans="1:16" x14ac:dyDescent="0.3">
      <c r="A1835" s="43" t="s">
        <v>266</v>
      </c>
      <c r="B1835" s="41">
        <v>810</v>
      </c>
      <c r="C1835" s="43" t="s">
        <v>112</v>
      </c>
      <c r="D1835" s="43" t="s">
        <v>26</v>
      </c>
      <c r="E1835" s="12" t="s">
        <v>367</v>
      </c>
      <c r="F1835" s="16">
        <v>93509.9</v>
      </c>
      <c r="G1835" s="16">
        <v>93509.9</v>
      </c>
      <c r="H1835" s="16">
        <v>93509.9</v>
      </c>
      <c r="I1835" s="16"/>
      <c r="J1835" s="34"/>
    </row>
    <row r="1836" spans="1:16" ht="31.2" x14ac:dyDescent="0.3">
      <c r="A1836" s="43" t="s">
        <v>1355</v>
      </c>
      <c r="B1836" s="41"/>
      <c r="C1836" s="43"/>
      <c r="D1836" s="43"/>
      <c r="E1836" s="12" t="s">
        <v>1358</v>
      </c>
      <c r="F1836" s="16">
        <f>F1837+F1841</f>
        <v>28813.599999999999</v>
      </c>
      <c r="G1836" s="16">
        <f t="shared" ref="G1836:I1836" si="782">G1837+G1841</f>
        <v>28813.599999999999</v>
      </c>
      <c r="H1836" s="16">
        <f t="shared" si="782"/>
        <v>28813.599999999999</v>
      </c>
      <c r="I1836" s="16">
        <f t="shared" si="782"/>
        <v>0</v>
      </c>
      <c r="J1836" s="34"/>
      <c r="M1836" s="21" t="s">
        <v>1342</v>
      </c>
    </row>
    <row r="1837" spans="1:16" ht="46.8" x14ac:dyDescent="0.3">
      <c r="A1837" s="43" t="s">
        <v>1356</v>
      </c>
      <c r="B1837" s="41"/>
      <c r="C1837" s="43"/>
      <c r="D1837" s="43"/>
      <c r="E1837" s="12" t="s">
        <v>436</v>
      </c>
      <c r="F1837" s="16">
        <f>F1838</f>
        <v>28667</v>
      </c>
      <c r="G1837" s="16">
        <f t="shared" ref="G1837:I1839" si="783">G1838</f>
        <v>28813.599999999999</v>
      </c>
      <c r="H1837" s="16">
        <f t="shared" si="783"/>
        <v>28813.599999999999</v>
      </c>
      <c r="I1837" s="16">
        <f t="shared" si="783"/>
        <v>0</v>
      </c>
      <c r="J1837" s="34"/>
      <c r="P1837" s="21" t="s">
        <v>1346</v>
      </c>
    </row>
    <row r="1838" spans="1:16" ht="46.8" x14ac:dyDescent="0.3">
      <c r="A1838" s="43" t="s">
        <v>1356</v>
      </c>
      <c r="B1838" s="41">
        <v>600</v>
      </c>
      <c r="C1838" s="43"/>
      <c r="D1838" s="43"/>
      <c r="E1838" s="12" t="s">
        <v>395</v>
      </c>
      <c r="F1838" s="16">
        <f>F1839</f>
        <v>28667</v>
      </c>
      <c r="G1838" s="16">
        <f t="shared" si="783"/>
        <v>28813.599999999999</v>
      </c>
      <c r="H1838" s="16">
        <f t="shared" si="783"/>
        <v>28813.599999999999</v>
      </c>
      <c r="I1838" s="16">
        <f t="shared" si="783"/>
        <v>0</v>
      </c>
      <c r="J1838" s="34"/>
      <c r="N1838" s="21" t="s">
        <v>1343</v>
      </c>
    </row>
    <row r="1839" spans="1:16" x14ac:dyDescent="0.3">
      <c r="A1839" s="43" t="s">
        <v>1356</v>
      </c>
      <c r="B1839" s="41">
        <v>610</v>
      </c>
      <c r="C1839" s="43"/>
      <c r="D1839" s="43"/>
      <c r="E1839" s="12" t="s">
        <v>409</v>
      </c>
      <c r="F1839" s="16">
        <f>F1840</f>
        <v>28667</v>
      </c>
      <c r="G1839" s="16">
        <f t="shared" si="783"/>
        <v>28813.599999999999</v>
      </c>
      <c r="H1839" s="16">
        <f t="shared" si="783"/>
        <v>28813.599999999999</v>
      </c>
      <c r="I1839" s="16">
        <f t="shared" si="783"/>
        <v>0</v>
      </c>
      <c r="J1839" s="34"/>
      <c r="O1839" s="21" t="s">
        <v>1344</v>
      </c>
    </row>
    <row r="1840" spans="1:16" x14ac:dyDescent="0.3">
      <c r="A1840" s="43" t="s">
        <v>1356</v>
      </c>
      <c r="B1840" s="41">
        <v>610</v>
      </c>
      <c r="C1840" s="43" t="s">
        <v>159</v>
      </c>
      <c r="D1840" s="43" t="s">
        <v>5</v>
      </c>
      <c r="E1840" s="12" t="s">
        <v>369</v>
      </c>
      <c r="F1840" s="16">
        <v>28667</v>
      </c>
      <c r="G1840" s="16">
        <v>28813.599999999999</v>
      </c>
      <c r="H1840" s="16">
        <v>28813.599999999999</v>
      </c>
      <c r="I1840" s="16"/>
      <c r="J1840" s="34"/>
    </row>
    <row r="1841" spans="1:37" ht="31.2" x14ac:dyDescent="0.3">
      <c r="A1841" s="43" t="s">
        <v>1357</v>
      </c>
      <c r="B1841" s="41"/>
      <c r="C1841" s="43"/>
      <c r="D1841" s="43"/>
      <c r="E1841" s="12" t="s">
        <v>786</v>
      </c>
      <c r="F1841" s="16">
        <f>F1842</f>
        <v>146.6</v>
      </c>
      <c r="G1841" s="16">
        <f t="shared" ref="G1841:I1843" si="784">G1842</f>
        <v>0</v>
      </c>
      <c r="H1841" s="16">
        <f t="shared" si="784"/>
        <v>0</v>
      </c>
      <c r="I1841" s="16">
        <f t="shared" si="784"/>
        <v>0</v>
      </c>
      <c r="J1841" s="34"/>
      <c r="P1841" s="21" t="s">
        <v>1346</v>
      </c>
    </row>
    <row r="1842" spans="1:37" ht="46.8" x14ac:dyDescent="0.3">
      <c r="A1842" s="43" t="s">
        <v>1357</v>
      </c>
      <c r="B1842" s="41">
        <v>600</v>
      </c>
      <c r="C1842" s="43"/>
      <c r="D1842" s="43"/>
      <c r="E1842" s="12" t="s">
        <v>395</v>
      </c>
      <c r="F1842" s="16">
        <f>F1843</f>
        <v>146.6</v>
      </c>
      <c r="G1842" s="16">
        <f t="shared" si="784"/>
        <v>0</v>
      </c>
      <c r="H1842" s="16">
        <f t="shared" si="784"/>
        <v>0</v>
      </c>
      <c r="I1842" s="16">
        <f t="shared" si="784"/>
        <v>0</v>
      </c>
      <c r="J1842" s="34"/>
      <c r="N1842" s="21" t="s">
        <v>1343</v>
      </c>
    </row>
    <row r="1843" spans="1:37" x14ac:dyDescent="0.3">
      <c r="A1843" s="43" t="s">
        <v>1357</v>
      </c>
      <c r="B1843" s="41">
        <v>610</v>
      </c>
      <c r="C1843" s="43"/>
      <c r="D1843" s="43"/>
      <c r="E1843" s="12" t="s">
        <v>409</v>
      </c>
      <c r="F1843" s="16">
        <f>F1844</f>
        <v>146.6</v>
      </c>
      <c r="G1843" s="16">
        <f t="shared" si="784"/>
        <v>0</v>
      </c>
      <c r="H1843" s="16">
        <f t="shared" si="784"/>
        <v>0</v>
      </c>
      <c r="I1843" s="16">
        <f t="shared" si="784"/>
        <v>0</v>
      </c>
      <c r="J1843" s="34"/>
      <c r="O1843" s="21" t="s">
        <v>1344</v>
      </c>
    </row>
    <row r="1844" spans="1:37" x14ac:dyDescent="0.3">
      <c r="A1844" s="43" t="s">
        <v>1357</v>
      </c>
      <c r="B1844" s="41">
        <v>610</v>
      </c>
      <c r="C1844" s="43" t="s">
        <v>159</v>
      </c>
      <c r="D1844" s="43" t="s">
        <v>5</v>
      </c>
      <c r="E1844" s="12" t="s">
        <v>369</v>
      </c>
      <c r="F1844" s="16">
        <v>146.6</v>
      </c>
      <c r="G1844" s="16"/>
      <c r="H1844" s="16"/>
      <c r="I1844" s="16"/>
      <c r="J1844" s="34"/>
    </row>
    <row r="1845" spans="1:37" s="9" customFormat="1" ht="31.2" x14ac:dyDescent="0.3">
      <c r="A1845" s="8" t="s">
        <v>270</v>
      </c>
      <c r="B1845" s="14"/>
      <c r="C1845" s="8"/>
      <c r="D1845" s="8"/>
      <c r="E1845" s="13" t="s">
        <v>684</v>
      </c>
      <c r="F1845" s="15">
        <f>F1846+F1876+F1881+F1886</f>
        <v>145666.59999999998</v>
      </c>
      <c r="G1845" s="15">
        <f>G1846+G1876+G1881+G1886</f>
        <v>120128.7</v>
      </c>
      <c r="H1845" s="15">
        <f>H1846+H1876+H1881+H1886</f>
        <v>120778.5</v>
      </c>
      <c r="I1845" s="15">
        <f>I1846+I1876+I1881+I1886</f>
        <v>0</v>
      </c>
      <c r="J1845" s="33"/>
      <c r="K1845" s="23"/>
      <c r="L1845" s="23" t="s">
        <v>1341</v>
      </c>
      <c r="M1845" s="23"/>
      <c r="N1845" s="23"/>
      <c r="O1845" s="23"/>
      <c r="P1845" s="23"/>
      <c r="Q1845" s="23"/>
      <c r="R1845" s="23"/>
      <c r="S1845" s="23"/>
      <c r="T1845" s="23"/>
      <c r="U1845" s="23"/>
      <c r="V1845" s="23"/>
      <c r="W1845" s="23"/>
      <c r="X1845" s="23"/>
      <c r="Y1845" s="23"/>
      <c r="Z1845" s="23"/>
      <c r="AA1845" s="23"/>
      <c r="AB1845" s="23"/>
      <c r="AC1845" s="23"/>
      <c r="AD1845" s="23"/>
      <c r="AE1845" s="23"/>
      <c r="AF1845" s="23"/>
      <c r="AG1845" s="23"/>
      <c r="AH1845" s="23"/>
      <c r="AI1845" s="23"/>
      <c r="AJ1845" s="23"/>
      <c r="AK1845" s="23"/>
    </row>
    <row r="1846" spans="1:37" ht="78" x14ac:dyDescent="0.3">
      <c r="A1846" s="43" t="s">
        <v>271</v>
      </c>
      <c r="B1846" s="41"/>
      <c r="C1846" s="43"/>
      <c r="D1846" s="43"/>
      <c r="E1846" s="12" t="s">
        <v>685</v>
      </c>
      <c r="F1846" s="16">
        <f>F1847+F1868+F1872+F1860+F1864</f>
        <v>126600.69999999998</v>
      </c>
      <c r="G1846" s="16">
        <f t="shared" ref="G1846:I1846" si="785">G1847+G1868+G1872+G1860+G1864</f>
        <v>100934.5</v>
      </c>
      <c r="H1846" s="16">
        <f t="shared" si="785"/>
        <v>100934.5</v>
      </c>
      <c r="I1846" s="16">
        <f t="shared" si="785"/>
        <v>0</v>
      </c>
      <c r="J1846" s="34"/>
      <c r="M1846" s="21" t="s">
        <v>1342</v>
      </c>
    </row>
    <row r="1847" spans="1:37" ht="46.8" x14ac:dyDescent="0.3">
      <c r="A1847" s="43" t="s">
        <v>268</v>
      </c>
      <c r="B1847" s="41"/>
      <c r="C1847" s="43"/>
      <c r="D1847" s="43"/>
      <c r="E1847" s="12" t="s">
        <v>436</v>
      </c>
      <c r="F1847" s="16">
        <f>F1848+F1851+F1857+F1854</f>
        <v>89194.4</v>
      </c>
      <c r="G1847" s="16">
        <f t="shared" ref="G1847:I1847" si="786">G1848+G1851+G1857+G1854</f>
        <v>89772.9</v>
      </c>
      <c r="H1847" s="16">
        <f t="shared" si="786"/>
        <v>89772.9</v>
      </c>
      <c r="I1847" s="16">
        <f t="shared" si="786"/>
        <v>0</v>
      </c>
      <c r="J1847" s="34"/>
      <c r="P1847" s="21" t="s">
        <v>1346</v>
      </c>
    </row>
    <row r="1848" spans="1:37" ht="93.6" x14ac:dyDescent="0.3">
      <c r="A1848" s="43" t="s">
        <v>268</v>
      </c>
      <c r="B1848" s="41">
        <v>100</v>
      </c>
      <c r="C1848" s="43"/>
      <c r="D1848" s="43"/>
      <c r="E1848" s="12" t="s">
        <v>391</v>
      </c>
      <c r="F1848" s="16">
        <f t="shared" ref="F1848:I1849" si="787">F1849</f>
        <v>16974.099999999999</v>
      </c>
      <c r="G1848" s="16">
        <f t="shared" si="787"/>
        <v>17590.400000000001</v>
      </c>
      <c r="H1848" s="16">
        <f t="shared" si="787"/>
        <v>17590.400000000001</v>
      </c>
      <c r="I1848" s="16">
        <f t="shared" si="787"/>
        <v>0</v>
      </c>
      <c r="J1848" s="34"/>
      <c r="N1848" s="21" t="s">
        <v>1343</v>
      </c>
    </row>
    <row r="1849" spans="1:37" ht="31.2" x14ac:dyDescent="0.3">
      <c r="A1849" s="43" t="s">
        <v>268</v>
      </c>
      <c r="B1849" s="41">
        <v>110</v>
      </c>
      <c r="C1849" s="43"/>
      <c r="D1849" s="43"/>
      <c r="E1849" s="12" t="s">
        <v>398</v>
      </c>
      <c r="F1849" s="16">
        <f t="shared" si="787"/>
        <v>16974.099999999999</v>
      </c>
      <c r="G1849" s="16">
        <f t="shared" si="787"/>
        <v>17590.400000000001</v>
      </c>
      <c r="H1849" s="16">
        <f t="shared" si="787"/>
        <v>17590.400000000001</v>
      </c>
      <c r="I1849" s="16">
        <f t="shared" si="787"/>
        <v>0</v>
      </c>
      <c r="J1849" s="34"/>
      <c r="O1849" s="21" t="s">
        <v>1344</v>
      </c>
    </row>
    <row r="1850" spans="1:37" ht="31.2" x14ac:dyDescent="0.3">
      <c r="A1850" s="43" t="s">
        <v>268</v>
      </c>
      <c r="B1850" s="41">
        <v>110</v>
      </c>
      <c r="C1850" s="43" t="s">
        <v>159</v>
      </c>
      <c r="D1850" s="43" t="s">
        <v>159</v>
      </c>
      <c r="E1850" s="12" t="s">
        <v>372</v>
      </c>
      <c r="F1850" s="16">
        <v>16974.099999999999</v>
      </c>
      <c r="G1850" s="16">
        <v>17590.400000000001</v>
      </c>
      <c r="H1850" s="16">
        <v>17590.400000000001</v>
      </c>
      <c r="I1850" s="16"/>
      <c r="J1850" s="34"/>
    </row>
    <row r="1851" spans="1:37" ht="31.2" x14ac:dyDescent="0.3">
      <c r="A1851" s="43" t="s">
        <v>268</v>
      </c>
      <c r="B1851" s="41">
        <v>200</v>
      </c>
      <c r="C1851" s="43"/>
      <c r="D1851" s="43"/>
      <c r="E1851" s="12" t="s">
        <v>392</v>
      </c>
      <c r="F1851" s="16">
        <f t="shared" ref="F1851:I1852" si="788">F1852</f>
        <v>3422.5</v>
      </c>
      <c r="G1851" s="16">
        <f t="shared" si="788"/>
        <v>3422.7</v>
      </c>
      <c r="H1851" s="16">
        <f t="shared" si="788"/>
        <v>3422.7999999999997</v>
      </c>
      <c r="I1851" s="16">
        <f t="shared" si="788"/>
        <v>0</v>
      </c>
      <c r="J1851" s="34"/>
      <c r="N1851" s="21" t="s">
        <v>1343</v>
      </c>
    </row>
    <row r="1852" spans="1:37" ht="46.8" x14ac:dyDescent="0.3">
      <c r="A1852" s="43" t="s">
        <v>268</v>
      </c>
      <c r="B1852" s="41">
        <v>240</v>
      </c>
      <c r="C1852" s="43"/>
      <c r="D1852" s="43"/>
      <c r="E1852" s="12" t="s">
        <v>400</v>
      </c>
      <c r="F1852" s="16">
        <f t="shared" si="788"/>
        <v>3422.5</v>
      </c>
      <c r="G1852" s="16">
        <f t="shared" si="788"/>
        <v>3422.7</v>
      </c>
      <c r="H1852" s="16">
        <f t="shared" si="788"/>
        <v>3422.7999999999997</v>
      </c>
      <c r="I1852" s="16">
        <f t="shared" si="788"/>
        <v>0</v>
      </c>
      <c r="J1852" s="34"/>
      <c r="O1852" s="21" t="s">
        <v>1344</v>
      </c>
    </row>
    <row r="1853" spans="1:37" ht="31.2" x14ac:dyDescent="0.3">
      <c r="A1853" s="43" t="s">
        <v>268</v>
      </c>
      <c r="B1853" s="41">
        <v>240</v>
      </c>
      <c r="C1853" s="43" t="s">
        <v>159</v>
      </c>
      <c r="D1853" s="43" t="s">
        <v>159</v>
      </c>
      <c r="E1853" s="12" t="s">
        <v>372</v>
      </c>
      <c r="F1853" s="16">
        <v>3422.5</v>
      </c>
      <c r="G1853" s="16">
        <v>3422.7</v>
      </c>
      <c r="H1853" s="16">
        <v>3422.7999999999997</v>
      </c>
      <c r="I1853" s="16"/>
      <c r="J1853" s="34"/>
    </row>
    <row r="1854" spans="1:37" ht="46.8" x14ac:dyDescent="0.3">
      <c r="A1854" s="43" t="s">
        <v>268</v>
      </c>
      <c r="B1854" s="41">
        <v>600</v>
      </c>
      <c r="C1854" s="43"/>
      <c r="D1854" s="43"/>
      <c r="E1854" s="12" t="s">
        <v>395</v>
      </c>
      <c r="F1854" s="16">
        <f>F1855</f>
        <v>68783.7</v>
      </c>
      <c r="G1854" s="16">
        <f t="shared" ref="G1854:I1855" si="789">G1855</f>
        <v>68745.899999999994</v>
      </c>
      <c r="H1854" s="16">
        <f t="shared" si="789"/>
        <v>68745.899999999994</v>
      </c>
      <c r="I1854" s="16">
        <f t="shared" si="789"/>
        <v>0</v>
      </c>
      <c r="J1854" s="34"/>
      <c r="N1854" s="21" t="s">
        <v>1343</v>
      </c>
    </row>
    <row r="1855" spans="1:37" x14ac:dyDescent="0.3">
      <c r="A1855" s="43" t="s">
        <v>268</v>
      </c>
      <c r="B1855" s="41">
        <v>610</v>
      </c>
      <c r="C1855" s="43"/>
      <c r="D1855" s="43"/>
      <c r="E1855" s="12" t="s">
        <v>409</v>
      </c>
      <c r="F1855" s="16">
        <f>F1856</f>
        <v>68783.7</v>
      </c>
      <c r="G1855" s="16">
        <f t="shared" si="789"/>
        <v>68745.899999999994</v>
      </c>
      <c r="H1855" s="16">
        <f t="shared" si="789"/>
        <v>68745.899999999994</v>
      </c>
      <c r="I1855" s="16">
        <f t="shared" si="789"/>
        <v>0</v>
      </c>
      <c r="J1855" s="34"/>
      <c r="O1855" s="21" t="s">
        <v>1344</v>
      </c>
    </row>
    <row r="1856" spans="1:37" x14ac:dyDescent="0.3">
      <c r="A1856" s="43" t="s">
        <v>268</v>
      </c>
      <c r="B1856" s="41">
        <v>610</v>
      </c>
      <c r="C1856" s="43" t="s">
        <v>112</v>
      </c>
      <c r="D1856" s="43" t="s">
        <v>26</v>
      </c>
      <c r="E1856" s="12" t="s">
        <v>367</v>
      </c>
      <c r="F1856" s="16">
        <v>68783.7</v>
      </c>
      <c r="G1856" s="16">
        <v>68745.899999999994</v>
      </c>
      <c r="H1856" s="16">
        <v>68745.899999999994</v>
      </c>
      <c r="I1856" s="16"/>
      <c r="J1856" s="34"/>
    </row>
    <row r="1857" spans="1:16" x14ac:dyDescent="0.3">
      <c r="A1857" s="43" t="s">
        <v>268</v>
      </c>
      <c r="B1857" s="41">
        <v>800</v>
      </c>
      <c r="C1857" s="43"/>
      <c r="D1857" s="43"/>
      <c r="E1857" s="12" t="s">
        <v>397</v>
      </c>
      <c r="F1857" s="16">
        <f t="shared" ref="F1857:I1858" si="790">F1858</f>
        <v>14.100000000000001</v>
      </c>
      <c r="G1857" s="16">
        <f t="shared" si="790"/>
        <v>13.9</v>
      </c>
      <c r="H1857" s="16">
        <f t="shared" si="790"/>
        <v>13.8</v>
      </c>
      <c r="I1857" s="16">
        <f t="shared" si="790"/>
        <v>0</v>
      </c>
      <c r="J1857" s="34"/>
      <c r="N1857" s="21" t="s">
        <v>1343</v>
      </c>
    </row>
    <row r="1858" spans="1:16" x14ac:dyDescent="0.3">
      <c r="A1858" s="43" t="s">
        <v>268</v>
      </c>
      <c r="B1858" s="41">
        <v>850</v>
      </c>
      <c r="C1858" s="43"/>
      <c r="D1858" s="43"/>
      <c r="E1858" s="12" t="s">
        <v>414</v>
      </c>
      <c r="F1858" s="16">
        <f t="shared" si="790"/>
        <v>14.100000000000001</v>
      </c>
      <c r="G1858" s="16">
        <f t="shared" si="790"/>
        <v>13.9</v>
      </c>
      <c r="H1858" s="16">
        <f t="shared" si="790"/>
        <v>13.8</v>
      </c>
      <c r="I1858" s="16">
        <f t="shared" si="790"/>
        <v>0</v>
      </c>
      <c r="J1858" s="34"/>
      <c r="O1858" s="21" t="s">
        <v>1344</v>
      </c>
    </row>
    <row r="1859" spans="1:16" ht="31.2" x14ac:dyDescent="0.3">
      <c r="A1859" s="43" t="s">
        <v>268</v>
      </c>
      <c r="B1859" s="41">
        <v>850</v>
      </c>
      <c r="C1859" s="43" t="s">
        <v>159</v>
      </c>
      <c r="D1859" s="43" t="s">
        <v>159</v>
      </c>
      <c r="E1859" s="12" t="s">
        <v>372</v>
      </c>
      <c r="F1859" s="16">
        <v>14.100000000000001</v>
      </c>
      <c r="G1859" s="16">
        <v>13.9</v>
      </c>
      <c r="H1859" s="16">
        <v>13.8</v>
      </c>
      <c r="I1859" s="16"/>
      <c r="J1859" s="34"/>
    </row>
    <row r="1860" spans="1:16" ht="62.4" x14ac:dyDescent="0.3">
      <c r="A1860" s="43" t="s">
        <v>1359</v>
      </c>
      <c r="B1860" s="41"/>
      <c r="C1860" s="43"/>
      <c r="D1860" s="43"/>
      <c r="E1860" s="12" t="s">
        <v>1312</v>
      </c>
      <c r="F1860" s="16">
        <f>F1861</f>
        <v>949.9</v>
      </c>
      <c r="G1860" s="16">
        <f t="shared" ref="G1860:I1862" si="791">G1861</f>
        <v>988</v>
      </c>
      <c r="H1860" s="16">
        <f t="shared" si="791"/>
        <v>988</v>
      </c>
      <c r="I1860" s="16">
        <f t="shared" si="791"/>
        <v>0</v>
      </c>
      <c r="J1860" s="34"/>
      <c r="P1860" s="21" t="s">
        <v>1346</v>
      </c>
    </row>
    <row r="1861" spans="1:16" ht="46.8" x14ac:dyDescent="0.3">
      <c r="A1861" s="43" t="s">
        <v>1359</v>
      </c>
      <c r="B1861" s="41">
        <v>600</v>
      </c>
      <c r="C1861" s="43"/>
      <c r="D1861" s="43"/>
      <c r="E1861" s="12" t="s">
        <v>395</v>
      </c>
      <c r="F1861" s="16">
        <f>F1862</f>
        <v>949.9</v>
      </c>
      <c r="G1861" s="16">
        <f t="shared" si="791"/>
        <v>988</v>
      </c>
      <c r="H1861" s="16">
        <f t="shared" si="791"/>
        <v>988</v>
      </c>
      <c r="I1861" s="16">
        <f t="shared" si="791"/>
        <v>0</v>
      </c>
      <c r="J1861" s="34"/>
      <c r="N1861" s="21" t="s">
        <v>1343</v>
      </c>
    </row>
    <row r="1862" spans="1:16" x14ac:dyDescent="0.3">
      <c r="A1862" s="43" t="s">
        <v>1359</v>
      </c>
      <c r="B1862" s="41">
        <v>610</v>
      </c>
      <c r="C1862" s="43"/>
      <c r="D1862" s="43"/>
      <c r="E1862" s="12" t="s">
        <v>409</v>
      </c>
      <c r="F1862" s="16">
        <f>F1863</f>
        <v>949.9</v>
      </c>
      <c r="G1862" s="16">
        <f t="shared" si="791"/>
        <v>988</v>
      </c>
      <c r="H1862" s="16">
        <f t="shared" si="791"/>
        <v>988</v>
      </c>
      <c r="I1862" s="16">
        <f t="shared" si="791"/>
        <v>0</v>
      </c>
      <c r="J1862" s="34"/>
      <c r="O1862" s="21" t="s">
        <v>1344</v>
      </c>
    </row>
    <row r="1863" spans="1:16" x14ac:dyDescent="0.3">
      <c r="A1863" s="43" t="s">
        <v>1359</v>
      </c>
      <c r="B1863" s="41">
        <v>610</v>
      </c>
      <c r="C1863" s="43" t="s">
        <v>112</v>
      </c>
      <c r="D1863" s="43" t="s">
        <v>26</v>
      </c>
      <c r="E1863" s="12" t="s">
        <v>367</v>
      </c>
      <c r="F1863" s="16">
        <v>949.9</v>
      </c>
      <c r="G1863" s="16">
        <v>988</v>
      </c>
      <c r="H1863" s="16">
        <v>988</v>
      </c>
      <c r="I1863" s="16"/>
      <c r="J1863" s="34"/>
    </row>
    <row r="1864" spans="1:16" ht="31.2" x14ac:dyDescent="0.3">
      <c r="A1864" s="43" t="s">
        <v>1360</v>
      </c>
      <c r="B1864" s="41"/>
      <c r="C1864" s="43"/>
      <c r="D1864" s="43"/>
      <c r="E1864" s="12" t="s">
        <v>786</v>
      </c>
      <c r="F1864" s="16">
        <f>F1865</f>
        <v>63.4</v>
      </c>
      <c r="G1864" s="16">
        <f t="shared" ref="G1864:I1866" si="792">G1865</f>
        <v>0</v>
      </c>
      <c r="H1864" s="16">
        <f t="shared" si="792"/>
        <v>0</v>
      </c>
      <c r="I1864" s="16">
        <f t="shared" si="792"/>
        <v>0</v>
      </c>
      <c r="J1864" s="34"/>
      <c r="P1864" s="21" t="s">
        <v>1346</v>
      </c>
    </row>
    <row r="1865" spans="1:16" ht="46.8" x14ac:dyDescent="0.3">
      <c r="A1865" s="43" t="s">
        <v>1360</v>
      </c>
      <c r="B1865" s="41">
        <v>600</v>
      </c>
      <c r="C1865" s="43"/>
      <c r="D1865" s="43"/>
      <c r="E1865" s="12" t="s">
        <v>395</v>
      </c>
      <c r="F1865" s="16">
        <f>F1866</f>
        <v>63.4</v>
      </c>
      <c r="G1865" s="16">
        <f t="shared" si="792"/>
        <v>0</v>
      </c>
      <c r="H1865" s="16">
        <f t="shared" si="792"/>
        <v>0</v>
      </c>
      <c r="I1865" s="16">
        <f t="shared" si="792"/>
        <v>0</v>
      </c>
      <c r="J1865" s="34"/>
      <c r="N1865" s="21" t="s">
        <v>1343</v>
      </c>
    </row>
    <row r="1866" spans="1:16" x14ac:dyDescent="0.3">
      <c r="A1866" s="43" t="s">
        <v>1360</v>
      </c>
      <c r="B1866" s="41">
        <v>610</v>
      </c>
      <c r="C1866" s="43"/>
      <c r="D1866" s="43"/>
      <c r="E1866" s="12" t="s">
        <v>409</v>
      </c>
      <c r="F1866" s="16">
        <f>F1867</f>
        <v>63.4</v>
      </c>
      <c r="G1866" s="16">
        <f t="shared" si="792"/>
        <v>0</v>
      </c>
      <c r="H1866" s="16">
        <f t="shared" si="792"/>
        <v>0</v>
      </c>
      <c r="I1866" s="16">
        <f t="shared" si="792"/>
        <v>0</v>
      </c>
      <c r="J1866" s="34"/>
      <c r="O1866" s="21" t="s">
        <v>1344</v>
      </c>
    </row>
    <row r="1867" spans="1:16" x14ac:dyDescent="0.3">
      <c r="A1867" s="43" t="s">
        <v>1360</v>
      </c>
      <c r="B1867" s="41">
        <v>610</v>
      </c>
      <c r="C1867" s="43" t="s">
        <v>112</v>
      </c>
      <c r="D1867" s="43" t="s">
        <v>26</v>
      </c>
      <c r="E1867" s="12" t="s">
        <v>367</v>
      </c>
      <c r="F1867" s="16">
        <v>63.4</v>
      </c>
      <c r="G1867" s="16"/>
      <c r="H1867" s="16"/>
      <c r="I1867" s="16"/>
      <c r="J1867" s="34"/>
    </row>
    <row r="1868" spans="1:16" ht="31.2" x14ac:dyDescent="0.3">
      <c r="A1868" s="43" t="s">
        <v>269</v>
      </c>
      <c r="B1868" s="41"/>
      <c r="C1868" s="43"/>
      <c r="D1868" s="43"/>
      <c r="E1868" s="12" t="s">
        <v>1233</v>
      </c>
      <c r="F1868" s="16">
        <f t="shared" ref="F1868:I1870" si="793">F1869</f>
        <v>36393</v>
      </c>
      <c r="G1868" s="16">
        <f t="shared" si="793"/>
        <v>10173.6</v>
      </c>
      <c r="H1868" s="16">
        <f t="shared" si="793"/>
        <v>10173.6</v>
      </c>
      <c r="I1868" s="16">
        <f t="shared" si="793"/>
        <v>0</v>
      </c>
      <c r="J1868" s="34"/>
      <c r="P1868" s="21" t="s">
        <v>1346</v>
      </c>
    </row>
    <row r="1869" spans="1:16" ht="31.2" x14ac:dyDescent="0.3">
      <c r="A1869" s="43" t="s">
        <v>269</v>
      </c>
      <c r="B1869" s="41">
        <v>200</v>
      </c>
      <c r="C1869" s="43"/>
      <c r="D1869" s="43"/>
      <c r="E1869" s="12" t="s">
        <v>392</v>
      </c>
      <c r="F1869" s="16">
        <f t="shared" si="793"/>
        <v>36393</v>
      </c>
      <c r="G1869" s="16">
        <f t="shared" si="793"/>
        <v>10173.6</v>
      </c>
      <c r="H1869" s="16">
        <f t="shared" si="793"/>
        <v>10173.6</v>
      </c>
      <c r="I1869" s="16">
        <f t="shared" si="793"/>
        <v>0</v>
      </c>
      <c r="J1869" s="34"/>
      <c r="N1869" s="21" t="s">
        <v>1343</v>
      </c>
    </row>
    <row r="1870" spans="1:16" ht="46.8" x14ac:dyDescent="0.3">
      <c r="A1870" s="43" t="s">
        <v>269</v>
      </c>
      <c r="B1870" s="41">
        <v>240</v>
      </c>
      <c r="C1870" s="43"/>
      <c r="D1870" s="43"/>
      <c r="E1870" s="12" t="s">
        <v>400</v>
      </c>
      <c r="F1870" s="16">
        <f t="shared" si="793"/>
        <v>36393</v>
      </c>
      <c r="G1870" s="16">
        <f t="shared" si="793"/>
        <v>10173.6</v>
      </c>
      <c r="H1870" s="16">
        <f t="shared" si="793"/>
        <v>10173.6</v>
      </c>
      <c r="I1870" s="16">
        <f t="shared" si="793"/>
        <v>0</v>
      </c>
      <c r="J1870" s="34"/>
      <c r="O1870" s="21" t="s">
        <v>1344</v>
      </c>
    </row>
    <row r="1871" spans="1:16" x14ac:dyDescent="0.3">
      <c r="A1871" s="43" t="s">
        <v>269</v>
      </c>
      <c r="B1871" s="41">
        <v>240</v>
      </c>
      <c r="C1871" s="43" t="s">
        <v>159</v>
      </c>
      <c r="D1871" s="43" t="s">
        <v>87</v>
      </c>
      <c r="E1871" s="12" t="s">
        <v>370</v>
      </c>
      <c r="F1871" s="16">
        <f>30173.6+6219.4</f>
        <v>36393</v>
      </c>
      <c r="G1871" s="16">
        <v>10173.6</v>
      </c>
      <c r="H1871" s="16">
        <v>10173.6</v>
      </c>
      <c r="I1871" s="16"/>
      <c r="J1871" s="34"/>
    </row>
    <row r="1872" spans="1:16" ht="93.6" hidden="1" x14ac:dyDescent="0.3">
      <c r="A1872" s="17" t="s">
        <v>1207</v>
      </c>
      <c r="B1872" s="41"/>
      <c r="C1872" s="43"/>
      <c r="D1872" s="43"/>
      <c r="E1872" s="12" t="s">
        <v>1208</v>
      </c>
      <c r="F1872" s="16">
        <f t="shared" ref="F1872:I1874" si="794">F1873</f>
        <v>0</v>
      </c>
      <c r="G1872" s="16">
        <f t="shared" si="794"/>
        <v>0</v>
      </c>
      <c r="H1872" s="16">
        <f t="shared" si="794"/>
        <v>0</v>
      </c>
      <c r="I1872" s="16">
        <f t="shared" si="794"/>
        <v>0</v>
      </c>
      <c r="J1872" s="34">
        <v>0</v>
      </c>
      <c r="P1872" s="21" t="s">
        <v>1346</v>
      </c>
    </row>
    <row r="1873" spans="1:16" ht="31.2" hidden="1" x14ac:dyDescent="0.3">
      <c r="A1873" s="17" t="s">
        <v>1207</v>
      </c>
      <c r="B1873" s="41">
        <v>200</v>
      </c>
      <c r="C1873" s="43"/>
      <c r="D1873" s="43"/>
      <c r="E1873" s="12" t="s">
        <v>392</v>
      </c>
      <c r="F1873" s="16">
        <f t="shared" si="794"/>
        <v>0</v>
      </c>
      <c r="G1873" s="16">
        <f t="shared" si="794"/>
        <v>0</v>
      </c>
      <c r="H1873" s="16">
        <f t="shared" si="794"/>
        <v>0</v>
      </c>
      <c r="I1873" s="16">
        <f t="shared" si="794"/>
        <v>0</v>
      </c>
      <c r="J1873" s="34">
        <v>0</v>
      </c>
      <c r="N1873" s="21" t="s">
        <v>1343</v>
      </c>
    </row>
    <row r="1874" spans="1:16" ht="46.8" hidden="1" x14ac:dyDescent="0.3">
      <c r="A1874" s="17" t="s">
        <v>1207</v>
      </c>
      <c r="B1874" s="41">
        <v>240</v>
      </c>
      <c r="C1874" s="43"/>
      <c r="D1874" s="43"/>
      <c r="E1874" s="12" t="s">
        <v>400</v>
      </c>
      <c r="F1874" s="16">
        <f t="shared" si="794"/>
        <v>0</v>
      </c>
      <c r="G1874" s="16">
        <f t="shared" si="794"/>
        <v>0</v>
      </c>
      <c r="H1874" s="16">
        <f t="shared" si="794"/>
        <v>0</v>
      </c>
      <c r="I1874" s="16">
        <f t="shared" si="794"/>
        <v>0</v>
      </c>
      <c r="J1874" s="34">
        <v>0</v>
      </c>
      <c r="O1874" s="21" t="s">
        <v>1344</v>
      </c>
    </row>
    <row r="1875" spans="1:16" hidden="1" x14ac:dyDescent="0.3">
      <c r="A1875" s="17" t="s">
        <v>1207</v>
      </c>
      <c r="B1875" s="41">
        <v>240</v>
      </c>
      <c r="C1875" s="43" t="s">
        <v>159</v>
      </c>
      <c r="D1875" s="43" t="s">
        <v>87</v>
      </c>
      <c r="E1875" s="12" t="s">
        <v>370</v>
      </c>
      <c r="F1875" s="16"/>
      <c r="G1875" s="16"/>
      <c r="H1875" s="16"/>
      <c r="I1875" s="16"/>
      <c r="J1875" s="34">
        <v>0</v>
      </c>
    </row>
    <row r="1876" spans="1:16" ht="46.8" x14ac:dyDescent="0.3">
      <c r="A1876" s="17" t="s">
        <v>1169</v>
      </c>
      <c r="B1876" s="41"/>
      <c r="C1876" s="43"/>
      <c r="D1876" s="43"/>
      <c r="E1876" s="12" t="s">
        <v>1060</v>
      </c>
      <c r="F1876" s="16">
        <f t="shared" ref="F1876:I1879" si="795">F1877</f>
        <v>19065.900000000001</v>
      </c>
      <c r="G1876" s="16">
        <f t="shared" si="795"/>
        <v>19194.2</v>
      </c>
      <c r="H1876" s="16">
        <f t="shared" si="795"/>
        <v>19844</v>
      </c>
      <c r="I1876" s="16">
        <f t="shared" si="795"/>
        <v>0</v>
      </c>
      <c r="J1876" s="34"/>
      <c r="M1876" s="21" t="s">
        <v>1342</v>
      </c>
    </row>
    <row r="1877" spans="1:16" ht="62.4" x14ac:dyDescent="0.3">
      <c r="A1877" s="17" t="s">
        <v>1170</v>
      </c>
      <c r="B1877" s="41"/>
      <c r="C1877" s="43"/>
      <c r="D1877" s="43"/>
      <c r="E1877" s="12" t="s">
        <v>1061</v>
      </c>
      <c r="F1877" s="16">
        <f t="shared" si="795"/>
        <v>19065.900000000001</v>
      </c>
      <c r="G1877" s="16">
        <f t="shared" si="795"/>
        <v>19194.2</v>
      </c>
      <c r="H1877" s="16">
        <f t="shared" si="795"/>
        <v>19844</v>
      </c>
      <c r="I1877" s="16">
        <f t="shared" si="795"/>
        <v>0</v>
      </c>
      <c r="J1877" s="34"/>
      <c r="P1877" s="21" t="s">
        <v>1346</v>
      </c>
    </row>
    <row r="1878" spans="1:16" x14ac:dyDescent="0.3">
      <c r="A1878" s="17" t="s">
        <v>1170</v>
      </c>
      <c r="B1878" s="17" t="s">
        <v>847</v>
      </c>
      <c r="C1878" s="43"/>
      <c r="D1878" s="43"/>
      <c r="E1878" s="12" t="s">
        <v>397</v>
      </c>
      <c r="F1878" s="16">
        <f t="shared" si="795"/>
        <v>19065.900000000001</v>
      </c>
      <c r="G1878" s="16">
        <f t="shared" si="795"/>
        <v>19194.2</v>
      </c>
      <c r="H1878" s="16">
        <f t="shared" si="795"/>
        <v>19844</v>
      </c>
      <c r="I1878" s="16">
        <f t="shared" si="795"/>
        <v>0</v>
      </c>
      <c r="J1878" s="34"/>
      <c r="N1878" s="21" t="s">
        <v>1343</v>
      </c>
    </row>
    <row r="1879" spans="1:16" ht="78" x14ac:dyDescent="0.3">
      <c r="A1879" s="17" t="s">
        <v>1170</v>
      </c>
      <c r="B1879" s="41">
        <v>810</v>
      </c>
      <c r="C1879" s="43"/>
      <c r="D1879" s="43"/>
      <c r="E1879" s="12" t="s">
        <v>412</v>
      </c>
      <c r="F1879" s="16">
        <f t="shared" si="795"/>
        <v>19065.900000000001</v>
      </c>
      <c r="G1879" s="16">
        <f t="shared" si="795"/>
        <v>19194.2</v>
      </c>
      <c r="H1879" s="16">
        <f t="shared" si="795"/>
        <v>19844</v>
      </c>
      <c r="I1879" s="16">
        <f t="shared" si="795"/>
        <v>0</v>
      </c>
      <c r="J1879" s="34"/>
      <c r="O1879" s="21" t="s">
        <v>1344</v>
      </c>
    </row>
    <row r="1880" spans="1:16" x14ac:dyDescent="0.3">
      <c r="A1880" s="17" t="s">
        <v>1170</v>
      </c>
      <c r="B1880" s="41">
        <v>810</v>
      </c>
      <c r="C1880" s="43" t="s">
        <v>159</v>
      </c>
      <c r="D1880" s="43" t="s">
        <v>87</v>
      </c>
      <c r="E1880" s="12" t="s">
        <v>370</v>
      </c>
      <c r="F1880" s="16">
        <v>19065.900000000001</v>
      </c>
      <c r="G1880" s="16">
        <v>19194.2</v>
      </c>
      <c r="H1880" s="16">
        <v>19844</v>
      </c>
      <c r="I1880" s="16"/>
      <c r="J1880" s="34"/>
    </row>
    <row r="1881" spans="1:16" ht="62.4" hidden="1" x14ac:dyDescent="0.3">
      <c r="A1881" s="17" t="s">
        <v>1171</v>
      </c>
      <c r="B1881" s="41"/>
      <c r="C1881" s="43"/>
      <c r="D1881" s="43"/>
      <c r="E1881" s="12" t="s">
        <v>1173</v>
      </c>
      <c r="F1881" s="16">
        <f t="shared" ref="F1881:I1884" si="796">F1882</f>
        <v>0</v>
      </c>
      <c r="G1881" s="16">
        <f t="shared" si="796"/>
        <v>0</v>
      </c>
      <c r="H1881" s="16">
        <f t="shared" si="796"/>
        <v>0</v>
      </c>
      <c r="I1881" s="16">
        <f t="shared" si="796"/>
        <v>0</v>
      </c>
      <c r="J1881" s="34">
        <v>0</v>
      </c>
      <c r="M1881" s="21" t="s">
        <v>1342</v>
      </c>
    </row>
    <row r="1882" spans="1:16" ht="31.2" hidden="1" x14ac:dyDescent="0.3">
      <c r="A1882" s="17" t="s">
        <v>1172</v>
      </c>
      <c r="B1882" s="41"/>
      <c r="C1882" s="43"/>
      <c r="D1882" s="43"/>
      <c r="E1882" s="12" t="s">
        <v>1174</v>
      </c>
      <c r="F1882" s="16">
        <f t="shared" si="796"/>
        <v>0</v>
      </c>
      <c r="G1882" s="16">
        <f t="shared" si="796"/>
        <v>0</v>
      </c>
      <c r="H1882" s="16">
        <f t="shared" si="796"/>
        <v>0</v>
      </c>
      <c r="I1882" s="16">
        <f t="shared" si="796"/>
        <v>0</v>
      </c>
      <c r="J1882" s="34">
        <v>0</v>
      </c>
      <c r="P1882" s="21" t="s">
        <v>1346</v>
      </c>
    </row>
    <row r="1883" spans="1:16" ht="31.2" hidden="1" x14ac:dyDescent="0.3">
      <c r="A1883" s="17" t="s">
        <v>1172</v>
      </c>
      <c r="B1883" s="41">
        <v>200</v>
      </c>
      <c r="C1883" s="43"/>
      <c r="D1883" s="43"/>
      <c r="E1883" s="12" t="s">
        <v>392</v>
      </c>
      <c r="F1883" s="16">
        <f t="shared" si="796"/>
        <v>0</v>
      </c>
      <c r="G1883" s="16">
        <f t="shared" si="796"/>
        <v>0</v>
      </c>
      <c r="H1883" s="16">
        <f t="shared" si="796"/>
        <v>0</v>
      </c>
      <c r="I1883" s="16">
        <f t="shared" si="796"/>
        <v>0</v>
      </c>
      <c r="J1883" s="34">
        <v>0</v>
      </c>
      <c r="N1883" s="21" t="s">
        <v>1343</v>
      </c>
    </row>
    <row r="1884" spans="1:16" ht="46.8" hidden="1" x14ac:dyDescent="0.3">
      <c r="A1884" s="17" t="s">
        <v>1172</v>
      </c>
      <c r="B1884" s="41">
        <v>240</v>
      </c>
      <c r="C1884" s="43"/>
      <c r="D1884" s="43"/>
      <c r="E1884" s="12" t="s">
        <v>400</v>
      </c>
      <c r="F1884" s="16">
        <f t="shared" si="796"/>
        <v>0</v>
      </c>
      <c r="G1884" s="16">
        <f t="shared" si="796"/>
        <v>0</v>
      </c>
      <c r="H1884" s="16">
        <f t="shared" si="796"/>
        <v>0</v>
      </c>
      <c r="I1884" s="16">
        <f t="shared" si="796"/>
        <v>0</v>
      </c>
      <c r="J1884" s="34">
        <v>0</v>
      </c>
      <c r="O1884" s="21" t="s">
        <v>1344</v>
      </c>
    </row>
    <row r="1885" spans="1:16" ht="31.2" hidden="1" x14ac:dyDescent="0.3">
      <c r="A1885" s="17" t="s">
        <v>1172</v>
      </c>
      <c r="B1885" s="41">
        <v>240</v>
      </c>
      <c r="C1885" s="43" t="s">
        <v>159</v>
      </c>
      <c r="D1885" s="43" t="s">
        <v>112</v>
      </c>
      <c r="E1885" s="12" t="s">
        <v>1175</v>
      </c>
      <c r="F1885" s="16"/>
      <c r="G1885" s="16"/>
      <c r="H1885" s="16"/>
      <c r="I1885" s="16"/>
      <c r="J1885" s="34">
        <v>0</v>
      </c>
    </row>
    <row r="1886" spans="1:16" ht="62.4" hidden="1" x14ac:dyDescent="0.3">
      <c r="A1886" s="17" t="s">
        <v>1215</v>
      </c>
      <c r="B1886" s="17"/>
      <c r="C1886" s="12"/>
      <c r="D1886" s="43"/>
      <c r="E1886" s="12" t="s">
        <v>1216</v>
      </c>
      <c r="F1886" s="16">
        <f>F1887+F1897+F1893</f>
        <v>0</v>
      </c>
      <c r="G1886" s="16">
        <f t="shared" ref="G1886:I1886" si="797">G1887+G1897+G1893</f>
        <v>0</v>
      </c>
      <c r="H1886" s="16">
        <f t="shared" si="797"/>
        <v>0</v>
      </c>
      <c r="I1886" s="16">
        <f t="shared" si="797"/>
        <v>0</v>
      </c>
      <c r="J1886" s="34">
        <v>0</v>
      </c>
      <c r="M1886" s="21" t="s">
        <v>1342</v>
      </c>
    </row>
    <row r="1887" spans="1:16" ht="46.8" hidden="1" x14ac:dyDescent="0.3">
      <c r="A1887" s="17" t="s">
        <v>1217</v>
      </c>
      <c r="B1887" s="17"/>
      <c r="C1887" s="12"/>
      <c r="D1887" s="43"/>
      <c r="E1887" s="12" t="s">
        <v>436</v>
      </c>
      <c r="F1887" s="16">
        <f t="shared" ref="F1887:I1888" si="798">F1888</f>
        <v>0</v>
      </c>
      <c r="G1887" s="16">
        <f t="shared" si="798"/>
        <v>0</v>
      </c>
      <c r="H1887" s="16">
        <f t="shared" si="798"/>
        <v>0</v>
      </c>
      <c r="I1887" s="16">
        <f t="shared" si="798"/>
        <v>0</v>
      </c>
      <c r="J1887" s="34">
        <v>0</v>
      </c>
      <c r="P1887" s="21" t="s">
        <v>1346</v>
      </c>
    </row>
    <row r="1888" spans="1:16" ht="46.8" hidden="1" x14ac:dyDescent="0.3">
      <c r="A1888" s="17" t="s">
        <v>1217</v>
      </c>
      <c r="B1888" s="41">
        <v>600</v>
      </c>
      <c r="C1888" s="43"/>
      <c r="D1888" s="43"/>
      <c r="E1888" s="12" t="s">
        <v>395</v>
      </c>
      <c r="F1888" s="16">
        <f t="shared" si="798"/>
        <v>0</v>
      </c>
      <c r="G1888" s="16">
        <f t="shared" si="798"/>
        <v>0</v>
      </c>
      <c r="H1888" s="16">
        <f t="shared" si="798"/>
        <v>0</v>
      </c>
      <c r="I1888" s="16">
        <f t="shared" si="798"/>
        <v>0</v>
      </c>
      <c r="J1888" s="34">
        <v>0</v>
      </c>
      <c r="N1888" s="21" t="s">
        <v>1343</v>
      </c>
    </row>
    <row r="1889" spans="1:37" hidden="1" x14ac:dyDescent="0.3">
      <c r="A1889" s="17" t="s">
        <v>1217</v>
      </c>
      <c r="B1889" s="41">
        <v>610</v>
      </c>
      <c r="C1889" s="43"/>
      <c r="D1889" s="43"/>
      <c r="E1889" s="12" t="s">
        <v>409</v>
      </c>
      <c r="F1889" s="16">
        <f>F1892+F1890+F1891</f>
        <v>0</v>
      </c>
      <c r="G1889" s="16">
        <f t="shared" ref="G1889:I1889" si="799">G1892+G1890+G1891</f>
        <v>0</v>
      </c>
      <c r="H1889" s="16">
        <f t="shared" si="799"/>
        <v>0</v>
      </c>
      <c r="I1889" s="16">
        <f t="shared" si="799"/>
        <v>0</v>
      </c>
      <c r="J1889" s="34">
        <v>0</v>
      </c>
      <c r="O1889" s="21" t="s">
        <v>1344</v>
      </c>
    </row>
    <row r="1890" spans="1:37" hidden="1" x14ac:dyDescent="0.3">
      <c r="A1890" s="17" t="s">
        <v>1217</v>
      </c>
      <c r="B1890" s="41">
        <v>610</v>
      </c>
      <c r="C1890" s="43" t="s">
        <v>112</v>
      </c>
      <c r="D1890" s="43" t="s">
        <v>26</v>
      </c>
      <c r="E1890" s="12" t="s">
        <v>367</v>
      </c>
      <c r="F1890" s="16"/>
      <c r="G1890" s="16"/>
      <c r="H1890" s="16"/>
      <c r="I1890" s="16"/>
      <c r="J1890" s="34">
        <v>0</v>
      </c>
    </row>
    <row r="1891" spans="1:37" hidden="1" x14ac:dyDescent="0.3">
      <c r="A1891" s="17" t="s">
        <v>1217</v>
      </c>
      <c r="B1891" s="41">
        <v>610</v>
      </c>
      <c r="C1891" s="43" t="s">
        <v>159</v>
      </c>
      <c r="D1891" s="43" t="s">
        <v>5</v>
      </c>
      <c r="E1891" s="12" t="s">
        <v>369</v>
      </c>
      <c r="F1891" s="16"/>
      <c r="G1891" s="16"/>
      <c r="H1891" s="16"/>
      <c r="I1891" s="16"/>
      <c r="J1891" s="34">
        <v>0</v>
      </c>
    </row>
    <row r="1892" spans="1:37" hidden="1" x14ac:dyDescent="0.3">
      <c r="A1892" s="17" t="s">
        <v>1217</v>
      </c>
      <c r="B1892" s="41">
        <v>610</v>
      </c>
      <c r="C1892" s="43" t="s">
        <v>159</v>
      </c>
      <c r="D1892" s="43" t="s">
        <v>17</v>
      </c>
      <c r="E1892" s="12" t="s">
        <v>371</v>
      </c>
      <c r="F1892" s="16"/>
      <c r="G1892" s="16"/>
      <c r="H1892" s="16"/>
      <c r="I1892" s="16"/>
      <c r="J1892" s="34">
        <v>0</v>
      </c>
    </row>
    <row r="1893" spans="1:37" ht="62.4" hidden="1" x14ac:dyDescent="0.3">
      <c r="A1893" s="17" t="s">
        <v>1311</v>
      </c>
      <c r="B1893" s="41"/>
      <c r="C1893" s="43"/>
      <c r="D1893" s="43"/>
      <c r="E1893" s="12" t="s">
        <v>1312</v>
      </c>
      <c r="F1893" s="16">
        <f>F1894</f>
        <v>0</v>
      </c>
      <c r="G1893" s="16">
        <f t="shared" ref="G1893:I1895" si="800">G1894</f>
        <v>0</v>
      </c>
      <c r="H1893" s="16">
        <f t="shared" si="800"/>
        <v>0</v>
      </c>
      <c r="I1893" s="16">
        <f t="shared" si="800"/>
        <v>0</v>
      </c>
      <c r="J1893" s="34">
        <v>0</v>
      </c>
      <c r="P1893" s="21" t="s">
        <v>1346</v>
      </c>
    </row>
    <row r="1894" spans="1:37" ht="46.8" hidden="1" x14ac:dyDescent="0.3">
      <c r="A1894" s="17" t="s">
        <v>1311</v>
      </c>
      <c r="B1894" s="41">
        <v>600</v>
      </c>
      <c r="C1894" s="43"/>
      <c r="D1894" s="43"/>
      <c r="E1894" s="12" t="s">
        <v>395</v>
      </c>
      <c r="F1894" s="16">
        <f>F1895</f>
        <v>0</v>
      </c>
      <c r="G1894" s="16">
        <f t="shared" si="800"/>
        <v>0</v>
      </c>
      <c r="H1894" s="16">
        <f t="shared" si="800"/>
        <v>0</v>
      </c>
      <c r="I1894" s="16">
        <f t="shared" si="800"/>
        <v>0</v>
      </c>
      <c r="J1894" s="34">
        <v>0</v>
      </c>
      <c r="N1894" s="21" t="s">
        <v>1343</v>
      </c>
    </row>
    <row r="1895" spans="1:37" hidden="1" x14ac:dyDescent="0.3">
      <c r="A1895" s="17" t="s">
        <v>1311</v>
      </c>
      <c r="B1895" s="41">
        <v>610</v>
      </c>
      <c r="C1895" s="43"/>
      <c r="D1895" s="43"/>
      <c r="E1895" s="12" t="s">
        <v>409</v>
      </c>
      <c r="F1895" s="16">
        <f>F1896</f>
        <v>0</v>
      </c>
      <c r="G1895" s="16">
        <f t="shared" si="800"/>
        <v>0</v>
      </c>
      <c r="H1895" s="16">
        <f t="shared" si="800"/>
        <v>0</v>
      </c>
      <c r="I1895" s="16">
        <f t="shared" si="800"/>
        <v>0</v>
      </c>
      <c r="J1895" s="34">
        <v>0</v>
      </c>
      <c r="O1895" s="21" t="s">
        <v>1344</v>
      </c>
    </row>
    <row r="1896" spans="1:37" hidden="1" x14ac:dyDescent="0.3">
      <c r="A1896" s="17" t="s">
        <v>1311</v>
      </c>
      <c r="B1896" s="41">
        <v>610</v>
      </c>
      <c r="C1896" s="43" t="s">
        <v>112</v>
      </c>
      <c r="D1896" s="43" t="s">
        <v>26</v>
      </c>
      <c r="E1896" s="12" t="s">
        <v>367</v>
      </c>
      <c r="F1896" s="16"/>
      <c r="G1896" s="16"/>
      <c r="H1896" s="16"/>
      <c r="I1896" s="16"/>
      <c r="J1896" s="34">
        <v>0</v>
      </c>
    </row>
    <row r="1897" spans="1:37" ht="31.2" hidden="1" x14ac:dyDescent="0.3">
      <c r="A1897" s="17" t="s">
        <v>1232</v>
      </c>
      <c r="B1897" s="17"/>
      <c r="C1897" s="12"/>
      <c r="D1897" s="43"/>
      <c r="E1897" s="12" t="s">
        <v>786</v>
      </c>
      <c r="F1897" s="16">
        <f t="shared" ref="F1897:I1898" si="801">F1898</f>
        <v>0</v>
      </c>
      <c r="G1897" s="16">
        <f t="shared" si="801"/>
        <v>0</v>
      </c>
      <c r="H1897" s="16">
        <f t="shared" si="801"/>
        <v>0</v>
      </c>
      <c r="I1897" s="16">
        <f t="shared" si="801"/>
        <v>0</v>
      </c>
      <c r="J1897" s="34">
        <v>0</v>
      </c>
      <c r="P1897" s="21" t="s">
        <v>1346</v>
      </c>
    </row>
    <row r="1898" spans="1:37" ht="46.8" hidden="1" x14ac:dyDescent="0.3">
      <c r="A1898" s="17" t="s">
        <v>1232</v>
      </c>
      <c r="B1898" s="41">
        <v>600</v>
      </c>
      <c r="C1898" s="43"/>
      <c r="D1898" s="43"/>
      <c r="E1898" s="12" t="s">
        <v>395</v>
      </c>
      <c r="F1898" s="16">
        <f t="shared" si="801"/>
        <v>0</v>
      </c>
      <c r="G1898" s="16">
        <f t="shared" si="801"/>
        <v>0</v>
      </c>
      <c r="H1898" s="16">
        <f t="shared" si="801"/>
        <v>0</v>
      </c>
      <c r="I1898" s="16">
        <f t="shared" si="801"/>
        <v>0</v>
      </c>
      <c r="J1898" s="34">
        <v>0</v>
      </c>
      <c r="N1898" s="21" t="s">
        <v>1343</v>
      </c>
    </row>
    <row r="1899" spans="1:37" hidden="1" x14ac:dyDescent="0.3">
      <c r="A1899" s="17" t="s">
        <v>1232</v>
      </c>
      <c r="B1899" s="41">
        <v>610</v>
      </c>
      <c r="C1899" s="43"/>
      <c r="D1899" s="43"/>
      <c r="E1899" s="12" t="s">
        <v>409</v>
      </c>
      <c r="F1899" s="16">
        <f>F1900+F1902+F1901</f>
        <v>0</v>
      </c>
      <c r="G1899" s="16">
        <f t="shared" ref="G1899:I1899" si="802">G1900+G1902+G1901</f>
        <v>0</v>
      </c>
      <c r="H1899" s="16">
        <f t="shared" si="802"/>
        <v>0</v>
      </c>
      <c r="I1899" s="16">
        <f t="shared" si="802"/>
        <v>0</v>
      </c>
      <c r="J1899" s="34">
        <v>0</v>
      </c>
      <c r="O1899" s="21" t="s">
        <v>1344</v>
      </c>
    </row>
    <row r="1900" spans="1:37" hidden="1" x14ac:dyDescent="0.3">
      <c r="A1900" s="17" t="s">
        <v>1232</v>
      </c>
      <c r="B1900" s="41">
        <v>610</v>
      </c>
      <c r="C1900" s="43" t="s">
        <v>112</v>
      </c>
      <c r="D1900" s="43" t="s">
        <v>26</v>
      </c>
      <c r="E1900" s="12" t="s">
        <v>367</v>
      </c>
      <c r="F1900" s="16"/>
      <c r="G1900" s="16"/>
      <c r="H1900" s="16"/>
      <c r="I1900" s="16"/>
      <c r="J1900" s="34">
        <v>0</v>
      </c>
    </row>
    <row r="1901" spans="1:37" hidden="1" x14ac:dyDescent="0.3">
      <c r="A1901" s="17" t="s">
        <v>1232</v>
      </c>
      <c r="B1901" s="41">
        <v>610</v>
      </c>
      <c r="C1901" s="43" t="s">
        <v>159</v>
      </c>
      <c r="D1901" s="43" t="s">
        <v>5</v>
      </c>
      <c r="E1901" s="12" t="s">
        <v>369</v>
      </c>
      <c r="F1901" s="16"/>
      <c r="G1901" s="16"/>
      <c r="H1901" s="16"/>
      <c r="I1901" s="16"/>
      <c r="J1901" s="34">
        <v>0</v>
      </c>
    </row>
    <row r="1902" spans="1:37" hidden="1" x14ac:dyDescent="0.3">
      <c r="A1902" s="17" t="s">
        <v>1232</v>
      </c>
      <c r="B1902" s="41">
        <v>610</v>
      </c>
      <c r="C1902" s="43" t="s">
        <v>159</v>
      </c>
      <c r="D1902" s="43" t="s">
        <v>17</v>
      </c>
      <c r="E1902" s="12" t="s">
        <v>371</v>
      </c>
      <c r="F1902" s="16"/>
      <c r="G1902" s="16"/>
      <c r="H1902" s="16"/>
      <c r="I1902" s="16"/>
      <c r="J1902" s="34">
        <v>0</v>
      </c>
    </row>
    <row r="1903" spans="1:37" s="9" customFormat="1" ht="62.4" x14ac:dyDescent="0.3">
      <c r="A1903" s="8" t="s">
        <v>273</v>
      </c>
      <c r="B1903" s="14"/>
      <c r="C1903" s="8"/>
      <c r="D1903" s="8"/>
      <c r="E1903" s="13" t="s">
        <v>686</v>
      </c>
      <c r="F1903" s="15">
        <f t="shared" ref="F1903:I1903" si="803">F1904+F1909+F1929+F1937</f>
        <v>796622.79999999993</v>
      </c>
      <c r="G1903" s="15">
        <f t="shared" si="803"/>
        <v>471485</v>
      </c>
      <c r="H1903" s="15">
        <f t="shared" si="803"/>
        <v>787765</v>
      </c>
      <c r="I1903" s="15">
        <f t="shared" si="803"/>
        <v>0</v>
      </c>
      <c r="J1903" s="33"/>
      <c r="K1903" s="23"/>
      <c r="L1903" s="23" t="s">
        <v>1341</v>
      </c>
      <c r="M1903" s="23"/>
      <c r="N1903" s="23"/>
      <c r="O1903" s="23"/>
      <c r="P1903" s="23"/>
      <c r="Q1903" s="23"/>
      <c r="R1903" s="23"/>
      <c r="S1903" s="23"/>
      <c r="T1903" s="23"/>
      <c r="U1903" s="23"/>
      <c r="V1903" s="23"/>
      <c r="W1903" s="23"/>
      <c r="X1903" s="23"/>
      <c r="Y1903" s="23"/>
      <c r="Z1903" s="23"/>
      <c r="AA1903" s="23"/>
      <c r="AB1903" s="23"/>
      <c r="AC1903" s="23"/>
      <c r="AD1903" s="23"/>
      <c r="AE1903" s="23"/>
      <c r="AF1903" s="23"/>
      <c r="AG1903" s="23"/>
      <c r="AH1903" s="23"/>
      <c r="AI1903" s="23"/>
      <c r="AJ1903" s="23"/>
      <c r="AK1903" s="23"/>
    </row>
    <row r="1904" spans="1:37" ht="78" x14ac:dyDescent="0.3">
      <c r="A1904" s="43" t="s">
        <v>274</v>
      </c>
      <c r="B1904" s="41"/>
      <c r="C1904" s="43"/>
      <c r="D1904" s="43"/>
      <c r="E1904" s="12" t="s">
        <v>687</v>
      </c>
      <c r="F1904" s="16">
        <f t="shared" ref="F1904:I1907" si="804">F1905</f>
        <v>53584.6</v>
      </c>
      <c r="G1904" s="16">
        <f t="shared" si="804"/>
        <v>16833.000000000004</v>
      </c>
      <c r="H1904" s="16">
        <f t="shared" si="804"/>
        <v>14863.199999999999</v>
      </c>
      <c r="I1904" s="16">
        <f t="shared" si="804"/>
        <v>0</v>
      </c>
      <c r="J1904" s="34"/>
      <c r="M1904" s="21" t="s">
        <v>1342</v>
      </c>
    </row>
    <row r="1905" spans="1:37" ht="46.8" x14ac:dyDescent="0.3">
      <c r="A1905" s="43" t="s">
        <v>272</v>
      </c>
      <c r="B1905" s="41"/>
      <c r="C1905" s="43"/>
      <c r="D1905" s="43"/>
      <c r="E1905" s="12" t="s">
        <v>500</v>
      </c>
      <c r="F1905" s="16">
        <f t="shared" si="804"/>
        <v>53584.6</v>
      </c>
      <c r="G1905" s="16">
        <f t="shared" si="804"/>
        <v>16833.000000000004</v>
      </c>
      <c r="H1905" s="16">
        <f t="shared" si="804"/>
        <v>14863.199999999999</v>
      </c>
      <c r="I1905" s="16">
        <f t="shared" si="804"/>
        <v>0</v>
      </c>
      <c r="J1905" s="34"/>
      <c r="K1905" s="2"/>
      <c r="L1905" s="2"/>
      <c r="M1905" s="2"/>
      <c r="N1905" s="2"/>
      <c r="O1905" s="2"/>
      <c r="P1905" s="21" t="s">
        <v>1346</v>
      </c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  <c r="AH1905" s="2"/>
      <c r="AI1905" s="2"/>
      <c r="AJ1905" s="2"/>
      <c r="AK1905" s="2"/>
    </row>
    <row r="1906" spans="1:37" ht="31.2" x14ac:dyDescent="0.3">
      <c r="A1906" s="43" t="s">
        <v>272</v>
      </c>
      <c r="B1906" s="41">
        <v>200</v>
      </c>
      <c r="C1906" s="43"/>
      <c r="D1906" s="43"/>
      <c r="E1906" s="12" t="s">
        <v>392</v>
      </c>
      <c r="F1906" s="16">
        <f t="shared" si="804"/>
        <v>53584.6</v>
      </c>
      <c r="G1906" s="16">
        <f t="shared" si="804"/>
        <v>16833.000000000004</v>
      </c>
      <c r="H1906" s="16">
        <f t="shared" si="804"/>
        <v>14863.199999999999</v>
      </c>
      <c r="I1906" s="16">
        <f t="shared" si="804"/>
        <v>0</v>
      </c>
      <c r="J1906" s="34"/>
      <c r="K1906" s="2"/>
      <c r="L1906" s="2"/>
      <c r="M1906" s="2"/>
      <c r="N1906" s="21" t="s">
        <v>1343</v>
      </c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  <c r="AH1906" s="2"/>
      <c r="AI1906" s="2"/>
      <c r="AJ1906" s="2"/>
      <c r="AK1906" s="2"/>
    </row>
    <row r="1907" spans="1:37" ht="46.8" x14ac:dyDescent="0.3">
      <c r="A1907" s="43" t="s">
        <v>272</v>
      </c>
      <c r="B1907" s="41">
        <v>240</v>
      </c>
      <c r="C1907" s="43"/>
      <c r="D1907" s="43"/>
      <c r="E1907" s="12" t="s">
        <v>400</v>
      </c>
      <c r="F1907" s="16">
        <f t="shared" si="804"/>
        <v>53584.6</v>
      </c>
      <c r="G1907" s="16">
        <f t="shared" si="804"/>
        <v>16833.000000000004</v>
      </c>
      <c r="H1907" s="16">
        <f t="shared" si="804"/>
        <v>14863.199999999999</v>
      </c>
      <c r="I1907" s="16">
        <f t="shared" si="804"/>
        <v>0</v>
      </c>
      <c r="J1907" s="34"/>
      <c r="K1907" s="2"/>
      <c r="L1907" s="2"/>
      <c r="M1907" s="2"/>
      <c r="N1907" s="2"/>
      <c r="O1907" s="21" t="s">
        <v>1344</v>
      </c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  <c r="AH1907" s="2"/>
      <c r="AI1907" s="2"/>
      <c r="AJ1907" s="2"/>
      <c r="AK1907" s="2"/>
    </row>
    <row r="1908" spans="1:37" x14ac:dyDescent="0.3">
      <c r="A1908" s="43" t="s">
        <v>272</v>
      </c>
      <c r="B1908" s="41">
        <v>240</v>
      </c>
      <c r="C1908" s="43" t="s">
        <v>159</v>
      </c>
      <c r="D1908" s="43" t="s">
        <v>5</v>
      </c>
      <c r="E1908" s="12" t="s">
        <v>369</v>
      </c>
      <c r="F1908" s="16">
        <v>53584.6</v>
      </c>
      <c r="G1908" s="16">
        <f>53584.6-33482.7-1599.8-1669.1</f>
        <v>16833.000000000004</v>
      </c>
      <c r="H1908" s="16">
        <f>53584.6-35452.5-1599.8-1669.1</f>
        <v>14863.199999999999</v>
      </c>
      <c r="I1908" s="16"/>
      <c r="J1908" s="34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  <c r="AH1908" s="2"/>
      <c r="AI1908" s="2"/>
      <c r="AJ1908" s="2"/>
      <c r="AK1908" s="2"/>
    </row>
    <row r="1909" spans="1:37" ht="46.8" x14ac:dyDescent="0.3">
      <c r="A1909" s="43" t="s">
        <v>275</v>
      </c>
      <c r="B1909" s="41"/>
      <c r="C1909" s="43"/>
      <c r="D1909" s="43"/>
      <c r="E1909" s="12" t="s">
        <v>688</v>
      </c>
      <c r="F1909" s="16">
        <f>F1918+F1925+F1914+F1910</f>
        <v>582232.5</v>
      </c>
      <c r="G1909" s="16">
        <f t="shared" ref="G1909:I1909" si="805">G1918+G1925+G1914+G1910</f>
        <v>200000</v>
      </c>
      <c r="H1909" s="16">
        <f t="shared" si="805"/>
        <v>200000</v>
      </c>
      <c r="I1909" s="16">
        <f t="shared" si="805"/>
        <v>0</v>
      </c>
      <c r="J1909" s="34"/>
      <c r="K1909" s="2"/>
      <c r="L1909" s="2"/>
      <c r="M1909" s="21" t="s">
        <v>1342</v>
      </c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  <c r="AH1909" s="2"/>
      <c r="AI1909" s="2"/>
      <c r="AJ1909" s="2"/>
      <c r="AK1909" s="2"/>
    </row>
    <row r="1910" spans="1:37" ht="46.8" x14ac:dyDescent="0.3">
      <c r="A1910" s="43" t="s">
        <v>1350</v>
      </c>
      <c r="B1910" s="41"/>
      <c r="C1910" s="43"/>
      <c r="D1910" s="43"/>
      <c r="E1910" s="12" t="s">
        <v>1351</v>
      </c>
      <c r="F1910" s="16">
        <f>F1911</f>
        <v>200000</v>
      </c>
      <c r="G1910" s="16">
        <f t="shared" ref="G1910:I1912" si="806">G1911</f>
        <v>200000</v>
      </c>
      <c r="H1910" s="16">
        <f t="shared" si="806"/>
        <v>200000</v>
      </c>
      <c r="I1910" s="16">
        <f t="shared" si="806"/>
        <v>0</v>
      </c>
      <c r="J1910" s="34"/>
      <c r="K1910" s="2"/>
      <c r="L1910" s="2"/>
      <c r="N1910" s="2"/>
      <c r="O1910" s="2"/>
      <c r="P1910" s="2" t="s">
        <v>1346</v>
      </c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  <c r="AH1910" s="2"/>
      <c r="AI1910" s="2"/>
      <c r="AJ1910" s="2"/>
      <c r="AK1910" s="2"/>
    </row>
    <row r="1911" spans="1:37" ht="46.8" x14ac:dyDescent="0.3">
      <c r="A1911" s="43" t="s">
        <v>1350</v>
      </c>
      <c r="B1911" s="41">
        <v>600</v>
      </c>
      <c r="C1911" s="43"/>
      <c r="D1911" s="43"/>
      <c r="E1911" s="12" t="s">
        <v>395</v>
      </c>
      <c r="F1911" s="16">
        <f>F1912</f>
        <v>200000</v>
      </c>
      <c r="G1911" s="16">
        <f t="shared" si="806"/>
        <v>200000</v>
      </c>
      <c r="H1911" s="16">
        <f t="shared" si="806"/>
        <v>200000</v>
      </c>
      <c r="I1911" s="16">
        <f t="shared" si="806"/>
        <v>0</v>
      </c>
      <c r="J1911" s="34"/>
      <c r="K1911" s="2"/>
      <c r="L1911" s="2"/>
      <c r="N1911" s="2" t="s">
        <v>1343</v>
      </c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  <c r="AH1911" s="2"/>
      <c r="AI1911" s="2"/>
      <c r="AJ1911" s="2"/>
      <c r="AK1911" s="2"/>
    </row>
    <row r="1912" spans="1:37" ht="78" x14ac:dyDescent="0.3">
      <c r="A1912" s="43" t="s">
        <v>1350</v>
      </c>
      <c r="B1912" s="41">
        <v>630</v>
      </c>
      <c r="C1912" s="43"/>
      <c r="D1912" s="43"/>
      <c r="E1912" s="12" t="s">
        <v>758</v>
      </c>
      <c r="F1912" s="16">
        <f>F1913</f>
        <v>200000</v>
      </c>
      <c r="G1912" s="16">
        <f t="shared" si="806"/>
        <v>200000</v>
      </c>
      <c r="H1912" s="16">
        <f t="shared" si="806"/>
        <v>200000</v>
      </c>
      <c r="I1912" s="16">
        <f t="shared" si="806"/>
        <v>0</v>
      </c>
      <c r="J1912" s="34"/>
      <c r="K1912" s="2"/>
      <c r="L1912" s="2"/>
      <c r="N1912" s="2"/>
      <c r="O1912" s="2" t="s">
        <v>1344</v>
      </c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  <c r="AH1912" s="2"/>
      <c r="AI1912" s="2"/>
      <c r="AJ1912" s="2"/>
      <c r="AK1912" s="2"/>
    </row>
    <row r="1913" spans="1:37" x14ac:dyDescent="0.3">
      <c r="A1913" s="43" t="s">
        <v>1350</v>
      </c>
      <c r="B1913" s="41">
        <v>630</v>
      </c>
      <c r="C1913" s="43" t="s">
        <v>159</v>
      </c>
      <c r="D1913" s="43" t="s">
        <v>5</v>
      </c>
      <c r="E1913" s="12" t="s">
        <v>369</v>
      </c>
      <c r="F1913" s="16">
        <v>200000</v>
      </c>
      <c r="G1913" s="16">
        <v>200000</v>
      </c>
      <c r="H1913" s="16">
        <v>200000</v>
      </c>
      <c r="I1913" s="16"/>
      <c r="J1913" s="34"/>
      <c r="K1913" s="2"/>
      <c r="L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  <c r="AH1913" s="2"/>
      <c r="AI1913" s="2"/>
      <c r="AJ1913" s="2"/>
      <c r="AK1913" s="2"/>
    </row>
    <row r="1914" spans="1:37" ht="93.6" x14ac:dyDescent="0.3">
      <c r="A1914" s="17" t="s">
        <v>1227</v>
      </c>
      <c r="B1914" s="17"/>
      <c r="C1914" s="12"/>
      <c r="D1914" s="43"/>
      <c r="E1914" s="12" t="s">
        <v>1347</v>
      </c>
      <c r="F1914" s="16">
        <f t="shared" ref="F1914:I1916" si="807">F1915</f>
        <v>31539.1</v>
      </c>
      <c r="G1914" s="16">
        <f t="shared" si="807"/>
        <v>0</v>
      </c>
      <c r="H1914" s="16">
        <f t="shared" si="807"/>
        <v>0</v>
      </c>
      <c r="I1914" s="16">
        <f t="shared" si="807"/>
        <v>0</v>
      </c>
      <c r="J1914" s="34"/>
      <c r="K1914" s="2"/>
      <c r="L1914" s="2"/>
      <c r="M1914" s="2"/>
      <c r="N1914" s="2"/>
      <c r="O1914" s="2"/>
      <c r="P1914" s="21" t="s">
        <v>1346</v>
      </c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  <c r="AH1914" s="2"/>
      <c r="AI1914" s="2"/>
      <c r="AJ1914" s="2"/>
      <c r="AK1914" s="2"/>
    </row>
    <row r="1915" spans="1:37" ht="46.8" x14ac:dyDescent="0.3">
      <c r="A1915" s="17" t="s">
        <v>1227</v>
      </c>
      <c r="B1915" s="41">
        <v>600</v>
      </c>
      <c r="C1915" s="43"/>
      <c r="D1915" s="43"/>
      <c r="E1915" s="12" t="s">
        <v>395</v>
      </c>
      <c r="F1915" s="16">
        <f t="shared" si="807"/>
        <v>31539.1</v>
      </c>
      <c r="G1915" s="16">
        <f t="shared" si="807"/>
        <v>0</v>
      </c>
      <c r="H1915" s="16">
        <f t="shared" si="807"/>
        <v>0</v>
      </c>
      <c r="I1915" s="16">
        <f t="shared" si="807"/>
        <v>0</v>
      </c>
      <c r="J1915" s="34"/>
      <c r="K1915" s="2"/>
      <c r="L1915" s="2"/>
      <c r="M1915" s="2"/>
      <c r="N1915" s="21" t="s">
        <v>1343</v>
      </c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  <c r="AH1915" s="2"/>
      <c r="AI1915" s="2"/>
      <c r="AJ1915" s="2"/>
      <c r="AK1915" s="2"/>
    </row>
    <row r="1916" spans="1:37" ht="78" x14ac:dyDescent="0.3">
      <c r="A1916" s="17" t="s">
        <v>1227</v>
      </c>
      <c r="B1916" s="41">
        <v>630</v>
      </c>
      <c r="C1916" s="43"/>
      <c r="D1916" s="43"/>
      <c r="E1916" s="12" t="s">
        <v>758</v>
      </c>
      <c r="F1916" s="16">
        <f t="shared" si="807"/>
        <v>31539.1</v>
      </c>
      <c r="G1916" s="16">
        <f t="shared" si="807"/>
        <v>0</v>
      </c>
      <c r="H1916" s="16">
        <f t="shared" si="807"/>
        <v>0</v>
      </c>
      <c r="I1916" s="16">
        <f t="shared" si="807"/>
        <v>0</v>
      </c>
      <c r="J1916" s="34"/>
      <c r="K1916" s="2"/>
      <c r="L1916" s="2"/>
      <c r="M1916" s="2"/>
      <c r="N1916" s="2"/>
      <c r="O1916" s="21" t="s">
        <v>1344</v>
      </c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  <c r="AH1916" s="2"/>
      <c r="AI1916" s="2"/>
      <c r="AJ1916" s="2"/>
      <c r="AK1916" s="2"/>
    </row>
    <row r="1917" spans="1:37" x14ac:dyDescent="0.3">
      <c r="A1917" s="17" t="s">
        <v>1227</v>
      </c>
      <c r="B1917" s="41">
        <v>630</v>
      </c>
      <c r="C1917" s="43" t="s">
        <v>159</v>
      </c>
      <c r="D1917" s="43" t="s">
        <v>5</v>
      </c>
      <c r="E1917" s="12" t="s">
        <v>369</v>
      </c>
      <c r="F1917" s="16">
        <v>31539.1</v>
      </c>
      <c r="G1917" s="16"/>
      <c r="H1917" s="16"/>
      <c r="I1917" s="16"/>
      <c r="J1917" s="34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  <c r="AH1917" s="2"/>
      <c r="AI1917" s="2"/>
      <c r="AJ1917" s="2"/>
      <c r="AK1917" s="2"/>
    </row>
    <row r="1918" spans="1:37" x14ac:dyDescent="0.3">
      <c r="A1918" s="17" t="s">
        <v>742</v>
      </c>
      <c r="B1918" s="17"/>
      <c r="C1918" s="12"/>
      <c r="D1918" s="43"/>
      <c r="E1918" s="12" t="s">
        <v>862</v>
      </c>
      <c r="F1918" s="16">
        <f t="shared" ref="F1918:I1918" si="808">F1919+F1922</f>
        <v>350693.4</v>
      </c>
      <c r="G1918" s="16">
        <f t="shared" si="808"/>
        <v>0</v>
      </c>
      <c r="H1918" s="16">
        <f t="shared" si="808"/>
        <v>0</v>
      </c>
      <c r="I1918" s="16">
        <f t="shared" si="808"/>
        <v>0</v>
      </c>
      <c r="J1918" s="34"/>
      <c r="P1918" s="21" t="s">
        <v>1346</v>
      </c>
    </row>
    <row r="1919" spans="1:37" ht="46.8" x14ac:dyDescent="0.3">
      <c r="A1919" s="17" t="s">
        <v>742</v>
      </c>
      <c r="B1919" s="41">
        <v>600</v>
      </c>
      <c r="C1919" s="43"/>
      <c r="D1919" s="43"/>
      <c r="E1919" s="12" t="s">
        <v>395</v>
      </c>
      <c r="F1919" s="16">
        <f t="shared" ref="F1919:I1920" si="809">F1920</f>
        <v>350693.4</v>
      </c>
      <c r="G1919" s="16">
        <f t="shared" si="809"/>
        <v>0</v>
      </c>
      <c r="H1919" s="16">
        <f t="shared" si="809"/>
        <v>0</v>
      </c>
      <c r="I1919" s="16">
        <f t="shared" si="809"/>
        <v>0</v>
      </c>
      <c r="J1919" s="34"/>
      <c r="N1919" s="21" t="s">
        <v>1343</v>
      </c>
    </row>
    <row r="1920" spans="1:37" ht="78" x14ac:dyDescent="0.3">
      <c r="A1920" s="17" t="s">
        <v>742</v>
      </c>
      <c r="B1920" s="41">
        <v>630</v>
      </c>
      <c r="C1920" s="43"/>
      <c r="D1920" s="43"/>
      <c r="E1920" s="12" t="s">
        <v>758</v>
      </c>
      <c r="F1920" s="16">
        <f t="shared" si="809"/>
        <v>350693.4</v>
      </c>
      <c r="G1920" s="16">
        <f t="shared" si="809"/>
        <v>0</v>
      </c>
      <c r="H1920" s="16">
        <f t="shared" si="809"/>
        <v>0</v>
      </c>
      <c r="I1920" s="16">
        <f t="shared" si="809"/>
        <v>0</v>
      </c>
      <c r="J1920" s="34"/>
      <c r="O1920" s="21" t="s">
        <v>1344</v>
      </c>
    </row>
    <row r="1921" spans="1:16" x14ac:dyDescent="0.3">
      <c r="A1921" s="17" t="s">
        <v>742</v>
      </c>
      <c r="B1921" s="41">
        <v>630</v>
      </c>
      <c r="C1921" s="43" t="s">
        <v>159</v>
      </c>
      <c r="D1921" s="43" t="s">
        <v>5</v>
      </c>
      <c r="E1921" s="12" t="s">
        <v>369</v>
      </c>
      <c r="F1921" s="16">
        <f>550693.4-200000</f>
        <v>350693.4</v>
      </c>
      <c r="G1921" s="16"/>
      <c r="H1921" s="16"/>
      <c r="I1921" s="16"/>
      <c r="J1921" s="34"/>
    </row>
    <row r="1922" spans="1:16" hidden="1" x14ac:dyDescent="0.3">
      <c r="A1922" s="17" t="s">
        <v>742</v>
      </c>
      <c r="B1922" s="41">
        <v>800</v>
      </c>
      <c r="C1922" s="43"/>
      <c r="D1922" s="43"/>
      <c r="E1922" s="12" t="s">
        <v>397</v>
      </c>
      <c r="F1922" s="16">
        <f t="shared" ref="F1922:I1923" si="810">F1923</f>
        <v>0</v>
      </c>
      <c r="G1922" s="16">
        <f t="shared" si="810"/>
        <v>0</v>
      </c>
      <c r="H1922" s="16">
        <f t="shared" si="810"/>
        <v>0</v>
      </c>
      <c r="I1922" s="16">
        <f t="shared" si="810"/>
        <v>0</v>
      </c>
      <c r="J1922" s="34">
        <v>0</v>
      </c>
      <c r="N1922" s="21" t="s">
        <v>1343</v>
      </c>
    </row>
    <row r="1923" spans="1:16" ht="78" hidden="1" x14ac:dyDescent="0.3">
      <c r="A1923" s="17" t="s">
        <v>742</v>
      </c>
      <c r="B1923" s="41">
        <v>810</v>
      </c>
      <c r="C1923" s="43"/>
      <c r="D1923" s="43"/>
      <c r="E1923" s="12" t="s">
        <v>412</v>
      </c>
      <c r="F1923" s="16">
        <f t="shared" si="810"/>
        <v>0</v>
      </c>
      <c r="G1923" s="16">
        <f t="shared" si="810"/>
        <v>0</v>
      </c>
      <c r="H1923" s="16">
        <f t="shared" si="810"/>
        <v>0</v>
      </c>
      <c r="I1923" s="16">
        <f t="shared" si="810"/>
        <v>0</v>
      </c>
      <c r="J1923" s="34">
        <v>0</v>
      </c>
      <c r="O1923" s="21" t="s">
        <v>1344</v>
      </c>
    </row>
    <row r="1924" spans="1:16" hidden="1" x14ac:dyDescent="0.3">
      <c r="A1924" s="17" t="s">
        <v>742</v>
      </c>
      <c r="B1924" s="41">
        <v>810</v>
      </c>
      <c r="C1924" s="43" t="s">
        <v>159</v>
      </c>
      <c r="D1924" s="43" t="s">
        <v>5</v>
      </c>
      <c r="E1924" s="12" t="s">
        <v>369</v>
      </c>
      <c r="F1924" s="16"/>
      <c r="G1924" s="16"/>
      <c r="H1924" s="16"/>
      <c r="I1924" s="16"/>
      <c r="J1924" s="34">
        <v>0</v>
      </c>
    </row>
    <row r="1925" spans="1:16" ht="46.8" hidden="1" x14ac:dyDescent="0.3">
      <c r="A1925" s="17" t="s">
        <v>1135</v>
      </c>
      <c r="B1925" s="41"/>
      <c r="C1925" s="43"/>
      <c r="D1925" s="43"/>
      <c r="E1925" s="12" t="s">
        <v>1136</v>
      </c>
      <c r="F1925" s="16">
        <f t="shared" ref="F1925:I1927" si="811">F1926</f>
        <v>0</v>
      </c>
      <c r="G1925" s="16">
        <f t="shared" si="811"/>
        <v>0</v>
      </c>
      <c r="H1925" s="16">
        <f t="shared" si="811"/>
        <v>0</v>
      </c>
      <c r="I1925" s="16">
        <f t="shared" si="811"/>
        <v>0</v>
      </c>
      <c r="J1925" s="34">
        <v>0</v>
      </c>
      <c r="P1925" s="21" t="s">
        <v>1346</v>
      </c>
    </row>
    <row r="1926" spans="1:16" ht="46.8" hidden="1" x14ac:dyDescent="0.3">
      <c r="A1926" s="17" t="s">
        <v>1135</v>
      </c>
      <c r="B1926" s="41">
        <v>600</v>
      </c>
      <c r="C1926" s="43"/>
      <c r="D1926" s="43"/>
      <c r="E1926" s="12" t="s">
        <v>395</v>
      </c>
      <c r="F1926" s="16">
        <f t="shared" si="811"/>
        <v>0</v>
      </c>
      <c r="G1926" s="16">
        <f t="shared" si="811"/>
        <v>0</v>
      </c>
      <c r="H1926" s="16">
        <f t="shared" si="811"/>
        <v>0</v>
      </c>
      <c r="I1926" s="16">
        <f t="shared" si="811"/>
        <v>0</v>
      </c>
      <c r="J1926" s="34">
        <v>0</v>
      </c>
      <c r="N1926" s="21" t="s">
        <v>1343</v>
      </c>
    </row>
    <row r="1927" spans="1:16" ht="78" hidden="1" x14ac:dyDescent="0.3">
      <c r="A1927" s="17" t="s">
        <v>1135</v>
      </c>
      <c r="B1927" s="41">
        <v>630</v>
      </c>
      <c r="C1927" s="43"/>
      <c r="D1927" s="43"/>
      <c r="E1927" s="12" t="s">
        <v>758</v>
      </c>
      <c r="F1927" s="16">
        <f t="shared" si="811"/>
        <v>0</v>
      </c>
      <c r="G1927" s="16">
        <f t="shared" si="811"/>
        <v>0</v>
      </c>
      <c r="H1927" s="16">
        <f t="shared" si="811"/>
        <v>0</v>
      </c>
      <c r="I1927" s="16">
        <f t="shared" si="811"/>
        <v>0</v>
      </c>
      <c r="J1927" s="34">
        <v>0</v>
      </c>
      <c r="O1927" s="21" t="s">
        <v>1344</v>
      </c>
    </row>
    <row r="1928" spans="1:16" hidden="1" x14ac:dyDescent="0.3">
      <c r="A1928" s="17" t="s">
        <v>1135</v>
      </c>
      <c r="B1928" s="41">
        <v>630</v>
      </c>
      <c r="C1928" s="43" t="s">
        <v>159</v>
      </c>
      <c r="D1928" s="43" t="s">
        <v>5</v>
      </c>
      <c r="E1928" s="12" t="s">
        <v>369</v>
      </c>
      <c r="F1928" s="16"/>
      <c r="G1928" s="16"/>
      <c r="H1928" s="16"/>
      <c r="I1928" s="16"/>
      <c r="J1928" s="34">
        <v>0</v>
      </c>
    </row>
    <row r="1929" spans="1:16" ht="46.8" x14ac:dyDescent="0.3">
      <c r="A1929" s="43" t="s">
        <v>714</v>
      </c>
      <c r="B1929" s="41"/>
      <c r="C1929" s="43"/>
      <c r="D1929" s="43"/>
      <c r="E1929" s="12" t="s">
        <v>716</v>
      </c>
      <c r="F1929" s="16">
        <f t="shared" ref="F1929:I1932" si="812">F1930</f>
        <v>160000</v>
      </c>
      <c r="G1929" s="16">
        <f t="shared" si="812"/>
        <v>253846.3</v>
      </c>
      <c r="H1929" s="16">
        <f t="shared" si="812"/>
        <v>572096.1</v>
      </c>
      <c r="I1929" s="16">
        <f t="shared" si="812"/>
        <v>0</v>
      </c>
      <c r="J1929" s="34"/>
      <c r="M1929" s="21" t="s">
        <v>1342</v>
      </c>
    </row>
    <row r="1930" spans="1:16" ht="46.8" x14ac:dyDescent="0.3">
      <c r="A1930" s="43" t="s">
        <v>715</v>
      </c>
      <c r="B1930" s="41"/>
      <c r="C1930" s="43"/>
      <c r="D1930" s="43"/>
      <c r="E1930" s="12" t="s">
        <v>717</v>
      </c>
      <c r="F1930" s="16">
        <f t="shared" ref="F1930:I1930" si="813">F1931+F1934</f>
        <v>160000</v>
      </c>
      <c r="G1930" s="16">
        <f t="shared" si="813"/>
        <v>253846.3</v>
      </c>
      <c r="H1930" s="16">
        <f t="shared" si="813"/>
        <v>572096.1</v>
      </c>
      <c r="I1930" s="16">
        <f t="shared" si="813"/>
        <v>0</v>
      </c>
      <c r="J1930" s="34"/>
      <c r="P1930" s="21" t="s">
        <v>1346</v>
      </c>
    </row>
    <row r="1931" spans="1:16" ht="31.2" x14ac:dyDescent="0.3">
      <c r="A1931" s="43" t="s">
        <v>715</v>
      </c>
      <c r="B1931" s="41">
        <v>200</v>
      </c>
      <c r="C1931" s="43"/>
      <c r="D1931" s="43"/>
      <c r="E1931" s="12" t="s">
        <v>392</v>
      </c>
      <c r="F1931" s="16">
        <f t="shared" si="812"/>
        <v>160000</v>
      </c>
      <c r="G1931" s="16">
        <f t="shared" si="812"/>
        <v>253846.3</v>
      </c>
      <c r="H1931" s="16">
        <f t="shared" si="812"/>
        <v>572096.1</v>
      </c>
      <c r="I1931" s="16">
        <f t="shared" si="812"/>
        <v>0</v>
      </c>
      <c r="J1931" s="34"/>
      <c r="N1931" s="21" t="s">
        <v>1343</v>
      </c>
    </row>
    <row r="1932" spans="1:16" ht="46.8" x14ac:dyDescent="0.3">
      <c r="A1932" s="43" t="s">
        <v>715</v>
      </c>
      <c r="B1932" s="41">
        <v>240</v>
      </c>
      <c r="C1932" s="43"/>
      <c r="D1932" s="43"/>
      <c r="E1932" s="12" t="s">
        <v>400</v>
      </c>
      <c r="F1932" s="16">
        <f t="shared" si="812"/>
        <v>160000</v>
      </c>
      <c r="G1932" s="16">
        <f t="shared" si="812"/>
        <v>253846.3</v>
      </c>
      <c r="H1932" s="16">
        <f t="shared" si="812"/>
        <v>572096.1</v>
      </c>
      <c r="I1932" s="16">
        <f t="shared" si="812"/>
        <v>0</v>
      </c>
      <c r="J1932" s="34"/>
      <c r="O1932" s="21" t="s">
        <v>1344</v>
      </c>
    </row>
    <row r="1933" spans="1:16" x14ac:dyDescent="0.3">
      <c r="A1933" s="43" t="s">
        <v>715</v>
      </c>
      <c r="B1933" s="41">
        <v>240</v>
      </c>
      <c r="C1933" s="43" t="s">
        <v>159</v>
      </c>
      <c r="D1933" s="43" t="s">
        <v>5</v>
      </c>
      <c r="E1933" s="12" t="s">
        <v>369</v>
      </c>
      <c r="F1933" s="16">
        <v>160000</v>
      </c>
      <c r="G1933" s="16">
        <v>253846.3</v>
      </c>
      <c r="H1933" s="16">
        <v>572096.1</v>
      </c>
      <c r="I1933" s="16"/>
      <c r="J1933" s="34"/>
    </row>
    <row r="1934" spans="1:16" hidden="1" x14ac:dyDescent="0.3">
      <c r="A1934" s="43" t="s">
        <v>715</v>
      </c>
      <c r="B1934" s="41">
        <v>800</v>
      </c>
      <c r="C1934" s="43"/>
      <c r="D1934" s="43"/>
      <c r="E1934" s="12" t="s">
        <v>397</v>
      </c>
      <c r="F1934" s="16">
        <f t="shared" ref="F1934:I1935" si="814">F1935</f>
        <v>0</v>
      </c>
      <c r="G1934" s="16">
        <f t="shared" si="814"/>
        <v>0</v>
      </c>
      <c r="H1934" s="16">
        <f t="shared" si="814"/>
        <v>0</v>
      </c>
      <c r="I1934" s="16">
        <f t="shared" si="814"/>
        <v>0</v>
      </c>
      <c r="J1934" s="34">
        <v>0</v>
      </c>
      <c r="N1934" s="21" t="s">
        <v>1343</v>
      </c>
    </row>
    <row r="1935" spans="1:16" hidden="1" x14ac:dyDescent="0.3">
      <c r="A1935" s="43" t="s">
        <v>715</v>
      </c>
      <c r="B1935" s="41">
        <v>830</v>
      </c>
      <c r="C1935" s="43"/>
      <c r="D1935" s="43"/>
      <c r="E1935" s="12" t="s">
        <v>413</v>
      </c>
      <c r="F1935" s="16">
        <f t="shared" si="814"/>
        <v>0</v>
      </c>
      <c r="G1935" s="16">
        <f t="shared" si="814"/>
        <v>0</v>
      </c>
      <c r="H1935" s="16">
        <f t="shared" si="814"/>
        <v>0</v>
      </c>
      <c r="I1935" s="16">
        <f t="shared" si="814"/>
        <v>0</v>
      </c>
      <c r="J1935" s="34">
        <v>0</v>
      </c>
      <c r="O1935" s="21" t="s">
        <v>1344</v>
      </c>
    </row>
    <row r="1936" spans="1:16" hidden="1" x14ac:dyDescent="0.3">
      <c r="A1936" s="43" t="s">
        <v>715</v>
      </c>
      <c r="B1936" s="41">
        <v>830</v>
      </c>
      <c r="C1936" s="43" t="s">
        <v>159</v>
      </c>
      <c r="D1936" s="43" t="s">
        <v>5</v>
      </c>
      <c r="E1936" s="12" t="s">
        <v>369</v>
      </c>
      <c r="F1936" s="16"/>
      <c r="G1936" s="16"/>
      <c r="H1936" s="16"/>
      <c r="I1936" s="16"/>
      <c r="J1936" s="34">
        <v>0</v>
      </c>
    </row>
    <row r="1937" spans="1:37" ht="46.8" x14ac:dyDescent="0.3">
      <c r="A1937" s="17" t="s">
        <v>1218</v>
      </c>
      <c r="B1937" s="41"/>
      <c r="C1937" s="43"/>
      <c r="D1937" s="43"/>
      <c r="E1937" s="12" t="s">
        <v>1220</v>
      </c>
      <c r="F1937" s="16">
        <f t="shared" ref="F1937:I1940" si="815">F1938</f>
        <v>805.7</v>
      </c>
      <c r="G1937" s="16">
        <f t="shared" si="815"/>
        <v>805.7</v>
      </c>
      <c r="H1937" s="16">
        <f t="shared" si="815"/>
        <v>805.7</v>
      </c>
      <c r="I1937" s="16">
        <f t="shared" si="815"/>
        <v>0</v>
      </c>
      <c r="J1937" s="34"/>
      <c r="M1937" s="21" t="s">
        <v>1342</v>
      </c>
    </row>
    <row r="1938" spans="1:37" ht="46.8" x14ac:dyDescent="0.3">
      <c r="A1938" s="17" t="s">
        <v>1219</v>
      </c>
      <c r="B1938" s="41"/>
      <c r="C1938" s="43"/>
      <c r="D1938" s="43"/>
      <c r="E1938" s="12" t="s">
        <v>1221</v>
      </c>
      <c r="F1938" s="16">
        <f t="shared" si="815"/>
        <v>805.7</v>
      </c>
      <c r="G1938" s="16">
        <f t="shared" si="815"/>
        <v>805.7</v>
      </c>
      <c r="H1938" s="16">
        <f t="shared" si="815"/>
        <v>805.7</v>
      </c>
      <c r="I1938" s="16">
        <f t="shared" si="815"/>
        <v>0</v>
      </c>
      <c r="J1938" s="34"/>
      <c r="P1938" s="21" t="s">
        <v>1346</v>
      </c>
    </row>
    <row r="1939" spans="1:37" ht="31.2" x14ac:dyDescent="0.3">
      <c r="A1939" s="17" t="s">
        <v>1219</v>
      </c>
      <c r="B1939" s="41">
        <v>200</v>
      </c>
      <c r="C1939" s="43"/>
      <c r="D1939" s="43"/>
      <c r="E1939" s="12" t="s">
        <v>392</v>
      </c>
      <c r="F1939" s="16">
        <f t="shared" si="815"/>
        <v>805.7</v>
      </c>
      <c r="G1939" s="16">
        <f t="shared" si="815"/>
        <v>805.7</v>
      </c>
      <c r="H1939" s="16">
        <f t="shared" si="815"/>
        <v>805.7</v>
      </c>
      <c r="I1939" s="16">
        <f t="shared" si="815"/>
        <v>0</v>
      </c>
      <c r="J1939" s="34"/>
      <c r="N1939" s="21" t="s">
        <v>1343</v>
      </c>
    </row>
    <row r="1940" spans="1:37" ht="46.8" x14ac:dyDescent="0.3">
      <c r="A1940" s="17" t="s">
        <v>1219</v>
      </c>
      <c r="B1940" s="41">
        <v>240</v>
      </c>
      <c r="C1940" s="43"/>
      <c r="D1940" s="43"/>
      <c r="E1940" s="12" t="s">
        <v>400</v>
      </c>
      <c r="F1940" s="16">
        <f t="shared" si="815"/>
        <v>805.7</v>
      </c>
      <c r="G1940" s="16">
        <f t="shared" si="815"/>
        <v>805.7</v>
      </c>
      <c r="H1940" s="16">
        <f t="shared" si="815"/>
        <v>805.7</v>
      </c>
      <c r="I1940" s="16">
        <f t="shared" si="815"/>
        <v>0</v>
      </c>
      <c r="J1940" s="34"/>
      <c r="O1940" s="21" t="s">
        <v>1344</v>
      </c>
    </row>
    <row r="1941" spans="1:37" x14ac:dyDescent="0.3">
      <c r="A1941" s="17" t="s">
        <v>1219</v>
      </c>
      <c r="B1941" s="41">
        <v>240</v>
      </c>
      <c r="C1941" s="43" t="s">
        <v>159</v>
      </c>
      <c r="D1941" s="43" t="s">
        <v>5</v>
      </c>
      <c r="E1941" s="12" t="s">
        <v>369</v>
      </c>
      <c r="F1941" s="16">
        <v>805.7</v>
      </c>
      <c r="G1941" s="16">
        <v>805.7</v>
      </c>
      <c r="H1941" s="16">
        <v>805.7</v>
      </c>
      <c r="I1941" s="16"/>
      <c r="J1941" s="34"/>
    </row>
    <row r="1942" spans="1:37" s="7" customFormat="1" ht="46.8" x14ac:dyDescent="0.3">
      <c r="A1942" s="6" t="s">
        <v>276</v>
      </c>
      <c r="B1942" s="11"/>
      <c r="C1942" s="6"/>
      <c r="D1942" s="6"/>
      <c r="E1942" s="42" t="s">
        <v>689</v>
      </c>
      <c r="F1942" s="10">
        <f>F1943+F1957+F1975</f>
        <v>53393.4</v>
      </c>
      <c r="G1942" s="10">
        <f t="shared" ref="G1942:I1942" si="816">G1943+G1957+G1975</f>
        <v>50634.9</v>
      </c>
      <c r="H1942" s="10">
        <f t="shared" si="816"/>
        <v>51164.1</v>
      </c>
      <c r="I1942" s="10">
        <f t="shared" si="816"/>
        <v>0</v>
      </c>
      <c r="J1942" s="32"/>
      <c r="K1942" s="22" t="s">
        <v>1340</v>
      </c>
      <c r="L1942" s="22"/>
      <c r="M1942" s="22"/>
      <c r="N1942" s="22"/>
      <c r="O1942" s="22"/>
      <c r="P1942" s="22"/>
      <c r="Q1942" s="22"/>
      <c r="R1942" s="22"/>
      <c r="S1942" s="22"/>
      <c r="T1942" s="22"/>
      <c r="U1942" s="22"/>
      <c r="V1942" s="22"/>
      <c r="W1942" s="22"/>
      <c r="X1942" s="22"/>
      <c r="Y1942" s="22"/>
      <c r="Z1942" s="22"/>
      <c r="AA1942" s="22"/>
      <c r="AB1942" s="22"/>
      <c r="AC1942" s="22"/>
      <c r="AD1942" s="22"/>
      <c r="AE1942" s="22"/>
      <c r="AF1942" s="22"/>
      <c r="AG1942" s="22"/>
      <c r="AH1942" s="22"/>
      <c r="AI1942" s="22"/>
      <c r="AJ1942" s="22"/>
      <c r="AK1942" s="22"/>
    </row>
    <row r="1943" spans="1:37" s="9" customFormat="1" ht="46.8" x14ac:dyDescent="0.3">
      <c r="A1943" s="8" t="s">
        <v>277</v>
      </c>
      <c r="B1943" s="14"/>
      <c r="C1943" s="8"/>
      <c r="D1943" s="8"/>
      <c r="E1943" s="13" t="s">
        <v>823</v>
      </c>
      <c r="F1943" s="15">
        <f>F1949+F1944</f>
        <v>13828.800000000001</v>
      </c>
      <c r="G1943" s="15">
        <f t="shared" ref="G1943:I1943" si="817">G1949+G1944</f>
        <v>14352.5</v>
      </c>
      <c r="H1943" s="15">
        <f t="shared" si="817"/>
        <v>14352.5</v>
      </c>
      <c r="I1943" s="15">
        <f t="shared" si="817"/>
        <v>0</v>
      </c>
      <c r="J1943" s="33"/>
      <c r="K1943" s="23"/>
      <c r="L1943" s="23" t="s">
        <v>1341</v>
      </c>
      <c r="M1943" s="23"/>
      <c r="N1943" s="23"/>
      <c r="O1943" s="23"/>
      <c r="P1943" s="23"/>
      <c r="Q1943" s="23"/>
      <c r="R1943" s="23"/>
      <c r="S1943" s="23"/>
      <c r="T1943" s="23"/>
      <c r="U1943" s="23"/>
      <c r="V1943" s="23"/>
      <c r="W1943" s="23"/>
      <c r="X1943" s="23"/>
      <c r="Y1943" s="23"/>
      <c r="Z1943" s="23"/>
      <c r="AA1943" s="23"/>
      <c r="AB1943" s="23"/>
      <c r="AC1943" s="23"/>
      <c r="AD1943" s="23"/>
      <c r="AE1943" s="23"/>
      <c r="AF1943" s="23"/>
      <c r="AG1943" s="23"/>
      <c r="AH1943" s="23"/>
      <c r="AI1943" s="23"/>
      <c r="AJ1943" s="23"/>
      <c r="AK1943" s="23"/>
    </row>
    <row r="1944" spans="1:37" ht="31.2" x14ac:dyDescent="0.3">
      <c r="A1944" s="17" t="s">
        <v>278</v>
      </c>
      <c r="B1944" s="41"/>
      <c r="C1944" s="43"/>
      <c r="D1944" s="43"/>
      <c r="E1944" s="12" t="s">
        <v>1258</v>
      </c>
      <c r="F1944" s="16">
        <f>F1945</f>
        <v>13249.800000000001</v>
      </c>
      <c r="G1944" s="16">
        <f t="shared" ref="G1944:I1947" si="818">G1945</f>
        <v>13773.5</v>
      </c>
      <c r="H1944" s="16">
        <f t="shared" si="818"/>
        <v>13773.5</v>
      </c>
      <c r="I1944" s="16">
        <f t="shared" si="818"/>
        <v>0</v>
      </c>
      <c r="J1944" s="34"/>
      <c r="M1944" s="21" t="s">
        <v>1342</v>
      </c>
    </row>
    <row r="1945" spans="1:37" ht="31.2" x14ac:dyDescent="0.3">
      <c r="A1945" s="17" t="s">
        <v>1294</v>
      </c>
      <c r="B1945" s="41"/>
      <c r="C1945" s="43"/>
      <c r="D1945" s="43"/>
      <c r="E1945" s="12" t="s">
        <v>1295</v>
      </c>
      <c r="F1945" s="16">
        <f>F1946</f>
        <v>13249.800000000001</v>
      </c>
      <c r="G1945" s="16">
        <f t="shared" si="818"/>
        <v>13773.5</v>
      </c>
      <c r="H1945" s="16">
        <f t="shared" si="818"/>
        <v>13773.5</v>
      </c>
      <c r="I1945" s="16">
        <f t="shared" si="818"/>
        <v>0</v>
      </c>
      <c r="J1945" s="34"/>
      <c r="P1945" s="21" t="s">
        <v>1346</v>
      </c>
    </row>
    <row r="1946" spans="1:37" ht="31.2" x14ac:dyDescent="0.3">
      <c r="A1946" s="17" t="s">
        <v>1294</v>
      </c>
      <c r="B1946" s="41">
        <v>200</v>
      </c>
      <c r="C1946" s="43"/>
      <c r="D1946" s="43"/>
      <c r="E1946" s="12" t="s">
        <v>392</v>
      </c>
      <c r="F1946" s="16">
        <f>F1947</f>
        <v>13249.800000000001</v>
      </c>
      <c r="G1946" s="16">
        <f t="shared" si="818"/>
        <v>13773.5</v>
      </c>
      <c r="H1946" s="16">
        <f t="shared" si="818"/>
        <v>13773.5</v>
      </c>
      <c r="I1946" s="16">
        <f t="shared" si="818"/>
        <v>0</v>
      </c>
      <c r="J1946" s="34"/>
      <c r="N1946" s="21" t="s">
        <v>1343</v>
      </c>
    </row>
    <row r="1947" spans="1:37" ht="46.8" x14ac:dyDescent="0.3">
      <c r="A1947" s="17" t="s">
        <v>1294</v>
      </c>
      <c r="B1947" s="41">
        <v>240</v>
      </c>
      <c r="C1947" s="43"/>
      <c r="D1947" s="43"/>
      <c r="E1947" s="12" t="s">
        <v>400</v>
      </c>
      <c r="F1947" s="16">
        <f>F1948</f>
        <v>13249.800000000001</v>
      </c>
      <c r="G1947" s="16">
        <f t="shared" si="818"/>
        <v>13773.5</v>
      </c>
      <c r="H1947" s="16">
        <f t="shared" si="818"/>
        <v>13773.5</v>
      </c>
      <c r="I1947" s="16">
        <f t="shared" si="818"/>
        <v>0</v>
      </c>
      <c r="J1947" s="34"/>
      <c r="O1947" s="21" t="s">
        <v>1344</v>
      </c>
    </row>
    <row r="1948" spans="1:37" ht="31.2" x14ac:dyDescent="0.3">
      <c r="A1948" s="17" t="s">
        <v>1294</v>
      </c>
      <c r="B1948" s="41">
        <v>240</v>
      </c>
      <c r="C1948" s="43" t="s">
        <v>112</v>
      </c>
      <c r="D1948" s="43" t="s">
        <v>192</v>
      </c>
      <c r="E1948" s="12" t="s">
        <v>368</v>
      </c>
      <c r="F1948" s="16">
        <v>13249.800000000001</v>
      </c>
      <c r="G1948" s="16">
        <v>13773.5</v>
      </c>
      <c r="H1948" s="16">
        <v>13773.5</v>
      </c>
      <c r="I1948" s="16"/>
      <c r="J1948" s="34"/>
    </row>
    <row r="1949" spans="1:37" ht="46.8" x14ac:dyDescent="0.3">
      <c r="A1949" s="17" t="s">
        <v>969</v>
      </c>
      <c r="B1949" s="17"/>
      <c r="C1949" s="12"/>
      <c r="D1949" s="43"/>
      <c r="E1949" s="12" t="s">
        <v>1013</v>
      </c>
      <c r="F1949" s="16">
        <f t="shared" ref="F1949:I1949" si="819">F1950</f>
        <v>579</v>
      </c>
      <c r="G1949" s="16">
        <f t="shared" si="819"/>
        <v>579</v>
      </c>
      <c r="H1949" s="16">
        <f t="shared" si="819"/>
        <v>579</v>
      </c>
      <c r="I1949" s="16">
        <f t="shared" si="819"/>
        <v>0</v>
      </c>
      <c r="J1949" s="34"/>
      <c r="M1949" s="21" t="s">
        <v>1342</v>
      </c>
    </row>
    <row r="1950" spans="1:37" ht="31.2" x14ac:dyDescent="0.3">
      <c r="A1950" s="17" t="s">
        <v>970</v>
      </c>
      <c r="B1950" s="17"/>
      <c r="C1950" s="12"/>
      <c r="D1950" s="43"/>
      <c r="E1950" s="12" t="s">
        <v>971</v>
      </c>
      <c r="F1950" s="16">
        <f t="shared" ref="F1950:I1950" si="820">F1951+F1954</f>
        <v>579</v>
      </c>
      <c r="G1950" s="16">
        <f t="shared" si="820"/>
        <v>579</v>
      </c>
      <c r="H1950" s="16">
        <f t="shared" si="820"/>
        <v>579</v>
      </c>
      <c r="I1950" s="16">
        <f t="shared" si="820"/>
        <v>0</v>
      </c>
      <c r="J1950" s="34"/>
      <c r="P1950" s="21" t="s">
        <v>1346</v>
      </c>
    </row>
    <row r="1951" spans="1:37" ht="31.2" x14ac:dyDescent="0.3">
      <c r="A1951" s="17" t="s">
        <v>970</v>
      </c>
      <c r="B1951" s="41">
        <v>200</v>
      </c>
      <c r="C1951" s="43"/>
      <c r="D1951" s="43"/>
      <c r="E1951" s="12" t="s">
        <v>392</v>
      </c>
      <c r="F1951" s="16">
        <f t="shared" ref="F1951:I1952" si="821">F1952</f>
        <v>358.8</v>
      </c>
      <c r="G1951" s="16">
        <f t="shared" si="821"/>
        <v>358.8</v>
      </c>
      <c r="H1951" s="16">
        <f t="shared" si="821"/>
        <v>358.8</v>
      </c>
      <c r="I1951" s="16">
        <f t="shared" si="821"/>
        <v>0</v>
      </c>
      <c r="J1951" s="34"/>
      <c r="N1951" s="21" t="s">
        <v>1343</v>
      </c>
    </row>
    <row r="1952" spans="1:37" ht="46.8" x14ac:dyDescent="0.3">
      <c r="A1952" s="17" t="s">
        <v>970</v>
      </c>
      <c r="B1952" s="41">
        <v>240</v>
      </c>
      <c r="C1952" s="43"/>
      <c r="D1952" s="43"/>
      <c r="E1952" s="12" t="s">
        <v>400</v>
      </c>
      <c r="F1952" s="16">
        <f t="shared" si="821"/>
        <v>358.8</v>
      </c>
      <c r="G1952" s="16">
        <f t="shared" si="821"/>
        <v>358.8</v>
      </c>
      <c r="H1952" s="16">
        <f t="shared" si="821"/>
        <v>358.8</v>
      </c>
      <c r="I1952" s="16">
        <f t="shared" si="821"/>
        <v>0</v>
      </c>
      <c r="J1952" s="34"/>
      <c r="O1952" s="21" t="s">
        <v>1344</v>
      </c>
    </row>
    <row r="1953" spans="1:37" ht="31.2" x14ac:dyDescent="0.3">
      <c r="A1953" s="17" t="s">
        <v>970</v>
      </c>
      <c r="B1953" s="41">
        <v>240</v>
      </c>
      <c r="C1953" s="43" t="s">
        <v>112</v>
      </c>
      <c r="D1953" s="43" t="s">
        <v>192</v>
      </c>
      <c r="E1953" s="12" t="s">
        <v>368</v>
      </c>
      <c r="F1953" s="16">
        <v>358.8</v>
      </c>
      <c r="G1953" s="16">
        <v>358.8</v>
      </c>
      <c r="H1953" s="16">
        <v>358.8</v>
      </c>
      <c r="I1953" s="16"/>
      <c r="J1953" s="34"/>
    </row>
    <row r="1954" spans="1:37" x14ac:dyDescent="0.3">
      <c r="A1954" s="17" t="s">
        <v>970</v>
      </c>
      <c r="B1954" s="41">
        <v>800</v>
      </c>
      <c r="C1954" s="43"/>
      <c r="D1954" s="43"/>
      <c r="E1954" s="12" t="s">
        <v>397</v>
      </c>
      <c r="F1954" s="16">
        <f t="shared" ref="F1954:I1955" si="822">F1955</f>
        <v>220.2</v>
      </c>
      <c r="G1954" s="16">
        <f t="shared" si="822"/>
        <v>220.2</v>
      </c>
      <c r="H1954" s="16">
        <f t="shared" si="822"/>
        <v>220.2</v>
      </c>
      <c r="I1954" s="16">
        <f t="shared" si="822"/>
        <v>0</v>
      </c>
      <c r="J1954" s="34"/>
      <c r="N1954" s="21" t="s">
        <v>1343</v>
      </c>
    </row>
    <row r="1955" spans="1:37" x14ac:dyDescent="0.3">
      <c r="A1955" s="17" t="s">
        <v>970</v>
      </c>
      <c r="B1955" s="41">
        <v>830</v>
      </c>
      <c r="C1955" s="43"/>
      <c r="D1955" s="43"/>
      <c r="E1955" s="12" t="s">
        <v>413</v>
      </c>
      <c r="F1955" s="16">
        <f t="shared" si="822"/>
        <v>220.2</v>
      </c>
      <c r="G1955" s="16">
        <f t="shared" si="822"/>
        <v>220.2</v>
      </c>
      <c r="H1955" s="16">
        <f t="shared" si="822"/>
        <v>220.2</v>
      </c>
      <c r="I1955" s="16">
        <f t="shared" si="822"/>
        <v>0</v>
      </c>
      <c r="J1955" s="34"/>
      <c r="O1955" s="21" t="s">
        <v>1344</v>
      </c>
    </row>
    <row r="1956" spans="1:37" ht="31.2" x14ac:dyDescent="0.3">
      <c r="A1956" s="17" t="s">
        <v>970</v>
      </c>
      <c r="B1956" s="41">
        <v>830</v>
      </c>
      <c r="C1956" s="43" t="s">
        <v>112</v>
      </c>
      <c r="D1956" s="43" t="s">
        <v>192</v>
      </c>
      <c r="E1956" s="12" t="s">
        <v>368</v>
      </c>
      <c r="F1956" s="16">
        <v>220.2</v>
      </c>
      <c r="G1956" s="16">
        <v>220.2</v>
      </c>
      <c r="H1956" s="16">
        <v>220.2</v>
      </c>
      <c r="I1956" s="16"/>
      <c r="J1956" s="34"/>
    </row>
    <row r="1957" spans="1:37" s="9" customFormat="1" ht="31.2" x14ac:dyDescent="0.3">
      <c r="A1957" s="8" t="s">
        <v>280</v>
      </c>
      <c r="B1957" s="14"/>
      <c r="C1957" s="8"/>
      <c r="D1957" s="8"/>
      <c r="E1957" s="13" t="s">
        <v>690</v>
      </c>
      <c r="F1957" s="15">
        <f t="shared" ref="F1957:I1957" si="823">F1958+F1967</f>
        <v>27714.2</v>
      </c>
      <c r="G1957" s="15">
        <f t="shared" si="823"/>
        <v>24161.300000000003</v>
      </c>
      <c r="H1957" s="15">
        <f t="shared" si="823"/>
        <v>24690.5</v>
      </c>
      <c r="I1957" s="15">
        <f t="shared" si="823"/>
        <v>0</v>
      </c>
      <c r="J1957" s="33"/>
      <c r="K1957" s="23"/>
      <c r="L1957" s="23" t="s">
        <v>1341</v>
      </c>
      <c r="M1957" s="23"/>
      <c r="N1957" s="23"/>
      <c r="O1957" s="23"/>
      <c r="P1957" s="23"/>
      <c r="Q1957" s="23"/>
      <c r="R1957" s="23"/>
      <c r="S1957" s="23"/>
      <c r="T1957" s="23"/>
      <c r="U1957" s="23"/>
      <c r="V1957" s="23"/>
      <c r="W1957" s="23"/>
      <c r="X1957" s="23"/>
      <c r="Y1957" s="23"/>
      <c r="Z1957" s="23"/>
      <c r="AA1957" s="23"/>
      <c r="AB1957" s="23"/>
      <c r="AC1957" s="23"/>
      <c r="AD1957" s="23"/>
      <c r="AE1957" s="23"/>
      <c r="AF1957" s="23"/>
      <c r="AG1957" s="23"/>
      <c r="AH1957" s="23"/>
      <c r="AI1957" s="23"/>
      <c r="AJ1957" s="23"/>
      <c r="AK1957" s="23"/>
    </row>
    <row r="1958" spans="1:37" ht="46.8" x14ac:dyDescent="0.3">
      <c r="A1958" s="43" t="s">
        <v>279</v>
      </c>
      <c r="B1958" s="41"/>
      <c r="C1958" s="43"/>
      <c r="D1958" s="43"/>
      <c r="E1958" s="12" t="s">
        <v>691</v>
      </c>
      <c r="F1958" s="16">
        <f>F1959+F1963</f>
        <v>22339.9</v>
      </c>
      <c r="G1958" s="16">
        <f t="shared" ref="G1958:I1958" si="824">G1959+G1963</f>
        <v>23370.9</v>
      </c>
      <c r="H1958" s="16">
        <f t="shared" si="824"/>
        <v>23370.9</v>
      </c>
      <c r="I1958" s="16">
        <f t="shared" si="824"/>
        <v>0</v>
      </c>
      <c r="J1958" s="34"/>
      <c r="K1958" s="2"/>
      <c r="L1958" s="2"/>
      <c r="M1958" s="21" t="s">
        <v>1342</v>
      </c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  <c r="AH1958" s="2"/>
      <c r="AI1958" s="2"/>
      <c r="AJ1958" s="2"/>
      <c r="AK1958" s="2"/>
    </row>
    <row r="1959" spans="1:37" ht="46.8" x14ac:dyDescent="0.3">
      <c r="A1959" s="43" t="s">
        <v>773</v>
      </c>
      <c r="B1959" s="41"/>
      <c r="C1959" s="43"/>
      <c r="D1959" s="43"/>
      <c r="E1959" s="12" t="s">
        <v>774</v>
      </c>
      <c r="F1959" s="16">
        <f t="shared" ref="F1959:I1961" si="825">F1960</f>
        <v>227.5</v>
      </c>
      <c r="G1959" s="16">
        <f t="shared" si="825"/>
        <v>227.5</v>
      </c>
      <c r="H1959" s="16">
        <f t="shared" si="825"/>
        <v>227.5</v>
      </c>
      <c r="I1959" s="16">
        <f t="shared" si="825"/>
        <v>0</v>
      </c>
      <c r="J1959" s="34"/>
      <c r="K1959" s="2"/>
      <c r="L1959" s="2"/>
      <c r="M1959" s="2"/>
      <c r="N1959" s="2"/>
      <c r="O1959" s="2"/>
      <c r="P1959" s="21" t="s">
        <v>1346</v>
      </c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  <c r="AH1959" s="2"/>
      <c r="AI1959" s="2"/>
      <c r="AJ1959" s="2"/>
      <c r="AK1959" s="2"/>
    </row>
    <row r="1960" spans="1:37" ht="31.2" x14ac:dyDescent="0.3">
      <c r="A1960" s="43" t="s">
        <v>773</v>
      </c>
      <c r="B1960" s="41">
        <v>200</v>
      </c>
      <c r="C1960" s="43"/>
      <c r="D1960" s="43"/>
      <c r="E1960" s="12" t="s">
        <v>392</v>
      </c>
      <c r="F1960" s="16">
        <f t="shared" si="825"/>
        <v>227.5</v>
      </c>
      <c r="G1960" s="16">
        <f t="shared" si="825"/>
        <v>227.5</v>
      </c>
      <c r="H1960" s="16">
        <f t="shared" si="825"/>
        <v>227.5</v>
      </c>
      <c r="I1960" s="16">
        <f t="shared" si="825"/>
        <v>0</v>
      </c>
      <c r="J1960" s="34"/>
      <c r="K1960" s="2"/>
      <c r="L1960" s="2"/>
      <c r="M1960" s="2"/>
      <c r="N1960" s="21" t="s">
        <v>1343</v>
      </c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  <c r="AH1960" s="2"/>
      <c r="AI1960" s="2"/>
      <c r="AJ1960" s="2"/>
      <c r="AK1960" s="2"/>
    </row>
    <row r="1961" spans="1:37" ht="46.8" x14ac:dyDescent="0.3">
      <c r="A1961" s="43" t="s">
        <v>773</v>
      </c>
      <c r="B1961" s="41">
        <v>240</v>
      </c>
      <c r="C1961" s="43"/>
      <c r="D1961" s="43"/>
      <c r="E1961" s="12" t="s">
        <v>400</v>
      </c>
      <c r="F1961" s="16">
        <f t="shared" si="825"/>
        <v>227.5</v>
      </c>
      <c r="G1961" s="16">
        <f t="shared" si="825"/>
        <v>227.5</v>
      </c>
      <c r="H1961" s="16">
        <f t="shared" si="825"/>
        <v>227.5</v>
      </c>
      <c r="I1961" s="16">
        <f t="shared" si="825"/>
        <v>0</v>
      </c>
      <c r="J1961" s="34"/>
      <c r="K1961" s="2"/>
      <c r="L1961" s="2"/>
      <c r="M1961" s="2"/>
      <c r="N1961" s="2"/>
      <c r="O1961" s="21" t="s">
        <v>1344</v>
      </c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  <c r="AH1961" s="2"/>
      <c r="AI1961" s="2"/>
      <c r="AJ1961" s="2"/>
      <c r="AK1961" s="2"/>
    </row>
    <row r="1962" spans="1:37" ht="31.2" x14ac:dyDescent="0.3">
      <c r="A1962" s="43" t="s">
        <v>773</v>
      </c>
      <c r="B1962" s="41">
        <v>240</v>
      </c>
      <c r="C1962" s="43" t="s">
        <v>112</v>
      </c>
      <c r="D1962" s="43" t="s">
        <v>192</v>
      </c>
      <c r="E1962" s="12" t="s">
        <v>368</v>
      </c>
      <c r="F1962" s="16">
        <v>227.5</v>
      </c>
      <c r="G1962" s="16">
        <v>227.5</v>
      </c>
      <c r="H1962" s="16">
        <v>227.5</v>
      </c>
      <c r="I1962" s="16"/>
      <c r="J1962" s="34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  <c r="AH1962" s="2"/>
      <c r="AI1962" s="2"/>
      <c r="AJ1962" s="2"/>
      <c r="AK1962" s="2"/>
    </row>
    <row r="1963" spans="1:37" ht="62.4" x14ac:dyDescent="0.3">
      <c r="A1963" s="43" t="s">
        <v>1296</v>
      </c>
      <c r="B1963" s="41"/>
      <c r="C1963" s="43"/>
      <c r="D1963" s="43"/>
      <c r="E1963" s="12" t="s">
        <v>1364</v>
      </c>
      <c r="F1963" s="16">
        <f>F1964</f>
        <v>22112.400000000001</v>
      </c>
      <c r="G1963" s="16">
        <f t="shared" ref="G1963:I1965" si="826">G1964</f>
        <v>23143.4</v>
      </c>
      <c r="H1963" s="16">
        <f t="shared" si="826"/>
        <v>23143.4</v>
      </c>
      <c r="I1963" s="16">
        <f t="shared" si="826"/>
        <v>0</v>
      </c>
      <c r="J1963" s="34"/>
      <c r="K1963" s="2"/>
      <c r="L1963" s="2"/>
      <c r="M1963" s="2"/>
      <c r="N1963" s="2"/>
      <c r="O1963" s="2"/>
      <c r="P1963" s="21" t="s">
        <v>1346</v>
      </c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  <c r="AH1963" s="2"/>
      <c r="AI1963" s="2"/>
      <c r="AJ1963" s="2"/>
      <c r="AK1963" s="2"/>
    </row>
    <row r="1964" spans="1:37" ht="46.8" x14ac:dyDescent="0.3">
      <c r="A1964" s="43" t="s">
        <v>1296</v>
      </c>
      <c r="B1964" s="41">
        <v>600</v>
      </c>
      <c r="C1964" s="43"/>
      <c r="D1964" s="43"/>
      <c r="E1964" s="12" t="s">
        <v>395</v>
      </c>
      <c r="F1964" s="16">
        <f>F1965</f>
        <v>22112.400000000001</v>
      </c>
      <c r="G1964" s="16">
        <f t="shared" si="826"/>
        <v>23143.4</v>
      </c>
      <c r="H1964" s="16">
        <f t="shared" si="826"/>
        <v>23143.4</v>
      </c>
      <c r="I1964" s="16">
        <f t="shared" si="826"/>
        <v>0</v>
      </c>
      <c r="J1964" s="34"/>
      <c r="K1964" s="2"/>
      <c r="L1964" s="2"/>
      <c r="M1964" s="2"/>
      <c r="N1964" s="21" t="s">
        <v>1343</v>
      </c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  <c r="AH1964" s="2"/>
      <c r="AI1964" s="2"/>
      <c r="AJ1964" s="2"/>
      <c r="AK1964" s="2"/>
    </row>
    <row r="1965" spans="1:37" x14ac:dyDescent="0.3">
      <c r="A1965" s="43" t="s">
        <v>1296</v>
      </c>
      <c r="B1965" s="41">
        <v>610</v>
      </c>
      <c r="C1965" s="43"/>
      <c r="D1965" s="43"/>
      <c r="E1965" s="12" t="s">
        <v>409</v>
      </c>
      <c r="F1965" s="16">
        <f>F1966</f>
        <v>22112.400000000001</v>
      </c>
      <c r="G1965" s="16">
        <f t="shared" si="826"/>
        <v>23143.4</v>
      </c>
      <c r="H1965" s="16">
        <f t="shared" si="826"/>
        <v>23143.4</v>
      </c>
      <c r="I1965" s="16">
        <f t="shared" si="826"/>
        <v>0</v>
      </c>
      <c r="J1965" s="34"/>
      <c r="K1965" s="2"/>
      <c r="L1965" s="2"/>
      <c r="M1965" s="2"/>
      <c r="N1965" s="2"/>
      <c r="O1965" s="21" t="s">
        <v>1344</v>
      </c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  <c r="AH1965" s="2"/>
      <c r="AI1965" s="2"/>
      <c r="AJ1965" s="2"/>
      <c r="AK1965" s="2"/>
    </row>
    <row r="1966" spans="1:37" ht="31.2" x14ac:dyDescent="0.3">
      <c r="A1966" s="43" t="s">
        <v>1296</v>
      </c>
      <c r="B1966" s="41">
        <v>610</v>
      </c>
      <c r="C1966" s="43" t="s">
        <v>112</v>
      </c>
      <c r="D1966" s="43" t="s">
        <v>192</v>
      </c>
      <c r="E1966" s="12" t="s">
        <v>368</v>
      </c>
      <c r="F1966" s="16">
        <v>22112.400000000001</v>
      </c>
      <c r="G1966" s="16">
        <v>23143.4</v>
      </c>
      <c r="H1966" s="16">
        <v>23143.4</v>
      </c>
      <c r="I1966" s="16"/>
      <c r="J1966" s="34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  <c r="AH1966" s="2"/>
      <c r="AI1966" s="2"/>
      <c r="AJ1966" s="2"/>
      <c r="AK1966" s="2"/>
    </row>
    <row r="1967" spans="1:37" ht="62.4" x14ac:dyDescent="0.3">
      <c r="A1967" s="43" t="s">
        <v>281</v>
      </c>
      <c r="B1967" s="41"/>
      <c r="C1967" s="43"/>
      <c r="D1967" s="43"/>
      <c r="E1967" s="12" t="s">
        <v>766</v>
      </c>
      <c r="F1967" s="16">
        <f t="shared" ref="F1967:I1967" si="827">F1968</f>
        <v>5374.3</v>
      </c>
      <c r="G1967" s="16">
        <f t="shared" si="827"/>
        <v>790.40000000000009</v>
      </c>
      <c r="H1967" s="16">
        <f t="shared" si="827"/>
        <v>1319.6</v>
      </c>
      <c r="I1967" s="16">
        <f t="shared" si="827"/>
        <v>0</v>
      </c>
      <c r="J1967" s="34"/>
      <c r="K1967" s="2"/>
      <c r="L1967" s="2"/>
      <c r="M1967" s="21" t="s">
        <v>1342</v>
      </c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  <c r="AH1967" s="2"/>
      <c r="AI1967" s="2"/>
      <c r="AJ1967" s="2"/>
      <c r="AK1967" s="2"/>
    </row>
    <row r="1968" spans="1:37" ht="62.4" x14ac:dyDescent="0.3">
      <c r="A1968" s="43" t="s">
        <v>760</v>
      </c>
      <c r="B1968" s="41"/>
      <c r="C1968" s="43"/>
      <c r="D1968" s="43"/>
      <c r="E1968" s="12" t="s">
        <v>761</v>
      </c>
      <c r="F1968" s="16">
        <f t="shared" ref="F1968:I1968" si="828">F1969+F1972</f>
        <v>5374.3</v>
      </c>
      <c r="G1968" s="16">
        <f t="shared" si="828"/>
        <v>790.40000000000009</v>
      </c>
      <c r="H1968" s="16">
        <f t="shared" si="828"/>
        <v>1319.6</v>
      </c>
      <c r="I1968" s="16">
        <f t="shared" si="828"/>
        <v>0</v>
      </c>
      <c r="J1968" s="34"/>
      <c r="K1968" s="2"/>
      <c r="L1968" s="2"/>
      <c r="M1968" s="2"/>
      <c r="N1968" s="2"/>
      <c r="O1968" s="2"/>
      <c r="P1968" s="21" t="s">
        <v>1346</v>
      </c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  <c r="AH1968" s="2"/>
      <c r="AI1968" s="2"/>
      <c r="AJ1968" s="2"/>
      <c r="AK1968" s="2"/>
    </row>
    <row r="1969" spans="1:37" ht="31.2" x14ac:dyDescent="0.3">
      <c r="A1969" s="43" t="s">
        <v>760</v>
      </c>
      <c r="B1969" s="41">
        <v>200</v>
      </c>
      <c r="C1969" s="43"/>
      <c r="D1969" s="43"/>
      <c r="E1969" s="12" t="s">
        <v>392</v>
      </c>
      <c r="F1969" s="16">
        <f t="shared" ref="F1969:I1970" si="829">F1970</f>
        <v>4604.5</v>
      </c>
      <c r="G1969" s="16">
        <f t="shared" si="829"/>
        <v>20.6</v>
      </c>
      <c r="H1969" s="16">
        <f t="shared" si="829"/>
        <v>549.79999999999995</v>
      </c>
      <c r="I1969" s="16">
        <f t="shared" si="829"/>
        <v>0</v>
      </c>
      <c r="J1969" s="34"/>
      <c r="K1969" s="2"/>
      <c r="L1969" s="2"/>
      <c r="M1969" s="2"/>
      <c r="N1969" s="21" t="s">
        <v>1343</v>
      </c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  <c r="AH1969" s="2"/>
      <c r="AI1969" s="2"/>
      <c r="AJ1969" s="2"/>
      <c r="AK1969" s="2"/>
    </row>
    <row r="1970" spans="1:37" ht="46.8" x14ac:dyDescent="0.3">
      <c r="A1970" s="43" t="s">
        <v>760</v>
      </c>
      <c r="B1970" s="41">
        <v>240</v>
      </c>
      <c r="C1970" s="43"/>
      <c r="D1970" s="43"/>
      <c r="E1970" s="12" t="s">
        <v>400</v>
      </c>
      <c r="F1970" s="16">
        <f t="shared" si="829"/>
        <v>4604.5</v>
      </c>
      <c r="G1970" s="16">
        <f t="shared" si="829"/>
        <v>20.6</v>
      </c>
      <c r="H1970" s="16">
        <f t="shared" si="829"/>
        <v>549.79999999999995</v>
      </c>
      <c r="I1970" s="16">
        <f t="shared" si="829"/>
        <v>0</v>
      </c>
      <c r="J1970" s="34"/>
      <c r="K1970" s="2"/>
      <c r="L1970" s="2"/>
      <c r="M1970" s="2"/>
      <c r="N1970" s="2"/>
      <c r="O1970" s="21" t="s">
        <v>1344</v>
      </c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  <c r="AH1970" s="2"/>
      <c r="AI1970" s="2"/>
      <c r="AJ1970" s="2"/>
      <c r="AK1970" s="2"/>
    </row>
    <row r="1971" spans="1:37" ht="31.2" x14ac:dyDescent="0.3">
      <c r="A1971" s="43" t="s">
        <v>760</v>
      </c>
      <c r="B1971" s="41">
        <v>240</v>
      </c>
      <c r="C1971" s="43" t="s">
        <v>112</v>
      </c>
      <c r="D1971" s="43" t="s">
        <v>192</v>
      </c>
      <c r="E1971" s="12" t="s">
        <v>368</v>
      </c>
      <c r="F1971" s="16">
        <v>4604.5</v>
      </c>
      <c r="G1971" s="16">
        <v>20.6</v>
      </c>
      <c r="H1971" s="16">
        <v>549.79999999999995</v>
      </c>
      <c r="I1971" s="16"/>
      <c r="J1971" s="34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  <c r="AH1971" s="2"/>
      <c r="AI1971" s="2"/>
      <c r="AJ1971" s="2"/>
      <c r="AK1971" s="2"/>
    </row>
    <row r="1972" spans="1:37" x14ac:dyDescent="0.3">
      <c r="A1972" s="43" t="s">
        <v>760</v>
      </c>
      <c r="B1972" s="41">
        <v>800</v>
      </c>
      <c r="C1972" s="43"/>
      <c r="D1972" s="43"/>
      <c r="E1972" s="12" t="s">
        <v>397</v>
      </c>
      <c r="F1972" s="16">
        <f t="shared" ref="F1972:I1973" si="830">F1973</f>
        <v>769.80000000000007</v>
      </c>
      <c r="G1972" s="16">
        <f t="shared" si="830"/>
        <v>769.80000000000007</v>
      </c>
      <c r="H1972" s="16">
        <f t="shared" si="830"/>
        <v>769.80000000000007</v>
      </c>
      <c r="I1972" s="16">
        <f t="shared" si="830"/>
        <v>0</v>
      </c>
      <c r="J1972" s="34"/>
      <c r="K1972" s="2"/>
      <c r="L1972" s="2"/>
      <c r="M1972" s="2"/>
      <c r="N1972" s="21" t="s">
        <v>1343</v>
      </c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  <c r="AH1972" s="2"/>
      <c r="AI1972" s="2"/>
      <c r="AJ1972" s="2"/>
      <c r="AK1972" s="2"/>
    </row>
    <row r="1973" spans="1:37" x14ac:dyDescent="0.3">
      <c r="A1973" s="43" t="s">
        <v>760</v>
      </c>
      <c r="B1973" s="41">
        <v>830</v>
      </c>
      <c r="C1973" s="43"/>
      <c r="D1973" s="43"/>
      <c r="E1973" s="12" t="s">
        <v>413</v>
      </c>
      <c r="F1973" s="16">
        <f t="shared" si="830"/>
        <v>769.80000000000007</v>
      </c>
      <c r="G1973" s="16">
        <f t="shared" si="830"/>
        <v>769.80000000000007</v>
      </c>
      <c r="H1973" s="16">
        <f t="shared" si="830"/>
        <v>769.80000000000007</v>
      </c>
      <c r="I1973" s="16">
        <f t="shared" si="830"/>
        <v>0</v>
      </c>
      <c r="J1973" s="34"/>
      <c r="K1973" s="2"/>
      <c r="L1973" s="2"/>
      <c r="M1973" s="2"/>
      <c r="N1973" s="2"/>
      <c r="O1973" s="21" t="s">
        <v>1344</v>
      </c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  <c r="AH1973" s="2"/>
      <c r="AI1973" s="2"/>
      <c r="AJ1973" s="2"/>
      <c r="AK1973" s="2"/>
    </row>
    <row r="1974" spans="1:37" ht="31.2" x14ac:dyDescent="0.3">
      <c r="A1974" s="43" t="s">
        <v>760</v>
      </c>
      <c r="B1974" s="41">
        <v>830</v>
      </c>
      <c r="C1974" s="43" t="s">
        <v>112</v>
      </c>
      <c r="D1974" s="43" t="s">
        <v>192</v>
      </c>
      <c r="E1974" s="12" t="s">
        <v>368</v>
      </c>
      <c r="F1974" s="16">
        <v>769.80000000000007</v>
      </c>
      <c r="G1974" s="16">
        <v>769.80000000000007</v>
      </c>
      <c r="H1974" s="16">
        <v>769.80000000000007</v>
      </c>
      <c r="I1974" s="16"/>
      <c r="J1974" s="34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  <c r="AH1974" s="2"/>
      <c r="AI1974" s="2"/>
      <c r="AJ1974" s="2"/>
      <c r="AK1974" s="2"/>
    </row>
    <row r="1975" spans="1:37" s="9" customFormat="1" ht="62.4" x14ac:dyDescent="0.3">
      <c r="A1975" s="20" t="s">
        <v>972</v>
      </c>
      <c r="B1975" s="20"/>
      <c r="C1975" s="13"/>
      <c r="D1975" s="8"/>
      <c r="E1975" s="13" t="s">
        <v>973</v>
      </c>
      <c r="F1975" s="15">
        <f t="shared" ref="F1975:I1976" si="831">F1976</f>
        <v>11850.400000000001</v>
      </c>
      <c r="G1975" s="15">
        <f t="shared" si="831"/>
        <v>12121.099999999999</v>
      </c>
      <c r="H1975" s="15">
        <f t="shared" si="831"/>
        <v>12121.099999999999</v>
      </c>
      <c r="I1975" s="15">
        <f t="shared" si="831"/>
        <v>0</v>
      </c>
      <c r="J1975" s="33"/>
      <c r="K1975" s="23"/>
      <c r="L1975" s="23" t="s">
        <v>1341</v>
      </c>
      <c r="M1975" s="23"/>
      <c r="N1975" s="23"/>
      <c r="O1975" s="23"/>
      <c r="P1975" s="23"/>
      <c r="Q1975" s="23"/>
      <c r="R1975" s="23"/>
      <c r="S1975" s="23"/>
      <c r="T1975" s="23"/>
      <c r="U1975" s="23"/>
      <c r="V1975" s="23"/>
      <c r="W1975" s="23"/>
      <c r="X1975" s="23"/>
      <c r="Y1975" s="23"/>
      <c r="Z1975" s="23"/>
      <c r="AA1975" s="23"/>
      <c r="AB1975" s="23"/>
      <c r="AC1975" s="23"/>
      <c r="AD1975" s="23"/>
      <c r="AE1975" s="23"/>
      <c r="AF1975" s="23"/>
      <c r="AG1975" s="23"/>
      <c r="AH1975" s="23"/>
      <c r="AI1975" s="23"/>
      <c r="AJ1975" s="23"/>
      <c r="AK1975" s="23"/>
    </row>
    <row r="1976" spans="1:37" ht="46.8" x14ac:dyDescent="0.3">
      <c r="A1976" s="17" t="s">
        <v>974</v>
      </c>
      <c r="B1976" s="17"/>
      <c r="C1976" s="12"/>
      <c r="D1976" s="43"/>
      <c r="E1976" s="12" t="s">
        <v>1055</v>
      </c>
      <c r="F1976" s="16">
        <f>F1977</f>
        <v>11850.400000000001</v>
      </c>
      <c r="G1976" s="16">
        <f t="shared" si="831"/>
        <v>12121.099999999999</v>
      </c>
      <c r="H1976" s="16">
        <f t="shared" si="831"/>
        <v>12121.099999999999</v>
      </c>
      <c r="I1976" s="16">
        <f t="shared" si="831"/>
        <v>0</v>
      </c>
      <c r="J1976" s="34"/>
      <c r="M1976" s="21" t="s">
        <v>1342</v>
      </c>
    </row>
    <row r="1977" spans="1:37" ht="46.8" x14ac:dyDescent="0.3">
      <c r="A1977" s="17" t="s">
        <v>975</v>
      </c>
      <c r="B1977" s="17"/>
      <c r="C1977" s="12"/>
      <c r="D1977" s="43"/>
      <c r="E1977" s="12" t="s">
        <v>1257</v>
      </c>
      <c r="F1977" s="16">
        <f t="shared" ref="F1977:I1979" si="832">F1978</f>
        <v>11850.400000000001</v>
      </c>
      <c r="G1977" s="16">
        <f t="shared" si="832"/>
        <v>12121.099999999999</v>
      </c>
      <c r="H1977" s="16">
        <f t="shared" si="832"/>
        <v>12121.099999999999</v>
      </c>
      <c r="I1977" s="16">
        <f t="shared" si="832"/>
        <v>0</v>
      </c>
      <c r="J1977" s="34"/>
      <c r="P1977" s="21" t="s">
        <v>1346</v>
      </c>
    </row>
    <row r="1978" spans="1:37" ht="31.2" x14ac:dyDescent="0.3">
      <c r="A1978" s="17" t="s">
        <v>975</v>
      </c>
      <c r="B1978" s="41">
        <v>200</v>
      </c>
      <c r="C1978" s="43"/>
      <c r="D1978" s="43"/>
      <c r="E1978" s="12" t="s">
        <v>392</v>
      </c>
      <c r="F1978" s="16">
        <f t="shared" si="832"/>
        <v>11850.400000000001</v>
      </c>
      <c r="G1978" s="16">
        <f t="shared" si="832"/>
        <v>12121.099999999999</v>
      </c>
      <c r="H1978" s="16">
        <f t="shared" si="832"/>
        <v>12121.099999999999</v>
      </c>
      <c r="I1978" s="16">
        <f t="shared" si="832"/>
        <v>0</v>
      </c>
      <c r="J1978" s="34"/>
      <c r="N1978" s="21" t="s">
        <v>1343</v>
      </c>
    </row>
    <row r="1979" spans="1:37" ht="46.8" x14ac:dyDescent="0.3">
      <c r="A1979" s="17" t="s">
        <v>975</v>
      </c>
      <c r="B1979" s="41">
        <v>240</v>
      </c>
      <c r="C1979" s="43"/>
      <c r="D1979" s="43"/>
      <c r="E1979" s="12" t="s">
        <v>400</v>
      </c>
      <c r="F1979" s="16">
        <f t="shared" si="832"/>
        <v>11850.400000000001</v>
      </c>
      <c r="G1979" s="16">
        <f t="shared" si="832"/>
        <v>12121.099999999999</v>
      </c>
      <c r="H1979" s="16">
        <f t="shared" si="832"/>
        <v>12121.099999999999</v>
      </c>
      <c r="I1979" s="16">
        <f t="shared" si="832"/>
        <v>0</v>
      </c>
      <c r="J1979" s="34"/>
      <c r="O1979" s="21" t="s">
        <v>1344</v>
      </c>
    </row>
    <row r="1980" spans="1:37" ht="31.2" x14ac:dyDescent="0.3">
      <c r="A1980" s="17" t="s">
        <v>975</v>
      </c>
      <c r="B1980" s="41">
        <v>240</v>
      </c>
      <c r="C1980" s="43" t="s">
        <v>112</v>
      </c>
      <c r="D1980" s="43" t="s">
        <v>192</v>
      </c>
      <c r="E1980" s="12" t="s">
        <v>368</v>
      </c>
      <c r="F1980" s="16">
        <v>11850.400000000001</v>
      </c>
      <c r="G1980" s="16">
        <v>12121.099999999999</v>
      </c>
      <c r="H1980" s="16">
        <v>12121.099999999999</v>
      </c>
      <c r="I1980" s="16"/>
      <c r="J1980" s="34"/>
    </row>
    <row r="1981" spans="1:37" s="7" customFormat="1" ht="31.2" x14ac:dyDescent="0.3">
      <c r="A1981" s="6" t="s">
        <v>284</v>
      </c>
      <c r="B1981" s="11"/>
      <c r="C1981" s="6"/>
      <c r="D1981" s="6"/>
      <c r="E1981" s="42" t="s">
        <v>692</v>
      </c>
      <c r="F1981" s="10">
        <f>F1982+F2003</f>
        <v>24205.1</v>
      </c>
      <c r="G1981" s="10">
        <f t="shared" ref="G1981:I1981" si="833">G1982+G2003</f>
        <v>21114.7</v>
      </c>
      <c r="H1981" s="10">
        <f t="shared" si="833"/>
        <v>18200.599999999999</v>
      </c>
      <c r="I1981" s="10">
        <f t="shared" si="833"/>
        <v>0</v>
      </c>
      <c r="J1981" s="32"/>
      <c r="K1981" s="22" t="s">
        <v>1340</v>
      </c>
      <c r="L1981" s="22"/>
      <c r="M1981" s="22"/>
      <c r="N1981" s="22"/>
      <c r="O1981" s="22"/>
      <c r="P1981" s="22"/>
      <c r="Q1981" s="22"/>
      <c r="R1981" s="22"/>
      <c r="S1981" s="22"/>
      <c r="T1981" s="22"/>
      <c r="U1981" s="22"/>
      <c r="V1981" s="22"/>
      <c r="W1981" s="22"/>
      <c r="X1981" s="22"/>
      <c r="Y1981" s="22"/>
      <c r="Z1981" s="22"/>
      <c r="AA1981" s="22"/>
      <c r="AB1981" s="22"/>
      <c r="AC1981" s="22"/>
      <c r="AD1981" s="22"/>
      <c r="AE1981" s="22"/>
      <c r="AF1981" s="22"/>
      <c r="AG1981" s="22"/>
      <c r="AH1981" s="22"/>
      <c r="AI1981" s="22"/>
      <c r="AJ1981" s="22"/>
      <c r="AK1981" s="22"/>
    </row>
    <row r="1982" spans="1:37" s="9" customFormat="1" ht="62.4" x14ac:dyDescent="0.3">
      <c r="A1982" s="8" t="s">
        <v>285</v>
      </c>
      <c r="B1982" s="14"/>
      <c r="C1982" s="8"/>
      <c r="D1982" s="8"/>
      <c r="E1982" s="13" t="s">
        <v>693</v>
      </c>
      <c r="F1982" s="15">
        <f t="shared" ref="F1982:I1982" si="834">F1983</f>
        <v>7048.3</v>
      </c>
      <c r="G1982" s="15">
        <f t="shared" si="834"/>
        <v>6135.8</v>
      </c>
      <c r="H1982" s="15">
        <f t="shared" si="834"/>
        <v>3617.8</v>
      </c>
      <c r="I1982" s="15">
        <f t="shared" si="834"/>
        <v>0</v>
      </c>
      <c r="J1982" s="33"/>
      <c r="K1982" s="23"/>
      <c r="L1982" s="23" t="s">
        <v>1341</v>
      </c>
      <c r="M1982" s="23"/>
      <c r="N1982" s="23"/>
      <c r="O1982" s="23"/>
      <c r="P1982" s="23"/>
      <c r="Q1982" s="23"/>
      <c r="R1982" s="23"/>
      <c r="S1982" s="23"/>
      <c r="T1982" s="23"/>
      <c r="U1982" s="23"/>
      <c r="V1982" s="23"/>
      <c r="W1982" s="23"/>
      <c r="X1982" s="23"/>
      <c r="Y1982" s="23"/>
      <c r="Z1982" s="23"/>
      <c r="AA1982" s="23"/>
      <c r="AB1982" s="23"/>
      <c r="AC1982" s="23"/>
      <c r="AD1982" s="23"/>
      <c r="AE1982" s="23"/>
      <c r="AF1982" s="23"/>
      <c r="AG1982" s="23"/>
      <c r="AH1982" s="23"/>
      <c r="AI1982" s="23"/>
      <c r="AJ1982" s="23"/>
      <c r="AK1982" s="23"/>
    </row>
    <row r="1983" spans="1:37" ht="31.2" x14ac:dyDescent="0.3">
      <c r="A1983" s="43" t="s">
        <v>286</v>
      </c>
      <c r="B1983" s="41"/>
      <c r="C1983" s="43"/>
      <c r="D1983" s="43"/>
      <c r="E1983" s="12" t="s">
        <v>694</v>
      </c>
      <c r="F1983" s="16">
        <f>F1984+F1991+F1995+F1999</f>
        <v>7048.3</v>
      </c>
      <c r="G1983" s="16">
        <f t="shared" ref="G1983:I1983" si="835">G1984+G1991+G1995+G1999</f>
        <v>6135.8</v>
      </c>
      <c r="H1983" s="16">
        <f t="shared" si="835"/>
        <v>3617.8</v>
      </c>
      <c r="I1983" s="16">
        <f t="shared" si="835"/>
        <v>0</v>
      </c>
      <c r="J1983" s="34"/>
      <c r="M1983" s="21" t="s">
        <v>1342</v>
      </c>
    </row>
    <row r="1984" spans="1:37" ht="31.2" x14ac:dyDescent="0.3">
      <c r="A1984" s="43" t="s">
        <v>282</v>
      </c>
      <c r="B1984" s="41"/>
      <c r="C1984" s="43"/>
      <c r="D1984" s="43"/>
      <c r="E1984" s="12" t="s">
        <v>501</v>
      </c>
      <c r="F1984" s="16">
        <f t="shared" ref="F1984:I1984" si="836">F1985+F1988</f>
        <v>3678</v>
      </c>
      <c r="G1984" s="16">
        <f t="shared" si="836"/>
        <v>3548.4</v>
      </c>
      <c r="H1984" s="16">
        <f t="shared" si="836"/>
        <v>3513.4</v>
      </c>
      <c r="I1984" s="16">
        <f t="shared" si="836"/>
        <v>0</v>
      </c>
      <c r="J1984" s="34"/>
      <c r="K1984" s="2"/>
      <c r="L1984" s="2"/>
      <c r="M1984" s="2"/>
      <c r="N1984" s="2"/>
      <c r="O1984" s="2"/>
      <c r="P1984" s="21" t="s">
        <v>1346</v>
      </c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  <c r="AH1984" s="2"/>
      <c r="AI1984" s="2"/>
      <c r="AJ1984" s="2"/>
      <c r="AK1984" s="2"/>
    </row>
    <row r="1985" spans="1:37" ht="31.2" x14ac:dyDescent="0.3">
      <c r="A1985" s="43" t="s">
        <v>282</v>
      </c>
      <c r="B1985" s="41">
        <v>200</v>
      </c>
      <c r="C1985" s="43"/>
      <c r="D1985" s="43"/>
      <c r="E1985" s="12" t="s">
        <v>392</v>
      </c>
      <c r="F1985" s="16">
        <f t="shared" ref="F1985:I1986" si="837">F1986</f>
        <v>2584.4</v>
      </c>
      <c r="G1985" s="16">
        <f t="shared" si="837"/>
        <v>2570.4</v>
      </c>
      <c r="H1985" s="16">
        <f t="shared" si="837"/>
        <v>2535.4</v>
      </c>
      <c r="I1985" s="16">
        <f t="shared" si="837"/>
        <v>0</v>
      </c>
      <c r="J1985" s="34"/>
      <c r="K1985" s="2"/>
      <c r="L1985" s="2"/>
      <c r="M1985" s="2"/>
      <c r="N1985" s="21" t="s">
        <v>1343</v>
      </c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  <c r="AH1985" s="2"/>
      <c r="AI1985" s="2"/>
      <c r="AJ1985" s="2"/>
      <c r="AK1985" s="2"/>
    </row>
    <row r="1986" spans="1:37" ht="46.8" x14ac:dyDescent="0.3">
      <c r="A1986" s="43" t="s">
        <v>282</v>
      </c>
      <c r="B1986" s="41">
        <v>240</v>
      </c>
      <c r="C1986" s="43"/>
      <c r="D1986" s="43"/>
      <c r="E1986" s="12" t="s">
        <v>400</v>
      </c>
      <c r="F1986" s="16">
        <f t="shared" si="837"/>
        <v>2584.4</v>
      </c>
      <c r="G1986" s="16">
        <f t="shared" si="837"/>
        <v>2570.4</v>
      </c>
      <c r="H1986" s="16">
        <f t="shared" si="837"/>
        <v>2535.4</v>
      </c>
      <c r="I1986" s="16">
        <f t="shared" si="837"/>
        <v>0</v>
      </c>
      <c r="J1986" s="34"/>
      <c r="K1986" s="2"/>
      <c r="L1986" s="2"/>
      <c r="M1986" s="2"/>
      <c r="N1986" s="2"/>
      <c r="O1986" s="21" t="s">
        <v>1344</v>
      </c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  <c r="AH1986" s="2"/>
      <c r="AI1986" s="2"/>
      <c r="AJ1986" s="2"/>
      <c r="AK1986" s="2"/>
    </row>
    <row r="1987" spans="1:37" ht="31.2" x14ac:dyDescent="0.3">
      <c r="A1987" s="43" t="s">
        <v>282</v>
      </c>
      <c r="B1987" s="41">
        <v>240</v>
      </c>
      <c r="C1987" s="43" t="s">
        <v>112</v>
      </c>
      <c r="D1987" s="43" t="s">
        <v>192</v>
      </c>
      <c r="E1987" s="12" t="s">
        <v>368</v>
      </c>
      <c r="F1987" s="16">
        <v>2584.4</v>
      </c>
      <c r="G1987" s="16">
        <v>2570.4</v>
      </c>
      <c r="H1987" s="16">
        <v>2535.4</v>
      </c>
      <c r="I1987" s="16"/>
      <c r="J1987" s="34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  <c r="AH1987" s="2"/>
      <c r="AI1987" s="2"/>
      <c r="AJ1987" s="2"/>
      <c r="AK1987" s="2"/>
    </row>
    <row r="1988" spans="1:37" x14ac:dyDescent="0.3">
      <c r="A1988" s="43" t="s">
        <v>282</v>
      </c>
      <c r="B1988" s="41">
        <v>800</v>
      </c>
      <c r="C1988" s="43"/>
      <c r="D1988" s="43"/>
      <c r="E1988" s="12" t="s">
        <v>397</v>
      </c>
      <c r="F1988" s="16">
        <f t="shared" ref="F1988:I1988" si="838">F1989</f>
        <v>1093.5999999999999</v>
      </c>
      <c r="G1988" s="16">
        <f t="shared" si="838"/>
        <v>978</v>
      </c>
      <c r="H1988" s="16">
        <f t="shared" si="838"/>
        <v>978</v>
      </c>
      <c r="I1988" s="16">
        <f t="shared" si="838"/>
        <v>0</v>
      </c>
      <c r="J1988" s="34"/>
      <c r="K1988" s="2"/>
      <c r="L1988" s="2"/>
      <c r="M1988" s="2"/>
      <c r="N1988" s="21" t="s">
        <v>1343</v>
      </c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  <c r="AH1988" s="2"/>
      <c r="AI1988" s="2"/>
      <c r="AJ1988" s="2"/>
      <c r="AK1988" s="2"/>
    </row>
    <row r="1989" spans="1:37" x14ac:dyDescent="0.3">
      <c r="A1989" s="43" t="s">
        <v>282</v>
      </c>
      <c r="B1989" s="41">
        <v>830</v>
      </c>
      <c r="C1989" s="43"/>
      <c r="D1989" s="43"/>
      <c r="E1989" s="12" t="s">
        <v>413</v>
      </c>
      <c r="F1989" s="16">
        <f t="shared" ref="F1989:I1989" si="839">F1990</f>
        <v>1093.5999999999999</v>
      </c>
      <c r="G1989" s="16">
        <f t="shared" si="839"/>
        <v>978</v>
      </c>
      <c r="H1989" s="16">
        <f t="shared" si="839"/>
        <v>978</v>
      </c>
      <c r="I1989" s="16">
        <f t="shared" si="839"/>
        <v>0</v>
      </c>
      <c r="J1989" s="34"/>
      <c r="K1989" s="2"/>
      <c r="L1989" s="2"/>
      <c r="M1989" s="2"/>
      <c r="N1989" s="2"/>
      <c r="O1989" s="21" t="s">
        <v>1344</v>
      </c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  <c r="AH1989" s="2"/>
      <c r="AI1989" s="2"/>
      <c r="AJ1989" s="2"/>
      <c r="AK1989" s="2"/>
    </row>
    <row r="1990" spans="1:37" ht="31.2" x14ac:dyDescent="0.3">
      <c r="A1990" s="43" t="s">
        <v>282</v>
      </c>
      <c r="B1990" s="41">
        <v>830</v>
      </c>
      <c r="C1990" s="43" t="s">
        <v>112</v>
      </c>
      <c r="D1990" s="43" t="s">
        <v>192</v>
      </c>
      <c r="E1990" s="12" t="s">
        <v>368</v>
      </c>
      <c r="F1990" s="16">
        <v>1093.5999999999999</v>
      </c>
      <c r="G1990" s="16">
        <v>978</v>
      </c>
      <c r="H1990" s="16">
        <v>978</v>
      </c>
      <c r="I1990" s="16"/>
      <c r="J1990" s="34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  <c r="AH1990" s="2"/>
      <c r="AI1990" s="2"/>
      <c r="AJ1990" s="2"/>
      <c r="AK1990" s="2"/>
    </row>
    <row r="1991" spans="1:37" ht="31.2" x14ac:dyDescent="0.3">
      <c r="A1991" s="43" t="s">
        <v>283</v>
      </c>
      <c r="B1991" s="41"/>
      <c r="C1991" s="43"/>
      <c r="D1991" s="43"/>
      <c r="E1991" s="12" t="s">
        <v>502</v>
      </c>
      <c r="F1991" s="16">
        <f t="shared" ref="F1991:I1993" si="840">F1992</f>
        <v>104.4</v>
      </c>
      <c r="G1991" s="16">
        <f t="shared" si="840"/>
        <v>104.4</v>
      </c>
      <c r="H1991" s="16">
        <f t="shared" si="840"/>
        <v>104.4</v>
      </c>
      <c r="I1991" s="16">
        <f t="shared" si="840"/>
        <v>0</v>
      </c>
      <c r="J1991" s="34"/>
      <c r="K1991" s="2"/>
      <c r="L1991" s="2"/>
      <c r="M1991" s="2"/>
      <c r="N1991" s="2"/>
      <c r="O1991" s="2"/>
      <c r="P1991" s="21" t="s">
        <v>1346</v>
      </c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  <c r="AH1991" s="2"/>
      <c r="AI1991" s="2"/>
      <c r="AJ1991" s="2"/>
      <c r="AK1991" s="2"/>
    </row>
    <row r="1992" spans="1:37" ht="31.2" x14ac:dyDescent="0.3">
      <c r="A1992" s="43" t="s">
        <v>283</v>
      </c>
      <c r="B1992" s="41">
        <v>200</v>
      </c>
      <c r="C1992" s="43"/>
      <c r="D1992" s="43"/>
      <c r="E1992" s="12" t="s">
        <v>392</v>
      </c>
      <c r="F1992" s="16">
        <f t="shared" si="840"/>
        <v>104.4</v>
      </c>
      <c r="G1992" s="16">
        <f t="shared" si="840"/>
        <v>104.4</v>
      </c>
      <c r="H1992" s="16">
        <f t="shared" si="840"/>
        <v>104.4</v>
      </c>
      <c r="I1992" s="16">
        <f t="shared" si="840"/>
        <v>0</v>
      </c>
      <c r="J1992" s="34"/>
      <c r="K1992" s="2"/>
      <c r="L1992" s="2"/>
      <c r="M1992" s="2"/>
      <c r="N1992" s="21" t="s">
        <v>1343</v>
      </c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  <c r="AH1992" s="2"/>
      <c r="AI1992" s="2"/>
      <c r="AJ1992" s="2"/>
      <c r="AK1992" s="2"/>
    </row>
    <row r="1993" spans="1:37" ht="46.8" x14ac:dyDescent="0.3">
      <c r="A1993" s="43" t="s">
        <v>283</v>
      </c>
      <c r="B1993" s="41">
        <v>240</v>
      </c>
      <c r="C1993" s="43"/>
      <c r="D1993" s="43"/>
      <c r="E1993" s="12" t="s">
        <v>400</v>
      </c>
      <c r="F1993" s="16">
        <f t="shared" si="840"/>
        <v>104.4</v>
      </c>
      <c r="G1993" s="16">
        <f t="shared" si="840"/>
        <v>104.4</v>
      </c>
      <c r="H1993" s="16">
        <f t="shared" si="840"/>
        <v>104.4</v>
      </c>
      <c r="I1993" s="16">
        <f t="shared" si="840"/>
        <v>0</v>
      </c>
      <c r="J1993" s="34"/>
      <c r="K1993" s="2"/>
      <c r="L1993" s="2"/>
      <c r="M1993" s="2"/>
      <c r="N1993" s="2"/>
      <c r="O1993" s="21" t="s">
        <v>1344</v>
      </c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  <c r="AH1993" s="2"/>
      <c r="AI1993" s="2"/>
      <c r="AJ1993" s="2"/>
      <c r="AK1993" s="2"/>
    </row>
    <row r="1994" spans="1:37" ht="31.2" x14ac:dyDescent="0.3">
      <c r="A1994" s="43" t="s">
        <v>283</v>
      </c>
      <c r="B1994" s="41">
        <v>240</v>
      </c>
      <c r="C1994" s="43" t="s">
        <v>112</v>
      </c>
      <c r="D1994" s="43" t="s">
        <v>192</v>
      </c>
      <c r="E1994" s="12" t="s">
        <v>368</v>
      </c>
      <c r="F1994" s="16">
        <v>104.4</v>
      </c>
      <c r="G1994" s="16">
        <v>104.4</v>
      </c>
      <c r="H1994" s="16">
        <v>104.4</v>
      </c>
      <c r="I1994" s="16"/>
      <c r="J1994" s="34"/>
    </row>
    <row r="1995" spans="1:37" x14ac:dyDescent="0.3">
      <c r="A1995" s="17" t="s">
        <v>1125</v>
      </c>
      <c r="B1995" s="41"/>
      <c r="C1995" s="43"/>
      <c r="D1995" s="43"/>
      <c r="E1995" s="12" t="s">
        <v>1126</v>
      </c>
      <c r="F1995" s="16">
        <f t="shared" ref="F1995:I1997" si="841">F1996</f>
        <v>1807.1</v>
      </c>
      <c r="G1995" s="16">
        <f t="shared" si="841"/>
        <v>2483</v>
      </c>
      <c r="H1995" s="16">
        <f t="shared" si="841"/>
        <v>0</v>
      </c>
      <c r="I1995" s="16">
        <f t="shared" si="841"/>
        <v>0</v>
      </c>
      <c r="J1995" s="34"/>
      <c r="P1995" s="21" t="s">
        <v>1346</v>
      </c>
    </row>
    <row r="1996" spans="1:37" ht="31.2" x14ac:dyDescent="0.3">
      <c r="A1996" s="17" t="s">
        <v>1125</v>
      </c>
      <c r="B1996" s="41">
        <v>200</v>
      </c>
      <c r="C1996" s="43"/>
      <c r="D1996" s="43"/>
      <c r="E1996" s="12" t="s">
        <v>392</v>
      </c>
      <c r="F1996" s="16">
        <f t="shared" si="841"/>
        <v>1807.1</v>
      </c>
      <c r="G1996" s="16">
        <f t="shared" si="841"/>
        <v>2483</v>
      </c>
      <c r="H1996" s="16">
        <f t="shared" si="841"/>
        <v>0</v>
      </c>
      <c r="I1996" s="16">
        <f t="shared" si="841"/>
        <v>0</v>
      </c>
      <c r="J1996" s="34"/>
      <c r="N1996" s="21" t="s">
        <v>1343</v>
      </c>
    </row>
    <row r="1997" spans="1:37" ht="46.8" x14ac:dyDescent="0.3">
      <c r="A1997" s="17" t="s">
        <v>1125</v>
      </c>
      <c r="B1997" s="41">
        <v>240</v>
      </c>
      <c r="C1997" s="43"/>
      <c r="D1997" s="43"/>
      <c r="E1997" s="12" t="s">
        <v>400</v>
      </c>
      <c r="F1997" s="16">
        <f t="shared" si="841"/>
        <v>1807.1</v>
      </c>
      <c r="G1997" s="16">
        <f t="shared" si="841"/>
        <v>2483</v>
      </c>
      <c r="H1997" s="16">
        <f t="shared" si="841"/>
        <v>0</v>
      </c>
      <c r="I1997" s="16">
        <f t="shared" si="841"/>
        <v>0</v>
      </c>
      <c r="J1997" s="34"/>
      <c r="O1997" s="21" t="s">
        <v>1344</v>
      </c>
    </row>
    <row r="1998" spans="1:37" ht="31.2" x14ac:dyDescent="0.3">
      <c r="A1998" s="17" t="s">
        <v>1125</v>
      </c>
      <c r="B1998" s="41">
        <v>240</v>
      </c>
      <c r="C1998" s="43" t="s">
        <v>112</v>
      </c>
      <c r="D1998" s="43" t="s">
        <v>192</v>
      </c>
      <c r="E1998" s="12" t="s">
        <v>368</v>
      </c>
      <c r="F1998" s="16">
        <v>1807.1</v>
      </c>
      <c r="G1998" s="16">
        <v>2483</v>
      </c>
      <c r="H1998" s="16"/>
      <c r="I1998" s="16"/>
      <c r="J1998" s="34"/>
    </row>
    <row r="1999" spans="1:37" ht="46.8" x14ac:dyDescent="0.3">
      <c r="A1999" s="17" t="s">
        <v>1297</v>
      </c>
      <c r="B1999" s="41"/>
      <c r="C1999" s="43"/>
      <c r="D1999" s="43"/>
      <c r="E1999" s="12" t="s">
        <v>1298</v>
      </c>
      <c r="F1999" s="16">
        <f>F2000</f>
        <v>1458.8</v>
      </c>
      <c r="G1999" s="16">
        <f t="shared" ref="G1999:I2001" si="842">G2000</f>
        <v>0</v>
      </c>
      <c r="H1999" s="16">
        <f t="shared" si="842"/>
        <v>0</v>
      </c>
      <c r="I1999" s="16">
        <f t="shared" si="842"/>
        <v>0</v>
      </c>
      <c r="J1999" s="34"/>
      <c r="P1999" s="21" t="s">
        <v>1346</v>
      </c>
    </row>
    <row r="2000" spans="1:37" ht="31.2" x14ac:dyDescent="0.3">
      <c r="A2000" s="17" t="s">
        <v>1297</v>
      </c>
      <c r="B2000" s="41">
        <v>200</v>
      </c>
      <c r="C2000" s="43"/>
      <c r="D2000" s="43"/>
      <c r="E2000" s="12" t="s">
        <v>392</v>
      </c>
      <c r="F2000" s="16">
        <f>F2001</f>
        <v>1458.8</v>
      </c>
      <c r="G2000" s="16">
        <f t="shared" si="842"/>
        <v>0</v>
      </c>
      <c r="H2000" s="16">
        <f t="shared" si="842"/>
        <v>0</v>
      </c>
      <c r="I2000" s="16">
        <f t="shared" si="842"/>
        <v>0</v>
      </c>
      <c r="J2000" s="34"/>
      <c r="N2000" s="21" t="s">
        <v>1343</v>
      </c>
    </row>
    <row r="2001" spans="1:37" ht="46.8" x14ac:dyDescent="0.3">
      <c r="A2001" s="17" t="s">
        <v>1297</v>
      </c>
      <c r="B2001" s="41">
        <v>240</v>
      </c>
      <c r="C2001" s="43"/>
      <c r="D2001" s="43"/>
      <c r="E2001" s="12" t="s">
        <v>400</v>
      </c>
      <c r="F2001" s="16">
        <f>F2002</f>
        <v>1458.8</v>
      </c>
      <c r="G2001" s="16">
        <f t="shared" si="842"/>
        <v>0</v>
      </c>
      <c r="H2001" s="16">
        <f t="shared" si="842"/>
        <v>0</v>
      </c>
      <c r="I2001" s="16">
        <f t="shared" si="842"/>
        <v>0</v>
      </c>
      <c r="J2001" s="34"/>
      <c r="O2001" s="21" t="s">
        <v>1344</v>
      </c>
    </row>
    <row r="2002" spans="1:37" ht="31.2" x14ac:dyDescent="0.3">
      <c r="A2002" s="17" t="s">
        <v>1297</v>
      </c>
      <c r="B2002" s="41">
        <v>240</v>
      </c>
      <c r="C2002" s="43" t="s">
        <v>112</v>
      </c>
      <c r="D2002" s="43" t="s">
        <v>192</v>
      </c>
      <c r="E2002" s="12" t="s">
        <v>368</v>
      </c>
      <c r="F2002" s="16">
        <v>1458.8</v>
      </c>
      <c r="G2002" s="16"/>
      <c r="H2002" s="16"/>
      <c r="I2002" s="16"/>
      <c r="J2002" s="34"/>
    </row>
    <row r="2003" spans="1:37" s="9" customFormat="1" ht="62.4" x14ac:dyDescent="0.3">
      <c r="A2003" s="8" t="s">
        <v>289</v>
      </c>
      <c r="B2003" s="14"/>
      <c r="C2003" s="8"/>
      <c r="D2003" s="8"/>
      <c r="E2003" s="13" t="s">
        <v>695</v>
      </c>
      <c r="F2003" s="15">
        <f t="shared" ref="F2003:I2003" si="843">F2004</f>
        <v>17156.8</v>
      </c>
      <c r="G2003" s="15">
        <f t="shared" si="843"/>
        <v>14978.900000000001</v>
      </c>
      <c r="H2003" s="15">
        <f t="shared" si="843"/>
        <v>14582.8</v>
      </c>
      <c r="I2003" s="15">
        <f t="shared" si="843"/>
        <v>0</v>
      </c>
      <c r="J2003" s="33"/>
      <c r="K2003" s="23"/>
      <c r="L2003" s="23" t="s">
        <v>1341</v>
      </c>
      <c r="M2003" s="23"/>
      <c r="N2003" s="23"/>
      <c r="O2003" s="23"/>
      <c r="P2003" s="23"/>
      <c r="Q2003" s="23"/>
      <c r="R2003" s="23"/>
      <c r="S2003" s="23"/>
      <c r="T2003" s="23"/>
      <c r="U2003" s="23"/>
      <c r="V2003" s="23"/>
      <c r="W2003" s="23"/>
      <c r="X2003" s="23"/>
      <c r="Y2003" s="23"/>
      <c r="Z2003" s="23"/>
      <c r="AA2003" s="23"/>
      <c r="AB2003" s="23"/>
      <c r="AC2003" s="23"/>
      <c r="AD2003" s="23"/>
      <c r="AE2003" s="23"/>
      <c r="AF2003" s="23"/>
      <c r="AG2003" s="23"/>
      <c r="AH2003" s="23"/>
      <c r="AI2003" s="23"/>
      <c r="AJ2003" s="23"/>
      <c r="AK2003" s="23"/>
    </row>
    <row r="2004" spans="1:37" ht="31.2" x14ac:dyDescent="0.3">
      <c r="A2004" s="43" t="s">
        <v>290</v>
      </c>
      <c r="B2004" s="41"/>
      <c r="C2004" s="43"/>
      <c r="D2004" s="43"/>
      <c r="E2004" s="12" t="s">
        <v>696</v>
      </c>
      <c r="F2004" s="16">
        <f t="shared" ref="F2004:I2004" si="844">F2005+F2009</f>
        <v>17156.8</v>
      </c>
      <c r="G2004" s="16">
        <f t="shared" si="844"/>
        <v>14978.900000000001</v>
      </c>
      <c r="H2004" s="16">
        <f t="shared" si="844"/>
        <v>14582.8</v>
      </c>
      <c r="I2004" s="16">
        <f t="shared" si="844"/>
        <v>0</v>
      </c>
      <c r="J2004" s="34"/>
      <c r="M2004" s="21" t="s">
        <v>1342</v>
      </c>
    </row>
    <row r="2005" spans="1:37" ht="31.2" x14ac:dyDescent="0.3">
      <c r="A2005" s="43" t="s">
        <v>287</v>
      </c>
      <c r="B2005" s="41"/>
      <c r="C2005" s="43"/>
      <c r="D2005" s="43"/>
      <c r="E2005" s="12" t="s">
        <v>503</v>
      </c>
      <c r="F2005" s="16">
        <f t="shared" ref="F2005:I2007" si="845">F2006</f>
        <v>15535.599999999999</v>
      </c>
      <c r="G2005" s="16">
        <f t="shared" si="845"/>
        <v>13495.2</v>
      </c>
      <c r="H2005" s="16">
        <f t="shared" si="845"/>
        <v>13508.3</v>
      </c>
      <c r="I2005" s="16">
        <f t="shared" si="845"/>
        <v>0</v>
      </c>
      <c r="J2005" s="34"/>
      <c r="P2005" s="21" t="s">
        <v>1346</v>
      </c>
    </row>
    <row r="2006" spans="1:37" ht="31.2" x14ac:dyDescent="0.3">
      <c r="A2006" s="43" t="s">
        <v>287</v>
      </c>
      <c r="B2006" s="41">
        <v>200</v>
      </c>
      <c r="C2006" s="43"/>
      <c r="D2006" s="43"/>
      <c r="E2006" s="12" t="s">
        <v>392</v>
      </c>
      <c r="F2006" s="16">
        <f t="shared" si="845"/>
        <v>15535.599999999999</v>
      </c>
      <c r="G2006" s="16">
        <f t="shared" si="845"/>
        <v>13495.2</v>
      </c>
      <c r="H2006" s="16">
        <f t="shared" si="845"/>
        <v>13508.3</v>
      </c>
      <c r="I2006" s="16">
        <f t="shared" si="845"/>
        <v>0</v>
      </c>
      <c r="J2006" s="34"/>
      <c r="N2006" s="21" t="s">
        <v>1343</v>
      </c>
    </row>
    <row r="2007" spans="1:37" ht="46.8" x14ac:dyDescent="0.3">
      <c r="A2007" s="43" t="s">
        <v>287</v>
      </c>
      <c r="B2007" s="41">
        <v>240</v>
      </c>
      <c r="C2007" s="43"/>
      <c r="D2007" s="43"/>
      <c r="E2007" s="12" t="s">
        <v>400</v>
      </c>
      <c r="F2007" s="16">
        <f t="shared" si="845"/>
        <v>15535.599999999999</v>
      </c>
      <c r="G2007" s="16">
        <f t="shared" si="845"/>
        <v>13495.2</v>
      </c>
      <c r="H2007" s="16">
        <f t="shared" si="845"/>
        <v>13508.3</v>
      </c>
      <c r="I2007" s="16">
        <f t="shared" si="845"/>
        <v>0</v>
      </c>
      <c r="J2007" s="34"/>
      <c r="O2007" s="21" t="s">
        <v>1344</v>
      </c>
    </row>
    <row r="2008" spans="1:37" ht="31.2" x14ac:dyDescent="0.3">
      <c r="A2008" s="43" t="s">
        <v>287</v>
      </c>
      <c r="B2008" s="41">
        <v>240</v>
      </c>
      <c r="C2008" s="43" t="s">
        <v>112</v>
      </c>
      <c r="D2008" s="43" t="s">
        <v>192</v>
      </c>
      <c r="E2008" s="12" t="s">
        <v>368</v>
      </c>
      <c r="F2008" s="16">
        <v>15535.599999999999</v>
      </c>
      <c r="G2008" s="16">
        <v>13495.2</v>
      </c>
      <c r="H2008" s="16">
        <v>13508.3</v>
      </c>
      <c r="I2008" s="16"/>
      <c r="J2008" s="34"/>
    </row>
    <row r="2009" spans="1:37" x14ac:dyDescent="0.3">
      <c r="A2009" s="43" t="s">
        <v>288</v>
      </c>
      <c r="B2009" s="41"/>
      <c r="C2009" s="43"/>
      <c r="D2009" s="43"/>
      <c r="E2009" s="12" t="s">
        <v>504</v>
      </c>
      <c r="F2009" s="16">
        <f t="shared" ref="F2009:I2011" si="846">F2010</f>
        <v>1621.2</v>
      </c>
      <c r="G2009" s="16">
        <f t="shared" si="846"/>
        <v>1483.7</v>
      </c>
      <c r="H2009" s="16">
        <f t="shared" si="846"/>
        <v>1074.5</v>
      </c>
      <c r="I2009" s="16">
        <f t="shared" si="846"/>
        <v>0</v>
      </c>
      <c r="J2009" s="34"/>
      <c r="P2009" s="21" t="s">
        <v>1346</v>
      </c>
    </row>
    <row r="2010" spans="1:37" ht="31.2" x14ac:dyDescent="0.3">
      <c r="A2010" s="43" t="s">
        <v>288</v>
      </c>
      <c r="B2010" s="41">
        <v>200</v>
      </c>
      <c r="C2010" s="43"/>
      <c r="D2010" s="43"/>
      <c r="E2010" s="12" t="s">
        <v>392</v>
      </c>
      <c r="F2010" s="16">
        <f t="shared" si="846"/>
        <v>1621.2</v>
      </c>
      <c r="G2010" s="16">
        <f t="shared" si="846"/>
        <v>1483.7</v>
      </c>
      <c r="H2010" s="16">
        <f t="shared" si="846"/>
        <v>1074.5</v>
      </c>
      <c r="I2010" s="16">
        <f t="shared" si="846"/>
        <v>0</v>
      </c>
      <c r="J2010" s="34"/>
      <c r="N2010" s="21" t="s">
        <v>1343</v>
      </c>
    </row>
    <row r="2011" spans="1:37" ht="46.8" x14ac:dyDescent="0.3">
      <c r="A2011" s="43" t="s">
        <v>288</v>
      </c>
      <c r="B2011" s="41">
        <v>240</v>
      </c>
      <c r="C2011" s="43"/>
      <c r="D2011" s="43"/>
      <c r="E2011" s="12" t="s">
        <v>400</v>
      </c>
      <c r="F2011" s="16">
        <f t="shared" si="846"/>
        <v>1621.2</v>
      </c>
      <c r="G2011" s="16">
        <f t="shared" si="846"/>
        <v>1483.7</v>
      </c>
      <c r="H2011" s="16">
        <f t="shared" si="846"/>
        <v>1074.5</v>
      </c>
      <c r="I2011" s="16">
        <f t="shared" si="846"/>
        <v>0</v>
      </c>
      <c r="J2011" s="34"/>
      <c r="O2011" s="21" t="s">
        <v>1344</v>
      </c>
    </row>
    <row r="2012" spans="1:37" ht="31.2" x14ac:dyDescent="0.3">
      <c r="A2012" s="43" t="s">
        <v>288</v>
      </c>
      <c r="B2012" s="41">
        <v>240</v>
      </c>
      <c r="C2012" s="43" t="s">
        <v>112</v>
      </c>
      <c r="D2012" s="43" t="s">
        <v>192</v>
      </c>
      <c r="E2012" s="12" t="s">
        <v>368</v>
      </c>
      <c r="F2012" s="16">
        <v>1621.2</v>
      </c>
      <c r="G2012" s="16">
        <v>1483.7</v>
      </c>
      <c r="H2012" s="16">
        <v>1074.5</v>
      </c>
      <c r="I2012" s="16"/>
      <c r="J2012" s="34"/>
    </row>
    <row r="2013" spans="1:37" s="7" customFormat="1" ht="46.8" x14ac:dyDescent="0.3">
      <c r="A2013" s="6" t="s">
        <v>743</v>
      </c>
      <c r="B2013" s="11"/>
      <c r="C2013" s="6"/>
      <c r="D2013" s="6"/>
      <c r="E2013" s="42" t="s">
        <v>744</v>
      </c>
      <c r="F2013" s="10">
        <f>F2014+F2099</f>
        <v>1245750.8999999999</v>
      </c>
      <c r="G2013" s="10">
        <f t="shared" ref="G2013:I2013" si="847">G2014+G2099</f>
        <v>913187.59999999986</v>
      </c>
      <c r="H2013" s="10">
        <f t="shared" si="847"/>
        <v>874715.4</v>
      </c>
      <c r="I2013" s="10">
        <f t="shared" si="847"/>
        <v>0</v>
      </c>
      <c r="J2013" s="32"/>
      <c r="K2013" s="22" t="s">
        <v>1340</v>
      </c>
      <c r="L2013" s="22"/>
      <c r="M2013" s="22"/>
      <c r="N2013" s="22"/>
      <c r="O2013" s="22"/>
      <c r="P2013" s="22"/>
      <c r="Q2013" s="22"/>
      <c r="R2013" s="22"/>
      <c r="S2013" s="22"/>
      <c r="T2013" s="22"/>
      <c r="U2013" s="22"/>
      <c r="V2013" s="22"/>
      <c r="W2013" s="22"/>
      <c r="X2013" s="22"/>
      <c r="Y2013" s="22"/>
      <c r="Z2013" s="22"/>
      <c r="AA2013" s="22"/>
      <c r="AB2013" s="22"/>
      <c r="AC2013" s="22"/>
      <c r="AD2013" s="22"/>
      <c r="AE2013" s="22"/>
      <c r="AF2013" s="22"/>
      <c r="AG2013" s="22"/>
      <c r="AH2013" s="22"/>
      <c r="AI2013" s="22"/>
      <c r="AJ2013" s="22"/>
      <c r="AK2013" s="22"/>
    </row>
    <row r="2014" spans="1:37" s="9" customFormat="1" ht="62.4" x14ac:dyDescent="0.3">
      <c r="A2014" s="8" t="s">
        <v>745</v>
      </c>
      <c r="B2014" s="14"/>
      <c r="C2014" s="8"/>
      <c r="D2014" s="8"/>
      <c r="E2014" s="13" t="s">
        <v>824</v>
      </c>
      <c r="F2014" s="15">
        <f>F2015+F2085+F2090+F2080</f>
        <v>407706.9</v>
      </c>
      <c r="G2014" s="15">
        <f t="shared" ref="G2014:I2014" si="848">G2015+G2085+G2090+G2080</f>
        <v>169495.19999999998</v>
      </c>
      <c r="H2014" s="15">
        <f t="shared" si="848"/>
        <v>140005.6</v>
      </c>
      <c r="I2014" s="15">
        <f t="shared" si="848"/>
        <v>0</v>
      </c>
      <c r="J2014" s="33"/>
      <c r="K2014" s="23"/>
      <c r="L2014" s="23" t="s">
        <v>1341</v>
      </c>
      <c r="M2014" s="23"/>
      <c r="N2014" s="23"/>
      <c r="O2014" s="23"/>
      <c r="P2014" s="23"/>
      <c r="Q2014" s="23"/>
      <c r="R2014" s="23"/>
      <c r="S2014" s="23"/>
      <c r="T2014" s="23"/>
      <c r="U2014" s="23"/>
      <c r="V2014" s="23"/>
      <c r="W2014" s="23"/>
      <c r="X2014" s="23"/>
      <c r="Y2014" s="23"/>
      <c r="Z2014" s="23"/>
      <c r="AA2014" s="23"/>
      <c r="AB2014" s="23"/>
      <c r="AC2014" s="23"/>
      <c r="AD2014" s="23"/>
      <c r="AE2014" s="23"/>
      <c r="AF2014" s="23"/>
      <c r="AG2014" s="23"/>
      <c r="AH2014" s="23"/>
      <c r="AI2014" s="23"/>
      <c r="AJ2014" s="23"/>
      <c r="AK2014" s="23"/>
    </row>
    <row r="2015" spans="1:37" ht="46.8" x14ac:dyDescent="0.3">
      <c r="A2015" s="17" t="s">
        <v>746</v>
      </c>
      <c r="B2015" s="17"/>
      <c r="C2015" s="17"/>
      <c r="D2015" s="17"/>
      <c r="E2015" s="12" t="s">
        <v>647</v>
      </c>
      <c r="F2015" s="16">
        <f>F2048+F2068+F2056+F2036+F2040+F2044+F2064+F2072+F2060++F2076+F2032+F2024+F2052+F2028+F2016+F2020</f>
        <v>129061.20000000001</v>
      </c>
      <c r="G2015" s="16">
        <f t="shared" ref="G2015:I2015" si="849">G2048+G2068+G2056+G2036+G2040+G2044+G2064+G2072+G2060++G2076+G2032+G2024+G2052+G2028+G2016+G2020</f>
        <v>40592.799999999996</v>
      </c>
      <c r="H2015" s="16">
        <f t="shared" si="849"/>
        <v>10393.299999999999</v>
      </c>
      <c r="I2015" s="16">
        <f t="shared" si="849"/>
        <v>0</v>
      </c>
      <c r="J2015" s="34"/>
      <c r="M2015" s="21" t="s">
        <v>1342</v>
      </c>
    </row>
    <row r="2016" spans="1:37" ht="62.4" hidden="1" x14ac:dyDescent="0.3">
      <c r="A2016" s="17" t="s">
        <v>1229</v>
      </c>
      <c r="B2016" s="17"/>
      <c r="C2016" s="12"/>
      <c r="D2016" s="17"/>
      <c r="E2016" s="12" t="s">
        <v>1230</v>
      </c>
      <c r="F2016" s="16">
        <f t="shared" ref="F2016:I2018" si="850">F2017</f>
        <v>0</v>
      </c>
      <c r="G2016" s="16">
        <f t="shared" si="850"/>
        <v>0</v>
      </c>
      <c r="H2016" s="16">
        <f t="shared" si="850"/>
        <v>0</v>
      </c>
      <c r="I2016" s="16">
        <f t="shared" si="850"/>
        <v>0</v>
      </c>
      <c r="J2016" s="34">
        <v>0</v>
      </c>
      <c r="P2016" s="21" t="s">
        <v>1346</v>
      </c>
    </row>
    <row r="2017" spans="1:16" ht="31.2" hidden="1" x14ac:dyDescent="0.3">
      <c r="A2017" s="17" t="s">
        <v>1229</v>
      </c>
      <c r="B2017" s="41">
        <v>200</v>
      </c>
      <c r="C2017" s="43"/>
      <c r="D2017" s="43"/>
      <c r="E2017" s="12" t="s">
        <v>392</v>
      </c>
      <c r="F2017" s="16">
        <f t="shared" si="850"/>
        <v>0</v>
      </c>
      <c r="G2017" s="16">
        <f t="shared" si="850"/>
        <v>0</v>
      </c>
      <c r="H2017" s="16">
        <f t="shared" si="850"/>
        <v>0</v>
      </c>
      <c r="I2017" s="16">
        <f t="shared" si="850"/>
        <v>0</v>
      </c>
      <c r="J2017" s="34">
        <v>0</v>
      </c>
      <c r="N2017" s="21" t="s">
        <v>1343</v>
      </c>
    </row>
    <row r="2018" spans="1:16" ht="46.8" hidden="1" x14ac:dyDescent="0.3">
      <c r="A2018" s="17" t="s">
        <v>1229</v>
      </c>
      <c r="B2018" s="41">
        <v>240</v>
      </c>
      <c r="C2018" s="43"/>
      <c r="D2018" s="43"/>
      <c r="E2018" s="12" t="s">
        <v>400</v>
      </c>
      <c r="F2018" s="16">
        <f t="shared" si="850"/>
        <v>0</v>
      </c>
      <c r="G2018" s="16">
        <f t="shared" si="850"/>
        <v>0</v>
      </c>
      <c r="H2018" s="16">
        <f t="shared" si="850"/>
        <v>0</v>
      </c>
      <c r="I2018" s="16">
        <f t="shared" si="850"/>
        <v>0</v>
      </c>
      <c r="J2018" s="34">
        <v>0</v>
      </c>
      <c r="O2018" s="21" t="s">
        <v>1344</v>
      </c>
    </row>
    <row r="2019" spans="1:16" hidden="1" x14ac:dyDescent="0.3">
      <c r="A2019" s="17" t="s">
        <v>1229</v>
      </c>
      <c r="B2019" s="41">
        <v>240</v>
      </c>
      <c r="C2019" s="43" t="s">
        <v>112</v>
      </c>
      <c r="D2019" s="43" t="s">
        <v>26</v>
      </c>
      <c r="E2019" s="12" t="s">
        <v>367</v>
      </c>
      <c r="F2019" s="16"/>
      <c r="G2019" s="16"/>
      <c r="H2019" s="16"/>
      <c r="I2019" s="16"/>
      <c r="J2019" s="34">
        <v>0</v>
      </c>
    </row>
    <row r="2020" spans="1:16" ht="31.2" x14ac:dyDescent="0.3">
      <c r="A2020" s="17" t="s">
        <v>1231</v>
      </c>
      <c r="B2020" s="17"/>
      <c r="C2020" s="12"/>
      <c r="D2020" s="43"/>
      <c r="E2020" s="12" t="s">
        <v>1237</v>
      </c>
      <c r="F2020" s="16">
        <f t="shared" ref="F2020:I2022" si="851">F2021</f>
        <v>2753.5999999999985</v>
      </c>
      <c r="G2020" s="16">
        <f t="shared" si="851"/>
        <v>0</v>
      </c>
      <c r="H2020" s="16">
        <f t="shared" si="851"/>
        <v>0</v>
      </c>
      <c r="I2020" s="16">
        <f t="shared" si="851"/>
        <v>0</v>
      </c>
      <c r="J2020" s="34"/>
      <c r="P2020" s="21" t="s">
        <v>1346</v>
      </c>
    </row>
    <row r="2021" spans="1:16" ht="46.8" x14ac:dyDescent="0.3">
      <c r="A2021" s="17" t="s">
        <v>1231</v>
      </c>
      <c r="B2021" s="17" t="s">
        <v>976</v>
      </c>
      <c r="C2021" s="12"/>
      <c r="D2021" s="43"/>
      <c r="E2021" s="12" t="s">
        <v>394</v>
      </c>
      <c r="F2021" s="16">
        <f t="shared" si="851"/>
        <v>2753.5999999999985</v>
      </c>
      <c r="G2021" s="16">
        <f t="shared" si="851"/>
        <v>0</v>
      </c>
      <c r="H2021" s="16">
        <f t="shared" si="851"/>
        <v>0</v>
      </c>
      <c r="I2021" s="16">
        <f t="shared" si="851"/>
        <v>0</v>
      </c>
      <c r="J2021" s="34"/>
      <c r="N2021" s="21" t="s">
        <v>1343</v>
      </c>
    </row>
    <row r="2022" spans="1:16" x14ac:dyDescent="0.3">
      <c r="A2022" s="17" t="s">
        <v>1231</v>
      </c>
      <c r="B2022" s="41">
        <v>410</v>
      </c>
      <c r="C2022" s="12"/>
      <c r="D2022" s="43"/>
      <c r="E2022" s="12" t="s">
        <v>407</v>
      </c>
      <c r="F2022" s="16">
        <f t="shared" si="851"/>
        <v>2753.5999999999985</v>
      </c>
      <c r="G2022" s="16">
        <f t="shared" si="851"/>
        <v>0</v>
      </c>
      <c r="H2022" s="16">
        <f t="shared" si="851"/>
        <v>0</v>
      </c>
      <c r="I2022" s="16">
        <f t="shared" si="851"/>
        <v>0</v>
      </c>
      <c r="J2022" s="34"/>
      <c r="O2022" s="21" t="s">
        <v>1344</v>
      </c>
    </row>
    <row r="2023" spans="1:16" x14ac:dyDescent="0.3">
      <c r="A2023" s="17" t="s">
        <v>1231</v>
      </c>
      <c r="B2023" s="41">
        <v>410</v>
      </c>
      <c r="C2023" s="43" t="s">
        <v>112</v>
      </c>
      <c r="D2023" s="43" t="s">
        <v>26</v>
      </c>
      <c r="E2023" s="12" t="s">
        <v>367</v>
      </c>
      <c r="F2023" s="16">
        <v>2753.5999999999985</v>
      </c>
      <c r="G2023" s="16"/>
      <c r="H2023" s="16"/>
      <c r="I2023" s="16"/>
      <c r="J2023" s="34"/>
    </row>
    <row r="2024" spans="1:16" ht="62.4" x14ac:dyDescent="0.3">
      <c r="A2024" s="17" t="s">
        <v>1192</v>
      </c>
      <c r="B2024" s="17"/>
      <c r="C2024" s="17"/>
      <c r="D2024" s="17"/>
      <c r="E2024" s="12" t="s">
        <v>1193</v>
      </c>
      <c r="F2024" s="16">
        <f t="shared" ref="F2024:I2026" si="852">F2025</f>
        <v>11301.9</v>
      </c>
      <c r="G2024" s="16">
        <f t="shared" si="852"/>
        <v>0</v>
      </c>
      <c r="H2024" s="16">
        <f t="shared" si="852"/>
        <v>0</v>
      </c>
      <c r="I2024" s="16">
        <f t="shared" si="852"/>
        <v>0</v>
      </c>
      <c r="J2024" s="34"/>
      <c r="P2024" s="21" t="s">
        <v>1346</v>
      </c>
    </row>
    <row r="2025" spans="1:16" ht="46.8" x14ac:dyDescent="0.3">
      <c r="A2025" s="17" t="s">
        <v>1192</v>
      </c>
      <c r="B2025" s="17" t="s">
        <v>976</v>
      </c>
      <c r="C2025" s="12"/>
      <c r="D2025" s="43"/>
      <c r="E2025" s="12" t="s">
        <v>394</v>
      </c>
      <c r="F2025" s="16">
        <f t="shared" si="852"/>
        <v>11301.9</v>
      </c>
      <c r="G2025" s="16">
        <f t="shared" si="852"/>
        <v>0</v>
      </c>
      <c r="H2025" s="16">
        <f t="shared" si="852"/>
        <v>0</v>
      </c>
      <c r="I2025" s="16">
        <f t="shared" si="852"/>
        <v>0</v>
      </c>
      <c r="J2025" s="34"/>
      <c r="N2025" s="21" t="s">
        <v>1343</v>
      </c>
    </row>
    <row r="2026" spans="1:16" x14ac:dyDescent="0.3">
      <c r="A2026" s="17" t="s">
        <v>1192</v>
      </c>
      <c r="B2026" s="41">
        <v>410</v>
      </c>
      <c r="C2026" s="12"/>
      <c r="D2026" s="43"/>
      <c r="E2026" s="12" t="s">
        <v>407</v>
      </c>
      <c r="F2026" s="16">
        <f t="shared" si="852"/>
        <v>11301.9</v>
      </c>
      <c r="G2026" s="16">
        <f t="shared" si="852"/>
        <v>0</v>
      </c>
      <c r="H2026" s="16">
        <f t="shared" si="852"/>
        <v>0</v>
      </c>
      <c r="I2026" s="16">
        <f t="shared" si="852"/>
        <v>0</v>
      </c>
      <c r="J2026" s="34"/>
      <c r="O2026" s="21" t="s">
        <v>1344</v>
      </c>
    </row>
    <row r="2027" spans="1:16" x14ac:dyDescent="0.3">
      <c r="A2027" s="17" t="s">
        <v>1192</v>
      </c>
      <c r="B2027" s="41">
        <v>410</v>
      </c>
      <c r="C2027" s="43" t="s">
        <v>112</v>
      </c>
      <c r="D2027" s="43" t="s">
        <v>26</v>
      </c>
      <c r="E2027" s="12" t="s">
        <v>367</v>
      </c>
      <c r="F2027" s="16">
        <v>11301.9</v>
      </c>
      <c r="G2027" s="16"/>
      <c r="H2027" s="16"/>
      <c r="I2027" s="16"/>
      <c r="J2027" s="34"/>
    </row>
    <row r="2028" spans="1:16" ht="31.2" hidden="1" x14ac:dyDescent="0.3">
      <c r="A2028" s="17" t="s">
        <v>1228</v>
      </c>
      <c r="B2028" s="17"/>
      <c r="C2028" s="12"/>
      <c r="D2028" s="43"/>
      <c r="E2028" s="12" t="s">
        <v>1236</v>
      </c>
      <c r="F2028" s="16">
        <f t="shared" ref="F2028:I2030" si="853">F2029</f>
        <v>0</v>
      </c>
      <c r="G2028" s="16">
        <f t="shared" si="853"/>
        <v>0</v>
      </c>
      <c r="H2028" s="16">
        <f t="shared" si="853"/>
        <v>0</v>
      </c>
      <c r="I2028" s="16">
        <f t="shared" si="853"/>
        <v>0</v>
      </c>
      <c r="J2028" s="34">
        <v>0</v>
      </c>
      <c r="P2028" s="21" t="s">
        <v>1346</v>
      </c>
    </row>
    <row r="2029" spans="1:16" ht="46.8" hidden="1" x14ac:dyDescent="0.3">
      <c r="A2029" s="17" t="s">
        <v>1228</v>
      </c>
      <c r="B2029" s="17" t="s">
        <v>976</v>
      </c>
      <c r="C2029" s="12"/>
      <c r="D2029" s="43"/>
      <c r="E2029" s="12" t="s">
        <v>394</v>
      </c>
      <c r="F2029" s="16">
        <f t="shared" si="853"/>
        <v>0</v>
      </c>
      <c r="G2029" s="16">
        <f t="shared" si="853"/>
        <v>0</v>
      </c>
      <c r="H2029" s="16">
        <f t="shared" si="853"/>
        <v>0</v>
      </c>
      <c r="I2029" s="16">
        <f t="shared" si="853"/>
        <v>0</v>
      </c>
      <c r="J2029" s="34">
        <v>0</v>
      </c>
      <c r="N2029" s="21" t="s">
        <v>1343</v>
      </c>
    </row>
    <row r="2030" spans="1:16" hidden="1" x14ac:dyDescent="0.3">
      <c r="A2030" s="17" t="s">
        <v>1228</v>
      </c>
      <c r="B2030" s="41">
        <v>410</v>
      </c>
      <c r="C2030" s="12"/>
      <c r="D2030" s="43"/>
      <c r="E2030" s="12" t="s">
        <v>407</v>
      </c>
      <c r="F2030" s="16">
        <f t="shared" si="853"/>
        <v>0</v>
      </c>
      <c r="G2030" s="16">
        <f t="shared" si="853"/>
        <v>0</v>
      </c>
      <c r="H2030" s="16">
        <f t="shared" si="853"/>
        <v>0</v>
      </c>
      <c r="I2030" s="16">
        <f t="shared" si="853"/>
        <v>0</v>
      </c>
      <c r="J2030" s="34">
        <v>0</v>
      </c>
      <c r="O2030" s="21" t="s">
        <v>1344</v>
      </c>
    </row>
    <row r="2031" spans="1:16" hidden="1" x14ac:dyDescent="0.3">
      <c r="A2031" s="17" t="s">
        <v>1228</v>
      </c>
      <c r="B2031" s="41">
        <v>410</v>
      </c>
      <c r="C2031" s="43" t="s">
        <v>112</v>
      </c>
      <c r="D2031" s="43" t="s">
        <v>26</v>
      </c>
      <c r="E2031" s="12" t="s">
        <v>367</v>
      </c>
      <c r="F2031" s="16"/>
      <c r="G2031" s="16"/>
      <c r="H2031" s="16"/>
      <c r="I2031" s="16"/>
      <c r="J2031" s="34">
        <v>0</v>
      </c>
    </row>
    <row r="2032" spans="1:16" ht="31.2" hidden="1" x14ac:dyDescent="0.3">
      <c r="A2032" s="17" t="s">
        <v>1179</v>
      </c>
      <c r="B2032" s="17"/>
      <c r="C2032" s="17"/>
      <c r="D2032" s="17"/>
      <c r="E2032" s="12" t="s">
        <v>1180</v>
      </c>
      <c r="F2032" s="16">
        <f t="shared" ref="F2032:I2034" si="854">F2033</f>
        <v>0</v>
      </c>
      <c r="G2032" s="16">
        <f t="shared" si="854"/>
        <v>0</v>
      </c>
      <c r="H2032" s="16">
        <f t="shared" si="854"/>
        <v>0</v>
      </c>
      <c r="I2032" s="16">
        <f t="shared" si="854"/>
        <v>0</v>
      </c>
      <c r="J2032" s="34">
        <v>0</v>
      </c>
      <c r="P2032" s="21" t="s">
        <v>1346</v>
      </c>
    </row>
    <row r="2033" spans="1:37" ht="46.8" hidden="1" x14ac:dyDescent="0.3">
      <c r="A2033" s="17" t="s">
        <v>1179</v>
      </c>
      <c r="B2033" s="17" t="s">
        <v>976</v>
      </c>
      <c r="C2033" s="12"/>
      <c r="D2033" s="43"/>
      <c r="E2033" s="12" t="s">
        <v>394</v>
      </c>
      <c r="F2033" s="16">
        <f t="shared" si="854"/>
        <v>0</v>
      </c>
      <c r="G2033" s="16">
        <f t="shared" si="854"/>
        <v>0</v>
      </c>
      <c r="H2033" s="16">
        <f t="shared" si="854"/>
        <v>0</v>
      </c>
      <c r="I2033" s="16">
        <f t="shared" si="854"/>
        <v>0</v>
      </c>
      <c r="J2033" s="34">
        <v>0</v>
      </c>
      <c r="N2033" s="21" t="s">
        <v>1343</v>
      </c>
    </row>
    <row r="2034" spans="1:37" hidden="1" x14ac:dyDescent="0.3">
      <c r="A2034" s="17" t="s">
        <v>1179</v>
      </c>
      <c r="B2034" s="41">
        <v>410</v>
      </c>
      <c r="C2034" s="12"/>
      <c r="D2034" s="43"/>
      <c r="E2034" s="12" t="s">
        <v>407</v>
      </c>
      <c r="F2034" s="16">
        <f t="shared" si="854"/>
        <v>0</v>
      </c>
      <c r="G2034" s="16">
        <f t="shared" si="854"/>
        <v>0</v>
      </c>
      <c r="H2034" s="16">
        <f t="shared" si="854"/>
        <v>0</v>
      </c>
      <c r="I2034" s="16">
        <f t="shared" si="854"/>
        <v>0</v>
      </c>
      <c r="J2034" s="34">
        <v>0</v>
      </c>
      <c r="O2034" s="21" t="s">
        <v>1344</v>
      </c>
    </row>
    <row r="2035" spans="1:37" hidden="1" x14ac:dyDescent="0.3">
      <c r="A2035" s="17" t="s">
        <v>1179</v>
      </c>
      <c r="B2035" s="41">
        <v>410</v>
      </c>
      <c r="C2035" s="43" t="s">
        <v>112</v>
      </c>
      <c r="D2035" s="43" t="s">
        <v>26</v>
      </c>
      <c r="E2035" s="12" t="s">
        <v>367</v>
      </c>
      <c r="F2035" s="16"/>
      <c r="G2035" s="16"/>
      <c r="H2035" s="16"/>
      <c r="I2035" s="16"/>
      <c r="J2035" s="34">
        <v>0</v>
      </c>
    </row>
    <row r="2036" spans="1:37" ht="46.8" x14ac:dyDescent="0.3">
      <c r="A2036" s="17" t="s">
        <v>977</v>
      </c>
      <c r="B2036" s="17"/>
      <c r="C2036" s="12"/>
      <c r="D2036" s="43"/>
      <c r="E2036" s="12" t="s">
        <v>1002</v>
      </c>
      <c r="F2036" s="16">
        <f t="shared" ref="F2036:I2038" si="855">F2037</f>
        <v>7202.2</v>
      </c>
      <c r="G2036" s="16">
        <f t="shared" si="855"/>
        <v>0</v>
      </c>
      <c r="H2036" s="16">
        <f t="shared" si="855"/>
        <v>0</v>
      </c>
      <c r="I2036" s="16">
        <f t="shared" si="855"/>
        <v>0</v>
      </c>
      <c r="J2036" s="34"/>
      <c r="K2036" s="2"/>
      <c r="L2036" s="2"/>
      <c r="M2036" s="2"/>
      <c r="N2036" s="2"/>
      <c r="O2036" s="2"/>
      <c r="P2036" s="21" t="s">
        <v>1346</v>
      </c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  <c r="AH2036" s="2"/>
      <c r="AI2036" s="2"/>
      <c r="AJ2036" s="2"/>
      <c r="AK2036" s="2"/>
    </row>
    <row r="2037" spans="1:37" ht="46.8" x14ac:dyDescent="0.3">
      <c r="A2037" s="17" t="s">
        <v>977</v>
      </c>
      <c r="B2037" s="17" t="s">
        <v>976</v>
      </c>
      <c r="C2037" s="12"/>
      <c r="D2037" s="43"/>
      <c r="E2037" s="12" t="s">
        <v>394</v>
      </c>
      <c r="F2037" s="16">
        <f t="shared" si="855"/>
        <v>7202.2</v>
      </c>
      <c r="G2037" s="16">
        <f t="shared" si="855"/>
        <v>0</v>
      </c>
      <c r="H2037" s="16">
        <f t="shared" si="855"/>
        <v>0</v>
      </c>
      <c r="I2037" s="16">
        <f t="shared" si="855"/>
        <v>0</v>
      </c>
      <c r="J2037" s="34"/>
      <c r="K2037" s="2"/>
      <c r="L2037" s="2"/>
      <c r="M2037" s="2"/>
      <c r="N2037" s="21" t="s">
        <v>1343</v>
      </c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  <c r="AH2037" s="2"/>
      <c r="AI2037" s="2"/>
      <c r="AJ2037" s="2"/>
      <c r="AK2037" s="2"/>
    </row>
    <row r="2038" spans="1:37" x14ac:dyDescent="0.3">
      <c r="A2038" s="17" t="s">
        <v>977</v>
      </c>
      <c r="B2038" s="41">
        <v>410</v>
      </c>
      <c r="C2038" s="12"/>
      <c r="D2038" s="43"/>
      <c r="E2038" s="12" t="s">
        <v>407</v>
      </c>
      <c r="F2038" s="16">
        <f t="shared" si="855"/>
        <v>7202.2</v>
      </c>
      <c r="G2038" s="16">
        <f t="shared" si="855"/>
        <v>0</v>
      </c>
      <c r="H2038" s="16">
        <f t="shared" si="855"/>
        <v>0</v>
      </c>
      <c r="I2038" s="16">
        <f t="shared" si="855"/>
        <v>0</v>
      </c>
      <c r="J2038" s="34"/>
      <c r="K2038" s="2"/>
      <c r="L2038" s="2"/>
      <c r="M2038" s="2"/>
      <c r="N2038" s="2"/>
      <c r="O2038" s="21" t="s">
        <v>1344</v>
      </c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  <c r="AH2038" s="2"/>
      <c r="AI2038" s="2"/>
      <c r="AJ2038" s="2"/>
      <c r="AK2038" s="2"/>
    </row>
    <row r="2039" spans="1:37" x14ac:dyDescent="0.3">
      <c r="A2039" s="17" t="s">
        <v>977</v>
      </c>
      <c r="B2039" s="41">
        <v>410</v>
      </c>
      <c r="C2039" s="43" t="s">
        <v>112</v>
      </c>
      <c r="D2039" s="43" t="s">
        <v>26</v>
      </c>
      <c r="E2039" s="12" t="s">
        <v>367</v>
      </c>
      <c r="F2039" s="16">
        <v>7202.2</v>
      </c>
      <c r="G2039" s="16"/>
      <c r="H2039" s="16"/>
      <c r="I2039" s="16"/>
      <c r="J2039" s="34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  <c r="AH2039" s="2"/>
      <c r="AI2039" s="2"/>
      <c r="AJ2039" s="2"/>
      <c r="AK2039" s="2"/>
    </row>
    <row r="2040" spans="1:37" ht="46.8" x14ac:dyDescent="0.3">
      <c r="A2040" s="17" t="s">
        <v>978</v>
      </c>
      <c r="B2040" s="17"/>
      <c r="C2040" s="12"/>
      <c r="D2040" s="43"/>
      <c r="E2040" s="12" t="s">
        <v>979</v>
      </c>
      <c r="F2040" s="16">
        <f t="shared" ref="F2040:I2042" si="856">F2041</f>
        <v>9362.9</v>
      </c>
      <c r="G2040" s="16">
        <f t="shared" si="856"/>
        <v>0</v>
      </c>
      <c r="H2040" s="16">
        <f t="shared" si="856"/>
        <v>0</v>
      </c>
      <c r="I2040" s="16">
        <f t="shared" si="856"/>
        <v>0</v>
      </c>
      <c r="J2040" s="34"/>
      <c r="K2040" s="2"/>
      <c r="L2040" s="2"/>
      <c r="M2040" s="2"/>
      <c r="N2040" s="2"/>
      <c r="O2040" s="2"/>
      <c r="P2040" s="21" t="s">
        <v>1346</v>
      </c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  <c r="AH2040" s="2"/>
      <c r="AI2040" s="2"/>
      <c r="AJ2040" s="2"/>
      <c r="AK2040" s="2"/>
    </row>
    <row r="2041" spans="1:37" ht="46.8" x14ac:dyDescent="0.3">
      <c r="A2041" s="17" t="s">
        <v>978</v>
      </c>
      <c r="B2041" s="17" t="s">
        <v>976</v>
      </c>
      <c r="C2041" s="12"/>
      <c r="D2041" s="43"/>
      <c r="E2041" s="12" t="s">
        <v>394</v>
      </c>
      <c r="F2041" s="16">
        <f t="shared" si="856"/>
        <v>9362.9</v>
      </c>
      <c r="G2041" s="16">
        <f t="shared" si="856"/>
        <v>0</v>
      </c>
      <c r="H2041" s="16">
        <f t="shared" si="856"/>
        <v>0</v>
      </c>
      <c r="I2041" s="16">
        <f t="shared" si="856"/>
        <v>0</v>
      </c>
      <c r="J2041" s="34"/>
      <c r="K2041" s="2"/>
      <c r="L2041" s="2"/>
      <c r="M2041" s="2"/>
      <c r="N2041" s="21" t="s">
        <v>1343</v>
      </c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  <c r="AH2041" s="2"/>
      <c r="AI2041" s="2"/>
      <c r="AJ2041" s="2"/>
      <c r="AK2041" s="2"/>
    </row>
    <row r="2042" spans="1:37" x14ac:dyDescent="0.3">
      <c r="A2042" s="17" t="s">
        <v>978</v>
      </c>
      <c r="B2042" s="41">
        <v>410</v>
      </c>
      <c r="C2042" s="12"/>
      <c r="D2042" s="43"/>
      <c r="E2042" s="12" t="s">
        <v>407</v>
      </c>
      <c r="F2042" s="16">
        <f t="shared" si="856"/>
        <v>9362.9</v>
      </c>
      <c r="G2042" s="16">
        <f t="shared" si="856"/>
        <v>0</v>
      </c>
      <c r="H2042" s="16">
        <f t="shared" si="856"/>
        <v>0</v>
      </c>
      <c r="I2042" s="16">
        <f t="shared" si="856"/>
        <v>0</v>
      </c>
      <c r="J2042" s="34"/>
      <c r="K2042" s="2"/>
      <c r="L2042" s="2"/>
      <c r="M2042" s="2"/>
      <c r="N2042" s="2"/>
      <c r="O2042" s="21" t="s">
        <v>1344</v>
      </c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  <c r="AH2042" s="2"/>
      <c r="AI2042" s="2"/>
      <c r="AJ2042" s="2"/>
      <c r="AK2042" s="2"/>
    </row>
    <row r="2043" spans="1:37" x14ac:dyDescent="0.3">
      <c r="A2043" s="17" t="s">
        <v>978</v>
      </c>
      <c r="B2043" s="41">
        <v>410</v>
      </c>
      <c r="C2043" s="43" t="s">
        <v>112</v>
      </c>
      <c r="D2043" s="43" t="s">
        <v>26</v>
      </c>
      <c r="E2043" s="12" t="s">
        <v>367</v>
      </c>
      <c r="F2043" s="16">
        <v>9362.9</v>
      </c>
      <c r="G2043" s="16"/>
      <c r="H2043" s="16"/>
      <c r="I2043" s="16"/>
      <c r="J2043" s="34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  <c r="AH2043" s="2"/>
      <c r="AI2043" s="2"/>
      <c r="AJ2043" s="2"/>
      <c r="AK2043" s="2"/>
    </row>
    <row r="2044" spans="1:37" ht="46.8" x14ac:dyDescent="0.3">
      <c r="A2044" s="17" t="s">
        <v>980</v>
      </c>
      <c r="B2044" s="17"/>
      <c r="C2044" s="12"/>
      <c r="D2044" s="43"/>
      <c r="E2044" s="12" t="s">
        <v>981</v>
      </c>
      <c r="F2044" s="16">
        <f t="shared" ref="F2044:I2046" si="857">F2045</f>
        <v>8982.4</v>
      </c>
      <c r="G2044" s="16">
        <f t="shared" si="857"/>
        <v>0</v>
      </c>
      <c r="H2044" s="16">
        <f t="shared" si="857"/>
        <v>0</v>
      </c>
      <c r="I2044" s="16">
        <f t="shared" si="857"/>
        <v>0</v>
      </c>
      <c r="J2044" s="34"/>
      <c r="K2044" s="2"/>
      <c r="L2044" s="2"/>
      <c r="M2044" s="2"/>
      <c r="N2044" s="2"/>
      <c r="O2044" s="2"/>
      <c r="P2044" s="21" t="s">
        <v>1346</v>
      </c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  <c r="AH2044" s="2"/>
      <c r="AI2044" s="2"/>
      <c r="AJ2044" s="2"/>
      <c r="AK2044" s="2"/>
    </row>
    <row r="2045" spans="1:37" ht="46.8" x14ac:dyDescent="0.3">
      <c r="A2045" s="17" t="s">
        <v>980</v>
      </c>
      <c r="B2045" s="17" t="s">
        <v>976</v>
      </c>
      <c r="C2045" s="12"/>
      <c r="D2045" s="43"/>
      <c r="E2045" s="12" t="s">
        <v>394</v>
      </c>
      <c r="F2045" s="16">
        <f t="shared" si="857"/>
        <v>8982.4</v>
      </c>
      <c r="G2045" s="16">
        <f t="shared" si="857"/>
        <v>0</v>
      </c>
      <c r="H2045" s="16">
        <f t="shared" si="857"/>
        <v>0</v>
      </c>
      <c r="I2045" s="16">
        <f t="shared" si="857"/>
        <v>0</v>
      </c>
      <c r="J2045" s="34"/>
      <c r="K2045" s="2"/>
      <c r="L2045" s="2"/>
      <c r="M2045" s="2"/>
      <c r="N2045" s="21" t="s">
        <v>1343</v>
      </c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  <c r="AH2045" s="2"/>
      <c r="AI2045" s="2"/>
      <c r="AJ2045" s="2"/>
      <c r="AK2045" s="2"/>
    </row>
    <row r="2046" spans="1:37" x14ac:dyDescent="0.3">
      <c r="A2046" s="17" t="s">
        <v>980</v>
      </c>
      <c r="B2046" s="41">
        <v>410</v>
      </c>
      <c r="C2046" s="12"/>
      <c r="D2046" s="43"/>
      <c r="E2046" s="12" t="s">
        <v>407</v>
      </c>
      <c r="F2046" s="16">
        <f t="shared" si="857"/>
        <v>8982.4</v>
      </c>
      <c r="G2046" s="16">
        <f t="shared" si="857"/>
        <v>0</v>
      </c>
      <c r="H2046" s="16">
        <f t="shared" si="857"/>
        <v>0</v>
      </c>
      <c r="I2046" s="16">
        <f t="shared" si="857"/>
        <v>0</v>
      </c>
      <c r="J2046" s="34"/>
      <c r="K2046" s="2"/>
      <c r="L2046" s="2"/>
      <c r="M2046" s="2"/>
      <c r="N2046" s="2"/>
      <c r="O2046" s="21" t="s">
        <v>1344</v>
      </c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  <c r="AH2046" s="2"/>
      <c r="AI2046" s="2"/>
      <c r="AJ2046" s="2"/>
      <c r="AK2046" s="2"/>
    </row>
    <row r="2047" spans="1:37" x14ac:dyDescent="0.3">
      <c r="A2047" s="17" t="s">
        <v>980</v>
      </c>
      <c r="B2047" s="41">
        <v>410</v>
      </c>
      <c r="C2047" s="43" t="s">
        <v>112</v>
      </c>
      <c r="D2047" s="43" t="s">
        <v>26</v>
      </c>
      <c r="E2047" s="12" t="s">
        <v>367</v>
      </c>
      <c r="F2047" s="16">
        <v>8982.4</v>
      </c>
      <c r="G2047" s="16"/>
      <c r="H2047" s="16"/>
      <c r="I2047" s="16"/>
      <c r="J2047" s="34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  <c r="AH2047" s="2"/>
      <c r="AI2047" s="2"/>
      <c r="AJ2047" s="2"/>
      <c r="AK2047" s="2"/>
    </row>
    <row r="2048" spans="1:37" ht="78" x14ac:dyDescent="0.3">
      <c r="A2048" s="17" t="s">
        <v>750</v>
      </c>
      <c r="B2048" s="17"/>
      <c r="C2048" s="17"/>
      <c r="D2048" s="17"/>
      <c r="E2048" s="12" t="s">
        <v>486</v>
      </c>
      <c r="F2048" s="16">
        <f t="shared" ref="F2048:I2050" si="858">F2049</f>
        <v>14572.000000000002</v>
      </c>
      <c r="G2048" s="16">
        <f t="shared" si="858"/>
        <v>40592.799999999996</v>
      </c>
      <c r="H2048" s="16">
        <f t="shared" si="858"/>
        <v>10393.299999999999</v>
      </c>
      <c r="I2048" s="16">
        <f t="shared" si="858"/>
        <v>0</v>
      </c>
      <c r="J2048" s="34"/>
      <c r="K2048" s="2"/>
      <c r="L2048" s="2"/>
      <c r="M2048" s="2"/>
      <c r="N2048" s="2"/>
      <c r="O2048" s="2"/>
      <c r="P2048" s="21" t="s">
        <v>1346</v>
      </c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  <c r="AH2048" s="2"/>
      <c r="AI2048" s="2"/>
      <c r="AJ2048" s="2"/>
      <c r="AK2048" s="2"/>
    </row>
    <row r="2049" spans="1:37" ht="46.8" x14ac:dyDescent="0.3">
      <c r="A2049" s="17" t="s">
        <v>750</v>
      </c>
      <c r="B2049" s="41">
        <v>400</v>
      </c>
      <c r="C2049" s="43"/>
      <c r="D2049" s="43"/>
      <c r="E2049" s="12" t="s">
        <v>394</v>
      </c>
      <c r="F2049" s="16">
        <f t="shared" si="858"/>
        <v>14572.000000000002</v>
      </c>
      <c r="G2049" s="16">
        <f t="shared" si="858"/>
        <v>40592.799999999996</v>
      </c>
      <c r="H2049" s="16">
        <f t="shared" si="858"/>
        <v>10393.299999999999</v>
      </c>
      <c r="I2049" s="16">
        <f t="shared" si="858"/>
        <v>0</v>
      </c>
      <c r="J2049" s="34"/>
      <c r="K2049" s="2"/>
      <c r="L2049" s="2"/>
      <c r="M2049" s="2"/>
      <c r="N2049" s="21" t="s">
        <v>1343</v>
      </c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  <c r="AH2049" s="2"/>
      <c r="AI2049" s="2"/>
      <c r="AJ2049" s="2"/>
      <c r="AK2049" s="2"/>
    </row>
    <row r="2050" spans="1:37" x14ac:dyDescent="0.3">
      <c r="A2050" s="17" t="s">
        <v>750</v>
      </c>
      <c r="B2050" s="41">
        <v>410</v>
      </c>
      <c r="C2050" s="43"/>
      <c r="D2050" s="43"/>
      <c r="E2050" s="12" t="s">
        <v>407</v>
      </c>
      <c r="F2050" s="16">
        <f t="shared" si="858"/>
        <v>14572.000000000002</v>
      </c>
      <c r="G2050" s="16">
        <f t="shared" si="858"/>
        <v>40592.799999999996</v>
      </c>
      <c r="H2050" s="16">
        <f t="shared" si="858"/>
        <v>10393.299999999999</v>
      </c>
      <c r="I2050" s="16">
        <f t="shared" si="858"/>
        <v>0</v>
      </c>
      <c r="J2050" s="34"/>
      <c r="K2050" s="2"/>
      <c r="L2050" s="2"/>
      <c r="M2050" s="2"/>
      <c r="N2050" s="2"/>
      <c r="O2050" s="21" t="s">
        <v>1344</v>
      </c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  <c r="AH2050" s="2"/>
      <c r="AI2050" s="2"/>
      <c r="AJ2050" s="2"/>
      <c r="AK2050" s="2"/>
    </row>
    <row r="2051" spans="1:37" x14ac:dyDescent="0.3">
      <c r="A2051" s="17" t="s">
        <v>750</v>
      </c>
      <c r="B2051" s="41">
        <v>410</v>
      </c>
      <c r="C2051" s="43" t="s">
        <v>112</v>
      </c>
      <c r="D2051" s="43" t="s">
        <v>26</v>
      </c>
      <c r="E2051" s="12" t="s">
        <v>367</v>
      </c>
      <c r="F2051" s="16">
        <v>14572.000000000002</v>
      </c>
      <c r="G2051" s="16">
        <v>40592.799999999996</v>
      </c>
      <c r="H2051" s="16">
        <v>10393.299999999999</v>
      </c>
      <c r="I2051" s="16"/>
      <c r="J2051" s="34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  <c r="AH2051" s="2"/>
      <c r="AI2051" s="2"/>
      <c r="AJ2051" s="2"/>
      <c r="AK2051" s="2"/>
    </row>
    <row r="2052" spans="1:37" ht="93.6" x14ac:dyDescent="0.3">
      <c r="A2052" s="17" t="s">
        <v>1209</v>
      </c>
      <c r="B2052" s="41"/>
      <c r="C2052" s="43"/>
      <c r="D2052" s="43"/>
      <c r="E2052" s="12" t="s">
        <v>1210</v>
      </c>
      <c r="F2052" s="16">
        <f t="shared" ref="F2052:I2054" si="859">F2053</f>
        <v>1914</v>
      </c>
      <c r="G2052" s="16">
        <f t="shared" si="859"/>
        <v>0</v>
      </c>
      <c r="H2052" s="16">
        <f t="shared" si="859"/>
        <v>0</v>
      </c>
      <c r="I2052" s="16">
        <f t="shared" si="859"/>
        <v>0</v>
      </c>
      <c r="J2052" s="34"/>
      <c r="K2052" s="2"/>
      <c r="L2052" s="2"/>
      <c r="M2052" s="2"/>
      <c r="N2052" s="2"/>
      <c r="O2052" s="2"/>
      <c r="P2052" s="21" t="s">
        <v>1346</v>
      </c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  <c r="AH2052" s="2"/>
      <c r="AI2052" s="2"/>
      <c r="AJ2052" s="2"/>
      <c r="AK2052" s="2"/>
    </row>
    <row r="2053" spans="1:37" ht="46.8" x14ac:dyDescent="0.3">
      <c r="A2053" s="17" t="s">
        <v>1209</v>
      </c>
      <c r="B2053" s="41">
        <v>400</v>
      </c>
      <c r="C2053" s="43"/>
      <c r="D2053" s="43"/>
      <c r="E2053" s="12" t="s">
        <v>394</v>
      </c>
      <c r="F2053" s="16">
        <f t="shared" si="859"/>
        <v>1914</v>
      </c>
      <c r="G2053" s="16">
        <f t="shared" si="859"/>
        <v>0</v>
      </c>
      <c r="H2053" s="16">
        <f t="shared" si="859"/>
        <v>0</v>
      </c>
      <c r="I2053" s="16">
        <f t="shared" si="859"/>
        <v>0</v>
      </c>
      <c r="J2053" s="34"/>
      <c r="K2053" s="2"/>
      <c r="L2053" s="2"/>
      <c r="M2053" s="2"/>
      <c r="N2053" s="21" t="s">
        <v>1343</v>
      </c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  <c r="AH2053" s="2"/>
      <c r="AI2053" s="2"/>
      <c r="AJ2053" s="2"/>
      <c r="AK2053" s="2"/>
    </row>
    <row r="2054" spans="1:37" x14ac:dyDescent="0.3">
      <c r="A2054" s="17" t="s">
        <v>1209</v>
      </c>
      <c r="B2054" s="41">
        <v>410</v>
      </c>
      <c r="C2054" s="43"/>
      <c r="D2054" s="43"/>
      <c r="E2054" s="12" t="s">
        <v>407</v>
      </c>
      <c r="F2054" s="16">
        <f t="shared" si="859"/>
        <v>1914</v>
      </c>
      <c r="G2054" s="16">
        <f t="shared" si="859"/>
        <v>0</v>
      </c>
      <c r="H2054" s="16">
        <f t="shared" si="859"/>
        <v>0</v>
      </c>
      <c r="I2054" s="16">
        <f t="shared" si="859"/>
        <v>0</v>
      </c>
      <c r="J2054" s="34"/>
      <c r="K2054" s="2"/>
      <c r="L2054" s="2"/>
      <c r="M2054" s="2"/>
      <c r="N2054" s="2"/>
      <c r="O2054" s="21" t="s">
        <v>1344</v>
      </c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  <c r="AH2054" s="2"/>
      <c r="AI2054" s="2"/>
      <c r="AJ2054" s="2"/>
      <c r="AK2054" s="2"/>
    </row>
    <row r="2055" spans="1:37" x14ac:dyDescent="0.3">
      <c r="A2055" s="17" t="s">
        <v>1209</v>
      </c>
      <c r="B2055" s="41">
        <v>410</v>
      </c>
      <c r="C2055" s="43" t="s">
        <v>112</v>
      </c>
      <c r="D2055" s="43" t="s">
        <v>26</v>
      </c>
      <c r="E2055" s="12" t="s">
        <v>367</v>
      </c>
      <c r="F2055" s="16">
        <v>1914</v>
      </c>
      <c r="G2055" s="16"/>
      <c r="H2055" s="16"/>
      <c r="I2055" s="16"/>
      <c r="J2055" s="34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  <c r="AH2055" s="2"/>
      <c r="AI2055" s="2"/>
      <c r="AJ2055" s="2"/>
      <c r="AK2055" s="2"/>
    </row>
    <row r="2056" spans="1:37" ht="109.2" x14ac:dyDescent="0.3">
      <c r="A2056" s="17" t="s">
        <v>749</v>
      </c>
      <c r="B2056" s="17"/>
      <c r="C2056" s="17"/>
      <c r="D2056" s="17"/>
      <c r="E2056" s="12" t="s">
        <v>1056</v>
      </c>
      <c r="F2056" s="16">
        <f t="shared" ref="F2056:I2058" si="860">F2057</f>
        <v>2419.2000000000003</v>
      </c>
      <c r="G2056" s="16">
        <f t="shared" si="860"/>
        <v>0</v>
      </c>
      <c r="H2056" s="16">
        <f t="shared" si="860"/>
        <v>0</v>
      </c>
      <c r="I2056" s="16">
        <f t="shared" si="860"/>
        <v>0</v>
      </c>
      <c r="J2056" s="34"/>
      <c r="K2056" s="2"/>
      <c r="L2056" s="2"/>
      <c r="M2056" s="2"/>
      <c r="N2056" s="2"/>
      <c r="O2056" s="2"/>
      <c r="P2056" s="21" t="s">
        <v>1346</v>
      </c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  <c r="AH2056" s="2"/>
      <c r="AI2056" s="2"/>
      <c r="AJ2056" s="2"/>
      <c r="AK2056" s="2"/>
    </row>
    <row r="2057" spans="1:37" ht="46.8" x14ac:dyDescent="0.3">
      <c r="A2057" s="17" t="s">
        <v>749</v>
      </c>
      <c r="B2057" s="41">
        <v>400</v>
      </c>
      <c r="C2057" s="43"/>
      <c r="D2057" s="43"/>
      <c r="E2057" s="12" t="s">
        <v>394</v>
      </c>
      <c r="F2057" s="16">
        <f t="shared" si="860"/>
        <v>2419.2000000000003</v>
      </c>
      <c r="G2057" s="16">
        <f t="shared" si="860"/>
        <v>0</v>
      </c>
      <c r="H2057" s="16">
        <f t="shared" si="860"/>
        <v>0</v>
      </c>
      <c r="I2057" s="16">
        <f t="shared" si="860"/>
        <v>0</v>
      </c>
      <c r="J2057" s="34"/>
      <c r="K2057" s="2"/>
      <c r="L2057" s="2"/>
      <c r="M2057" s="2"/>
      <c r="N2057" s="21" t="s">
        <v>1343</v>
      </c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  <c r="AH2057" s="2"/>
      <c r="AI2057" s="2"/>
      <c r="AJ2057" s="2"/>
      <c r="AK2057" s="2"/>
    </row>
    <row r="2058" spans="1:37" x14ac:dyDescent="0.3">
      <c r="A2058" s="17" t="s">
        <v>749</v>
      </c>
      <c r="B2058" s="41">
        <v>410</v>
      </c>
      <c r="C2058" s="43"/>
      <c r="D2058" s="43"/>
      <c r="E2058" s="12" t="s">
        <v>407</v>
      </c>
      <c r="F2058" s="16">
        <f t="shared" si="860"/>
        <v>2419.2000000000003</v>
      </c>
      <c r="G2058" s="16">
        <f t="shared" si="860"/>
        <v>0</v>
      </c>
      <c r="H2058" s="16">
        <f t="shared" si="860"/>
        <v>0</v>
      </c>
      <c r="I2058" s="16">
        <f t="shared" si="860"/>
        <v>0</v>
      </c>
      <c r="J2058" s="34"/>
      <c r="K2058" s="2"/>
      <c r="L2058" s="2"/>
      <c r="M2058" s="2"/>
      <c r="N2058" s="2"/>
      <c r="O2058" s="21" t="s">
        <v>1344</v>
      </c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  <c r="AH2058" s="2"/>
      <c r="AI2058" s="2"/>
      <c r="AJ2058" s="2"/>
      <c r="AK2058" s="2"/>
    </row>
    <row r="2059" spans="1:37" x14ac:dyDescent="0.3">
      <c r="A2059" s="17" t="s">
        <v>749</v>
      </c>
      <c r="B2059" s="41">
        <v>410</v>
      </c>
      <c r="C2059" s="43" t="s">
        <v>112</v>
      </c>
      <c r="D2059" s="43" t="s">
        <v>26</v>
      </c>
      <c r="E2059" s="12" t="s">
        <v>367</v>
      </c>
      <c r="F2059" s="16">
        <v>2419.2000000000003</v>
      </c>
      <c r="G2059" s="16"/>
      <c r="H2059" s="16"/>
      <c r="I2059" s="16"/>
      <c r="J2059" s="34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  <c r="AH2059" s="2"/>
      <c r="AI2059" s="2"/>
      <c r="AJ2059" s="2"/>
      <c r="AK2059" s="2"/>
    </row>
    <row r="2060" spans="1:37" ht="109.2" hidden="1" x14ac:dyDescent="0.3">
      <c r="A2060" s="17" t="s">
        <v>1152</v>
      </c>
      <c r="B2060" s="41"/>
      <c r="C2060" s="43"/>
      <c r="D2060" s="43"/>
      <c r="E2060" s="12" t="s">
        <v>1153</v>
      </c>
      <c r="F2060" s="16">
        <f t="shared" ref="F2060:I2062" si="861">F2061</f>
        <v>0</v>
      </c>
      <c r="G2060" s="16">
        <f t="shared" si="861"/>
        <v>0</v>
      </c>
      <c r="H2060" s="16">
        <f t="shared" si="861"/>
        <v>0</v>
      </c>
      <c r="I2060" s="16">
        <f t="shared" si="861"/>
        <v>0</v>
      </c>
      <c r="J2060" s="34">
        <v>0</v>
      </c>
      <c r="K2060" s="2"/>
      <c r="L2060" s="2"/>
      <c r="M2060" s="2"/>
      <c r="N2060" s="2"/>
      <c r="O2060" s="2"/>
      <c r="P2060" s="21" t="s">
        <v>1346</v>
      </c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  <c r="AH2060" s="2"/>
      <c r="AI2060" s="2"/>
      <c r="AJ2060" s="2"/>
      <c r="AK2060" s="2"/>
    </row>
    <row r="2061" spans="1:37" ht="46.8" hidden="1" x14ac:dyDescent="0.3">
      <c r="A2061" s="17" t="s">
        <v>1152</v>
      </c>
      <c r="B2061" s="41">
        <v>400</v>
      </c>
      <c r="C2061" s="43"/>
      <c r="D2061" s="43"/>
      <c r="E2061" s="12" t="s">
        <v>394</v>
      </c>
      <c r="F2061" s="16">
        <f t="shared" si="861"/>
        <v>0</v>
      </c>
      <c r="G2061" s="16">
        <f t="shared" si="861"/>
        <v>0</v>
      </c>
      <c r="H2061" s="16">
        <f t="shared" si="861"/>
        <v>0</v>
      </c>
      <c r="I2061" s="16">
        <f t="shared" si="861"/>
        <v>0</v>
      </c>
      <c r="J2061" s="34">
        <v>0</v>
      </c>
      <c r="K2061" s="2"/>
      <c r="L2061" s="2"/>
      <c r="M2061" s="2"/>
      <c r="N2061" s="21" t="s">
        <v>1343</v>
      </c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  <c r="AH2061" s="2"/>
      <c r="AI2061" s="2"/>
      <c r="AJ2061" s="2"/>
      <c r="AK2061" s="2"/>
    </row>
    <row r="2062" spans="1:37" hidden="1" x14ac:dyDescent="0.3">
      <c r="A2062" s="17" t="s">
        <v>1152</v>
      </c>
      <c r="B2062" s="41">
        <v>410</v>
      </c>
      <c r="C2062" s="43"/>
      <c r="D2062" s="43"/>
      <c r="E2062" s="12" t="s">
        <v>407</v>
      </c>
      <c r="F2062" s="16">
        <f t="shared" si="861"/>
        <v>0</v>
      </c>
      <c r="G2062" s="16">
        <f t="shared" si="861"/>
        <v>0</v>
      </c>
      <c r="H2062" s="16">
        <f t="shared" si="861"/>
        <v>0</v>
      </c>
      <c r="I2062" s="16">
        <f t="shared" si="861"/>
        <v>0</v>
      </c>
      <c r="J2062" s="34">
        <v>0</v>
      </c>
      <c r="K2062" s="2"/>
      <c r="L2062" s="2"/>
      <c r="M2062" s="2"/>
      <c r="N2062" s="2"/>
      <c r="O2062" s="21" t="s">
        <v>1344</v>
      </c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  <c r="AH2062" s="2"/>
      <c r="AI2062" s="2"/>
      <c r="AJ2062" s="2"/>
      <c r="AK2062" s="2"/>
    </row>
    <row r="2063" spans="1:37" hidden="1" x14ac:dyDescent="0.3">
      <c r="A2063" s="17" t="s">
        <v>1152</v>
      </c>
      <c r="B2063" s="41">
        <v>410</v>
      </c>
      <c r="C2063" s="43" t="s">
        <v>112</v>
      </c>
      <c r="D2063" s="43" t="s">
        <v>26</v>
      </c>
      <c r="E2063" s="12" t="s">
        <v>367</v>
      </c>
      <c r="F2063" s="16"/>
      <c r="G2063" s="16"/>
      <c r="H2063" s="16"/>
      <c r="I2063" s="16"/>
      <c r="J2063" s="34">
        <v>0</v>
      </c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  <c r="AH2063" s="2"/>
      <c r="AI2063" s="2"/>
      <c r="AJ2063" s="2"/>
      <c r="AK2063" s="2"/>
    </row>
    <row r="2064" spans="1:37" ht="93.6" x14ac:dyDescent="0.3">
      <c r="A2064" s="17" t="s">
        <v>982</v>
      </c>
      <c r="B2064" s="17"/>
      <c r="C2064" s="12"/>
      <c r="D2064" s="43"/>
      <c r="E2064" s="12" t="s">
        <v>983</v>
      </c>
      <c r="F2064" s="16">
        <f t="shared" ref="F2064:I2066" si="862">F2065</f>
        <v>70553</v>
      </c>
      <c r="G2064" s="16">
        <f t="shared" si="862"/>
        <v>0</v>
      </c>
      <c r="H2064" s="16">
        <f t="shared" si="862"/>
        <v>0</v>
      </c>
      <c r="I2064" s="16">
        <f t="shared" si="862"/>
        <v>0</v>
      </c>
      <c r="J2064" s="34"/>
      <c r="K2064" s="2"/>
      <c r="L2064" s="2"/>
      <c r="M2064" s="2"/>
      <c r="N2064" s="2"/>
      <c r="O2064" s="2"/>
      <c r="P2064" s="21" t="s">
        <v>1346</v>
      </c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  <c r="AH2064" s="2"/>
      <c r="AI2064" s="2"/>
      <c r="AJ2064" s="2"/>
      <c r="AK2064" s="2"/>
    </row>
    <row r="2065" spans="1:37" ht="46.8" x14ac:dyDescent="0.3">
      <c r="A2065" s="17" t="s">
        <v>982</v>
      </c>
      <c r="B2065" s="41">
        <v>400</v>
      </c>
      <c r="C2065" s="43"/>
      <c r="D2065" s="43"/>
      <c r="E2065" s="12" t="s">
        <v>394</v>
      </c>
      <c r="F2065" s="16">
        <f t="shared" si="862"/>
        <v>70553</v>
      </c>
      <c r="G2065" s="16">
        <f t="shared" si="862"/>
        <v>0</v>
      </c>
      <c r="H2065" s="16">
        <f t="shared" si="862"/>
        <v>0</v>
      </c>
      <c r="I2065" s="16">
        <f t="shared" si="862"/>
        <v>0</v>
      </c>
      <c r="J2065" s="34"/>
      <c r="K2065" s="2"/>
      <c r="L2065" s="2"/>
      <c r="M2065" s="2"/>
      <c r="N2065" s="21" t="s">
        <v>1343</v>
      </c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  <c r="AH2065" s="2"/>
      <c r="AI2065" s="2"/>
      <c r="AJ2065" s="2"/>
      <c r="AK2065" s="2"/>
    </row>
    <row r="2066" spans="1:37" x14ac:dyDescent="0.3">
      <c r="A2066" s="17" t="s">
        <v>982</v>
      </c>
      <c r="B2066" s="41">
        <v>410</v>
      </c>
      <c r="C2066" s="43"/>
      <c r="D2066" s="43"/>
      <c r="E2066" s="12" t="s">
        <v>407</v>
      </c>
      <c r="F2066" s="16">
        <f t="shared" si="862"/>
        <v>70553</v>
      </c>
      <c r="G2066" s="16">
        <f t="shared" si="862"/>
        <v>0</v>
      </c>
      <c r="H2066" s="16">
        <f t="shared" si="862"/>
        <v>0</v>
      </c>
      <c r="I2066" s="16">
        <f t="shared" si="862"/>
        <v>0</v>
      </c>
      <c r="J2066" s="34"/>
      <c r="K2066" s="2"/>
      <c r="L2066" s="2"/>
      <c r="M2066" s="2"/>
      <c r="N2066" s="2"/>
      <c r="O2066" s="21" t="s">
        <v>1344</v>
      </c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  <c r="AH2066" s="2"/>
      <c r="AI2066" s="2"/>
      <c r="AJ2066" s="2"/>
      <c r="AK2066" s="2"/>
    </row>
    <row r="2067" spans="1:37" x14ac:dyDescent="0.3">
      <c r="A2067" s="17" t="s">
        <v>982</v>
      </c>
      <c r="B2067" s="41">
        <v>410</v>
      </c>
      <c r="C2067" s="43" t="s">
        <v>112</v>
      </c>
      <c r="D2067" s="43" t="s">
        <v>26</v>
      </c>
      <c r="E2067" s="12" t="s">
        <v>367</v>
      </c>
      <c r="F2067" s="16">
        <v>70553</v>
      </c>
      <c r="G2067" s="16"/>
      <c r="H2067" s="16"/>
      <c r="I2067" s="16"/>
      <c r="J2067" s="34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  <c r="AH2067" s="2"/>
      <c r="AI2067" s="2"/>
      <c r="AJ2067" s="2"/>
      <c r="AK2067" s="2"/>
    </row>
    <row r="2068" spans="1:37" ht="124.8" hidden="1" x14ac:dyDescent="0.3">
      <c r="A2068" s="17" t="s">
        <v>747</v>
      </c>
      <c r="B2068" s="17"/>
      <c r="C2068" s="17"/>
      <c r="D2068" s="17"/>
      <c r="E2068" s="12" t="s">
        <v>748</v>
      </c>
      <c r="F2068" s="16">
        <f t="shared" ref="F2068:I2070" si="863">F2069</f>
        <v>0</v>
      </c>
      <c r="G2068" s="16">
        <f t="shared" si="863"/>
        <v>0</v>
      </c>
      <c r="H2068" s="16">
        <f t="shared" si="863"/>
        <v>0</v>
      </c>
      <c r="I2068" s="16">
        <f t="shared" si="863"/>
        <v>0</v>
      </c>
      <c r="J2068" s="34">
        <v>0</v>
      </c>
      <c r="K2068" s="2"/>
      <c r="L2068" s="2"/>
      <c r="M2068" s="2"/>
      <c r="N2068" s="2"/>
      <c r="O2068" s="2"/>
      <c r="P2068" s="21" t="s">
        <v>1346</v>
      </c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  <c r="AH2068" s="2"/>
      <c r="AI2068" s="2"/>
      <c r="AJ2068" s="2"/>
      <c r="AK2068" s="2"/>
    </row>
    <row r="2069" spans="1:37" ht="46.8" hidden="1" x14ac:dyDescent="0.3">
      <c r="A2069" s="17" t="s">
        <v>747</v>
      </c>
      <c r="B2069" s="41">
        <v>400</v>
      </c>
      <c r="C2069" s="43"/>
      <c r="D2069" s="43"/>
      <c r="E2069" s="12" t="s">
        <v>394</v>
      </c>
      <c r="F2069" s="16">
        <f t="shared" si="863"/>
        <v>0</v>
      </c>
      <c r="G2069" s="16">
        <f t="shared" si="863"/>
        <v>0</v>
      </c>
      <c r="H2069" s="16">
        <f t="shared" si="863"/>
        <v>0</v>
      </c>
      <c r="I2069" s="16">
        <f t="shared" si="863"/>
        <v>0</v>
      </c>
      <c r="J2069" s="34">
        <v>0</v>
      </c>
      <c r="K2069" s="2"/>
      <c r="L2069" s="2"/>
      <c r="M2069" s="2"/>
      <c r="N2069" s="21" t="s">
        <v>1343</v>
      </c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  <c r="AH2069" s="2"/>
      <c r="AI2069" s="2"/>
      <c r="AJ2069" s="2"/>
      <c r="AK2069" s="2"/>
    </row>
    <row r="2070" spans="1:37" hidden="1" x14ac:dyDescent="0.3">
      <c r="A2070" s="17" t="s">
        <v>747</v>
      </c>
      <c r="B2070" s="41">
        <v>410</v>
      </c>
      <c r="C2070" s="43"/>
      <c r="D2070" s="43"/>
      <c r="E2070" s="12" t="s">
        <v>407</v>
      </c>
      <c r="F2070" s="16">
        <f t="shared" si="863"/>
        <v>0</v>
      </c>
      <c r="G2070" s="16">
        <f t="shared" si="863"/>
        <v>0</v>
      </c>
      <c r="H2070" s="16">
        <f t="shared" si="863"/>
        <v>0</v>
      </c>
      <c r="I2070" s="16">
        <f t="shared" si="863"/>
        <v>0</v>
      </c>
      <c r="J2070" s="34">
        <v>0</v>
      </c>
      <c r="K2070" s="2"/>
      <c r="L2070" s="2"/>
      <c r="M2070" s="2"/>
      <c r="N2070" s="2"/>
      <c r="O2070" s="21" t="s">
        <v>1344</v>
      </c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  <c r="AH2070" s="2"/>
      <c r="AI2070" s="2"/>
      <c r="AJ2070" s="2"/>
      <c r="AK2070" s="2"/>
    </row>
    <row r="2071" spans="1:37" hidden="1" x14ac:dyDescent="0.3">
      <c r="A2071" s="17" t="s">
        <v>747</v>
      </c>
      <c r="B2071" s="41">
        <v>410</v>
      </c>
      <c r="C2071" s="43" t="s">
        <v>112</v>
      </c>
      <c r="D2071" s="43" t="s">
        <v>26</v>
      </c>
      <c r="E2071" s="12" t="s">
        <v>367</v>
      </c>
      <c r="F2071" s="16"/>
      <c r="G2071" s="16"/>
      <c r="H2071" s="16"/>
      <c r="I2071" s="16"/>
      <c r="J2071" s="34">
        <v>0</v>
      </c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  <c r="AH2071" s="2"/>
      <c r="AI2071" s="2"/>
      <c r="AJ2071" s="2"/>
      <c r="AK2071" s="2"/>
    </row>
    <row r="2072" spans="1:37" ht="109.2" hidden="1" x14ac:dyDescent="0.3">
      <c r="A2072" s="17" t="s">
        <v>984</v>
      </c>
      <c r="B2072" s="17"/>
      <c r="C2072" s="12"/>
      <c r="D2072" s="43"/>
      <c r="E2072" s="12" t="s">
        <v>985</v>
      </c>
      <c r="F2072" s="16">
        <f t="shared" ref="F2072:I2074" si="864">F2073</f>
        <v>0</v>
      </c>
      <c r="G2072" s="16">
        <f t="shared" si="864"/>
        <v>0</v>
      </c>
      <c r="H2072" s="16">
        <f t="shared" si="864"/>
        <v>0</v>
      </c>
      <c r="I2072" s="16">
        <f t="shared" si="864"/>
        <v>0</v>
      </c>
      <c r="J2072" s="34">
        <v>0</v>
      </c>
      <c r="K2072" s="2"/>
      <c r="L2072" s="2"/>
      <c r="M2072" s="2"/>
      <c r="N2072" s="2"/>
      <c r="O2072" s="2"/>
      <c r="P2072" s="21" t="s">
        <v>1346</v>
      </c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  <c r="AH2072" s="2"/>
      <c r="AI2072" s="2"/>
      <c r="AJ2072" s="2"/>
      <c r="AK2072" s="2"/>
    </row>
    <row r="2073" spans="1:37" ht="46.8" hidden="1" x14ac:dyDescent="0.3">
      <c r="A2073" s="17" t="s">
        <v>984</v>
      </c>
      <c r="B2073" s="41">
        <v>400</v>
      </c>
      <c r="C2073" s="43"/>
      <c r="D2073" s="43"/>
      <c r="E2073" s="12" t="s">
        <v>394</v>
      </c>
      <c r="F2073" s="16">
        <f t="shared" si="864"/>
        <v>0</v>
      </c>
      <c r="G2073" s="16">
        <f t="shared" si="864"/>
        <v>0</v>
      </c>
      <c r="H2073" s="16">
        <f t="shared" si="864"/>
        <v>0</v>
      </c>
      <c r="I2073" s="16">
        <f t="shared" si="864"/>
        <v>0</v>
      </c>
      <c r="J2073" s="34">
        <v>0</v>
      </c>
      <c r="K2073" s="2"/>
      <c r="L2073" s="2"/>
      <c r="M2073" s="2"/>
      <c r="N2073" s="21" t="s">
        <v>1343</v>
      </c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  <c r="AH2073" s="2"/>
      <c r="AI2073" s="2"/>
      <c r="AJ2073" s="2"/>
      <c r="AK2073" s="2"/>
    </row>
    <row r="2074" spans="1:37" hidden="1" x14ac:dyDescent="0.3">
      <c r="A2074" s="17" t="s">
        <v>984</v>
      </c>
      <c r="B2074" s="41">
        <v>410</v>
      </c>
      <c r="C2074" s="43"/>
      <c r="D2074" s="43"/>
      <c r="E2074" s="12" t="s">
        <v>407</v>
      </c>
      <c r="F2074" s="16">
        <f t="shared" si="864"/>
        <v>0</v>
      </c>
      <c r="G2074" s="16">
        <f t="shared" si="864"/>
        <v>0</v>
      </c>
      <c r="H2074" s="16">
        <f t="shared" si="864"/>
        <v>0</v>
      </c>
      <c r="I2074" s="16">
        <f t="shared" si="864"/>
        <v>0</v>
      </c>
      <c r="J2074" s="34">
        <v>0</v>
      </c>
      <c r="K2074" s="2"/>
      <c r="L2074" s="2"/>
      <c r="M2074" s="2"/>
      <c r="N2074" s="2"/>
      <c r="O2074" s="21" t="s">
        <v>1344</v>
      </c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  <c r="AH2074" s="2"/>
      <c r="AI2074" s="2"/>
      <c r="AJ2074" s="2"/>
      <c r="AK2074" s="2"/>
    </row>
    <row r="2075" spans="1:37" hidden="1" x14ac:dyDescent="0.3">
      <c r="A2075" s="17" t="s">
        <v>984</v>
      </c>
      <c r="B2075" s="41">
        <v>410</v>
      </c>
      <c r="C2075" s="43" t="s">
        <v>112</v>
      </c>
      <c r="D2075" s="43" t="s">
        <v>26</v>
      </c>
      <c r="E2075" s="12" t="s">
        <v>367</v>
      </c>
      <c r="F2075" s="16"/>
      <c r="G2075" s="16"/>
      <c r="H2075" s="16"/>
      <c r="I2075" s="16"/>
      <c r="J2075" s="34">
        <v>0</v>
      </c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  <c r="AH2075" s="2"/>
      <c r="AI2075" s="2"/>
      <c r="AJ2075" s="2"/>
      <c r="AK2075" s="2"/>
    </row>
    <row r="2076" spans="1:37" ht="62.4" hidden="1" x14ac:dyDescent="0.3">
      <c r="A2076" s="17" t="s">
        <v>1165</v>
      </c>
      <c r="B2076" s="41"/>
      <c r="C2076" s="43"/>
      <c r="D2076" s="43"/>
      <c r="E2076" s="12" t="s">
        <v>1166</v>
      </c>
      <c r="F2076" s="16">
        <f t="shared" ref="F2076:I2078" si="865">F2077</f>
        <v>0</v>
      </c>
      <c r="G2076" s="16">
        <f t="shared" si="865"/>
        <v>0</v>
      </c>
      <c r="H2076" s="16">
        <f t="shared" si="865"/>
        <v>0</v>
      </c>
      <c r="I2076" s="16">
        <f t="shared" si="865"/>
        <v>0</v>
      </c>
      <c r="J2076" s="34">
        <v>0</v>
      </c>
      <c r="K2076" s="2"/>
      <c r="L2076" s="2"/>
      <c r="M2076" s="2"/>
      <c r="N2076" s="2"/>
      <c r="O2076" s="2"/>
      <c r="P2076" s="21" t="s">
        <v>1346</v>
      </c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  <c r="AH2076" s="2"/>
      <c r="AI2076" s="2"/>
      <c r="AJ2076" s="2"/>
      <c r="AK2076" s="2"/>
    </row>
    <row r="2077" spans="1:37" hidden="1" x14ac:dyDescent="0.3">
      <c r="A2077" s="17" t="s">
        <v>1165</v>
      </c>
      <c r="B2077" s="41">
        <v>800</v>
      </c>
      <c r="C2077" s="43"/>
      <c r="D2077" s="43"/>
      <c r="E2077" s="12" t="s">
        <v>397</v>
      </c>
      <c r="F2077" s="16">
        <f t="shared" si="865"/>
        <v>0</v>
      </c>
      <c r="G2077" s="16">
        <f t="shared" si="865"/>
        <v>0</v>
      </c>
      <c r="H2077" s="16">
        <f t="shared" si="865"/>
        <v>0</v>
      </c>
      <c r="I2077" s="16">
        <f t="shared" si="865"/>
        <v>0</v>
      </c>
      <c r="J2077" s="34">
        <v>0</v>
      </c>
      <c r="K2077" s="2"/>
      <c r="L2077" s="2"/>
      <c r="M2077" s="2"/>
      <c r="N2077" s="21" t="s">
        <v>1343</v>
      </c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  <c r="AH2077" s="2"/>
      <c r="AI2077" s="2"/>
      <c r="AJ2077" s="2"/>
      <c r="AK2077" s="2"/>
    </row>
    <row r="2078" spans="1:37" hidden="1" x14ac:dyDescent="0.3">
      <c r="A2078" s="17" t="s">
        <v>1165</v>
      </c>
      <c r="B2078" s="41">
        <v>830</v>
      </c>
      <c r="C2078" s="43"/>
      <c r="D2078" s="43"/>
      <c r="E2078" s="12" t="s">
        <v>413</v>
      </c>
      <c r="F2078" s="16">
        <f t="shared" si="865"/>
        <v>0</v>
      </c>
      <c r="G2078" s="16">
        <f t="shared" si="865"/>
        <v>0</v>
      </c>
      <c r="H2078" s="16">
        <f t="shared" si="865"/>
        <v>0</v>
      </c>
      <c r="I2078" s="16">
        <f t="shared" si="865"/>
        <v>0</v>
      </c>
      <c r="J2078" s="34">
        <v>0</v>
      </c>
      <c r="K2078" s="2"/>
      <c r="L2078" s="2"/>
      <c r="M2078" s="2"/>
      <c r="N2078" s="2"/>
      <c r="O2078" s="21" t="s">
        <v>1344</v>
      </c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  <c r="AH2078" s="2"/>
      <c r="AI2078" s="2"/>
      <c r="AJ2078" s="2"/>
      <c r="AK2078" s="2"/>
    </row>
    <row r="2079" spans="1:37" hidden="1" x14ac:dyDescent="0.3">
      <c r="A2079" s="17" t="s">
        <v>1165</v>
      </c>
      <c r="B2079" s="41">
        <v>830</v>
      </c>
      <c r="C2079" s="43" t="s">
        <v>112</v>
      </c>
      <c r="D2079" s="43" t="s">
        <v>26</v>
      </c>
      <c r="E2079" s="12" t="s">
        <v>367</v>
      </c>
      <c r="F2079" s="16"/>
      <c r="G2079" s="16"/>
      <c r="H2079" s="16"/>
      <c r="I2079" s="16"/>
      <c r="J2079" s="34">
        <v>0</v>
      </c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  <c r="AH2079" s="2"/>
      <c r="AI2079" s="2"/>
      <c r="AJ2079" s="2"/>
      <c r="AK2079" s="2"/>
    </row>
    <row r="2080" spans="1:37" ht="46.8" hidden="1" x14ac:dyDescent="0.3">
      <c r="A2080" s="17" t="s">
        <v>1154</v>
      </c>
      <c r="B2080" s="41"/>
      <c r="C2080" s="43"/>
      <c r="D2080" s="43"/>
      <c r="E2080" s="12" t="s">
        <v>1155</v>
      </c>
      <c r="F2080" s="16">
        <f t="shared" ref="F2080:I2083" si="866">F2081</f>
        <v>0</v>
      </c>
      <c r="G2080" s="16">
        <f t="shared" si="866"/>
        <v>0</v>
      </c>
      <c r="H2080" s="16">
        <f t="shared" si="866"/>
        <v>0</v>
      </c>
      <c r="I2080" s="16">
        <f t="shared" si="866"/>
        <v>0</v>
      </c>
      <c r="J2080" s="34">
        <v>0</v>
      </c>
      <c r="K2080" s="2"/>
      <c r="L2080" s="2"/>
      <c r="M2080" s="21" t="s">
        <v>1342</v>
      </c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  <c r="AH2080" s="2"/>
      <c r="AI2080" s="2"/>
      <c r="AJ2080" s="2"/>
      <c r="AK2080" s="2"/>
    </row>
    <row r="2081" spans="1:37" ht="31.2" hidden="1" x14ac:dyDescent="0.3">
      <c r="A2081" s="17" t="s">
        <v>1157</v>
      </c>
      <c r="B2081" s="41"/>
      <c r="C2081" s="43"/>
      <c r="D2081" s="43"/>
      <c r="E2081" s="12" t="s">
        <v>1156</v>
      </c>
      <c r="F2081" s="16">
        <f t="shared" si="866"/>
        <v>0</v>
      </c>
      <c r="G2081" s="16">
        <f t="shared" si="866"/>
        <v>0</v>
      </c>
      <c r="H2081" s="16">
        <f t="shared" si="866"/>
        <v>0</v>
      </c>
      <c r="I2081" s="16">
        <f t="shared" si="866"/>
        <v>0</v>
      </c>
      <c r="J2081" s="34">
        <v>0</v>
      </c>
      <c r="K2081" s="2"/>
      <c r="L2081" s="2"/>
      <c r="M2081" s="2"/>
      <c r="N2081" s="2"/>
      <c r="O2081" s="2"/>
      <c r="P2081" s="21" t="s">
        <v>1346</v>
      </c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  <c r="AH2081" s="2"/>
      <c r="AI2081" s="2"/>
      <c r="AJ2081" s="2"/>
      <c r="AK2081" s="2"/>
    </row>
    <row r="2082" spans="1:37" ht="46.8" hidden="1" x14ac:dyDescent="0.3">
      <c r="A2082" s="17" t="s">
        <v>1157</v>
      </c>
      <c r="B2082" s="41">
        <v>400</v>
      </c>
      <c r="C2082" s="43"/>
      <c r="D2082" s="43"/>
      <c r="E2082" s="12" t="s">
        <v>394</v>
      </c>
      <c r="F2082" s="16">
        <f t="shared" si="866"/>
        <v>0</v>
      </c>
      <c r="G2082" s="16">
        <f t="shared" si="866"/>
        <v>0</v>
      </c>
      <c r="H2082" s="16">
        <f t="shared" si="866"/>
        <v>0</v>
      </c>
      <c r="I2082" s="16">
        <f t="shared" si="866"/>
        <v>0</v>
      </c>
      <c r="J2082" s="34">
        <v>0</v>
      </c>
      <c r="K2082" s="2"/>
      <c r="L2082" s="2"/>
      <c r="M2082" s="2"/>
      <c r="N2082" s="21" t="s">
        <v>1343</v>
      </c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  <c r="AH2082" s="2"/>
      <c r="AI2082" s="2"/>
      <c r="AJ2082" s="2"/>
      <c r="AK2082" s="2"/>
    </row>
    <row r="2083" spans="1:37" hidden="1" x14ac:dyDescent="0.3">
      <c r="A2083" s="17" t="s">
        <v>1157</v>
      </c>
      <c r="B2083" s="41">
        <v>410</v>
      </c>
      <c r="C2083" s="43"/>
      <c r="D2083" s="43"/>
      <c r="E2083" s="12" t="s">
        <v>407</v>
      </c>
      <c r="F2083" s="16">
        <f t="shared" si="866"/>
        <v>0</v>
      </c>
      <c r="G2083" s="16">
        <f t="shared" si="866"/>
        <v>0</v>
      </c>
      <c r="H2083" s="16">
        <f t="shared" si="866"/>
        <v>0</v>
      </c>
      <c r="I2083" s="16">
        <f t="shared" si="866"/>
        <v>0</v>
      </c>
      <c r="J2083" s="34">
        <v>0</v>
      </c>
      <c r="K2083" s="2"/>
      <c r="L2083" s="2"/>
      <c r="M2083" s="2"/>
      <c r="N2083" s="2"/>
      <c r="O2083" s="21" t="s">
        <v>1344</v>
      </c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  <c r="AH2083" s="2"/>
      <c r="AI2083" s="2"/>
      <c r="AJ2083" s="2"/>
      <c r="AK2083" s="2"/>
    </row>
    <row r="2084" spans="1:37" hidden="1" x14ac:dyDescent="0.3">
      <c r="A2084" s="17" t="s">
        <v>1157</v>
      </c>
      <c r="B2084" s="41">
        <v>410</v>
      </c>
      <c r="C2084" s="43" t="s">
        <v>159</v>
      </c>
      <c r="D2084" s="43" t="s">
        <v>17</v>
      </c>
      <c r="E2084" s="12" t="s">
        <v>371</v>
      </c>
      <c r="F2084" s="16"/>
      <c r="G2084" s="16"/>
      <c r="H2084" s="16"/>
      <c r="I2084" s="16"/>
      <c r="J2084" s="34">
        <v>0</v>
      </c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  <c r="AH2084" s="2"/>
      <c r="AI2084" s="2"/>
      <c r="AJ2084" s="2"/>
      <c r="AK2084" s="2"/>
    </row>
    <row r="2085" spans="1:37" ht="46.8" hidden="1" x14ac:dyDescent="0.3">
      <c r="A2085" s="17" t="s">
        <v>986</v>
      </c>
      <c r="B2085" s="17"/>
      <c r="C2085" s="12"/>
      <c r="D2085" s="43"/>
      <c r="E2085" s="12" t="s">
        <v>987</v>
      </c>
      <c r="F2085" s="16">
        <f t="shared" ref="F2085:I2088" si="867">F2086</f>
        <v>0</v>
      </c>
      <c r="G2085" s="16">
        <f t="shared" si="867"/>
        <v>0</v>
      </c>
      <c r="H2085" s="16">
        <f t="shared" si="867"/>
        <v>0</v>
      </c>
      <c r="I2085" s="16">
        <f t="shared" si="867"/>
        <v>0</v>
      </c>
      <c r="J2085" s="34">
        <v>0</v>
      </c>
      <c r="K2085" s="2"/>
      <c r="L2085" s="2"/>
      <c r="M2085" s="21" t="s">
        <v>1342</v>
      </c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  <c r="AH2085" s="2"/>
      <c r="AI2085" s="2"/>
      <c r="AJ2085" s="2"/>
      <c r="AK2085" s="2"/>
    </row>
    <row r="2086" spans="1:37" ht="46.8" hidden="1" x14ac:dyDescent="0.3">
      <c r="A2086" s="17" t="s">
        <v>988</v>
      </c>
      <c r="B2086" s="17"/>
      <c r="C2086" s="12"/>
      <c r="D2086" s="43"/>
      <c r="E2086" s="12" t="s">
        <v>989</v>
      </c>
      <c r="F2086" s="16">
        <f t="shared" si="867"/>
        <v>0</v>
      </c>
      <c r="G2086" s="16">
        <f t="shared" si="867"/>
        <v>0</v>
      </c>
      <c r="H2086" s="16">
        <f t="shared" si="867"/>
        <v>0</v>
      </c>
      <c r="I2086" s="16">
        <f t="shared" si="867"/>
        <v>0</v>
      </c>
      <c r="J2086" s="34">
        <v>0</v>
      </c>
      <c r="K2086" s="2"/>
      <c r="L2086" s="2"/>
      <c r="M2086" s="2"/>
      <c r="N2086" s="2"/>
      <c r="O2086" s="2"/>
      <c r="P2086" s="21" t="s">
        <v>1346</v>
      </c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  <c r="AH2086" s="2"/>
      <c r="AI2086" s="2"/>
      <c r="AJ2086" s="2"/>
      <c r="AK2086" s="2"/>
    </row>
    <row r="2087" spans="1:37" ht="46.8" hidden="1" x14ac:dyDescent="0.3">
      <c r="A2087" s="17" t="s">
        <v>988</v>
      </c>
      <c r="B2087" s="41">
        <v>400</v>
      </c>
      <c r="C2087" s="43"/>
      <c r="D2087" s="43"/>
      <c r="E2087" s="12" t="s">
        <v>394</v>
      </c>
      <c r="F2087" s="16">
        <f t="shared" si="867"/>
        <v>0</v>
      </c>
      <c r="G2087" s="16">
        <f t="shared" si="867"/>
        <v>0</v>
      </c>
      <c r="H2087" s="16">
        <f t="shared" si="867"/>
        <v>0</v>
      </c>
      <c r="I2087" s="16">
        <f t="shared" si="867"/>
        <v>0</v>
      </c>
      <c r="J2087" s="34">
        <v>0</v>
      </c>
      <c r="K2087" s="2"/>
      <c r="L2087" s="2"/>
      <c r="M2087" s="2"/>
      <c r="N2087" s="21" t="s">
        <v>1343</v>
      </c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  <c r="AH2087" s="2"/>
      <c r="AI2087" s="2"/>
      <c r="AJ2087" s="2"/>
      <c r="AK2087" s="2"/>
    </row>
    <row r="2088" spans="1:37" hidden="1" x14ac:dyDescent="0.3">
      <c r="A2088" s="17" t="s">
        <v>988</v>
      </c>
      <c r="B2088" s="41">
        <v>410</v>
      </c>
      <c r="C2088" s="43"/>
      <c r="D2088" s="43"/>
      <c r="E2088" s="12" t="s">
        <v>407</v>
      </c>
      <c r="F2088" s="16">
        <f t="shared" si="867"/>
        <v>0</v>
      </c>
      <c r="G2088" s="16">
        <f t="shared" si="867"/>
        <v>0</v>
      </c>
      <c r="H2088" s="16">
        <f t="shared" si="867"/>
        <v>0</v>
      </c>
      <c r="I2088" s="16">
        <f t="shared" si="867"/>
        <v>0</v>
      </c>
      <c r="J2088" s="34">
        <v>0</v>
      </c>
      <c r="K2088" s="2"/>
      <c r="L2088" s="2"/>
      <c r="M2088" s="2"/>
      <c r="N2088" s="2"/>
      <c r="O2088" s="21" t="s">
        <v>1344</v>
      </c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  <c r="AH2088" s="2"/>
      <c r="AI2088" s="2"/>
      <c r="AJ2088" s="2"/>
      <c r="AK2088" s="2"/>
    </row>
    <row r="2089" spans="1:37" hidden="1" x14ac:dyDescent="0.3">
      <c r="A2089" s="17" t="s">
        <v>988</v>
      </c>
      <c r="B2089" s="41">
        <v>410</v>
      </c>
      <c r="C2089" s="43" t="s">
        <v>159</v>
      </c>
      <c r="D2089" s="43" t="s">
        <v>17</v>
      </c>
      <c r="E2089" s="12" t="s">
        <v>371</v>
      </c>
      <c r="F2089" s="16"/>
      <c r="G2089" s="16"/>
      <c r="H2089" s="16"/>
      <c r="I2089" s="16"/>
      <c r="J2089" s="34">
        <v>0</v>
      </c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  <c r="AH2089" s="2"/>
      <c r="AI2089" s="2"/>
      <c r="AJ2089" s="2"/>
      <c r="AK2089" s="2"/>
    </row>
    <row r="2090" spans="1:37" ht="31.2" x14ac:dyDescent="0.3">
      <c r="A2090" s="17" t="s">
        <v>990</v>
      </c>
      <c r="B2090" s="17"/>
      <c r="C2090" s="12"/>
      <c r="D2090" s="43"/>
      <c r="E2090" s="12" t="s">
        <v>1112</v>
      </c>
      <c r="F2090" s="16">
        <f t="shared" ref="F2090:I2090" si="868">F2091+F2095</f>
        <v>278645.7</v>
      </c>
      <c r="G2090" s="16">
        <f t="shared" si="868"/>
        <v>128902.39999999999</v>
      </c>
      <c r="H2090" s="16">
        <f t="shared" si="868"/>
        <v>129612.3</v>
      </c>
      <c r="I2090" s="16">
        <f t="shared" si="868"/>
        <v>0</v>
      </c>
      <c r="J2090" s="34"/>
      <c r="K2090" s="2"/>
      <c r="L2090" s="2"/>
      <c r="M2090" s="21" t="s">
        <v>1342</v>
      </c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  <c r="AH2090" s="2"/>
      <c r="AI2090" s="2"/>
      <c r="AJ2090" s="2"/>
      <c r="AK2090" s="2"/>
    </row>
    <row r="2091" spans="1:37" ht="31.2" x14ac:dyDescent="0.3">
      <c r="A2091" s="17" t="s">
        <v>1101</v>
      </c>
      <c r="B2091" s="17"/>
      <c r="C2091" s="12"/>
      <c r="D2091" s="43"/>
      <c r="E2091" s="12" t="s">
        <v>1102</v>
      </c>
      <c r="F2091" s="16">
        <f t="shared" ref="F2091:I2093" si="869">F2092</f>
        <v>52559.9</v>
      </c>
      <c r="G2091" s="16">
        <f t="shared" si="869"/>
        <v>28902.400000000001</v>
      </c>
      <c r="H2091" s="16">
        <f t="shared" si="869"/>
        <v>29612.3</v>
      </c>
      <c r="I2091" s="16">
        <f t="shared" si="869"/>
        <v>0</v>
      </c>
      <c r="J2091" s="34"/>
      <c r="K2091" s="2"/>
      <c r="L2091" s="2"/>
      <c r="M2091" s="2"/>
      <c r="N2091" s="2"/>
      <c r="O2091" s="2"/>
      <c r="P2091" s="21" t="s">
        <v>1346</v>
      </c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  <c r="AH2091" s="2"/>
      <c r="AI2091" s="2"/>
      <c r="AJ2091" s="2"/>
      <c r="AK2091" s="2"/>
    </row>
    <row r="2092" spans="1:37" ht="31.2" x14ac:dyDescent="0.3">
      <c r="A2092" s="17" t="s">
        <v>1101</v>
      </c>
      <c r="B2092" s="17" t="s">
        <v>846</v>
      </c>
      <c r="C2092" s="12"/>
      <c r="D2092" s="43"/>
      <c r="E2092" s="12" t="s">
        <v>392</v>
      </c>
      <c r="F2092" s="16">
        <f t="shared" si="869"/>
        <v>52559.9</v>
      </c>
      <c r="G2092" s="16">
        <f t="shared" si="869"/>
        <v>28902.400000000001</v>
      </c>
      <c r="H2092" s="16">
        <f t="shared" si="869"/>
        <v>29612.3</v>
      </c>
      <c r="I2092" s="16">
        <f t="shared" si="869"/>
        <v>0</v>
      </c>
      <c r="J2092" s="34"/>
      <c r="K2092" s="2"/>
      <c r="L2092" s="2"/>
      <c r="M2092" s="2"/>
      <c r="N2092" s="21" t="s">
        <v>1343</v>
      </c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  <c r="AH2092" s="2"/>
      <c r="AI2092" s="2"/>
      <c r="AJ2092" s="2"/>
      <c r="AK2092" s="2"/>
    </row>
    <row r="2093" spans="1:37" ht="46.8" x14ac:dyDescent="0.3">
      <c r="A2093" s="17" t="s">
        <v>1101</v>
      </c>
      <c r="B2093" s="41">
        <v>240</v>
      </c>
      <c r="C2093" s="12"/>
      <c r="D2093" s="43"/>
      <c r="E2093" s="12" t="s">
        <v>400</v>
      </c>
      <c r="F2093" s="16">
        <f t="shared" si="869"/>
        <v>52559.9</v>
      </c>
      <c r="G2093" s="16">
        <f t="shared" si="869"/>
        <v>28902.400000000001</v>
      </c>
      <c r="H2093" s="16">
        <f t="shared" si="869"/>
        <v>29612.3</v>
      </c>
      <c r="I2093" s="16">
        <f t="shared" si="869"/>
        <v>0</v>
      </c>
      <c r="J2093" s="34"/>
      <c r="K2093" s="2"/>
      <c r="L2093" s="2"/>
      <c r="M2093" s="2"/>
      <c r="N2093" s="2"/>
      <c r="O2093" s="21" t="s">
        <v>1344</v>
      </c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  <c r="AH2093" s="2"/>
      <c r="AI2093" s="2"/>
      <c r="AJ2093" s="2"/>
      <c r="AK2093" s="2"/>
    </row>
    <row r="2094" spans="1:37" x14ac:dyDescent="0.3">
      <c r="A2094" s="17" t="s">
        <v>1101</v>
      </c>
      <c r="B2094" s="41">
        <v>240</v>
      </c>
      <c r="C2094" s="43" t="s">
        <v>112</v>
      </c>
      <c r="D2094" s="43" t="s">
        <v>26</v>
      </c>
      <c r="E2094" s="12" t="s">
        <v>367</v>
      </c>
      <c r="F2094" s="16">
        <v>52559.9</v>
      </c>
      <c r="G2094" s="16">
        <v>28902.400000000001</v>
      </c>
      <c r="H2094" s="16">
        <v>29612.3</v>
      </c>
      <c r="I2094" s="16"/>
      <c r="J2094" s="34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  <c r="AH2094" s="2"/>
      <c r="AI2094" s="2"/>
      <c r="AJ2094" s="2"/>
      <c r="AK2094" s="2"/>
    </row>
    <row r="2095" spans="1:37" x14ac:dyDescent="0.3">
      <c r="A2095" s="17" t="s">
        <v>1103</v>
      </c>
      <c r="B2095" s="17"/>
      <c r="C2095" s="12"/>
      <c r="D2095" s="43"/>
      <c r="E2095" s="12" t="s">
        <v>1104</v>
      </c>
      <c r="F2095" s="16">
        <f t="shared" ref="F2095:I2097" si="870">F2096</f>
        <v>226085.8</v>
      </c>
      <c r="G2095" s="16">
        <f t="shared" si="870"/>
        <v>100000</v>
      </c>
      <c r="H2095" s="16">
        <f t="shared" si="870"/>
        <v>100000</v>
      </c>
      <c r="I2095" s="16">
        <f t="shared" si="870"/>
        <v>0</v>
      </c>
      <c r="J2095" s="34"/>
      <c r="K2095" s="2"/>
      <c r="L2095" s="2"/>
      <c r="M2095" s="2"/>
      <c r="N2095" s="2"/>
      <c r="O2095" s="2"/>
      <c r="P2095" s="21" t="s">
        <v>1346</v>
      </c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  <c r="AH2095" s="2"/>
      <c r="AI2095" s="2"/>
      <c r="AJ2095" s="2"/>
      <c r="AK2095" s="2"/>
    </row>
    <row r="2096" spans="1:37" ht="31.2" x14ac:dyDescent="0.3">
      <c r="A2096" s="17" t="s">
        <v>1103</v>
      </c>
      <c r="B2096" s="17" t="s">
        <v>846</v>
      </c>
      <c r="C2096" s="12"/>
      <c r="D2096" s="43"/>
      <c r="E2096" s="12" t="s">
        <v>392</v>
      </c>
      <c r="F2096" s="16">
        <f t="shared" si="870"/>
        <v>226085.8</v>
      </c>
      <c r="G2096" s="16">
        <f t="shared" si="870"/>
        <v>100000</v>
      </c>
      <c r="H2096" s="16">
        <f t="shared" si="870"/>
        <v>100000</v>
      </c>
      <c r="I2096" s="16">
        <f t="shared" si="870"/>
        <v>0</v>
      </c>
      <c r="J2096" s="34"/>
      <c r="K2096" s="2"/>
      <c r="L2096" s="2"/>
      <c r="M2096" s="2"/>
      <c r="N2096" s="21" t="s">
        <v>1343</v>
      </c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  <c r="AH2096" s="2"/>
      <c r="AI2096" s="2"/>
      <c r="AJ2096" s="2"/>
      <c r="AK2096" s="2"/>
    </row>
    <row r="2097" spans="1:37" ht="46.8" x14ac:dyDescent="0.3">
      <c r="A2097" s="17" t="s">
        <v>1103</v>
      </c>
      <c r="B2097" s="41">
        <v>240</v>
      </c>
      <c r="C2097" s="12"/>
      <c r="D2097" s="43"/>
      <c r="E2097" s="12" t="s">
        <v>400</v>
      </c>
      <c r="F2097" s="16">
        <f t="shared" si="870"/>
        <v>226085.8</v>
      </c>
      <c r="G2097" s="16">
        <f t="shared" si="870"/>
        <v>100000</v>
      </c>
      <c r="H2097" s="16">
        <f t="shared" si="870"/>
        <v>100000</v>
      </c>
      <c r="I2097" s="16">
        <f t="shared" si="870"/>
        <v>0</v>
      </c>
      <c r="J2097" s="34"/>
      <c r="K2097" s="2"/>
      <c r="L2097" s="2"/>
      <c r="M2097" s="2"/>
      <c r="N2097" s="2"/>
      <c r="O2097" s="21" t="s">
        <v>1344</v>
      </c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  <c r="AH2097" s="2"/>
      <c r="AI2097" s="2"/>
      <c r="AJ2097" s="2"/>
      <c r="AK2097" s="2"/>
    </row>
    <row r="2098" spans="1:37" x14ac:dyDescent="0.3">
      <c r="A2098" s="17" t="s">
        <v>1103</v>
      </c>
      <c r="B2098" s="41">
        <v>240</v>
      </c>
      <c r="C2098" s="43" t="s">
        <v>112</v>
      </c>
      <c r="D2098" s="43" t="s">
        <v>26</v>
      </c>
      <c r="E2098" s="12" t="s">
        <v>367</v>
      </c>
      <c r="F2098" s="16">
        <v>226085.8</v>
      </c>
      <c r="G2098" s="16">
        <v>100000</v>
      </c>
      <c r="H2098" s="16">
        <v>100000</v>
      </c>
      <c r="I2098" s="16"/>
      <c r="J2098" s="34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  <c r="AH2098" s="2"/>
      <c r="AI2098" s="2"/>
      <c r="AJ2098" s="2"/>
      <c r="AK2098" s="2"/>
    </row>
    <row r="2099" spans="1:37" s="9" customFormat="1" ht="46.8" x14ac:dyDescent="0.3">
      <c r="A2099" s="8" t="s">
        <v>751</v>
      </c>
      <c r="B2099" s="14"/>
      <c r="C2099" s="8"/>
      <c r="D2099" s="8"/>
      <c r="E2099" s="13" t="s">
        <v>752</v>
      </c>
      <c r="F2099" s="15">
        <f t="shared" ref="F2099:I2099" si="871">F2100</f>
        <v>838044</v>
      </c>
      <c r="G2099" s="15">
        <f t="shared" si="871"/>
        <v>743692.39999999991</v>
      </c>
      <c r="H2099" s="15">
        <f t="shared" si="871"/>
        <v>734709.8</v>
      </c>
      <c r="I2099" s="15">
        <f t="shared" si="871"/>
        <v>0</v>
      </c>
      <c r="J2099" s="33"/>
      <c r="K2099" s="23"/>
      <c r="L2099" s="23" t="s">
        <v>1341</v>
      </c>
      <c r="M2099" s="23"/>
      <c r="N2099" s="23"/>
      <c r="O2099" s="23"/>
      <c r="P2099" s="23"/>
      <c r="Q2099" s="23"/>
      <c r="R2099" s="23"/>
      <c r="S2099" s="23"/>
      <c r="T2099" s="23"/>
      <c r="U2099" s="23"/>
      <c r="V2099" s="23"/>
      <c r="W2099" s="23"/>
      <c r="X2099" s="23"/>
      <c r="Y2099" s="23"/>
      <c r="Z2099" s="23"/>
      <c r="AA2099" s="23"/>
      <c r="AB2099" s="23"/>
      <c r="AC2099" s="23"/>
      <c r="AD2099" s="23"/>
      <c r="AE2099" s="23"/>
      <c r="AF2099" s="23"/>
      <c r="AG2099" s="23"/>
      <c r="AH2099" s="23"/>
      <c r="AI2099" s="23"/>
      <c r="AJ2099" s="23"/>
      <c r="AK2099" s="23"/>
    </row>
    <row r="2100" spans="1:37" ht="62.4" x14ac:dyDescent="0.3">
      <c r="A2100" s="17" t="s">
        <v>753</v>
      </c>
      <c r="B2100" s="17"/>
      <c r="C2100" s="17"/>
      <c r="D2100" s="17"/>
      <c r="E2100" s="12" t="s">
        <v>560</v>
      </c>
      <c r="F2100" s="16">
        <f t="shared" ref="F2100:I2100" si="872">F2101+F2105</f>
        <v>838044</v>
      </c>
      <c r="G2100" s="16">
        <f t="shared" si="872"/>
        <v>743692.39999999991</v>
      </c>
      <c r="H2100" s="16">
        <f t="shared" si="872"/>
        <v>734709.8</v>
      </c>
      <c r="I2100" s="16">
        <f t="shared" si="872"/>
        <v>0</v>
      </c>
      <c r="J2100" s="34"/>
      <c r="M2100" s="21" t="s">
        <v>1342</v>
      </c>
    </row>
    <row r="2101" spans="1:37" ht="31.2" x14ac:dyDescent="0.3">
      <c r="A2101" s="17" t="s">
        <v>754</v>
      </c>
      <c r="B2101" s="17"/>
      <c r="C2101" s="17"/>
      <c r="D2101" s="17"/>
      <c r="E2101" s="12" t="s">
        <v>487</v>
      </c>
      <c r="F2101" s="16">
        <f t="shared" ref="F2101:I2103" si="873">F2102</f>
        <v>267314</v>
      </c>
      <c r="G2101" s="16">
        <f t="shared" si="873"/>
        <v>285593.8</v>
      </c>
      <c r="H2101" s="16">
        <f t="shared" si="873"/>
        <v>300000</v>
      </c>
      <c r="I2101" s="16">
        <f t="shared" si="873"/>
        <v>0</v>
      </c>
      <c r="J2101" s="34"/>
      <c r="P2101" s="21" t="s">
        <v>1346</v>
      </c>
    </row>
    <row r="2102" spans="1:37" ht="31.2" x14ac:dyDescent="0.3">
      <c r="A2102" s="17" t="s">
        <v>754</v>
      </c>
      <c r="B2102" s="41">
        <v>200</v>
      </c>
      <c r="C2102" s="43"/>
      <c r="D2102" s="43"/>
      <c r="E2102" s="12" t="s">
        <v>392</v>
      </c>
      <c r="F2102" s="16">
        <f t="shared" si="873"/>
        <v>267314</v>
      </c>
      <c r="G2102" s="16">
        <f t="shared" si="873"/>
        <v>285593.8</v>
      </c>
      <c r="H2102" s="16">
        <f t="shared" si="873"/>
        <v>300000</v>
      </c>
      <c r="I2102" s="16">
        <f t="shared" si="873"/>
        <v>0</v>
      </c>
      <c r="J2102" s="34"/>
      <c r="N2102" s="21" t="s">
        <v>1343</v>
      </c>
    </row>
    <row r="2103" spans="1:37" ht="46.8" x14ac:dyDescent="0.3">
      <c r="A2103" s="17" t="s">
        <v>754</v>
      </c>
      <c r="B2103" s="41">
        <v>240</v>
      </c>
      <c r="C2103" s="43"/>
      <c r="D2103" s="43"/>
      <c r="E2103" s="12" t="s">
        <v>400</v>
      </c>
      <c r="F2103" s="16">
        <f t="shared" si="873"/>
        <v>267314</v>
      </c>
      <c r="G2103" s="16">
        <f t="shared" si="873"/>
        <v>285593.8</v>
      </c>
      <c r="H2103" s="16">
        <f t="shared" si="873"/>
        <v>300000</v>
      </c>
      <c r="I2103" s="16">
        <f t="shared" si="873"/>
        <v>0</v>
      </c>
      <c r="J2103" s="34"/>
      <c r="O2103" s="21" t="s">
        <v>1344</v>
      </c>
    </row>
    <row r="2104" spans="1:37" x14ac:dyDescent="0.3">
      <c r="A2104" s="17" t="s">
        <v>754</v>
      </c>
      <c r="B2104" s="41">
        <v>240</v>
      </c>
      <c r="C2104" s="43" t="s">
        <v>112</v>
      </c>
      <c r="D2104" s="43" t="s">
        <v>26</v>
      </c>
      <c r="E2104" s="12" t="s">
        <v>367</v>
      </c>
      <c r="F2104" s="16">
        <v>267314</v>
      </c>
      <c r="G2104" s="16">
        <v>285593.8</v>
      </c>
      <c r="H2104" s="16">
        <v>300000</v>
      </c>
      <c r="I2104" s="16"/>
      <c r="J2104" s="34"/>
    </row>
    <row r="2105" spans="1:37" ht="78" x14ac:dyDescent="0.3">
      <c r="A2105" s="43" t="s">
        <v>755</v>
      </c>
      <c r="B2105" s="41"/>
      <c r="C2105" s="43"/>
      <c r="D2105" s="43"/>
      <c r="E2105" s="12" t="s">
        <v>486</v>
      </c>
      <c r="F2105" s="16">
        <f t="shared" ref="F2105:I2107" si="874">F2106</f>
        <v>570730</v>
      </c>
      <c r="G2105" s="16">
        <f t="shared" si="874"/>
        <v>458098.6</v>
      </c>
      <c r="H2105" s="16">
        <f t="shared" si="874"/>
        <v>434709.8</v>
      </c>
      <c r="I2105" s="16">
        <f t="shared" si="874"/>
        <v>0</v>
      </c>
      <c r="J2105" s="34"/>
      <c r="P2105" s="21" t="s">
        <v>1346</v>
      </c>
    </row>
    <row r="2106" spans="1:37" ht="31.2" x14ac:dyDescent="0.3">
      <c r="A2106" s="43" t="s">
        <v>755</v>
      </c>
      <c r="B2106" s="41">
        <v>200</v>
      </c>
      <c r="C2106" s="43"/>
      <c r="D2106" s="43"/>
      <c r="E2106" s="12" t="s">
        <v>392</v>
      </c>
      <c r="F2106" s="16">
        <f t="shared" si="874"/>
        <v>570730</v>
      </c>
      <c r="G2106" s="16">
        <f t="shared" si="874"/>
        <v>458098.6</v>
      </c>
      <c r="H2106" s="16">
        <f t="shared" si="874"/>
        <v>434709.8</v>
      </c>
      <c r="I2106" s="16">
        <f t="shared" si="874"/>
        <v>0</v>
      </c>
      <c r="J2106" s="34"/>
      <c r="N2106" s="21" t="s">
        <v>1343</v>
      </c>
    </row>
    <row r="2107" spans="1:37" ht="46.8" x14ac:dyDescent="0.3">
      <c r="A2107" s="43" t="s">
        <v>755</v>
      </c>
      <c r="B2107" s="41">
        <v>240</v>
      </c>
      <c r="C2107" s="43"/>
      <c r="D2107" s="43"/>
      <c r="E2107" s="12" t="s">
        <v>400</v>
      </c>
      <c r="F2107" s="16">
        <f t="shared" si="874"/>
        <v>570730</v>
      </c>
      <c r="G2107" s="16">
        <f t="shared" si="874"/>
        <v>458098.6</v>
      </c>
      <c r="H2107" s="16">
        <f t="shared" si="874"/>
        <v>434709.8</v>
      </c>
      <c r="I2107" s="16">
        <f t="shared" si="874"/>
        <v>0</v>
      </c>
      <c r="J2107" s="34"/>
      <c r="O2107" s="21" t="s">
        <v>1344</v>
      </c>
    </row>
    <row r="2108" spans="1:37" x14ac:dyDescent="0.3">
      <c r="A2108" s="43" t="s">
        <v>755</v>
      </c>
      <c r="B2108" s="41">
        <v>240</v>
      </c>
      <c r="C2108" s="43" t="s">
        <v>112</v>
      </c>
      <c r="D2108" s="43" t="s">
        <v>26</v>
      </c>
      <c r="E2108" s="12" t="s">
        <v>367</v>
      </c>
      <c r="F2108" s="16">
        <v>570730</v>
      </c>
      <c r="G2108" s="16">
        <v>458098.6</v>
      </c>
      <c r="H2108" s="16">
        <v>434709.8</v>
      </c>
      <c r="I2108" s="16"/>
      <c r="J2108" s="34"/>
    </row>
    <row r="2109" spans="1:37" s="7" customFormat="1" ht="31.2" x14ac:dyDescent="0.3">
      <c r="A2109" s="6" t="s">
        <v>292</v>
      </c>
      <c r="B2109" s="11"/>
      <c r="C2109" s="6"/>
      <c r="D2109" s="6"/>
      <c r="E2109" s="42" t="s">
        <v>417</v>
      </c>
      <c r="F2109" s="10">
        <f>F2110+F2144+F2166+F2175+F2186+F2133</f>
        <v>1677630.9000000001</v>
      </c>
      <c r="G2109" s="10">
        <f>G2110+G2144+G2166+G2175+G2186+G2133</f>
        <v>1615418.7000000002</v>
      </c>
      <c r="H2109" s="10">
        <f>H2110+H2144+H2166+H2175+H2186+H2133</f>
        <v>1715168.7</v>
      </c>
      <c r="I2109" s="10">
        <f>I2110+I2144+I2166+I2175+I2186+I2133</f>
        <v>0</v>
      </c>
      <c r="J2109" s="32"/>
      <c r="K2109" s="22" t="s">
        <v>1340</v>
      </c>
      <c r="L2109" s="22"/>
      <c r="M2109" s="22"/>
      <c r="N2109" s="22"/>
      <c r="O2109" s="22"/>
      <c r="P2109" s="22"/>
      <c r="Q2109" s="22"/>
      <c r="R2109" s="22"/>
      <c r="S2109" s="22"/>
      <c r="T2109" s="22"/>
      <c r="U2109" s="22"/>
      <c r="V2109" s="22"/>
      <c r="W2109" s="22"/>
      <c r="X2109" s="22"/>
      <c r="Y2109" s="22"/>
      <c r="Z2109" s="22"/>
      <c r="AA2109" s="22"/>
      <c r="AB2109" s="22"/>
      <c r="AC2109" s="22"/>
      <c r="AD2109" s="22"/>
      <c r="AE2109" s="22"/>
      <c r="AF2109" s="22"/>
      <c r="AG2109" s="22"/>
      <c r="AH2109" s="22"/>
      <c r="AI2109" s="22"/>
      <c r="AJ2109" s="22"/>
      <c r="AK2109" s="22"/>
    </row>
    <row r="2110" spans="1:37" s="9" customFormat="1" x14ac:dyDescent="0.3">
      <c r="A2110" s="8" t="s">
        <v>293</v>
      </c>
      <c r="B2110" s="14"/>
      <c r="C2110" s="8"/>
      <c r="D2110" s="8"/>
      <c r="E2110" s="13" t="s">
        <v>526</v>
      </c>
      <c r="F2110" s="15">
        <f t="shared" ref="F2110:I2110" si="875">F2111+F2124</f>
        <v>732807.10000000009</v>
      </c>
      <c r="G2110" s="15">
        <f t="shared" si="875"/>
        <v>756747.3</v>
      </c>
      <c r="H2110" s="15">
        <f t="shared" si="875"/>
        <v>756803.7</v>
      </c>
      <c r="I2110" s="15">
        <f t="shared" si="875"/>
        <v>0</v>
      </c>
      <c r="J2110" s="33"/>
      <c r="K2110" s="23"/>
      <c r="L2110" s="23" t="s">
        <v>1341</v>
      </c>
      <c r="M2110" s="23"/>
      <c r="N2110" s="23"/>
      <c r="O2110" s="23"/>
      <c r="P2110" s="23"/>
      <c r="Q2110" s="23"/>
      <c r="R2110" s="23"/>
      <c r="S2110" s="23"/>
      <c r="T2110" s="23"/>
      <c r="U2110" s="23"/>
      <c r="V2110" s="23"/>
      <c r="W2110" s="23"/>
      <c r="X2110" s="23"/>
      <c r="Y2110" s="23"/>
      <c r="Z2110" s="23"/>
      <c r="AA2110" s="23"/>
      <c r="AB2110" s="23"/>
      <c r="AC2110" s="23"/>
      <c r="AD2110" s="23"/>
      <c r="AE2110" s="23"/>
      <c r="AF2110" s="23"/>
      <c r="AG2110" s="23"/>
      <c r="AH2110" s="23"/>
      <c r="AI2110" s="23"/>
      <c r="AJ2110" s="23"/>
      <c r="AK2110" s="23"/>
    </row>
    <row r="2111" spans="1:37" ht="46.8" x14ac:dyDescent="0.3">
      <c r="A2111" s="43" t="s">
        <v>291</v>
      </c>
      <c r="B2111" s="41"/>
      <c r="C2111" s="43"/>
      <c r="D2111" s="43"/>
      <c r="E2111" s="12" t="s">
        <v>436</v>
      </c>
      <c r="F2111" s="16">
        <f t="shared" ref="F2111:I2111" si="876">F2112+F2118</f>
        <v>366712.5</v>
      </c>
      <c r="G2111" s="16">
        <f t="shared" si="876"/>
        <v>377854.09999999992</v>
      </c>
      <c r="H2111" s="16">
        <f t="shared" si="876"/>
        <v>377854.09999999992</v>
      </c>
      <c r="I2111" s="16">
        <f t="shared" si="876"/>
        <v>0</v>
      </c>
      <c r="J2111" s="34"/>
      <c r="K2111" s="2"/>
      <c r="L2111" s="2"/>
      <c r="M2111" s="2" t="s">
        <v>1345</v>
      </c>
      <c r="N2111" s="2"/>
      <c r="O2111" s="2"/>
      <c r="P2111" s="21" t="s">
        <v>1346</v>
      </c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  <c r="AH2111" s="2"/>
      <c r="AI2111" s="2"/>
      <c r="AJ2111" s="2"/>
      <c r="AK2111" s="2"/>
    </row>
    <row r="2112" spans="1:37" ht="93.6" x14ac:dyDescent="0.3">
      <c r="A2112" s="43" t="s">
        <v>291</v>
      </c>
      <c r="B2112" s="41">
        <v>100</v>
      </c>
      <c r="C2112" s="43"/>
      <c r="D2112" s="43"/>
      <c r="E2112" s="12" t="s">
        <v>391</v>
      </c>
      <c r="F2112" s="16">
        <f t="shared" ref="F2112:I2112" si="877">F2113</f>
        <v>307126.89999999997</v>
      </c>
      <c r="G2112" s="16">
        <f t="shared" si="877"/>
        <v>318281.29999999993</v>
      </c>
      <c r="H2112" s="16">
        <f t="shared" si="877"/>
        <v>318281.29999999993</v>
      </c>
      <c r="I2112" s="16">
        <f t="shared" si="877"/>
        <v>0</v>
      </c>
      <c r="J2112" s="34"/>
      <c r="K2112" s="2"/>
      <c r="L2112" s="2"/>
      <c r="M2112" s="2"/>
      <c r="N2112" s="21" t="s">
        <v>1343</v>
      </c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  <c r="AH2112" s="2"/>
      <c r="AI2112" s="2"/>
      <c r="AJ2112" s="2"/>
      <c r="AK2112" s="2"/>
    </row>
    <row r="2113" spans="1:37" ht="31.2" x14ac:dyDescent="0.3">
      <c r="A2113" s="43" t="s">
        <v>291</v>
      </c>
      <c r="B2113" s="41">
        <v>110</v>
      </c>
      <c r="C2113" s="43"/>
      <c r="D2113" s="43"/>
      <c r="E2113" s="12" t="s">
        <v>398</v>
      </c>
      <c r="F2113" s="16">
        <f t="shared" ref="F2113:I2113" si="878">F2114+F2115+F2116+F2117</f>
        <v>307126.89999999997</v>
      </c>
      <c r="G2113" s="16">
        <f t="shared" si="878"/>
        <v>318281.29999999993</v>
      </c>
      <c r="H2113" s="16">
        <f t="shared" si="878"/>
        <v>318281.29999999993</v>
      </c>
      <c r="I2113" s="16">
        <f t="shared" si="878"/>
        <v>0</v>
      </c>
      <c r="J2113" s="34"/>
      <c r="K2113" s="2"/>
      <c r="L2113" s="2"/>
      <c r="M2113" s="2"/>
      <c r="N2113" s="2"/>
      <c r="O2113" s="21" t="s">
        <v>1344</v>
      </c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  <c r="AH2113" s="2"/>
      <c r="AI2113" s="2"/>
      <c r="AJ2113" s="2"/>
      <c r="AK2113" s="2"/>
    </row>
    <row r="2114" spans="1:37" x14ac:dyDescent="0.3">
      <c r="A2114" s="43" t="s">
        <v>291</v>
      </c>
      <c r="B2114" s="41">
        <v>110</v>
      </c>
      <c r="C2114" s="43" t="s">
        <v>5</v>
      </c>
      <c r="D2114" s="43" t="s">
        <v>6</v>
      </c>
      <c r="E2114" s="12" t="s">
        <v>363</v>
      </c>
      <c r="F2114" s="16">
        <f>122725.8-3245.8</f>
        <v>119480</v>
      </c>
      <c r="G2114" s="16">
        <f>127183.4-3363.7</f>
        <v>123819.7</v>
      </c>
      <c r="H2114" s="16">
        <f>127183.4-3363.7</f>
        <v>123819.7</v>
      </c>
      <c r="I2114" s="16"/>
      <c r="J2114" s="34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  <c r="AH2114" s="2"/>
      <c r="AI2114" s="2"/>
      <c r="AJ2114" s="2"/>
      <c r="AK2114" s="2"/>
    </row>
    <row r="2115" spans="1:37" x14ac:dyDescent="0.3">
      <c r="A2115" s="43" t="s">
        <v>291</v>
      </c>
      <c r="B2115" s="41">
        <v>110</v>
      </c>
      <c r="C2115" s="43" t="s">
        <v>25</v>
      </c>
      <c r="D2115" s="43" t="s">
        <v>26</v>
      </c>
      <c r="E2115" s="12" t="s">
        <v>379</v>
      </c>
      <c r="F2115" s="16">
        <f>44533.1-1340.8</f>
        <v>43192.299999999996</v>
      </c>
      <c r="G2115" s="16">
        <f>46150.1-1389.5</f>
        <v>44760.6</v>
      </c>
      <c r="H2115" s="16">
        <f>46150.1-1389.5</f>
        <v>44760.6</v>
      </c>
      <c r="I2115" s="16"/>
      <c r="J2115" s="34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  <c r="AH2115" s="2"/>
      <c r="AI2115" s="2"/>
      <c r="AJ2115" s="2"/>
      <c r="AK2115" s="2"/>
    </row>
    <row r="2116" spans="1:37" ht="31.2" x14ac:dyDescent="0.3">
      <c r="A2116" s="43" t="s">
        <v>291</v>
      </c>
      <c r="B2116" s="41">
        <v>110</v>
      </c>
      <c r="C2116" s="43" t="s">
        <v>21</v>
      </c>
      <c r="D2116" s="43" t="s">
        <v>112</v>
      </c>
      <c r="E2116" s="12" t="s">
        <v>381</v>
      </c>
      <c r="F2116" s="16">
        <f>94631-1609.1</f>
        <v>93021.9</v>
      </c>
      <c r="G2116" s="16">
        <f>98067.9-1667.5</f>
        <v>96400.4</v>
      </c>
      <c r="H2116" s="16">
        <f>98067.9-1667.5</f>
        <v>96400.4</v>
      </c>
      <c r="I2116" s="16"/>
      <c r="J2116" s="34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  <c r="AH2116" s="2"/>
      <c r="AI2116" s="2"/>
      <c r="AJ2116" s="2"/>
      <c r="AK2116" s="2"/>
    </row>
    <row r="2117" spans="1:37" ht="31.2" x14ac:dyDescent="0.3">
      <c r="A2117" s="43" t="s">
        <v>291</v>
      </c>
      <c r="B2117" s="41">
        <v>110</v>
      </c>
      <c r="C2117" s="43" t="s">
        <v>83</v>
      </c>
      <c r="D2117" s="43" t="s">
        <v>159</v>
      </c>
      <c r="E2117" s="12" t="s">
        <v>389</v>
      </c>
      <c r="F2117" s="16">
        <f>53358.6-1925.9</f>
        <v>51432.7</v>
      </c>
      <c r="G2117" s="16">
        <f>55296.5-1995.9</f>
        <v>53300.6</v>
      </c>
      <c r="H2117" s="16">
        <f>55296.5-1995.9</f>
        <v>53300.6</v>
      </c>
      <c r="I2117" s="16"/>
      <c r="J2117" s="34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  <c r="AH2117" s="2"/>
      <c r="AI2117" s="2"/>
      <c r="AJ2117" s="2"/>
      <c r="AK2117" s="2"/>
    </row>
    <row r="2118" spans="1:37" ht="31.2" x14ac:dyDescent="0.3">
      <c r="A2118" s="43" t="s">
        <v>291</v>
      </c>
      <c r="B2118" s="41">
        <v>200</v>
      </c>
      <c r="C2118" s="43"/>
      <c r="D2118" s="43"/>
      <c r="E2118" s="12" t="s">
        <v>392</v>
      </c>
      <c r="F2118" s="16">
        <f t="shared" ref="F2118:I2118" si="879">F2119</f>
        <v>59585.600000000006</v>
      </c>
      <c r="G2118" s="16">
        <f t="shared" si="879"/>
        <v>59572.800000000003</v>
      </c>
      <c r="H2118" s="16">
        <f t="shared" si="879"/>
        <v>59572.800000000003</v>
      </c>
      <c r="I2118" s="16">
        <f t="shared" si="879"/>
        <v>0</v>
      </c>
      <c r="J2118" s="34"/>
      <c r="K2118" s="2"/>
      <c r="L2118" s="2"/>
      <c r="M2118" s="2"/>
      <c r="N2118" s="21" t="s">
        <v>1343</v>
      </c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  <c r="AH2118" s="2"/>
      <c r="AI2118" s="2"/>
      <c r="AJ2118" s="2"/>
      <c r="AK2118" s="2"/>
    </row>
    <row r="2119" spans="1:37" ht="46.8" x14ac:dyDescent="0.3">
      <c r="A2119" s="43" t="s">
        <v>291</v>
      </c>
      <c r="B2119" s="41">
        <v>240</v>
      </c>
      <c r="C2119" s="43"/>
      <c r="D2119" s="43"/>
      <c r="E2119" s="12" t="s">
        <v>400</v>
      </c>
      <c r="F2119" s="16">
        <f t="shared" ref="F2119:I2119" si="880">F2120+F2121+F2122+F2123</f>
        <v>59585.600000000006</v>
      </c>
      <c r="G2119" s="16">
        <f t="shared" si="880"/>
        <v>59572.800000000003</v>
      </c>
      <c r="H2119" s="16">
        <f t="shared" si="880"/>
        <v>59572.800000000003</v>
      </c>
      <c r="I2119" s="16">
        <f t="shared" si="880"/>
        <v>0</v>
      </c>
      <c r="J2119" s="34"/>
      <c r="K2119" s="2"/>
      <c r="L2119" s="2"/>
      <c r="M2119" s="2"/>
      <c r="N2119" s="2"/>
      <c r="O2119" s="21" t="s">
        <v>1344</v>
      </c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  <c r="AH2119" s="2"/>
      <c r="AI2119" s="2"/>
      <c r="AJ2119" s="2"/>
      <c r="AK2119" s="2"/>
    </row>
    <row r="2120" spans="1:37" x14ac:dyDescent="0.3">
      <c r="A2120" s="43" t="s">
        <v>291</v>
      </c>
      <c r="B2120" s="41">
        <v>240</v>
      </c>
      <c r="C2120" s="43" t="s">
        <v>5</v>
      </c>
      <c r="D2120" s="43" t="s">
        <v>6</v>
      </c>
      <c r="E2120" s="12" t="s">
        <v>363</v>
      </c>
      <c r="F2120" s="16">
        <f>15499.9-174</f>
        <v>15325.9</v>
      </c>
      <c r="G2120" s="16">
        <f>15499.9-174</f>
        <v>15325.9</v>
      </c>
      <c r="H2120" s="16">
        <f>15499.9-174</f>
        <v>15325.9</v>
      </c>
      <c r="I2120" s="16"/>
      <c r="J2120" s="34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  <c r="AH2120" s="2"/>
      <c r="AI2120" s="2"/>
      <c r="AJ2120" s="2"/>
      <c r="AK2120" s="2"/>
    </row>
    <row r="2121" spans="1:37" x14ac:dyDescent="0.3">
      <c r="A2121" s="43" t="s">
        <v>291</v>
      </c>
      <c r="B2121" s="41">
        <v>240</v>
      </c>
      <c r="C2121" s="43" t="s">
        <v>25</v>
      </c>
      <c r="D2121" s="43" t="s">
        <v>26</v>
      </c>
      <c r="E2121" s="12" t="s">
        <v>379</v>
      </c>
      <c r="F2121" s="16">
        <f>26780.9-217.5</f>
        <v>26563.4</v>
      </c>
      <c r="G2121" s="16">
        <f>26780.9-217.5</f>
        <v>26563.4</v>
      </c>
      <c r="H2121" s="16">
        <f>26780.9-217.5</f>
        <v>26563.4</v>
      </c>
      <c r="I2121" s="16"/>
      <c r="J2121" s="34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  <c r="AH2121" s="2"/>
      <c r="AI2121" s="2"/>
      <c r="AJ2121" s="2"/>
      <c r="AK2121" s="2"/>
    </row>
    <row r="2122" spans="1:37" ht="31.2" x14ac:dyDescent="0.3">
      <c r="A2122" s="43" t="s">
        <v>291</v>
      </c>
      <c r="B2122" s="41">
        <v>240</v>
      </c>
      <c r="C2122" s="43" t="s">
        <v>21</v>
      </c>
      <c r="D2122" s="43" t="s">
        <v>112</v>
      </c>
      <c r="E2122" s="12" t="s">
        <v>381</v>
      </c>
      <c r="F2122" s="16">
        <f>12211.8-130.5</f>
        <v>12081.3</v>
      </c>
      <c r="G2122" s="16">
        <f>12199-130.5</f>
        <v>12068.5</v>
      </c>
      <c r="H2122" s="16">
        <f>12199-130.5</f>
        <v>12068.5</v>
      </c>
      <c r="I2122" s="16"/>
      <c r="J2122" s="34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  <c r="AH2122" s="2"/>
      <c r="AI2122" s="2"/>
      <c r="AJ2122" s="2"/>
      <c r="AK2122" s="2"/>
    </row>
    <row r="2123" spans="1:37" ht="31.2" x14ac:dyDescent="0.3">
      <c r="A2123" s="43" t="s">
        <v>291</v>
      </c>
      <c r="B2123" s="41">
        <v>240</v>
      </c>
      <c r="C2123" s="43" t="s">
        <v>83</v>
      </c>
      <c r="D2123" s="43" t="s">
        <v>159</v>
      </c>
      <c r="E2123" s="12" t="s">
        <v>389</v>
      </c>
      <c r="F2123" s="16">
        <f>5732.5-117.5</f>
        <v>5615</v>
      </c>
      <c r="G2123" s="16">
        <f>5732.5-117.5</f>
        <v>5615</v>
      </c>
      <c r="H2123" s="16">
        <f>5732.5-117.5</f>
        <v>5615</v>
      </c>
      <c r="I2123" s="16"/>
      <c r="J2123" s="34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  <c r="AH2123" s="2"/>
      <c r="AI2123" s="2"/>
      <c r="AJ2123" s="2"/>
      <c r="AK2123" s="2"/>
    </row>
    <row r="2124" spans="1:37" ht="46.8" x14ac:dyDescent="0.3">
      <c r="A2124" s="43" t="s">
        <v>453</v>
      </c>
      <c r="B2124" s="41"/>
      <c r="C2124" s="43"/>
      <c r="D2124" s="43"/>
      <c r="E2124" s="12" t="s">
        <v>474</v>
      </c>
      <c r="F2124" s="16">
        <f t="shared" ref="F2124:I2124" si="881">F2125+F2130</f>
        <v>366094.60000000003</v>
      </c>
      <c r="G2124" s="16">
        <f t="shared" si="881"/>
        <v>378893.20000000007</v>
      </c>
      <c r="H2124" s="16">
        <f t="shared" si="881"/>
        <v>378949.60000000003</v>
      </c>
      <c r="I2124" s="16">
        <f t="shared" si="881"/>
        <v>0</v>
      </c>
      <c r="J2124" s="34"/>
      <c r="K2124" s="2"/>
      <c r="L2124" s="2"/>
      <c r="M2124" s="2" t="s">
        <v>1345</v>
      </c>
      <c r="N2124" s="2"/>
      <c r="O2124" s="2"/>
      <c r="P2124" s="21" t="s">
        <v>1346</v>
      </c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  <c r="AH2124" s="2"/>
      <c r="AI2124" s="2"/>
      <c r="AJ2124" s="2"/>
      <c r="AK2124" s="2"/>
    </row>
    <row r="2125" spans="1:37" ht="93.6" x14ac:dyDescent="0.3">
      <c r="A2125" s="43" t="s">
        <v>453</v>
      </c>
      <c r="B2125" s="41">
        <v>100</v>
      </c>
      <c r="C2125" s="43"/>
      <c r="D2125" s="43"/>
      <c r="E2125" s="12" t="s">
        <v>391</v>
      </c>
      <c r="F2125" s="16">
        <f t="shared" ref="F2125:I2125" si="882">F2126+F2128</f>
        <v>361331.60000000003</v>
      </c>
      <c r="G2125" s="16">
        <f t="shared" si="882"/>
        <v>374115.00000000006</v>
      </c>
      <c r="H2125" s="16">
        <f t="shared" si="882"/>
        <v>374171.4</v>
      </c>
      <c r="I2125" s="16">
        <f t="shared" si="882"/>
        <v>0</v>
      </c>
      <c r="J2125" s="34"/>
      <c r="K2125" s="2"/>
      <c r="L2125" s="2"/>
      <c r="M2125" s="2"/>
      <c r="N2125" s="21" t="s">
        <v>1343</v>
      </c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  <c r="AH2125" s="2"/>
      <c r="AI2125" s="2"/>
      <c r="AJ2125" s="2"/>
      <c r="AK2125" s="2"/>
    </row>
    <row r="2126" spans="1:37" ht="31.2" x14ac:dyDescent="0.3">
      <c r="A2126" s="43" t="s">
        <v>453</v>
      </c>
      <c r="B2126" s="41">
        <v>110</v>
      </c>
      <c r="C2126" s="43"/>
      <c r="D2126" s="43"/>
      <c r="E2126" s="12" t="s">
        <v>398</v>
      </c>
      <c r="F2126" s="16">
        <f t="shared" ref="F2126:I2126" si="883">F2127</f>
        <v>361331.60000000003</v>
      </c>
      <c r="G2126" s="16">
        <f t="shared" si="883"/>
        <v>374115.00000000006</v>
      </c>
      <c r="H2126" s="16">
        <f t="shared" si="883"/>
        <v>374171.4</v>
      </c>
      <c r="I2126" s="16">
        <f t="shared" si="883"/>
        <v>0</v>
      </c>
      <c r="J2126" s="34"/>
      <c r="K2126" s="2"/>
      <c r="L2126" s="2"/>
      <c r="M2126" s="2"/>
      <c r="N2126" s="2"/>
      <c r="O2126" s="21" t="s">
        <v>1344</v>
      </c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  <c r="AH2126" s="2"/>
      <c r="AI2126" s="2"/>
      <c r="AJ2126" s="2"/>
      <c r="AK2126" s="2"/>
    </row>
    <row r="2127" spans="1:37" x14ac:dyDescent="0.3">
      <c r="A2127" s="43" t="s">
        <v>453</v>
      </c>
      <c r="B2127" s="41">
        <v>110</v>
      </c>
      <c r="C2127" s="43" t="s">
        <v>25</v>
      </c>
      <c r="D2127" s="43" t="s">
        <v>26</v>
      </c>
      <c r="E2127" s="12" t="s">
        <v>379</v>
      </c>
      <c r="F2127" s="16">
        <v>361331.60000000003</v>
      </c>
      <c r="G2127" s="16">
        <v>374115.00000000006</v>
      </c>
      <c r="H2127" s="16">
        <v>374171.4</v>
      </c>
      <c r="I2127" s="16"/>
      <c r="J2127" s="34"/>
    </row>
    <row r="2128" spans="1:37" ht="31.2" hidden="1" x14ac:dyDescent="0.3">
      <c r="A2128" s="43" t="s">
        <v>453</v>
      </c>
      <c r="B2128" s="41">
        <v>120</v>
      </c>
      <c r="C2128" s="43"/>
      <c r="D2128" s="43"/>
      <c r="E2128" s="12" t="s">
        <v>399</v>
      </c>
      <c r="F2128" s="16">
        <f t="shared" ref="F2128:I2128" si="884">F2129</f>
        <v>0</v>
      </c>
      <c r="G2128" s="16">
        <f t="shared" si="884"/>
        <v>0</v>
      </c>
      <c r="H2128" s="16">
        <f t="shared" si="884"/>
        <v>0</v>
      </c>
      <c r="I2128" s="16">
        <f t="shared" si="884"/>
        <v>0</v>
      </c>
      <c r="J2128" s="34">
        <v>0</v>
      </c>
      <c r="O2128" s="21" t="s">
        <v>1344</v>
      </c>
    </row>
    <row r="2129" spans="1:37" hidden="1" x14ac:dyDescent="0.3">
      <c r="A2129" s="43" t="s">
        <v>453</v>
      </c>
      <c r="B2129" s="41">
        <v>120</v>
      </c>
      <c r="C2129" s="43" t="s">
        <v>25</v>
      </c>
      <c r="D2129" s="43" t="s">
        <v>26</v>
      </c>
      <c r="E2129" s="12" t="s">
        <v>379</v>
      </c>
      <c r="F2129" s="16"/>
      <c r="G2129" s="16"/>
      <c r="H2129" s="16"/>
      <c r="I2129" s="16"/>
      <c r="J2129" s="34">
        <v>0</v>
      </c>
    </row>
    <row r="2130" spans="1:37" ht="31.2" x14ac:dyDescent="0.3">
      <c r="A2130" s="43" t="s">
        <v>453</v>
      </c>
      <c r="B2130" s="41">
        <v>200</v>
      </c>
      <c r="C2130" s="43"/>
      <c r="D2130" s="43"/>
      <c r="E2130" s="12" t="s">
        <v>392</v>
      </c>
      <c r="F2130" s="16">
        <f t="shared" ref="F2130:I2131" si="885">F2131</f>
        <v>4763</v>
      </c>
      <c r="G2130" s="16">
        <f t="shared" si="885"/>
        <v>4778.2</v>
      </c>
      <c r="H2130" s="16">
        <f t="shared" si="885"/>
        <v>4778.2</v>
      </c>
      <c r="I2130" s="16">
        <f t="shared" si="885"/>
        <v>0</v>
      </c>
      <c r="J2130" s="34"/>
      <c r="N2130" s="21" t="s">
        <v>1343</v>
      </c>
    </row>
    <row r="2131" spans="1:37" ht="46.8" x14ac:dyDescent="0.3">
      <c r="A2131" s="43" t="s">
        <v>453</v>
      </c>
      <c r="B2131" s="41">
        <v>240</v>
      </c>
      <c r="C2131" s="43"/>
      <c r="D2131" s="43"/>
      <c r="E2131" s="12" t="s">
        <v>400</v>
      </c>
      <c r="F2131" s="16">
        <f t="shared" si="885"/>
        <v>4763</v>
      </c>
      <c r="G2131" s="16">
        <f t="shared" si="885"/>
        <v>4778.2</v>
      </c>
      <c r="H2131" s="16">
        <f t="shared" si="885"/>
        <v>4778.2</v>
      </c>
      <c r="I2131" s="16">
        <f t="shared" si="885"/>
        <v>0</v>
      </c>
      <c r="J2131" s="34"/>
      <c r="O2131" s="21" t="s">
        <v>1344</v>
      </c>
    </row>
    <row r="2132" spans="1:37" x14ac:dyDescent="0.3">
      <c r="A2132" s="43" t="s">
        <v>453</v>
      </c>
      <c r="B2132" s="41">
        <v>240</v>
      </c>
      <c r="C2132" s="43" t="s">
        <v>25</v>
      </c>
      <c r="D2132" s="43" t="s">
        <v>26</v>
      </c>
      <c r="E2132" s="12" t="s">
        <v>379</v>
      </c>
      <c r="F2132" s="16">
        <v>4763</v>
      </c>
      <c r="G2132" s="16">
        <v>4778.2</v>
      </c>
      <c r="H2132" s="16">
        <v>4778.2</v>
      </c>
      <c r="I2132" s="16"/>
      <c r="J2132" s="34"/>
    </row>
    <row r="2133" spans="1:37" s="9" customFormat="1" ht="31.2" x14ac:dyDescent="0.3">
      <c r="A2133" s="8" t="s">
        <v>545</v>
      </c>
      <c r="B2133" s="14"/>
      <c r="C2133" s="8"/>
      <c r="D2133" s="8"/>
      <c r="E2133" s="13" t="s">
        <v>547</v>
      </c>
      <c r="F2133" s="15">
        <f t="shared" ref="F2133:I2133" si="886">F2134</f>
        <v>96993.8</v>
      </c>
      <c r="G2133" s="15">
        <f t="shared" si="886"/>
        <v>100112.6</v>
      </c>
      <c r="H2133" s="15">
        <f t="shared" si="886"/>
        <v>100112.6</v>
      </c>
      <c r="I2133" s="15">
        <f t="shared" si="886"/>
        <v>0</v>
      </c>
      <c r="J2133" s="33"/>
      <c r="K2133" s="23"/>
      <c r="L2133" s="23" t="s">
        <v>1341</v>
      </c>
      <c r="M2133" s="23"/>
      <c r="N2133" s="23"/>
      <c r="O2133" s="23"/>
      <c r="P2133" s="23"/>
      <c r="Q2133" s="23"/>
      <c r="R2133" s="23"/>
      <c r="S2133" s="23"/>
      <c r="T2133" s="23"/>
      <c r="U2133" s="23"/>
      <c r="V2133" s="23"/>
      <c r="W2133" s="23"/>
      <c r="X2133" s="23"/>
      <c r="Y2133" s="23"/>
      <c r="Z2133" s="23"/>
      <c r="AA2133" s="23"/>
      <c r="AB2133" s="23"/>
      <c r="AC2133" s="23"/>
      <c r="AD2133" s="23"/>
      <c r="AE2133" s="23"/>
      <c r="AF2133" s="23"/>
      <c r="AG2133" s="23"/>
      <c r="AH2133" s="23"/>
      <c r="AI2133" s="23"/>
      <c r="AJ2133" s="23"/>
      <c r="AK2133" s="23"/>
    </row>
    <row r="2134" spans="1:37" ht="46.8" x14ac:dyDescent="0.3">
      <c r="A2134" s="43" t="s">
        <v>546</v>
      </c>
      <c r="B2134" s="41"/>
      <c r="C2134" s="43"/>
      <c r="D2134" s="43"/>
      <c r="E2134" s="12" t="s">
        <v>436</v>
      </c>
      <c r="F2134" s="16">
        <f t="shared" ref="F2134:I2134" si="887">F2135+F2138+F2141</f>
        <v>96993.8</v>
      </c>
      <c r="G2134" s="16">
        <f t="shared" si="887"/>
        <v>100112.6</v>
      </c>
      <c r="H2134" s="16">
        <f t="shared" si="887"/>
        <v>100112.6</v>
      </c>
      <c r="I2134" s="16">
        <f t="shared" si="887"/>
        <v>0</v>
      </c>
      <c r="J2134" s="34"/>
      <c r="M2134" s="2" t="s">
        <v>1345</v>
      </c>
      <c r="P2134" s="21" t="s">
        <v>1346</v>
      </c>
    </row>
    <row r="2135" spans="1:37" ht="93.6" x14ac:dyDescent="0.3">
      <c r="A2135" s="43" t="s">
        <v>546</v>
      </c>
      <c r="B2135" s="41">
        <v>100</v>
      </c>
      <c r="C2135" s="43"/>
      <c r="D2135" s="43"/>
      <c r="E2135" s="12" t="s">
        <v>391</v>
      </c>
      <c r="F2135" s="16">
        <f t="shared" ref="F2135:I2136" si="888">F2136</f>
        <v>85899.8</v>
      </c>
      <c r="G2135" s="16">
        <f t="shared" si="888"/>
        <v>89018.6</v>
      </c>
      <c r="H2135" s="16">
        <f t="shared" si="888"/>
        <v>89018.6</v>
      </c>
      <c r="I2135" s="16">
        <f t="shared" si="888"/>
        <v>0</v>
      </c>
      <c r="J2135" s="34"/>
      <c r="N2135" s="21" t="s">
        <v>1343</v>
      </c>
    </row>
    <row r="2136" spans="1:37" ht="31.2" x14ac:dyDescent="0.3">
      <c r="A2136" s="43" t="s">
        <v>546</v>
      </c>
      <c r="B2136" s="41">
        <v>110</v>
      </c>
      <c r="C2136" s="43"/>
      <c r="D2136" s="43"/>
      <c r="E2136" s="12" t="s">
        <v>398</v>
      </c>
      <c r="F2136" s="16">
        <f t="shared" si="888"/>
        <v>85899.8</v>
      </c>
      <c r="G2136" s="16">
        <f t="shared" si="888"/>
        <v>89018.6</v>
      </c>
      <c r="H2136" s="16">
        <f t="shared" si="888"/>
        <v>89018.6</v>
      </c>
      <c r="I2136" s="16">
        <f t="shared" si="888"/>
        <v>0</v>
      </c>
      <c r="J2136" s="34"/>
      <c r="O2136" s="21" t="s">
        <v>1344</v>
      </c>
    </row>
    <row r="2137" spans="1:37" x14ac:dyDescent="0.3">
      <c r="A2137" s="43" t="s">
        <v>546</v>
      </c>
      <c r="B2137" s="41">
        <v>110</v>
      </c>
      <c r="C2137" s="43" t="s">
        <v>5</v>
      </c>
      <c r="D2137" s="43" t="s">
        <v>6</v>
      </c>
      <c r="E2137" s="12" t="s">
        <v>363</v>
      </c>
      <c r="F2137" s="16">
        <f>89983.7-4083.9</f>
        <v>85899.8</v>
      </c>
      <c r="G2137" s="16">
        <f>93250.8-4232.2</f>
        <v>89018.6</v>
      </c>
      <c r="H2137" s="16">
        <f>93250.8-4232.2</f>
        <v>89018.6</v>
      </c>
      <c r="I2137" s="16"/>
      <c r="J2137" s="34"/>
    </row>
    <row r="2138" spans="1:37" ht="31.2" x14ac:dyDescent="0.3">
      <c r="A2138" s="43" t="s">
        <v>546</v>
      </c>
      <c r="B2138" s="41">
        <v>200</v>
      </c>
      <c r="C2138" s="43"/>
      <c r="D2138" s="43"/>
      <c r="E2138" s="12" t="s">
        <v>392</v>
      </c>
      <c r="F2138" s="16">
        <f t="shared" ref="F2138:I2139" si="889">F2139</f>
        <v>11072</v>
      </c>
      <c r="G2138" s="16">
        <f t="shared" si="889"/>
        <v>11072</v>
      </c>
      <c r="H2138" s="16">
        <f t="shared" si="889"/>
        <v>11072</v>
      </c>
      <c r="I2138" s="16">
        <f t="shared" si="889"/>
        <v>0</v>
      </c>
      <c r="J2138" s="34"/>
      <c r="N2138" s="21" t="s">
        <v>1343</v>
      </c>
    </row>
    <row r="2139" spans="1:37" ht="46.8" x14ac:dyDescent="0.3">
      <c r="A2139" s="43" t="s">
        <v>546</v>
      </c>
      <c r="B2139" s="41">
        <v>240</v>
      </c>
      <c r="C2139" s="43"/>
      <c r="D2139" s="43"/>
      <c r="E2139" s="12" t="s">
        <v>400</v>
      </c>
      <c r="F2139" s="16">
        <f t="shared" si="889"/>
        <v>11072</v>
      </c>
      <c r="G2139" s="16">
        <f t="shared" si="889"/>
        <v>11072</v>
      </c>
      <c r="H2139" s="16">
        <f t="shared" si="889"/>
        <v>11072</v>
      </c>
      <c r="I2139" s="16">
        <f t="shared" si="889"/>
        <v>0</v>
      </c>
      <c r="J2139" s="34"/>
      <c r="O2139" s="21" t="s">
        <v>1344</v>
      </c>
    </row>
    <row r="2140" spans="1:37" x14ac:dyDescent="0.3">
      <c r="A2140" s="43" t="s">
        <v>546</v>
      </c>
      <c r="B2140" s="41">
        <v>240</v>
      </c>
      <c r="C2140" s="43" t="s">
        <v>5</v>
      </c>
      <c r="D2140" s="43" t="s">
        <v>6</v>
      </c>
      <c r="E2140" s="12" t="s">
        <v>363</v>
      </c>
      <c r="F2140" s="16">
        <f>11289.5-217.5</f>
        <v>11072</v>
      </c>
      <c r="G2140" s="16">
        <f>11289.5-217.5</f>
        <v>11072</v>
      </c>
      <c r="H2140" s="16">
        <f>11289.5-217.5</f>
        <v>11072</v>
      </c>
      <c r="I2140" s="16"/>
      <c r="J2140" s="34"/>
    </row>
    <row r="2141" spans="1:37" x14ac:dyDescent="0.3">
      <c r="A2141" s="43" t="s">
        <v>546</v>
      </c>
      <c r="B2141" s="41">
        <v>800</v>
      </c>
      <c r="C2141" s="43"/>
      <c r="D2141" s="43"/>
      <c r="E2141" s="12" t="s">
        <v>397</v>
      </c>
      <c r="F2141" s="16">
        <f t="shared" ref="F2141:I2142" si="890">F2142</f>
        <v>22</v>
      </c>
      <c r="G2141" s="16">
        <f t="shared" si="890"/>
        <v>22</v>
      </c>
      <c r="H2141" s="16">
        <f t="shared" si="890"/>
        <v>22</v>
      </c>
      <c r="I2141" s="16">
        <f t="shared" si="890"/>
        <v>0</v>
      </c>
      <c r="J2141" s="34"/>
      <c r="N2141" s="21" t="s">
        <v>1343</v>
      </c>
    </row>
    <row r="2142" spans="1:37" x14ac:dyDescent="0.3">
      <c r="A2142" s="43" t="s">
        <v>546</v>
      </c>
      <c r="B2142" s="41">
        <v>850</v>
      </c>
      <c r="C2142" s="43"/>
      <c r="D2142" s="43"/>
      <c r="E2142" s="12" t="s">
        <v>414</v>
      </c>
      <c r="F2142" s="16">
        <f t="shared" si="890"/>
        <v>22</v>
      </c>
      <c r="G2142" s="16">
        <f t="shared" si="890"/>
        <v>22</v>
      </c>
      <c r="H2142" s="16">
        <f t="shared" si="890"/>
        <v>22</v>
      </c>
      <c r="I2142" s="16">
        <f t="shared" si="890"/>
        <v>0</v>
      </c>
      <c r="J2142" s="34"/>
      <c r="O2142" s="21" t="s">
        <v>1344</v>
      </c>
    </row>
    <row r="2143" spans="1:37" x14ac:dyDescent="0.3">
      <c r="A2143" s="43" t="s">
        <v>546</v>
      </c>
      <c r="B2143" s="41">
        <v>850</v>
      </c>
      <c r="C2143" s="43" t="s">
        <v>5</v>
      </c>
      <c r="D2143" s="43" t="s">
        <v>6</v>
      </c>
      <c r="E2143" s="12" t="s">
        <v>363</v>
      </c>
      <c r="F2143" s="16">
        <v>22</v>
      </c>
      <c r="G2143" s="16">
        <v>22</v>
      </c>
      <c r="H2143" s="16">
        <v>22</v>
      </c>
      <c r="I2143" s="16"/>
      <c r="J2143" s="34"/>
    </row>
    <row r="2144" spans="1:37" s="9" customFormat="1" ht="62.4" x14ac:dyDescent="0.3">
      <c r="A2144" s="8" t="s">
        <v>297</v>
      </c>
      <c r="B2144" s="14"/>
      <c r="C2144" s="8"/>
      <c r="D2144" s="8"/>
      <c r="E2144" s="13" t="s">
        <v>423</v>
      </c>
      <c r="F2144" s="15">
        <f t="shared" ref="F2144:I2144" si="891">F2145+F2155+F2162</f>
        <v>226593.3</v>
      </c>
      <c r="G2144" s="15">
        <f t="shared" si="891"/>
        <v>186667.30000000002</v>
      </c>
      <c r="H2144" s="15">
        <f t="shared" si="891"/>
        <v>185767.40000000002</v>
      </c>
      <c r="I2144" s="15">
        <f t="shared" si="891"/>
        <v>0</v>
      </c>
      <c r="J2144" s="33"/>
      <c r="K2144" s="23"/>
      <c r="L2144" s="23" t="s">
        <v>1341</v>
      </c>
      <c r="M2144" s="23"/>
      <c r="N2144" s="23"/>
      <c r="O2144" s="23"/>
      <c r="P2144" s="23"/>
      <c r="Q2144" s="23"/>
      <c r="R2144" s="23"/>
      <c r="S2144" s="23"/>
      <c r="T2144" s="23"/>
      <c r="U2144" s="23"/>
      <c r="V2144" s="23"/>
      <c r="W2144" s="23"/>
      <c r="X2144" s="23"/>
      <c r="Y2144" s="23"/>
      <c r="Z2144" s="23"/>
      <c r="AA2144" s="23"/>
      <c r="AB2144" s="23"/>
      <c r="AC2144" s="23"/>
      <c r="AD2144" s="23"/>
      <c r="AE2144" s="23"/>
      <c r="AF2144" s="23"/>
      <c r="AG2144" s="23"/>
      <c r="AH2144" s="23"/>
      <c r="AI2144" s="23"/>
      <c r="AJ2144" s="23"/>
      <c r="AK2144" s="23"/>
    </row>
    <row r="2145" spans="1:37" ht="46.8" x14ac:dyDescent="0.3">
      <c r="A2145" s="43" t="s">
        <v>294</v>
      </c>
      <c r="B2145" s="41"/>
      <c r="C2145" s="43"/>
      <c r="D2145" s="43"/>
      <c r="E2145" s="12" t="s">
        <v>436</v>
      </c>
      <c r="F2145" s="16">
        <f t="shared" ref="F2145:I2145" si="892">F2146+F2149+F2152</f>
        <v>87506.9</v>
      </c>
      <c r="G2145" s="16">
        <f t="shared" si="892"/>
        <v>90221.200000000012</v>
      </c>
      <c r="H2145" s="16">
        <f t="shared" si="892"/>
        <v>84221.200000000012</v>
      </c>
      <c r="I2145" s="16">
        <f t="shared" si="892"/>
        <v>0</v>
      </c>
      <c r="J2145" s="34"/>
      <c r="K2145" s="2"/>
      <c r="L2145" s="2"/>
      <c r="M2145" s="2" t="s">
        <v>1345</v>
      </c>
      <c r="N2145" s="2"/>
      <c r="O2145" s="2"/>
      <c r="P2145" s="21" t="s">
        <v>1346</v>
      </c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  <c r="AH2145" s="2"/>
      <c r="AI2145" s="2"/>
      <c r="AJ2145" s="2"/>
      <c r="AK2145" s="2"/>
    </row>
    <row r="2146" spans="1:37" ht="93.6" x14ac:dyDescent="0.3">
      <c r="A2146" s="43" t="s">
        <v>294</v>
      </c>
      <c r="B2146" s="41">
        <v>100</v>
      </c>
      <c r="C2146" s="43"/>
      <c r="D2146" s="43"/>
      <c r="E2146" s="12" t="s">
        <v>391</v>
      </c>
      <c r="F2146" s="16">
        <f t="shared" ref="F2146:I2147" si="893">F2147</f>
        <v>74865.799999999988</v>
      </c>
      <c r="G2146" s="16">
        <f t="shared" si="893"/>
        <v>77580.100000000006</v>
      </c>
      <c r="H2146" s="16">
        <f t="shared" si="893"/>
        <v>77580.100000000006</v>
      </c>
      <c r="I2146" s="16">
        <f t="shared" si="893"/>
        <v>0</v>
      </c>
      <c r="J2146" s="34"/>
      <c r="K2146" s="2"/>
      <c r="L2146" s="2"/>
      <c r="M2146" s="2"/>
      <c r="N2146" s="21" t="s">
        <v>1343</v>
      </c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  <c r="AH2146" s="2"/>
      <c r="AI2146" s="2"/>
      <c r="AJ2146" s="2"/>
      <c r="AK2146" s="2"/>
    </row>
    <row r="2147" spans="1:37" ht="31.2" x14ac:dyDescent="0.3">
      <c r="A2147" s="43" t="s">
        <v>294</v>
      </c>
      <c r="B2147" s="41">
        <v>110</v>
      </c>
      <c r="C2147" s="43"/>
      <c r="D2147" s="43"/>
      <c r="E2147" s="12" t="s">
        <v>398</v>
      </c>
      <c r="F2147" s="16">
        <f t="shared" si="893"/>
        <v>74865.799999999988</v>
      </c>
      <c r="G2147" s="16">
        <f t="shared" si="893"/>
        <v>77580.100000000006</v>
      </c>
      <c r="H2147" s="16">
        <f t="shared" si="893"/>
        <v>77580.100000000006</v>
      </c>
      <c r="I2147" s="16">
        <f t="shared" si="893"/>
        <v>0</v>
      </c>
      <c r="J2147" s="34"/>
      <c r="K2147" s="2"/>
      <c r="L2147" s="2"/>
      <c r="M2147" s="2"/>
      <c r="N2147" s="2"/>
      <c r="O2147" s="21" t="s">
        <v>1344</v>
      </c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  <c r="AH2147" s="2"/>
      <c r="AI2147" s="2"/>
      <c r="AJ2147" s="2"/>
      <c r="AK2147" s="2"/>
    </row>
    <row r="2148" spans="1:37" x14ac:dyDescent="0.3">
      <c r="A2148" s="43" t="s">
        <v>294</v>
      </c>
      <c r="B2148" s="41">
        <v>110</v>
      </c>
      <c r="C2148" s="43" t="s">
        <v>5</v>
      </c>
      <c r="D2148" s="43" t="s">
        <v>6</v>
      </c>
      <c r="E2148" s="12" t="s">
        <v>363</v>
      </c>
      <c r="F2148" s="16">
        <v>74865.799999999988</v>
      </c>
      <c r="G2148" s="16">
        <v>77580.100000000006</v>
      </c>
      <c r="H2148" s="16">
        <v>77580.100000000006</v>
      </c>
      <c r="I2148" s="16"/>
      <c r="J2148" s="34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  <c r="AH2148" s="2"/>
      <c r="AI2148" s="2"/>
      <c r="AJ2148" s="2"/>
      <c r="AK2148" s="2"/>
    </row>
    <row r="2149" spans="1:37" ht="31.2" x14ac:dyDescent="0.3">
      <c r="A2149" s="43" t="s">
        <v>294</v>
      </c>
      <c r="B2149" s="41">
        <v>200</v>
      </c>
      <c r="C2149" s="43"/>
      <c r="D2149" s="43"/>
      <c r="E2149" s="12" t="s">
        <v>392</v>
      </c>
      <c r="F2149" s="16">
        <f t="shared" ref="F2149:I2150" si="894">F2150</f>
        <v>12530.1</v>
      </c>
      <c r="G2149" s="16">
        <f t="shared" si="894"/>
        <v>12530.1</v>
      </c>
      <c r="H2149" s="16">
        <f t="shared" si="894"/>
        <v>6530.1</v>
      </c>
      <c r="I2149" s="16">
        <f t="shared" si="894"/>
        <v>0</v>
      </c>
      <c r="J2149" s="34"/>
      <c r="K2149" s="2"/>
      <c r="L2149" s="2"/>
      <c r="M2149" s="2"/>
      <c r="N2149" s="21" t="s">
        <v>1343</v>
      </c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  <c r="AH2149" s="2"/>
      <c r="AI2149" s="2"/>
      <c r="AJ2149" s="2"/>
      <c r="AK2149" s="2"/>
    </row>
    <row r="2150" spans="1:37" ht="46.8" x14ac:dyDescent="0.3">
      <c r="A2150" s="43" t="s">
        <v>294</v>
      </c>
      <c r="B2150" s="41">
        <v>240</v>
      </c>
      <c r="C2150" s="43"/>
      <c r="D2150" s="43"/>
      <c r="E2150" s="12" t="s">
        <v>400</v>
      </c>
      <c r="F2150" s="16">
        <f t="shared" si="894"/>
        <v>12530.1</v>
      </c>
      <c r="G2150" s="16">
        <f t="shared" si="894"/>
        <v>12530.1</v>
      </c>
      <c r="H2150" s="16">
        <f t="shared" si="894"/>
        <v>6530.1</v>
      </c>
      <c r="I2150" s="16">
        <f t="shared" si="894"/>
        <v>0</v>
      </c>
      <c r="J2150" s="34"/>
      <c r="K2150" s="2"/>
      <c r="L2150" s="2"/>
      <c r="M2150" s="2"/>
      <c r="N2150" s="2"/>
      <c r="O2150" s="21" t="s">
        <v>1344</v>
      </c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  <c r="AH2150" s="2"/>
      <c r="AI2150" s="2"/>
      <c r="AJ2150" s="2"/>
      <c r="AK2150" s="2"/>
    </row>
    <row r="2151" spans="1:37" x14ac:dyDescent="0.3">
      <c r="A2151" s="43" t="s">
        <v>294</v>
      </c>
      <c r="B2151" s="41">
        <v>240</v>
      </c>
      <c r="C2151" s="43" t="s">
        <v>5</v>
      </c>
      <c r="D2151" s="43" t="s">
        <v>6</v>
      </c>
      <c r="E2151" s="12" t="s">
        <v>363</v>
      </c>
      <c r="F2151" s="16">
        <v>12530.1</v>
      </c>
      <c r="G2151" s="16">
        <v>12530.1</v>
      </c>
      <c r="H2151" s="16">
        <v>6530.1</v>
      </c>
      <c r="I2151" s="16"/>
      <c r="J2151" s="34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  <c r="AH2151" s="2"/>
      <c r="AI2151" s="2"/>
      <c r="AJ2151" s="2"/>
      <c r="AK2151" s="2"/>
    </row>
    <row r="2152" spans="1:37" x14ac:dyDescent="0.3">
      <c r="A2152" s="43" t="s">
        <v>294</v>
      </c>
      <c r="B2152" s="41">
        <v>800</v>
      </c>
      <c r="C2152" s="43"/>
      <c r="D2152" s="43"/>
      <c r="E2152" s="12" t="s">
        <v>397</v>
      </c>
      <c r="F2152" s="16">
        <f t="shared" ref="F2152:I2153" si="895">F2153</f>
        <v>111</v>
      </c>
      <c r="G2152" s="16">
        <f t="shared" si="895"/>
        <v>111</v>
      </c>
      <c r="H2152" s="16">
        <f t="shared" si="895"/>
        <v>111</v>
      </c>
      <c r="I2152" s="16">
        <f t="shared" si="895"/>
        <v>0</v>
      </c>
      <c r="J2152" s="34"/>
      <c r="K2152" s="2"/>
      <c r="L2152" s="2"/>
      <c r="M2152" s="2"/>
      <c r="N2152" s="21" t="s">
        <v>1343</v>
      </c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  <c r="AH2152" s="2"/>
      <c r="AI2152" s="2"/>
      <c r="AJ2152" s="2"/>
      <c r="AK2152" s="2"/>
    </row>
    <row r="2153" spans="1:37" x14ac:dyDescent="0.3">
      <c r="A2153" s="43" t="s">
        <v>294</v>
      </c>
      <c r="B2153" s="41">
        <v>850</v>
      </c>
      <c r="C2153" s="43"/>
      <c r="D2153" s="43"/>
      <c r="E2153" s="12" t="s">
        <v>414</v>
      </c>
      <c r="F2153" s="16">
        <f t="shared" si="895"/>
        <v>111</v>
      </c>
      <c r="G2153" s="16">
        <f t="shared" si="895"/>
        <v>111</v>
      </c>
      <c r="H2153" s="16">
        <f t="shared" si="895"/>
        <v>111</v>
      </c>
      <c r="I2153" s="16">
        <f t="shared" si="895"/>
        <v>0</v>
      </c>
      <c r="J2153" s="34"/>
      <c r="K2153" s="2"/>
      <c r="L2153" s="2"/>
      <c r="M2153" s="2"/>
      <c r="N2153" s="2"/>
      <c r="O2153" s="21" t="s">
        <v>1344</v>
      </c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  <c r="AH2153" s="2"/>
      <c r="AI2153" s="2"/>
      <c r="AJ2153" s="2"/>
      <c r="AK2153" s="2"/>
    </row>
    <row r="2154" spans="1:37" x14ac:dyDescent="0.3">
      <c r="A2154" s="43" t="s">
        <v>294</v>
      </c>
      <c r="B2154" s="41">
        <v>850</v>
      </c>
      <c r="C2154" s="43" t="s">
        <v>5</v>
      </c>
      <c r="D2154" s="43" t="s">
        <v>6</v>
      </c>
      <c r="E2154" s="12" t="s">
        <v>363</v>
      </c>
      <c r="F2154" s="16">
        <v>111</v>
      </c>
      <c r="G2154" s="16">
        <v>111</v>
      </c>
      <c r="H2154" s="16">
        <v>111</v>
      </c>
      <c r="I2154" s="16"/>
      <c r="J2154" s="34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  <c r="AH2154" s="2"/>
      <c r="AI2154" s="2"/>
      <c r="AJ2154" s="2"/>
      <c r="AK2154" s="2"/>
    </row>
    <row r="2155" spans="1:37" ht="31.2" x14ac:dyDescent="0.3">
      <c r="A2155" s="43" t="s">
        <v>295</v>
      </c>
      <c r="B2155" s="41"/>
      <c r="C2155" s="43"/>
      <c r="D2155" s="43"/>
      <c r="E2155" s="12" t="s">
        <v>505</v>
      </c>
      <c r="F2155" s="16">
        <f t="shared" ref="F2155:I2155" si="896">F2156+F2159</f>
        <v>123738.9</v>
      </c>
      <c r="G2155" s="16">
        <f t="shared" si="896"/>
        <v>96446.1</v>
      </c>
      <c r="H2155" s="16">
        <f t="shared" si="896"/>
        <v>101546.20000000001</v>
      </c>
      <c r="I2155" s="16">
        <f t="shared" si="896"/>
        <v>0</v>
      </c>
      <c r="J2155" s="34"/>
      <c r="K2155" s="2"/>
      <c r="L2155" s="2"/>
      <c r="M2155" s="2" t="s">
        <v>1345</v>
      </c>
      <c r="N2155" s="2"/>
      <c r="O2155" s="2"/>
      <c r="P2155" s="21" t="s">
        <v>1346</v>
      </c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  <c r="AH2155" s="2"/>
      <c r="AI2155" s="2"/>
      <c r="AJ2155" s="2"/>
      <c r="AK2155" s="2"/>
    </row>
    <row r="2156" spans="1:37" ht="31.2" x14ac:dyDescent="0.3">
      <c r="A2156" s="43" t="s">
        <v>295</v>
      </c>
      <c r="B2156" s="41">
        <v>200</v>
      </c>
      <c r="C2156" s="43"/>
      <c r="D2156" s="43"/>
      <c r="E2156" s="12" t="s">
        <v>392</v>
      </c>
      <c r="F2156" s="16">
        <f t="shared" ref="F2156:I2157" si="897">F2157</f>
        <v>118813.29999999999</v>
      </c>
      <c r="G2156" s="16">
        <f t="shared" si="897"/>
        <v>91611.200000000012</v>
      </c>
      <c r="H2156" s="16">
        <f t="shared" si="897"/>
        <v>96801.600000000006</v>
      </c>
      <c r="I2156" s="16">
        <f t="shared" si="897"/>
        <v>0</v>
      </c>
      <c r="J2156" s="34"/>
      <c r="K2156" s="2"/>
      <c r="L2156" s="2"/>
      <c r="M2156" s="2"/>
      <c r="N2156" s="21" t="s">
        <v>1343</v>
      </c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  <c r="AH2156" s="2"/>
      <c r="AI2156" s="2"/>
      <c r="AJ2156" s="2"/>
      <c r="AK2156" s="2"/>
    </row>
    <row r="2157" spans="1:37" ht="46.8" x14ac:dyDescent="0.3">
      <c r="A2157" s="43" t="s">
        <v>295</v>
      </c>
      <c r="B2157" s="41">
        <v>240</v>
      </c>
      <c r="C2157" s="43"/>
      <c r="D2157" s="43"/>
      <c r="E2157" s="12" t="s">
        <v>400</v>
      </c>
      <c r="F2157" s="16">
        <f t="shared" si="897"/>
        <v>118813.29999999999</v>
      </c>
      <c r="G2157" s="16">
        <f t="shared" si="897"/>
        <v>91611.200000000012</v>
      </c>
      <c r="H2157" s="16">
        <f t="shared" si="897"/>
        <v>96801.600000000006</v>
      </c>
      <c r="I2157" s="16">
        <f t="shared" si="897"/>
        <v>0</v>
      </c>
      <c r="J2157" s="34"/>
      <c r="K2157" s="2"/>
      <c r="L2157" s="2"/>
      <c r="M2157" s="2"/>
      <c r="N2157" s="2"/>
      <c r="O2157" s="21" t="s">
        <v>1344</v>
      </c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  <c r="AH2157" s="2"/>
      <c r="AI2157" s="2"/>
      <c r="AJ2157" s="2"/>
      <c r="AK2157" s="2"/>
    </row>
    <row r="2158" spans="1:37" x14ac:dyDescent="0.3">
      <c r="A2158" s="43" t="s">
        <v>295</v>
      </c>
      <c r="B2158" s="41">
        <v>240</v>
      </c>
      <c r="C2158" s="43" t="s">
        <v>5</v>
      </c>
      <c r="D2158" s="43" t="s">
        <v>6</v>
      </c>
      <c r="E2158" s="12" t="s">
        <v>363</v>
      </c>
      <c r="F2158" s="16">
        <f>118813.4-0.1</f>
        <v>118813.29999999999</v>
      </c>
      <c r="G2158" s="16">
        <v>91611.200000000012</v>
      </c>
      <c r="H2158" s="16">
        <v>96801.600000000006</v>
      </c>
      <c r="I2158" s="16"/>
      <c r="J2158" s="34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  <c r="AH2158" s="2"/>
      <c r="AI2158" s="2"/>
      <c r="AJ2158" s="2"/>
      <c r="AK2158" s="2"/>
    </row>
    <row r="2159" spans="1:37" x14ac:dyDescent="0.3">
      <c r="A2159" s="43" t="s">
        <v>295</v>
      </c>
      <c r="B2159" s="41">
        <v>800</v>
      </c>
      <c r="C2159" s="43"/>
      <c r="D2159" s="43"/>
      <c r="E2159" s="12" t="s">
        <v>397</v>
      </c>
      <c r="F2159" s="16">
        <f t="shared" ref="F2159:I2160" si="898">F2160</f>
        <v>4925.6000000000004</v>
      </c>
      <c r="G2159" s="16">
        <f t="shared" si="898"/>
        <v>4834.8999999999996</v>
      </c>
      <c r="H2159" s="16">
        <f t="shared" si="898"/>
        <v>4744.6000000000004</v>
      </c>
      <c r="I2159" s="16">
        <f t="shared" si="898"/>
        <v>0</v>
      </c>
      <c r="J2159" s="34"/>
      <c r="K2159" s="2"/>
      <c r="L2159" s="2"/>
      <c r="M2159" s="2"/>
      <c r="N2159" s="21" t="s">
        <v>1343</v>
      </c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  <c r="AH2159" s="2"/>
      <c r="AI2159" s="2"/>
      <c r="AJ2159" s="2"/>
      <c r="AK2159" s="2"/>
    </row>
    <row r="2160" spans="1:37" x14ac:dyDescent="0.3">
      <c r="A2160" s="43" t="s">
        <v>295</v>
      </c>
      <c r="B2160" s="41">
        <v>850</v>
      </c>
      <c r="C2160" s="43"/>
      <c r="D2160" s="43"/>
      <c r="E2160" s="12" t="s">
        <v>414</v>
      </c>
      <c r="F2160" s="16">
        <f t="shared" si="898"/>
        <v>4925.6000000000004</v>
      </c>
      <c r="G2160" s="16">
        <f t="shared" si="898"/>
        <v>4834.8999999999996</v>
      </c>
      <c r="H2160" s="16">
        <f t="shared" si="898"/>
        <v>4744.6000000000004</v>
      </c>
      <c r="I2160" s="16">
        <f t="shared" si="898"/>
        <v>0</v>
      </c>
      <c r="J2160" s="34"/>
      <c r="K2160" s="2"/>
      <c r="L2160" s="2"/>
      <c r="M2160" s="2"/>
      <c r="N2160" s="2"/>
      <c r="O2160" s="21" t="s">
        <v>1344</v>
      </c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  <c r="AH2160" s="2"/>
      <c r="AI2160" s="2"/>
      <c r="AJ2160" s="2"/>
      <c r="AK2160" s="2"/>
    </row>
    <row r="2161" spans="1:37" x14ac:dyDescent="0.3">
      <c r="A2161" s="43" t="s">
        <v>295</v>
      </c>
      <c r="B2161" s="41">
        <v>850</v>
      </c>
      <c r="C2161" s="43" t="s">
        <v>5</v>
      </c>
      <c r="D2161" s="43" t="s">
        <v>6</v>
      </c>
      <c r="E2161" s="12" t="s">
        <v>363</v>
      </c>
      <c r="F2161" s="16">
        <v>4925.6000000000004</v>
      </c>
      <c r="G2161" s="16">
        <v>4834.8999999999996</v>
      </c>
      <c r="H2161" s="16">
        <v>4744.6000000000004</v>
      </c>
      <c r="I2161" s="16"/>
      <c r="J2161" s="34"/>
    </row>
    <row r="2162" spans="1:37" ht="31.2" x14ac:dyDescent="0.3">
      <c r="A2162" s="43" t="s">
        <v>296</v>
      </c>
      <c r="B2162" s="41"/>
      <c r="C2162" s="43"/>
      <c r="D2162" s="43"/>
      <c r="E2162" s="12" t="s">
        <v>506</v>
      </c>
      <c r="F2162" s="16">
        <f t="shared" ref="F2162:I2164" si="899">F2163</f>
        <v>15347.5</v>
      </c>
      <c r="G2162" s="16">
        <f t="shared" si="899"/>
        <v>0</v>
      </c>
      <c r="H2162" s="16">
        <f t="shared" si="899"/>
        <v>0</v>
      </c>
      <c r="I2162" s="16">
        <f t="shared" si="899"/>
        <v>0</v>
      </c>
      <c r="J2162" s="34"/>
      <c r="M2162" s="2" t="s">
        <v>1345</v>
      </c>
      <c r="P2162" s="21" t="s">
        <v>1346</v>
      </c>
    </row>
    <row r="2163" spans="1:37" ht="31.2" x14ac:dyDescent="0.3">
      <c r="A2163" s="43" t="s">
        <v>296</v>
      </c>
      <c r="B2163" s="41">
        <v>200</v>
      </c>
      <c r="C2163" s="43"/>
      <c r="D2163" s="43"/>
      <c r="E2163" s="12" t="s">
        <v>392</v>
      </c>
      <c r="F2163" s="16">
        <f t="shared" si="899"/>
        <v>15347.5</v>
      </c>
      <c r="G2163" s="16">
        <f t="shared" si="899"/>
        <v>0</v>
      </c>
      <c r="H2163" s="16">
        <f t="shared" si="899"/>
        <v>0</v>
      </c>
      <c r="I2163" s="16">
        <f t="shared" si="899"/>
        <v>0</v>
      </c>
      <c r="J2163" s="34"/>
      <c r="N2163" s="21" t="s">
        <v>1343</v>
      </c>
    </row>
    <row r="2164" spans="1:37" ht="46.8" x14ac:dyDescent="0.3">
      <c r="A2164" s="43" t="s">
        <v>296</v>
      </c>
      <c r="B2164" s="41">
        <v>240</v>
      </c>
      <c r="C2164" s="43"/>
      <c r="D2164" s="43"/>
      <c r="E2164" s="12" t="s">
        <v>400</v>
      </c>
      <c r="F2164" s="16">
        <f t="shared" si="899"/>
        <v>15347.5</v>
      </c>
      <c r="G2164" s="16">
        <f t="shared" si="899"/>
        <v>0</v>
      </c>
      <c r="H2164" s="16">
        <f t="shared" si="899"/>
        <v>0</v>
      </c>
      <c r="I2164" s="16">
        <f t="shared" si="899"/>
        <v>0</v>
      </c>
      <c r="J2164" s="34"/>
      <c r="O2164" s="21" t="s">
        <v>1344</v>
      </c>
    </row>
    <row r="2165" spans="1:37" x14ac:dyDescent="0.3">
      <c r="A2165" s="43" t="s">
        <v>296</v>
      </c>
      <c r="B2165" s="41">
        <v>240</v>
      </c>
      <c r="C2165" s="43" t="s">
        <v>5</v>
      </c>
      <c r="D2165" s="43" t="s">
        <v>6</v>
      </c>
      <c r="E2165" s="12" t="s">
        <v>363</v>
      </c>
      <c r="F2165" s="16">
        <f>15347.4+0.1</f>
        <v>15347.5</v>
      </c>
      <c r="G2165" s="16"/>
      <c r="H2165" s="16"/>
      <c r="I2165" s="16"/>
      <c r="J2165" s="34"/>
    </row>
    <row r="2166" spans="1:37" s="9" customFormat="1" x14ac:dyDescent="0.3">
      <c r="A2166" s="8" t="s">
        <v>299</v>
      </c>
      <c r="B2166" s="14"/>
      <c r="C2166" s="8"/>
      <c r="D2166" s="8"/>
      <c r="E2166" s="13" t="s">
        <v>424</v>
      </c>
      <c r="F2166" s="15">
        <f t="shared" ref="F2166:I2166" si="900">F2167+F2171</f>
        <v>16715.3</v>
      </c>
      <c r="G2166" s="15">
        <f t="shared" si="900"/>
        <v>17279.3</v>
      </c>
      <c r="H2166" s="15">
        <f t="shared" si="900"/>
        <v>17279.3</v>
      </c>
      <c r="I2166" s="15">
        <f t="shared" si="900"/>
        <v>0</v>
      </c>
      <c r="J2166" s="33"/>
      <c r="K2166" s="23"/>
      <c r="L2166" s="23" t="s">
        <v>1341</v>
      </c>
      <c r="M2166" s="23"/>
      <c r="N2166" s="23"/>
      <c r="O2166" s="23"/>
      <c r="P2166" s="23"/>
      <c r="Q2166" s="23"/>
      <c r="R2166" s="23"/>
      <c r="S2166" s="23"/>
      <c r="T2166" s="23"/>
      <c r="U2166" s="23"/>
      <c r="V2166" s="23"/>
      <c r="W2166" s="23"/>
      <c r="X2166" s="23"/>
      <c r="Y2166" s="23"/>
      <c r="Z2166" s="23"/>
      <c r="AA2166" s="23"/>
      <c r="AB2166" s="23"/>
      <c r="AC2166" s="23"/>
      <c r="AD2166" s="23"/>
      <c r="AE2166" s="23"/>
      <c r="AF2166" s="23"/>
      <c r="AG2166" s="23"/>
      <c r="AH2166" s="23"/>
      <c r="AI2166" s="23"/>
      <c r="AJ2166" s="23"/>
      <c r="AK2166" s="23"/>
    </row>
    <row r="2167" spans="1:37" ht="46.8" x14ac:dyDescent="0.3">
      <c r="A2167" s="43" t="s">
        <v>298</v>
      </c>
      <c r="B2167" s="41"/>
      <c r="C2167" s="43"/>
      <c r="D2167" s="43"/>
      <c r="E2167" s="12" t="s">
        <v>436</v>
      </c>
      <c r="F2167" s="16">
        <f t="shared" ref="F2167:I2169" si="901">F2168</f>
        <v>16527.3</v>
      </c>
      <c r="G2167" s="16">
        <f t="shared" si="901"/>
        <v>17279.3</v>
      </c>
      <c r="H2167" s="16">
        <f t="shared" si="901"/>
        <v>17279.3</v>
      </c>
      <c r="I2167" s="16">
        <f t="shared" si="901"/>
        <v>0</v>
      </c>
      <c r="J2167" s="34"/>
      <c r="M2167" s="2" t="s">
        <v>1345</v>
      </c>
      <c r="P2167" s="21" t="s">
        <v>1346</v>
      </c>
    </row>
    <row r="2168" spans="1:37" ht="46.8" x14ac:dyDescent="0.3">
      <c r="A2168" s="43" t="s">
        <v>298</v>
      </c>
      <c r="B2168" s="41">
        <v>600</v>
      </c>
      <c r="C2168" s="43"/>
      <c r="D2168" s="43"/>
      <c r="E2168" s="12" t="s">
        <v>395</v>
      </c>
      <c r="F2168" s="16">
        <f t="shared" si="901"/>
        <v>16527.3</v>
      </c>
      <c r="G2168" s="16">
        <f t="shared" si="901"/>
        <v>17279.3</v>
      </c>
      <c r="H2168" s="16">
        <f t="shared" si="901"/>
        <v>17279.3</v>
      </c>
      <c r="I2168" s="16">
        <f t="shared" si="901"/>
        <v>0</v>
      </c>
      <c r="J2168" s="34"/>
      <c r="N2168" s="21" t="s">
        <v>1343</v>
      </c>
    </row>
    <row r="2169" spans="1:37" x14ac:dyDescent="0.3">
      <c r="A2169" s="43" t="s">
        <v>298</v>
      </c>
      <c r="B2169" s="41">
        <v>610</v>
      </c>
      <c r="C2169" s="43"/>
      <c r="D2169" s="43"/>
      <c r="E2169" s="12" t="s">
        <v>409</v>
      </c>
      <c r="F2169" s="16">
        <f t="shared" si="901"/>
        <v>16527.3</v>
      </c>
      <c r="G2169" s="16">
        <f t="shared" si="901"/>
        <v>17279.3</v>
      </c>
      <c r="H2169" s="16">
        <f t="shared" si="901"/>
        <v>17279.3</v>
      </c>
      <c r="I2169" s="16">
        <f t="shared" si="901"/>
        <v>0</v>
      </c>
      <c r="J2169" s="34"/>
      <c r="O2169" s="21" t="s">
        <v>1344</v>
      </c>
    </row>
    <row r="2170" spans="1:37" x14ac:dyDescent="0.3">
      <c r="A2170" s="43" t="s">
        <v>298</v>
      </c>
      <c r="B2170" s="41">
        <v>610</v>
      </c>
      <c r="C2170" s="43" t="s">
        <v>5</v>
      </c>
      <c r="D2170" s="43" t="s">
        <v>6</v>
      </c>
      <c r="E2170" s="12" t="s">
        <v>363</v>
      </c>
      <c r="F2170" s="16">
        <v>16527.3</v>
      </c>
      <c r="G2170" s="16">
        <v>17279.3</v>
      </c>
      <c r="H2170" s="16">
        <v>17279.3</v>
      </c>
      <c r="I2170" s="16"/>
      <c r="J2170" s="34"/>
    </row>
    <row r="2171" spans="1:37" ht="31.2" x14ac:dyDescent="0.3">
      <c r="A2171" s="17" t="s">
        <v>785</v>
      </c>
      <c r="B2171" s="41"/>
      <c r="C2171" s="43"/>
      <c r="D2171" s="43"/>
      <c r="E2171" s="12" t="s">
        <v>786</v>
      </c>
      <c r="F2171" s="16">
        <f t="shared" ref="F2171:I2173" si="902">F2172</f>
        <v>188</v>
      </c>
      <c r="G2171" s="16">
        <f t="shared" si="902"/>
        <v>0</v>
      </c>
      <c r="H2171" s="16">
        <f t="shared" si="902"/>
        <v>0</v>
      </c>
      <c r="I2171" s="16">
        <f t="shared" si="902"/>
        <v>0</v>
      </c>
      <c r="J2171" s="34"/>
      <c r="M2171" s="2" t="s">
        <v>1345</v>
      </c>
      <c r="P2171" s="21" t="s">
        <v>1346</v>
      </c>
    </row>
    <row r="2172" spans="1:37" ht="46.8" x14ac:dyDescent="0.3">
      <c r="A2172" s="17" t="s">
        <v>785</v>
      </c>
      <c r="B2172" s="41">
        <v>600</v>
      </c>
      <c r="C2172" s="43"/>
      <c r="D2172" s="43"/>
      <c r="E2172" s="12" t="s">
        <v>395</v>
      </c>
      <c r="F2172" s="16">
        <f t="shared" si="902"/>
        <v>188</v>
      </c>
      <c r="G2172" s="16">
        <f t="shared" si="902"/>
        <v>0</v>
      </c>
      <c r="H2172" s="16">
        <f t="shared" si="902"/>
        <v>0</v>
      </c>
      <c r="I2172" s="16">
        <f t="shared" si="902"/>
        <v>0</v>
      </c>
      <c r="J2172" s="34"/>
      <c r="N2172" s="21" t="s">
        <v>1343</v>
      </c>
    </row>
    <row r="2173" spans="1:37" x14ac:dyDescent="0.3">
      <c r="A2173" s="17" t="s">
        <v>785</v>
      </c>
      <c r="B2173" s="41">
        <v>610</v>
      </c>
      <c r="C2173" s="43"/>
      <c r="D2173" s="43"/>
      <c r="E2173" s="12" t="s">
        <v>409</v>
      </c>
      <c r="F2173" s="16">
        <f t="shared" si="902"/>
        <v>188</v>
      </c>
      <c r="G2173" s="16">
        <f t="shared" si="902"/>
        <v>0</v>
      </c>
      <c r="H2173" s="16">
        <f t="shared" si="902"/>
        <v>0</v>
      </c>
      <c r="I2173" s="16">
        <f t="shared" si="902"/>
        <v>0</v>
      </c>
      <c r="J2173" s="34"/>
      <c r="O2173" s="21" t="s">
        <v>1344</v>
      </c>
    </row>
    <row r="2174" spans="1:37" x14ac:dyDescent="0.3">
      <c r="A2174" s="17" t="s">
        <v>785</v>
      </c>
      <c r="B2174" s="41">
        <v>610</v>
      </c>
      <c r="C2174" s="43" t="s">
        <v>5</v>
      </c>
      <c r="D2174" s="43" t="s">
        <v>6</v>
      </c>
      <c r="E2174" s="12" t="s">
        <v>363</v>
      </c>
      <c r="F2174" s="16">
        <v>188</v>
      </c>
      <c r="G2174" s="16"/>
      <c r="H2174" s="16"/>
      <c r="I2174" s="16"/>
      <c r="J2174" s="34"/>
    </row>
    <row r="2175" spans="1:37" s="9" customFormat="1" ht="46.8" x14ac:dyDescent="0.3">
      <c r="A2175" s="8" t="s">
        <v>300</v>
      </c>
      <c r="B2175" s="14"/>
      <c r="C2175" s="8"/>
      <c r="D2175" s="8"/>
      <c r="E2175" s="13" t="s">
        <v>425</v>
      </c>
      <c r="F2175" s="15">
        <f>F2176+F2179+F2182</f>
        <v>141000</v>
      </c>
      <c r="G2175" s="15">
        <f>G2176+G2179+G2182</f>
        <v>141000</v>
      </c>
      <c r="H2175" s="15">
        <f>H2176+H2179+H2182</f>
        <v>141000</v>
      </c>
      <c r="I2175" s="15">
        <f>I2176+I2179+I2182</f>
        <v>0</v>
      </c>
      <c r="J2175" s="33"/>
      <c r="K2175" s="23"/>
      <c r="L2175" s="23" t="s">
        <v>1341</v>
      </c>
      <c r="M2175" s="23" t="s">
        <v>1345</v>
      </c>
      <c r="N2175" s="23"/>
      <c r="O2175" s="23"/>
      <c r="P2175" s="23" t="s">
        <v>1346</v>
      </c>
      <c r="Q2175" s="23"/>
      <c r="R2175" s="23"/>
      <c r="S2175" s="23"/>
      <c r="T2175" s="23"/>
      <c r="U2175" s="23"/>
      <c r="V2175" s="23"/>
      <c r="W2175" s="23"/>
      <c r="X2175" s="23"/>
      <c r="Y2175" s="23"/>
      <c r="Z2175" s="23"/>
      <c r="AA2175" s="23"/>
      <c r="AB2175" s="23"/>
      <c r="AC2175" s="23"/>
      <c r="AD2175" s="23"/>
      <c r="AE2175" s="23"/>
      <c r="AF2175" s="23"/>
      <c r="AG2175" s="23"/>
      <c r="AH2175" s="23"/>
      <c r="AI2175" s="23"/>
      <c r="AJ2175" s="23"/>
      <c r="AK2175" s="23"/>
    </row>
    <row r="2176" spans="1:37" x14ac:dyDescent="0.3">
      <c r="A2176" s="43" t="s">
        <v>300</v>
      </c>
      <c r="B2176" s="41">
        <v>800</v>
      </c>
      <c r="C2176" s="43"/>
      <c r="D2176" s="43"/>
      <c r="E2176" s="12" t="s">
        <v>397</v>
      </c>
      <c r="F2176" s="16">
        <f t="shared" ref="F2176:I2177" si="903">F2177</f>
        <v>141000</v>
      </c>
      <c r="G2176" s="16">
        <f t="shared" si="903"/>
        <v>141000</v>
      </c>
      <c r="H2176" s="16">
        <f t="shared" si="903"/>
        <v>141000</v>
      </c>
      <c r="I2176" s="16">
        <f t="shared" si="903"/>
        <v>0</v>
      </c>
      <c r="J2176" s="34"/>
      <c r="N2176" s="21" t="s">
        <v>1343</v>
      </c>
    </row>
    <row r="2177" spans="1:37" x14ac:dyDescent="0.3">
      <c r="A2177" s="43" t="s">
        <v>300</v>
      </c>
      <c r="B2177" s="41">
        <v>870</v>
      </c>
      <c r="C2177" s="43"/>
      <c r="D2177" s="43"/>
      <c r="E2177" s="12" t="s">
        <v>416</v>
      </c>
      <c r="F2177" s="16">
        <f>F2178</f>
        <v>141000</v>
      </c>
      <c r="G2177" s="16">
        <f t="shared" si="903"/>
        <v>141000</v>
      </c>
      <c r="H2177" s="16">
        <f t="shared" si="903"/>
        <v>141000</v>
      </c>
      <c r="I2177" s="16">
        <f t="shared" si="903"/>
        <v>0</v>
      </c>
      <c r="J2177" s="34"/>
      <c r="O2177" s="21" t="s">
        <v>1344</v>
      </c>
    </row>
    <row r="2178" spans="1:37" x14ac:dyDescent="0.3">
      <c r="A2178" s="43" t="s">
        <v>300</v>
      </c>
      <c r="B2178" s="41">
        <v>870</v>
      </c>
      <c r="C2178" s="43" t="s">
        <v>5</v>
      </c>
      <c r="D2178" s="43" t="s">
        <v>6</v>
      </c>
      <c r="E2178" s="12" t="s">
        <v>363</v>
      </c>
      <c r="F2178" s="16">
        <v>141000</v>
      </c>
      <c r="G2178" s="16">
        <v>141000</v>
      </c>
      <c r="H2178" s="16">
        <v>141000</v>
      </c>
      <c r="I2178" s="16"/>
      <c r="J2178" s="34"/>
    </row>
    <row r="2179" spans="1:37" ht="46.8" hidden="1" x14ac:dyDescent="0.3">
      <c r="A2179" s="43" t="s">
        <v>300</v>
      </c>
      <c r="B2179" s="41">
        <v>600</v>
      </c>
      <c r="C2179" s="43"/>
      <c r="D2179" s="43"/>
      <c r="E2179" s="12" t="s">
        <v>395</v>
      </c>
      <c r="F2179" s="16">
        <f t="shared" ref="F2179:I2180" si="904">F2180</f>
        <v>0</v>
      </c>
      <c r="G2179" s="16">
        <f t="shared" si="904"/>
        <v>0</v>
      </c>
      <c r="H2179" s="16">
        <f t="shared" si="904"/>
        <v>0</v>
      </c>
      <c r="I2179" s="16">
        <f t="shared" si="904"/>
        <v>0</v>
      </c>
      <c r="J2179" s="34">
        <v>0</v>
      </c>
      <c r="N2179" s="21" t="s">
        <v>1343</v>
      </c>
    </row>
    <row r="2180" spans="1:37" ht="78" hidden="1" x14ac:dyDescent="0.3">
      <c r="A2180" s="43" t="s">
        <v>300</v>
      </c>
      <c r="B2180" s="41">
        <v>630</v>
      </c>
      <c r="C2180" s="43"/>
      <c r="D2180" s="43"/>
      <c r="E2180" s="12" t="s">
        <v>758</v>
      </c>
      <c r="F2180" s="16">
        <f t="shared" si="904"/>
        <v>0</v>
      </c>
      <c r="G2180" s="16">
        <f t="shared" si="904"/>
        <v>0</v>
      </c>
      <c r="H2180" s="16">
        <f t="shared" si="904"/>
        <v>0</v>
      </c>
      <c r="I2180" s="16">
        <f t="shared" si="904"/>
        <v>0</v>
      </c>
      <c r="J2180" s="34">
        <v>0</v>
      </c>
      <c r="O2180" s="21" t="s">
        <v>1344</v>
      </c>
    </row>
    <row r="2181" spans="1:37" hidden="1" x14ac:dyDescent="0.3">
      <c r="A2181" s="43" t="s">
        <v>300</v>
      </c>
      <c r="B2181" s="41">
        <v>630</v>
      </c>
      <c r="C2181" s="43" t="s">
        <v>112</v>
      </c>
      <c r="D2181" s="43" t="s">
        <v>26</v>
      </c>
      <c r="E2181" s="12" t="s">
        <v>367</v>
      </c>
      <c r="F2181" s="16"/>
      <c r="G2181" s="16"/>
      <c r="H2181" s="16"/>
      <c r="I2181" s="16"/>
      <c r="J2181" s="34">
        <v>0</v>
      </c>
    </row>
    <row r="2182" spans="1:37" hidden="1" x14ac:dyDescent="0.3">
      <c r="A2182" s="43" t="s">
        <v>300</v>
      </c>
      <c r="B2182" s="41">
        <v>800</v>
      </c>
      <c r="C2182" s="43"/>
      <c r="D2182" s="43"/>
      <c r="E2182" s="12" t="s">
        <v>397</v>
      </c>
      <c r="F2182" s="16">
        <f t="shared" ref="F2182:I2182" si="905">F2183</f>
        <v>0</v>
      </c>
      <c r="G2182" s="16">
        <f t="shared" si="905"/>
        <v>0</v>
      </c>
      <c r="H2182" s="16">
        <f t="shared" si="905"/>
        <v>0</v>
      </c>
      <c r="I2182" s="16">
        <f t="shared" si="905"/>
        <v>0</v>
      </c>
      <c r="J2182" s="34">
        <v>0</v>
      </c>
      <c r="N2182" s="21" t="s">
        <v>1343</v>
      </c>
    </row>
    <row r="2183" spans="1:37" ht="78" hidden="1" x14ac:dyDescent="0.3">
      <c r="A2183" s="43" t="s">
        <v>300</v>
      </c>
      <c r="B2183" s="41">
        <v>810</v>
      </c>
      <c r="C2183" s="43"/>
      <c r="D2183" s="43"/>
      <c r="E2183" s="12" t="s">
        <v>412</v>
      </c>
      <c r="F2183" s="16">
        <f t="shared" ref="F2183:I2183" si="906">F2184+F2185</f>
        <v>0</v>
      </c>
      <c r="G2183" s="16">
        <f t="shared" si="906"/>
        <v>0</v>
      </c>
      <c r="H2183" s="16">
        <f t="shared" si="906"/>
        <v>0</v>
      </c>
      <c r="I2183" s="16">
        <f t="shared" si="906"/>
        <v>0</v>
      </c>
      <c r="J2183" s="34">
        <v>0</v>
      </c>
      <c r="O2183" s="21" t="s">
        <v>1344</v>
      </c>
    </row>
    <row r="2184" spans="1:37" hidden="1" x14ac:dyDescent="0.3">
      <c r="A2184" s="43" t="s">
        <v>300</v>
      </c>
      <c r="B2184" s="41">
        <v>810</v>
      </c>
      <c r="C2184" s="43" t="s">
        <v>112</v>
      </c>
      <c r="D2184" s="43" t="s">
        <v>26</v>
      </c>
      <c r="E2184" s="12" t="s">
        <v>367</v>
      </c>
      <c r="F2184" s="16"/>
      <c r="G2184" s="16"/>
      <c r="H2184" s="16"/>
      <c r="I2184" s="16"/>
      <c r="J2184" s="34">
        <v>0</v>
      </c>
    </row>
    <row r="2185" spans="1:37" hidden="1" x14ac:dyDescent="0.3">
      <c r="A2185" s="43" t="s">
        <v>300</v>
      </c>
      <c r="B2185" s="41">
        <v>810</v>
      </c>
      <c r="C2185" s="43" t="s">
        <v>159</v>
      </c>
      <c r="D2185" s="43" t="s">
        <v>17</v>
      </c>
      <c r="E2185" s="12" t="s">
        <v>371</v>
      </c>
      <c r="F2185" s="16"/>
      <c r="G2185" s="16"/>
      <c r="H2185" s="16"/>
      <c r="I2185" s="16"/>
      <c r="J2185" s="34">
        <v>0</v>
      </c>
    </row>
    <row r="2186" spans="1:37" s="9" customFormat="1" x14ac:dyDescent="0.3">
      <c r="A2186" s="8" t="s">
        <v>321</v>
      </c>
      <c r="B2186" s="14"/>
      <c r="C2186" s="8"/>
      <c r="D2186" s="8"/>
      <c r="E2186" s="13" t="s">
        <v>426</v>
      </c>
      <c r="F2186" s="15">
        <f>F2191+F2198+F2202+F2210+F2214+F2218+F2230+F2234+F2238+F2244+F2252+F2260+F2264+F2273+F2282+F2286+F2311+F2319+F2323+F2327+F2297+F2301+F2256+F2315+F2206+F2248+F2187+F2290</f>
        <v>463521.39999999997</v>
      </c>
      <c r="G2186" s="15">
        <f>G2191+G2198+G2202+G2210+G2214+G2218+G2230+G2234+G2238+G2244+G2252+G2260+G2264+G2273+G2282+G2286+G2311+G2319+G2323+G2327+G2297+G2301+G2256+G2315+G2206+G2248+G2187+G2290</f>
        <v>413612.20000000007</v>
      </c>
      <c r="H2186" s="15">
        <f>H2191+H2198+H2202+H2210+H2214+H2218+H2230+H2234+H2238+H2244+H2252+H2260+H2264+H2273+H2282+H2286+H2311+H2319+H2323+H2327+H2297+H2301+H2256+H2315+H2206+H2248+H2187+H2290</f>
        <v>514205.7</v>
      </c>
      <c r="I2186" s="15">
        <f>I2191+I2198+I2202+I2210+I2214+I2218+I2230+I2234+I2238+I2244+I2252+I2260+I2264+I2273+I2282+I2286+I2311+I2319+I2323+I2327+I2297+I2301+I2256+I2315+I2206+I2248+I2187+I2290</f>
        <v>0</v>
      </c>
      <c r="J2186" s="33"/>
      <c r="K2186" s="23"/>
      <c r="L2186" s="23" t="s">
        <v>1341</v>
      </c>
      <c r="M2186" s="23"/>
      <c r="N2186" s="23"/>
      <c r="O2186" s="23"/>
      <c r="P2186" s="23"/>
      <c r="Q2186" s="23"/>
      <c r="R2186" s="23"/>
      <c r="S2186" s="23"/>
      <c r="T2186" s="23"/>
      <c r="U2186" s="23"/>
      <c r="V2186" s="23"/>
      <c r="W2186" s="23"/>
      <c r="X2186" s="23"/>
      <c r="Y2186" s="23"/>
      <c r="Z2186" s="23"/>
      <c r="AA2186" s="23"/>
      <c r="AB2186" s="23"/>
      <c r="AC2186" s="23"/>
      <c r="AD2186" s="23"/>
      <c r="AE2186" s="23"/>
      <c r="AF2186" s="23"/>
      <c r="AG2186" s="23"/>
      <c r="AH2186" s="23"/>
      <c r="AI2186" s="23"/>
      <c r="AJ2186" s="23"/>
      <c r="AK2186" s="23"/>
    </row>
    <row r="2187" spans="1:37" ht="31.2" x14ac:dyDescent="0.3">
      <c r="A2187" s="17" t="s">
        <v>1223</v>
      </c>
      <c r="B2187" s="41"/>
      <c r="C2187" s="43"/>
      <c r="D2187" s="43"/>
      <c r="E2187" s="12" t="s">
        <v>1224</v>
      </c>
      <c r="F2187" s="16">
        <f t="shared" ref="F2187:I2189" si="907">F2188</f>
        <v>0</v>
      </c>
      <c r="G2187" s="16">
        <f t="shared" si="907"/>
        <v>0</v>
      </c>
      <c r="H2187" s="16">
        <f t="shared" si="907"/>
        <v>100787.8</v>
      </c>
      <c r="I2187" s="16">
        <f t="shared" si="907"/>
        <v>0</v>
      </c>
      <c r="J2187" s="34"/>
      <c r="M2187" s="2" t="s">
        <v>1345</v>
      </c>
      <c r="P2187" s="21" t="s">
        <v>1346</v>
      </c>
    </row>
    <row r="2188" spans="1:37" x14ac:dyDescent="0.3">
      <c r="A2188" s="17" t="s">
        <v>1223</v>
      </c>
      <c r="B2188" s="41">
        <v>800</v>
      </c>
      <c r="C2188" s="43"/>
      <c r="D2188" s="43"/>
      <c r="E2188" s="12" t="s">
        <v>397</v>
      </c>
      <c r="F2188" s="16">
        <f t="shared" si="907"/>
        <v>0</v>
      </c>
      <c r="G2188" s="16">
        <f t="shared" si="907"/>
        <v>0</v>
      </c>
      <c r="H2188" s="16">
        <f t="shared" si="907"/>
        <v>100787.8</v>
      </c>
      <c r="I2188" s="16">
        <f t="shared" si="907"/>
        <v>0</v>
      </c>
      <c r="J2188" s="34"/>
      <c r="N2188" s="21" t="s">
        <v>1343</v>
      </c>
    </row>
    <row r="2189" spans="1:37" x14ac:dyDescent="0.3">
      <c r="A2189" s="17" t="s">
        <v>1223</v>
      </c>
      <c r="B2189" s="41">
        <v>880</v>
      </c>
      <c r="C2189" s="43"/>
      <c r="D2189" s="43"/>
      <c r="E2189" s="12" t="s">
        <v>1225</v>
      </c>
      <c r="F2189" s="16">
        <f t="shared" si="907"/>
        <v>0</v>
      </c>
      <c r="G2189" s="16">
        <f t="shared" si="907"/>
        <v>0</v>
      </c>
      <c r="H2189" s="16">
        <f t="shared" si="907"/>
        <v>100787.8</v>
      </c>
      <c r="I2189" s="16">
        <f t="shared" si="907"/>
        <v>0</v>
      </c>
      <c r="J2189" s="34"/>
      <c r="O2189" s="21" t="s">
        <v>1344</v>
      </c>
    </row>
    <row r="2190" spans="1:37" ht="31.2" x14ac:dyDescent="0.3">
      <c r="A2190" s="17" t="s">
        <v>1223</v>
      </c>
      <c r="B2190" s="41">
        <v>880</v>
      </c>
      <c r="C2190" s="43" t="s">
        <v>5</v>
      </c>
      <c r="D2190" s="43" t="s">
        <v>25</v>
      </c>
      <c r="E2190" s="12" t="s">
        <v>1120</v>
      </c>
      <c r="F2190" s="16"/>
      <c r="G2190" s="16"/>
      <c r="H2190" s="16">
        <v>100787.8</v>
      </c>
      <c r="I2190" s="16"/>
      <c r="J2190" s="34"/>
    </row>
    <row r="2191" spans="1:37" ht="31.2" x14ac:dyDescent="0.3">
      <c r="A2191" s="43" t="s">
        <v>301</v>
      </c>
      <c r="B2191" s="41"/>
      <c r="C2191" s="43"/>
      <c r="D2191" s="43"/>
      <c r="E2191" s="12" t="s">
        <v>721</v>
      </c>
      <c r="F2191" s="16">
        <f>F2195+F2192</f>
        <v>1372.4</v>
      </c>
      <c r="G2191" s="16">
        <f t="shared" ref="G2191:I2191" si="908">G2195+G2192</f>
        <v>889</v>
      </c>
      <c r="H2191" s="16">
        <f t="shared" si="908"/>
        <v>576</v>
      </c>
      <c r="I2191" s="16">
        <f t="shared" si="908"/>
        <v>0</v>
      </c>
      <c r="J2191" s="34"/>
      <c r="M2191" s="2" t="s">
        <v>1345</v>
      </c>
      <c r="P2191" s="21" t="s">
        <v>1346</v>
      </c>
    </row>
    <row r="2192" spans="1:37" ht="31.2" hidden="1" x14ac:dyDescent="0.3">
      <c r="A2192" s="43" t="s">
        <v>301</v>
      </c>
      <c r="B2192" s="41">
        <v>200</v>
      </c>
      <c r="C2192" s="43"/>
      <c r="D2192" s="43"/>
      <c r="E2192" s="12" t="s">
        <v>392</v>
      </c>
      <c r="F2192" s="16">
        <f>F2193</f>
        <v>0</v>
      </c>
      <c r="G2192" s="16">
        <f t="shared" ref="G2192:I2193" si="909">G2193</f>
        <v>0</v>
      </c>
      <c r="H2192" s="16">
        <f t="shared" si="909"/>
        <v>0</v>
      </c>
      <c r="I2192" s="16">
        <f t="shared" si="909"/>
        <v>0</v>
      </c>
      <c r="J2192" s="34">
        <v>0</v>
      </c>
      <c r="N2192" s="21" t="s">
        <v>1343</v>
      </c>
    </row>
    <row r="2193" spans="1:37" ht="46.8" hidden="1" x14ac:dyDescent="0.3">
      <c r="A2193" s="43" t="s">
        <v>301</v>
      </c>
      <c r="B2193" s="41">
        <v>240</v>
      </c>
      <c r="C2193" s="43"/>
      <c r="D2193" s="43"/>
      <c r="E2193" s="12" t="s">
        <v>400</v>
      </c>
      <c r="F2193" s="16">
        <f>F2194</f>
        <v>0</v>
      </c>
      <c r="G2193" s="16">
        <f t="shared" si="909"/>
        <v>0</v>
      </c>
      <c r="H2193" s="16">
        <f t="shared" si="909"/>
        <v>0</v>
      </c>
      <c r="I2193" s="16">
        <f t="shared" si="909"/>
        <v>0</v>
      </c>
      <c r="J2193" s="34">
        <v>0</v>
      </c>
      <c r="O2193" s="21" t="s">
        <v>1344</v>
      </c>
    </row>
    <row r="2194" spans="1:37" hidden="1" x14ac:dyDescent="0.3">
      <c r="A2194" s="43" t="s">
        <v>301</v>
      </c>
      <c r="B2194" s="41">
        <v>240</v>
      </c>
      <c r="C2194" s="43" t="s">
        <v>5</v>
      </c>
      <c r="D2194" s="43" t="s">
        <v>159</v>
      </c>
      <c r="E2194" s="12" t="s">
        <v>530</v>
      </c>
      <c r="F2194" s="16"/>
      <c r="G2194" s="16"/>
      <c r="H2194" s="16"/>
      <c r="I2194" s="16"/>
      <c r="J2194" s="34">
        <v>0</v>
      </c>
    </row>
    <row r="2195" spans="1:37" x14ac:dyDescent="0.3">
      <c r="A2195" s="43" t="s">
        <v>301</v>
      </c>
      <c r="B2195" s="41">
        <v>800</v>
      </c>
      <c r="C2195" s="43"/>
      <c r="D2195" s="43"/>
      <c r="E2195" s="12" t="s">
        <v>397</v>
      </c>
      <c r="F2195" s="16">
        <f t="shared" ref="F2195:I2196" si="910">F2196</f>
        <v>1372.4</v>
      </c>
      <c r="G2195" s="16">
        <f t="shared" si="910"/>
        <v>889</v>
      </c>
      <c r="H2195" s="16">
        <f t="shared" si="910"/>
        <v>576</v>
      </c>
      <c r="I2195" s="16">
        <f t="shared" si="910"/>
        <v>0</v>
      </c>
      <c r="J2195" s="34"/>
      <c r="N2195" s="21" t="s">
        <v>1343</v>
      </c>
    </row>
    <row r="2196" spans="1:37" x14ac:dyDescent="0.3">
      <c r="A2196" s="43" t="s">
        <v>301</v>
      </c>
      <c r="B2196" s="41">
        <v>850</v>
      </c>
      <c r="C2196" s="43"/>
      <c r="D2196" s="43"/>
      <c r="E2196" s="12" t="s">
        <v>414</v>
      </c>
      <c r="F2196" s="16">
        <f t="shared" si="910"/>
        <v>1372.4</v>
      </c>
      <c r="G2196" s="16">
        <f t="shared" si="910"/>
        <v>889</v>
      </c>
      <c r="H2196" s="16">
        <f t="shared" si="910"/>
        <v>576</v>
      </c>
      <c r="I2196" s="16">
        <f t="shared" si="910"/>
        <v>0</v>
      </c>
      <c r="J2196" s="34"/>
      <c r="O2196" s="21" t="s">
        <v>1344</v>
      </c>
    </row>
    <row r="2197" spans="1:37" x14ac:dyDescent="0.3">
      <c r="A2197" s="43" t="s">
        <v>301</v>
      </c>
      <c r="B2197" s="41">
        <v>850</v>
      </c>
      <c r="C2197" s="43" t="s">
        <v>5</v>
      </c>
      <c r="D2197" s="43" t="s">
        <v>6</v>
      </c>
      <c r="E2197" s="12" t="s">
        <v>363</v>
      </c>
      <c r="F2197" s="16">
        <v>1372.4</v>
      </c>
      <c r="G2197" s="16">
        <v>889</v>
      </c>
      <c r="H2197" s="16">
        <v>576</v>
      </c>
      <c r="I2197" s="16"/>
      <c r="J2197" s="34"/>
    </row>
    <row r="2198" spans="1:37" ht="31.2" x14ac:dyDescent="0.3">
      <c r="A2198" s="43" t="s">
        <v>302</v>
      </c>
      <c r="B2198" s="41"/>
      <c r="C2198" s="43"/>
      <c r="D2198" s="43"/>
      <c r="E2198" s="12" t="s">
        <v>769</v>
      </c>
      <c r="F2198" s="16">
        <f t="shared" ref="F2198:I2200" si="911">F2199</f>
        <v>2347.6999999999998</v>
      </c>
      <c r="G2198" s="16">
        <f t="shared" si="911"/>
        <v>2280.4</v>
      </c>
      <c r="H2198" s="16">
        <f t="shared" si="911"/>
        <v>2280.4</v>
      </c>
      <c r="I2198" s="16">
        <f t="shared" si="911"/>
        <v>0</v>
      </c>
      <c r="J2198" s="34"/>
      <c r="M2198" s="2" t="s">
        <v>1345</v>
      </c>
      <c r="P2198" s="21" t="s">
        <v>1346</v>
      </c>
    </row>
    <row r="2199" spans="1:37" ht="31.2" x14ac:dyDescent="0.3">
      <c r="A2199" s="43" t="s">
        <v>302</v>
      </c>
      <c r="B2199" s="41">
        <v>200</v>
      </c>
      <c r="C2199" s="43"/>
      <c r="D2199" s="43"/>
      <c r="E2199" s="12" t="s">
        <v>392</v>
      </c>
      <c r="F2199" s="16">
        <f t="shared" si="911"/>
        <v>2347.6999999999998</v>
      </c>
      <c r="G2199" s="16">
        <f t="shared" si="911"/>
        <v>2280.4</v>
      </c>
      <c r="H2199" s="16">
        <f t="shared" si="911"/>
        <v>2280.4</v>
      </c>
      <c r="I2199" s="16">
        <f t="shared" si="911"/>
        <v>0</v>
      </c>
      <c r="J2199" s="34"/>
      <c r="N2199" s="21" t="s">
        <v>1343</v>
      </c>
    </row>
    <row r="2200" spans="1:37" ht="46.8" x14ac:dyDescent="0.3">
      <c r="A2200" s="43" t="s">
        <v>302</v>
      </c>
      <c r="B2200" s="41">
        <v>240</v>
      </c>
      <c r="C2200" s="43"/>
      <c r="D2200" s="43"/>
      <c r="E2200" s="12" t="s">
        <v>400</v>
      </c>
      <c r="F2200" s="16">
        <f t="shared" si="911"/>
        <v>2347.6999999999998</v>
      </c>
      <c r="G2200" s="16">
        <f t="shared" si="911"/>
        <v>2280.4</v>
      </c>
      <c r="H2200" s="16">
        <f t="shared" si="911"/>
        <v>2280.4</v>
      </c>
      <c r="I2200" s="16">
        <f t="shared" si="911"/>
        <v>0</v>
      </c>
      <c r="J2200" s="34"/>
      <c r="O2200" s="21" t="s">
        <v>1344</v>
      </c>
    </row>
    <row r="2201" spans="1:37" ht="31.2" x14ac:dyDescent="0.3">
      <c r="A2201" s="43" t="s">
        <v>302</v>
      </c>
      <c r="B2201" s="41">
        <v>240</v>
      </c>
      <c r="C2201" s="43" t="s">
        <v>25</v>
      </c>
      <c r="D2201" s="43" t="s">
        <v>159</v>
      </c>
      <c r="E2201" s="12" t="s">
        <v>377</v>
      </c>
      <c r="F2201" s="16">
        <f>967.4+730.7+649.6</f>
        <v>2347.6999999999998</v>
      </c>
      <c r="G2201" s="16">
        <f>900.1+730.7+649.6</f>
        <v>2280.4</v>
      </c>
      <c r="H2201" s="16">
        <f>900.1+730.7+649.6</f>
        <v>2280.4</v>
      </c>
      <c r="I2201" s="16"/>
      <c r="J2201" s="34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  <c r="AH2201" s="2"/>
      <c r="AI2201" s="2"/>
      <c r="AJ2201" s="2"/>
      <c r="AK2201" s="2"/>
    </row>
    <row r="2202" spans="1:37" ht="31.2" x14ac:dyDescent="0.3">
      <c r="A2202" s="43" t="s">
        <v>303</v>
      </c>
      <c r="B2202" s="41"/>
      <c r="C2202" s="43"/>
      <c r="D2202" s="43"/>
      <c r="E2202" s="12" t="s">
        <v>507</v>
      </c>
      <c r="F2202" s="16">
        <f t="shared" ref="F2202:I2204" si="912">F2203</f>
        <v>50182.7</v>
      </c>
      <c r="G2202" s="16">
        <f t="shared" si="912"/>
        <v>34526.199999999997</v>
      </c>
      <c r="H2202" s="16">
        <f t="shared" si="912"/>
        <v>34526.199999999997</v>
      </c>
      <c r="I2202" s="16">
        <f t="shared" si="912"/>
        <v>0</v>
      </c>
      <c r="J2202" s="34"/>
      <c r="K2202" s="2"/>
      <c r="L2202" s="2"/>
      <c r="M2202" s="2" t="s">
        <v>1345</v>
      </c>
      <c r="N2202" s="2"/>
      <c r="O2202" s="2"/>
      <c r="P2202" s="21" t="s">
        <v>1346</v>
      </c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  <c r="AH2202" s="2"/>
      <c r="AI2202" s="2"/>
      <c r="AJ2202" s="2"/>
      <c r="AK2202" s="2"/>
    </row>
    <row r="2203" spans="1:37" ht="31.2" x14ac:dyDescent="0.3">
      <c r="A2203" s="43" t="s">
        <v>303</v>
      </c>
      <c r="B2203" s="41">
        <v>200</v>
      </c>
      <c r="C2203" s="43"/>
      <c r="D2203" s="43"/>
      <c r="E2203" s="12" t="s">
        <v>392</v>
      </c>
      <c r="F2203" s="16">
        <f t="shared" si="912"/>
        <v>50182.7</v>
      </c>
      <c r="G2203" s="16">
        <f t="shared" si="912"/>
        <v>34526.199999999997</v>
      </c>
      <c r="H2203" s="16">
        <f t="shared" si="912"/>
        <v>34526.199999999997</v>
      </c>
      <c r="I2203" s="16">
        <f t="shared" si="912"/>
        <v>0</v>
      </c>
      <c r="J2203" s="34"/>
      <c r="K2203" s="2"/>
      <c r="L2203" s="2"/>
      <c r="M2203" s="2"/>
      <c r="N2203" s="21" t="s">
        <v>1343</v>
      </c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  <c r="AH2203" s="2"/>
      <c r="AI2203" s="2"/>
      <c r="AJ2203" s="2"/>
      <c r="AK2203" s="2"/>
    </row>
    <row r="2204" spans="1:37" ht="46.8" x14ac:dyDescent="0.3">
      <c r="A2204" s="43" t="s">
        <v>303</v>
      </c>
      <c r="B2204" s="41">
        <v>240</v>
      </c>
      <c r="C2204" s="43"/>
      <c r="D2204" s="43"/>
      <c r="E2204" s="12" t="s">
        <v>400</v>
      </c>
      <c r="F2204" s="16">
        <f t="shared" si="912"/>
        <v>50182.7</v>
      </c>
      <c r="G2204" s="16">
        <f t="shared" si="912"/>
        <v>34526.199999999997</v>
      </c>
      <c r="H2204" s="16">
        <f t="shared" si="912"/>
        <v>34526.199999999997</v>
      </c>
      <c r="I2204" s="16">
        <f t="shared" si="912"/>
        <v>0</v>
      </c>
      <c r="J2204" s="34"/>
      <c r="K2204" s="2"/>
      <c r="L2204" s="2"/>
      <c r="M2204" s="2"/>
      <c r="N2204" s="2"/>
      <c r="O2204" s="21" t="s">
        <v>1344</v>
      </c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  <c r="AH2204" s="2"/>
      <c r="AI2204" s="2"/>
      <c r="AJ2204" s="2"/>
      <c r="AK2204" s="2"/>
    </row>
    <row r="2205" spans="1:37" x14ac:dyDescent="0.3">
      <c r="A2205" s="43" t="s">
        <v>303</v>
      </c>
      <c r="B2205" s="41">
        <v>240</v>
      </c>
      <c r="C2205" s="43" t="s">
        <v>5</v>
      </c>
      <c r="D2205" s="43" t="s">
        <v>6</v>
      </c>
      <c r="E2205" s="12" t="s">
        <v>363</v>
      </c>
      <c r="F2205" s="16">
        <f>47450.5+2732.2</f>
        <v>50182.7</v>
      </c>
      <c r="G2205" s="16">
        <f>31794+2732.2</f>
        <v>34526.199999999997</v>
      </c>
      <c r="H2205" s="16">
        <f>31794+2732.2</f>
        <v>34526.199999999997</v>
      </c>
      <c r="I2205" s="16"/>
      <c r="J2205" s="34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  <c r="AH2205" s="2"/>
      <c r="AI2205" s="2"/>
      <c r="AJ2205" s="2"/>
      <c r="AK2205" s="2"/>
    </row>
    <row r="2206" spans="1:37" ht="46.8" x14ac:dyDescent="0.3">
      <c r="A2206" s="17" t="s">
        <v>575</v>
      </c>
      <c r="B2206" s="41"/>
      <c r="C2206" s="43"/>
      <c r="D2206" s="43"/>
      <c r="E2206" s="12" t="s">
        <v>1037</v>
      </c>
      <c r="F2206" s="16">
        <f t="shared" ref="F2206:I2208" si="913">F2207</f>
        <v>172.5</v>
      </c>
      <c r="G2206" s="16">
        <f t="shared" si="913"/>
        <v>172.5</v>
      </c>
      <c r="H2206" s="16">
        <f t="shared" si="913"/>
        <v>172.5</v>
      </c>
      <c r="I2206" s="16">
        <f t="shared" si="913"/>
        <v>0</v>
      </c>
      <c r="J2206" s="34"/>
      <c r="K2206" s="2"/>
      <c r="L2206" s="2"/>
      <c r="M2206" s="2" t="s">
        <v>1345</v>
      </c>
      <c r="N2206" s="2"/>
      <c r="O2206" s="2"/>
      <c r="P2206" s="21" t="s">
        <v>1346</v>
      </c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  <c r="AH2206" s="2"/>
      <c r="AI2206" s="2"/>
      <c r="AJ2206" s="2"/>
      <c r="AK2206" s="2"/>
    </row>
    <row r="2207" spans="1:37" ht="31.2" x14ac:dyDescent="0.3">
      <c r="A2207" s="17" t="s">
        <v>575</v>
      </c>
      <c r="B2207" s="41">
        <v>300</v>
      </c>
      <c r="C2207" s="43"/>
      <c r="D2207" s="43"/>
      <c r="E2207" s="12" t="s">
        <v>393</v>
      </c>
      <c r="F2207" s="16">
        <f t="shared" si="913"/>
        <v>172.5</v>
      </c>
      <c r="G2207" s="16">
        <f t="shared" si="913"/>
        <v>172.5</v>
      </c>
      <c r="H2207" s="16">
        <f t="shared" si="913"/>
        <v>172.5</v>
      </c>
      <c r="I2207" s="16">
        <f t="shared" si="913"/>
        <v>0</v>
      </c>
      <c r="J2207" s="34"/>
      <c r="K2207" s="2"/>
      <c r="L2207" s="2"/>
      <c r="M2207" s="2"/>
      <c r="N2207" s="21" t="s">
        <v>1343</v>
      </c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  <c r="AH2207" s="2"/>
      <c r="AI2207" s="2"/>
      <c r="AJ2207" s="2"/>
      <c r="AK2207" s="2"/>
    </row>
    <row r="2208" spans="1:37" x14ac:dyDescent="0.3">
      <c r="A2208" s="17" t="s">
        <v>575</v>
      </c>
      <c r="B2208" s="41">
        <v>360</v>
      </c>
      <c r="C2208" s="43"/>
      <c r="D2208" s="43"/>
      <c r="E2208" s="12" t="s">
        <v>406</v>
      </c>
      <c r="F2208" s="16">
        <f t="shared" si="913"/>
        <v>172.5</v>
      </c>
      <c r="G2208" s="16">
        <f t="shared" si="913"/>
        <v>172.5</v>
      </c>
      <c r="H2208" s="16">
        <f t="shared" si="913"/>
        <v>172.5</v>
      </c>
      <c r="I2208" s="16">
        <f t="shared" si="913"/>
        <v>0</v>
      </c>
      <c r="J2208" s="34"/>
      <c r="K2208" s="2"/>
      <c r="L2208" s="2"/>
      <c r="M2208" s="2"/>
      <c r="N2208" s="2"/>
      <c r="O2208" s="21" t="s">
        <v>1344</v>
      </c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  <c r="AH2208" s="2"/>
      <c r="AI2208" s="2"/>
      <c r="AJ2208" s="2"/>
      <c r="AK2208" s="2"/>
    </row>
    <row r="2209" spans="1:37" x14ac:dyDescent="0.3">
      <c r="A2209" s="17" t="s">
        <v>575</v>
      </c>
      <c r="B2209" s="41">
        <v>360</v>
      </c>
      <c r="C2209" s="43" t="s">
        <v>5</v>
      </c>
      <c r="D2209" s="43" t="s">
        <v>6</v>
      </c>
      <c r="E2209" s="12" t="s">
        <v>363</v>
      </c>
      <c r="F2209" s="16">
        <v>172.5</v>
      </c>
      <c r="G2209" s="16">
        <v>172.5</v>
      </c>
      <c r="H2209" s="16">
        <v>172.5</v>
      </c>
      <c r="I2209" s="16"/>
      <c r="J2209" s="34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  <c r="AH2209" s="2"/>
      <c r="AI2209" s="2"/>
      <c r="AJ2209" s="2"/>
      <c r="AK2209" s="2"/>
    </row>
    <row r="2210" spans="1:37" ht="46.8" x14ac:dyDescent="0.3">
      <c r="A2210" s="43" t="s">
        <v>304</v>
      </c>
      <c r="B2210" s="41"/>
      <c r="C2210" s="43"/>
      <c r="D2210" s="43"/>
      <c r="E2210" s="12" t="s">
        <v>562</v>
      </c>
      <c r="F2210" s="16">
        <f t="shared" ref="F2210:I2212" si="914">F2211</f>
        <v>46</v>
      </c>
      <c r="G2210" s="16">
        <f t="shared" si="914"/>
        <v>46</v>
      </c>
      <c r="H2210" s="16">
        <f t="shared" si="914"/>
        <v>46</v>
      </c>
      <c r="I2210" s="16">
        <f t="shared" si="914"/>
        <v>0</v>
      </c>
      <c r="J2210" s="34"/>
      <c r="K2210" s="2"/>
      <c r="L2210" s="2"/>
      <c r="M2210" s="2" t="s">
        <v>1345</v>
      </c>
      <c r="N2210" s="2"/>
      <c r="O2210" s="2"/>
      <c r="P2210" s="21" t="s">
        <v>1346</v>
      </c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  <c r="AH2210" s="2"/>
      <c r="AI2210" s="2"/>
      <c r="AJ2210" s="2"/>
      <c r="AK2210" s="2"/>
    </row>
    <row r="2211" spans="1:37" ht="31.2" x14ac:dyDescent="0.3">
      <c r="A2211" s="43" t="s">
        <v>304</v>
      </c>
      <c r="B2211" s="41">
        <v>300</v>
      </c>
      <c r="C2211" s="43"/>
      <c r="D2211" s="43"/>
      <c r="E2211" s="12" t="s">
        <v>393</v>
      </c>
      <c r="F2211" s="16">
        <f t="shared" si="914"/>
        <v>46</v>
      </c>
      <c r="G2211" s="16">
        <f t="shared" si="914"/>
        <v>46</v>
      </c>
      <c r="H2211" s="16">
        <f t="shared" si="914"/>
        <v>46</v>
      </c>
      <c r="I2211" s="16">
        <f t="shared" si="914"/>
        <v>0</v>
      </c>
      <c r="J2211" s="34"/>
      <c r="K2211" s="2"/>
      <c r="L2211" s="2"/>
      <c r="M2211" s="2"/>
      <c r="N2211" s="21" t="s">
        <v>1343</v>
      </c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  <c r="AH2211" s="2"/>
      <c r="AI2211" s="2"/>
      <c r="AJ2211" s="2"/>
      <c r="AK2211" s="2"/>
    </row>
    <row r="2212" spans="1:37" x14ac:dyDescent="0.3">
      <c r="A2212" s="43" t="s">
        <v>304</v>
      </c>
      <c r="B2212" s="41">
        <v>360</v>
      </c>
      <c r="C2212" s="43"/>
      <c r="D2212" s="43"/>
      <c r="E2212" s="12" t="s">
        <v>406</v>
      </c>
      <c r="F2212" s="16">
        <f t="shared" si="914"/>
        <v>46</v>
      </c>
      <c r="G2212" s="16">
        <f t="shared" si="914"/>
        <v>46</v>
      </c>
      <c r="H2212" s="16">
        <f t="shared" si="914"/>
        <v>46</v>
      </c>
      <c r="I2212" s="16">
        <f t="shared" si="914"/>
        <v>0</v>
      </c>
      <c r="J2212" s="34"/>
      <c r="K2212" s="2"/>
      <c r="L2212" s="2"/>
      <c r="M2212" s="2"/>
      <c r="N2212" s="2"/>
      <c r="O2212" s="21" t="s">
        <v>1344</v>
      </c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  <c r="AH2212" s="2"/>
      <c r="AI2212" s="2"/>
      <c r="AJ2212" s="2"/>
      <c r="AK2212" s="2"/>
    </row>
    <row r="2213" spans="1:37" x14ac:dyDescent="0.3">
      <c r="A2213" s="43" t="s">
        <v>304</v>
      </c>
      <c r="B2213" s="41">
        <v>360</v>
      </c>
      <c r="C2213" s="43" t="s">
        <v>5</v>
      </c>
      <c r="D2213" s="43" t="s">
        <v>6</v>
      </c>
      <c r="E2213" s="12" t="s">
        <v>363</v>
      </c>
      <c r="F2213" s="16">
        <v>46</v>
      </c>
      <c r="G2213" s="16">
        <v>46</v>
      </c>
      <c r="H2213" s="16">
        <v>46</v>
      </c>
      <c r="I2213" s="16"/>
      <c r="J2213" s="34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  <c r="AH2213" s="2"/>
      <c r="AI2213" s="2"/>
      <c r="AJ2213" s="2"/>
      <c r="AK2213" s="2"/>
    </row>
    <row r="2214" spans="1:37" ht="31.2" x14ac:dyDescent="0.3">
      <c r="A2214" s="43" t="s">
        <v>305</v>
      </c>
      <c r="B2214" s="41"/>
      <c r="C2214" s="43"/>
      <c r="D2214" s="43"/>
      <c r="E2214" s="12" t="s">
        <v>508</v>
      </c>
      <c r="F2214" s="16">
        <f t="shared" ref="F2214:I2214" si="915">F2215</f>
        <v>104982.29999999999</v>
      </c>
      <c r="G2214" s="16">
        <f t="shared" si="915"/>
        <v>104252.9</v>
      </c>
      <c r="H2214" s="16">
        <f t="shared" si="915"/>
        <v>104252.9</v>
      </c>
      <c r="I2214" s="16">
        <f t="shared" si="915"/>
        <v>0</v>
      </c>
      <c r="J2214" s="34"/>
      <c r="K2214" s="2"/>
      <c r="L2214" s="2"/>
      <c r="M2214" s="2" t="s">
        <v>1345</v>
      </c>
      <c r="N2214" s="2"/>
      <c r="O2214" s="2"/>
      <c r="P2214" s="21" t="s">
        <v>1346</v>
      </c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  <c r="AH2214" s="2"/>
      <c r="AI2214" s="2"/>
      <c r="AJ2214" s="2"/>
      <c r="AK2214" s="2"/>
    </row>
    <row r="2215" spans="1:37" ht="31.2" x14ac:dyDescent="0.3">
      <c r="A2215" s="43" t="s">
        <v>305</v>
      </c>
      <c r="B2215" s="41">
        <v>200</v>
      </c>
      <c r="C2215" s="43"/>
      <c r="D2215" s="43"/>
      <c r="E2215" s="12" t="s">
        <v>392</v>
      </c>
      <c r="F2215" s="16">
        <f t="shared" ref="F2215:I2216" si="916">F2216</f>
        <v>104982.29999999999</v>
      </c>
      <c r="G2215" s="16">
        <f t="shared" si="916"/>
        <v>104252.9</v>
      </c>
      <c r="H2215" s="16">
        <f t="shared" si="916"/>
        <v>104252.9</v>
      </c>
      <c r="I2215" s="16">
        <f t="shared" si="916"/>
        <v>0</v>
      </c>
      <c r="J2215" s="34"/>
      <c r="K2215" s="2"/>
      <c r="L2215" s="2"/>
      <c r="M2215" s="2"/>
      <c r="N2215" s="21" t="s">
        <v>1343</v>
      </c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  <c r="AH2215" s="2"/>
      <c r="AI2215" s="2"/>
      <c r="AJ2215" s="2"/>
      <c r="AK2215" s="2"/>
    </row>
    <row r="2216" spans="1:37" ht="46.8" x14ac:dyDescent="0.3">
      <c r="A2216" s="43" t="s">
        <v>305</v>
      </c>
      <c r="B2216" s="41">
        <v>240</v>
      </c>
      <c r="C2216" s="43"/>
      <c r="D2216" s="43"/>
      <c r="E2216" s="12" t="s">
        <v>400</v>
      </c>
      <c r="F2216" s="16">
        <f t="shared" si="916"/>
        <v>104982.29999999999</v>
      </c>
      <c r="G2216" s="16">
        <f t="shared" si="916"/>
        <v>104252.9</v>
      </c>
      <c r="H2216" s="16">
        <f t="shared" si="916"/>
        <v>104252.9</v>
      </c>
      <c r="I2216" s="16">
        <f t="shared" si="916"/>
        <v>0</v>
      </c>
      <c r="J2216" s="34"/>
      <c r="K2216" s="2"/>
      <c r="L2216" s="2"/>
      <c r="M2216" s="2"/>
      <c r="N2216" s="2"/>
      <c r="O2216" s="21" t="s">
        <v>1344</v>
      </c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  <c r="AH2216" s="2"/>
      <c r="AI2216" s="2"/>
      <c r="AJ2216" s="2"/>
      <c r="AK2216" s="2"/>
    </row>
    <row r="2217" spans="1:37" x14ac:dyDescent="0.3">
      <c r="A2217" s="43" t="s">
        <v>305</v>
      </c>
      <c r="B2217" s="41">
        <v>240</v>
      </c>
      <c r="C2217" s="43" t="s">
        <v>5</v>
      </c>
      <c r="D2217" s="43" t="s">
        <v>6</v>
      </c>
      <c r="E2217" s="12" t="s">
        <v>363</v>
      </c>
      <c r="F2217" s="16">
        <f>102962.9+1290+329.5+384.9+15</f>
        <v>104982.29999999999</v>
      </c>
      <c r="G2217" s="16">
        <f>102962.9+1290</f>
        <v>104252.9</v>
      </c>
      <c r="H2217" s="16">
        <f>102962.9+1290</f>
        <v>104252.9</v>
      </c>
      <c r="I2217" s="16"/>
      <c r="J2217" s="34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  <c r="AH2217" s="2"/>
      <c r="AI2217" s="2"/>
      <c r="AJ2217" s="2"/>
      <c r="AK2217" s="2"/>
    </row>
    <row r="2218" spans="1:37" ht="62.4" x14ac:dyDescent="0.3">
      <c r="A2218" s="43" t="s">
        <v>306</v>
      </c>
      <c r="B2218" s="41"/>
      <c r="C2218" s="43"/>
      <c r="D2218" s="43"/>
      <c r="E2218" s="12" t="s">
        <v>509</v>
      </c>
      <c r="F2218" s="16">
        <f t="shared" ref="F2218:I2218" si="917">F2219+F2222+F2226</f>
        <v>3046.9</v>
      </c>
      <c r="G2218" s="16">
        <f t="shared" si="917"/>
        <v>3072.9</v>
      </c>
      <c r="H2218" s="16">
        <f t="shared" si="917"/>
        <v>3072.9</v>
      </c>
      <c r="I2218" s="16">
        <f t="shared" si="917"/>
        <v>0</v>
      </c>
      <c r="J2218" s="34"/>
      <c r="K2218" s="2"/>
      <c r="L2218" s="2"/>
      <c r="M2218" s="2" t="s">
        <v>1345</v>
      </c>
      <c r="N2218" s="2"/>
      <c r="O2218" s="2"/>
      <c r="P2218" s="21" t="s">
        <v>1346</v>
      </c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  <c r="AH2218" s="2"/>
      <c r="AI2218" s="2"/>
      <c r="AJ2218" s="2"/>
      <c r="AK2218" s="2"/>
    </row>
    <row r="2219" spans="1:37" ht="93.6" x14ac:dyDescent="0.3">
      <c r="A2219" s="43" t="s">
        <v>306</v>
      </c>
      <c r="B2219" s="41">
        <v>100</v>
      </c>
      <c r="C2219" s="43"/>
      <c r="D2219" s="43"/>
      <c r="E2219" s="12" t="s">
        <v>391</v>
      </c>
      <c r="F2219" s="16">
        <f t="shared" ref="F2219:I2220" si="918">F2220</f>
        <v>717.4</v>
      </c>
      <c r="G2219" s="16">
        <f t="shared" si="918"/>
        <v>743.4</v>
      </c>
      <c r="H2219" s="16">
        <f t="shared" si="918"/>
        <v>743.4</v>
      </c>
      <c r="I2219" s="16">
        <f t="shared" si="918"/>
        <v>0</v>
      </c>
      <c r="J2219" s="34"/>
      <c r="K2219" s="2"/>
      <c r="L2219" s="2"/>
      <c r="M2219" s="2"/>
      <c r="N2219" s="21" t="s">
        <v>1343</v>
      </c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  <c r="AH2219" s="2"/>
      <c r="AI2219" s="2"/>
      <c r="AJ2219" s="2"/>
      <c r="AK2219" s="2"/>
    </row>
    <row r="2220" spans="1:37" ht="31.2" x14ac:dyDescent="0.3">
      <c r="A2220" s="43" t="s">
        <v>306</v>
      </c>
      <c r="B2220" s="41">
        <v>110</v>
      </c>
      <c r="C2220" s="43"/>
      <c r="D2220" s="43"/>
      <c r="E2220" s="12" t="s">
        <v>398</v>
      </c>
      <c r="F2220" s="16">
        <f t="shared" si="918"/>
        <v>717.4</v>
      </c>
      <c r="G2220" s="16">
        <f t="shared" si="918"/>
        <v>743.4</v>
      </c>
      <c r="H2220" s="16">
        <f t="shared" si="918"/>
        <v>743.4</v>
      </c>
      <c r="I2220" s="16">
        <f t="shared" si="918"/>
        <v>0</v>
      </c>
      <c r="J2220" s="34"/>
      <c r="K2220" s="2"/>
      <c r="L2220" s="2"/>
      <c r="M2220" s="2"/>
      <c r="N2220" s="2"/>
      <c r="O2220" s="21" t="s">
        <v>1344</v>
      </c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  <c r="AH2220" s="2"/>
      <c r="AI2220" s="2"/>
      <c r="AJ2220" s="2"/>
      <c r="AK2220" s="2"/>
    </row>
    <row r="2221" spans="1:37" ht="46.8" x14ac:dyDescent="0.3">
      <c r="A2221" s="43" t="s">
        <v>306</v>
      </c>
      <c r="B2221" s="41">
        <v>110</v>
      </c>
      <c r="C2221" s="43" t="s">
        <v>17</v>
      </c>
      <c r="D2221" s="43" t="s">
        <v>31</v>
      </c>
      <c r="E2221" s="12" t="s">
        <v>364</v>
      </c>
      <c r="F2221" s="16">
        <v>717.4</v>
      </c>
      <c r="G2221" s="16">
        <v>743.4</v>
      </c>
      <c r="H2221" s="16">
        <v>743.4</v>
      </c>
      <c r="I2221" s="16"/>
      <c r="J2221" s="34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  <c r="AH2221" s="2"/>
      <c r="AI2221" s="2"/>
      <c r="AJ2221" s="2"/>
      <c r="AK2221" s="2"/>
    </row>
    <row r="2222" spans="1:37" ht="31.2" x14ac:dyDescent="0.3">
      <c r="A2222" s="43" t="s">
        <v>306</v>
      </c>
      <c r="B2222" s="41">
        <v>200</v>
      </c>
      <c r="C2222" s="43"/>
      <c r="D2222" s="43"/>
      <c r="E2222" s="12" t="s">
        <v>392</v>
      </c>
      <c r="F2222" s="16">
        <f t="shared" ref="F2222:I2222" si="919">F2223</f>
        <v>2310.1</v>
      </c>
      <c r="G2222" s="16">
        <f t="shared" si="919"/>
        <v>2310.1</v>
      </c>
      <c r="H2222" s="16">
        <f t="shared" si="919"/>
        <v>2310.1</v>
      </c>
      <c r="I2222" s="16">
        <f t="shared" si="919"/>
        <v>0</v>
      </c>
      <c r="J2222" s="34"/>
      <c r="K2222" s="2"/>
      <c r="L2222" s="2"/>
      <c r="M2222" s="2"/>
      <c r="N2222" s="21" t="s">
        <v>1343</v>
      </c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  <c r="AH2222" s="2"/>
      <c r="AI2222" s="2"/>
      <c r="AJ2222" s="2"/>
      <c r="AK2222" s="2"/>
    </row>
    <row r="2223" spans="1:37" ht="46.8" x14ac:dyDescent="0.3">
      <c r="A2223" s="43" t="s">
        <v>306</v>
      </c>
      <c r="B2223" s="41">
        <v>240</v>
      </c>
      <c r="C2223" s="43"/>
      <c r="D2223" s="43"/>
      <c r="E2223" s="12" t="s">
        <v>400</v>
      </c>
      <c r="F2223" s="16">
        <f t="shared" ref="F2223:I2223" si="920">F2225+F2224</f>
        <v>2310.1</v>
      </c>
      <c r="G2223" s="16">
        <f t="shared" si="920"/>
        <v>2310.1</v>
      </c>
      <c r="H2223" s="16">
        <f t="shared" si="920"/>
        <v>2310.1</v>
      </c>
      <c r="I2223" s="16">
        <f t="shared" si="920"/>
        <v>0</v>
      </c>
      <c r="J2223" s="34"/>
      <c r="K2223" s="2"/>
      <c r="L2223" s="2"/>
      <c r="M2223" s="2"/>
      <c r="N2223" s="2"/>
      <c r="O2223" s="21" t="s">
        <v>1344</v>
      </c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  <c r="AH2223" s="2"/>
      <c r="AI2223" s="2"/>
      <c r="AJ2223" s="2"/>
      <c r="AK2223" s="2"/>
    </row>
    <row r="2224" spans="1:37" ht="62.4" hidden="1" x14ac:dyDescent="0.3">
      <c r="A2224" s="43" t="s">
        <v>306</v>
      </c>
      <c r="B2224" s="41">
        <v>240</v>
      </c>
      <c r="C2224" s="43" t="s">
        <v>5</v>
      </c>
      <c r="D2224" s="43" t="s">
        <v>112</v>
      </c>
      <c r="E2224" s="12" t="s">
        <v>1322</v>
      </c>
      <c r="F2224" s="16"/>
      <c r="G2224" s="16"/>
      <c r="H2224" s="16"/>
      <c r="I2224" s="16"/>
      <c r="J2224" s="34">
        <v>0</v>
      </c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  <c r="AH2224" s="2"/>
      <c r="AI2224" s="2"/>
      <c r="AJ2224" s="2"/>
      <c r="AK2224" s="2"/>
    </row>
    <row r="2225" spans="1:37" ht="46.8" x14ac:dyDescent="0.3">
      <c r="A2225" s="43" t="s">
        <v>306</v>
      </c>
      <c r="B2225" s="41">
        <v>240</v>
      </c>
      <c r="C2225" s="43" t="s">
        <v>17</v>
      </c>
      <c r="D2225" s="43" t="s">
        <v>31</v>
      </c>
      <c r="E2225" s="12" t="s">
        <v>364</v>
      </c>
      <c r="F2225" s="16">
        <v>2310.1</v>
      </c>
      <c r="G2225" s="16">
        <v>2310.1</v>
      </c>
      <c r="H2225" s="16">
        <v>2310.1</v>
      </c>
      <c r="I2225" s="16"/>
      <c r="J2225" s="34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  <c r="AH2225" s="2"/>
      <c r="AI2225" s="2"/>
      <c r="AJ2225" s="2"/>
      <c r="AK2225" s="2"/>
    </row>
    <row r="2226" spans="1:37" x14ac:dyDescent="0.3">
      <c r="A2226" s="43" t="s">
        <v>306</v>
      </c>
      <c r="B2226" s="41">
        <v>800</v>
      </c>
      <c r="C2226" s="43"/>
      <c r="D2226" s="43"/>
      <c r="E2226" s="12" t="s">
        <v>397</v>
      </c>
      <c r="F2226" s="16">
        <f t="shared" ref="F2226:I2226" si="921">F2227</f>
        <v>19.399999999999999</v>
      </c>
      <c r="G2226" s="16">
        <f t="shared" si="921"/>
        <v>19.399999999999999</v>
      </c>
      <c r="H2226" s="16">
        <f t="shared" si="921"/>
        <v>19.399999999999999</v>
      </c>
      <c r="I2226" s="16">
        <f t="shared" si="921"/>
        <v>0</v>
      </c>
      <c r="J2226" s="34"/>
      <c r="K2226" s="2"/>
      <c r="L2226" s="2"/>
      <c r="M2226" s="2"/>
      <c r="N2226" s="21" t="s">
        <v>1343</v>
      </c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  <c r="AH2226" s="2"/>
      <c r="AI2226" s="2"/>
      <c r="AJ2226" s="2"/>
      <c r="AK2226" s="2"/>
    </row>
    <row r="2227" spans="1:37" x14ac:dyDescent="0.3">
      <c r="A2227" s="43" t="s">
        <v>306</v>
      </c>
      <c r="B2227" s="41">
        <v>850</v>
      </c>
      <c r="C2227" s="43"/>
      <c r="D2227" s="43"/>
      <c r="E2227" s="12" t="s">
        <v>414</v>
      </c>
      <c r="F2227" s="16">
        <f t="shared" ref="F2227:I2227" si="922">F2229+F2228</f>
        <v>19.399999999999999</v>
      </c>
      <c r="G2227" s="16">
        <f t="shared" si="922"/>
        <v>19.399999999999999</v>
      </c>
      <c r="H2227" s="16">
        <f t="shared" si="922"/>
        <v>19.399999999999999</v>
      </c>
      <c r="I2227" s="16">
        <f t="shared" si="922"/>
        <v>0</v>
      </c>
      <c r="J2227" s="34"/>
      <c r="K2227" s="2"/>
      <c r="L2227" s="2"/>
      <c r="M2227" s="2"/>
      <c r="N2227" s="2"/>
      <c r="O2227" s="21" t="s">
        <v>1344</v>
      </c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  <c r="AH2227" s="2"/>
      <c r="AI2227" s="2"/>
      <c r="AJ2227" s="2"/>
      <c r="AK2227" s="2"/>
    </row>
    <row r="2228" spans="1:37" ht="62.4" hidden="1" x14ac:dyDescent="0.3">
      <c r="A2228" s="43" t="s">
        <v>306</v>
      </c>
      <c r="B2228" s="41">
        <v>850</v>
      </c>
      <c r="C2228" s="43" t="s">
        <v>5</v>
      </c>
      <c r="D2228" s="43" t="s">
        <v>112</v>
      </c>
      <c r="E2228" s="12" t="s">
        <v>1322</v>
      </c>
      <c r="F2228" s="16"/>
      <c r="G2228" s="16"/>
      <c r="H2228" s="16"/>
      <c r="I2228" s="16"/>
      <c r="J2228" s="34">
        <v>0</v>
      </c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  <c r="AH2228" s="2"/>
      <c r="AI2228" s="2"/>
      <c r="AJ2228" s="2"/>
      <c r="AK2228" s="2"/>
    </row>
    <row r="2229" spans="1:37" ht="46.8" x14ac:dyDescent="0.3">
      <c r="A2229" s="43" t="s">
        <v>306</v>
      </c>
      <c r="B2229" s="41">
        <v>850</v>
      </c>
      <c r="C2229" s="43" t="s">
        <v>17</v>
      </c>
      <c r="D2229" s="43" t="s">
        <v>31</v>
      </c>
      <c r="E2229" s="12" t="s">
        <v>364</v>
      </c>
      <c r="F2229" s="16">
        <v>19.399999999999999</v>
      </c>
      <c r="G2229" s="16">
        <v>19.399999999999999</v>
      </c>
      <c r="H2229" s="16">
        <v>19.399999999999999</v>
      </c>
      <c r="I2229" s="16"/>
      <c r="J2229" s="34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  <c r="AH2229" s="2"/>
      <c r="AI2229" s="2"/>
      <c r="AJ2229" s="2"/>
      <c r="AK2229" s="2"/>
    </row>
    <row r="2230" spans="1:37" ht="78" x14ac:dyDescent="0.3">
      <c r="A2230" s="43" t="s">
        <v>307</v>
      </c>
      <c r="B2230" s="41"/>
      <c r="C2230" s="43"/>
      <c r="D2230" s="43"/>
      <c r="E2230" s="12" t="s">
        <v>510</v>
      </c>
      <c r="F2230" s="16">
        <f t="shared" ref="F2230:I2232" si="923">F2231</f>
        <v>2202.5</v>
      </c>
      <c r="G2230" s="16">
        <f t="shared" si="923"/>
        <v>2202.5</v>
      </c>
      <c r="H2230" s="16">
        <f t="shared" si="923"/>
        <v>2202.5</v>
      </c>
      <c r="I2230" s="16">
        <f t="shared" si="923"/>
        <v>0</v>
      </c>
      <c r="J2230" s="34"/>
      <c r="K2230" s="2"/>
      <c r="L2230" s="2"/>
      <c r="M2230" s="2" t="s">
        <v>1345</v>
      </c>
      <c r="N2230" s="2"/>
      <c r="O2230" s="2"/>
      <c r="P2230" s="21" t="s">
        <v>1346</v>
      </c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  <c r="AH2230" s="2"/>
      <c r="AI2230" s="2"/>
      <c r="AJ2230" s="2"/>
      <c r="AK2230" s="2"/>
    </row>
    <row r="2231" spans="1:37" ht="31.2" x14ac:dyDescent="0.3">
      <c r="A2231" s="43" t="s">
        <v>307</v>
      </c>
      <c r="B2231" s="41">
        <v>200</v>
      </c>
      <c r="C2231" s="43"/>
      <c r="D2231" s="43"/>
      <c r="E2231" s="12" t="s">
        <v>392</v>
      </c>
      <c r="F2231" s="16">
        <f t="shared" si="923"/>
        <v>2202.5</v>
      </c>
      <c r="G2231" s="16">
        <f t="shared" si="923"/>
        <v>2202.5</v>
      </c>
      <c r="H2231" s="16">
        <f t="shared" si="923"/>
        <v>2202.5</v>
      </c>
      <c r="I2231" s="16">
        <f t="shared" si="923"/>
        <v>0</v>
      </c>
      <c r="J2231" s="34"/>
      <c r="K2231" s="2"/>
      <c r="L2231" s="2"/>
      <c r="M2231" s="2"/>
      <c r="N2231" s="21" t="s">
        <v>1343</v>
      </c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  <c r="AH2231" s="2"/>
      <c r="AI2231" s="2"/>
      <c r="AJ2231" s="2"/>
      <c r="AK2231" s="2"/>
    </row>
    <row r="2232" spans="1:37" ht="46.8" x14ac:dyDescent="0.3">
      <c r="A2232" s="43" t="s">
        <v>307</v>
      </c>
      <c r="B2232" s="41">
        <v>240</v>
      </c>
      <c r="C2232" s="43"/>
      <c r="D2232" s="43"/>
      <c r="E2232" s="12" t="s">
        <v>400</v>
      </c>
      <c r="F2232" s="16">
        <f t="shared" si="923"/>
        <v>2202.5</v>
      </c>
      <c r="G2232" s="16">
        <f t="shared" si="923"/>
        <v>2202.5</v>
      </c>
      <c r="H2232" s="16">
        <f t="shared" si="923"/>
        <v>2202.5</v>
      </c>
      <c r="I2232" s="16">
        <f t="shared" si="923"/>
        <v>0</v>
      </c>
      <c r="J2232" s="34"/>
      <c r="K2232" s="2"/>
      <c r="L2232" s="2"/>
      <c r="M2232" s="2"/>
      <c r="N2232" s="2"/>
      <c r="O2232" s="21" t="s">
        <v>1344</v>
      </c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  <c r="AH2232" s="2"/>
      <c r="AI2232" s="2"/>
      <c r="AJ2232" s="2"/>
      <c r="AK2232" s="2"/>
    </row>
    <row r="2233" spans="1:37" x14ac:dyDescent="0.3">
      <c r="A2233" s="43" t="s">
        <v>307</v>
      </c>
      <c r="B2233" s="41">
        <v>240</v>
      </c>
      <c r="C2233" s="43" t="s">
        <v>5</v>
      </c>
      <c r="D2233" s="43" t="s">
        <v>6</v>
      </c>
      <c r="E2233" s="12" t="s">
        <v>363</v>
      </c>
      <c r="F2233" s="16">
        <v>2202.5</v>
      </c>
      <c r="G2233" s="16">
        <v>2202.5</v>
      </c>
      <c r="H2233" s="16">
        <v>2202.5</v>
      </c>
      <c r="I2233" s="16"/>
      <c r="J2233" s="34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  <c r="AH2233" s="2"/>
      <c r="AI2233" s="2"/>
      <c r="AJ2233" s="2"/>
      <c r="AK2233" s="2"/>
    </row>
    <row r="2234" spans="1:37" ht="46.8" x14ac:dyDescent="0.3">
      <c r="A2234" s="43" t="s">
        <v>308</v>
      </c>
      <c r="B2234" s="41"/>
      <c r="C2234" s="43"/>
      <c r="D2234" s="43"/>
      <c r="E2234" s="12" t="s">
        <v>511</v>
      </c>
      <c r="F2234" s="16">
        <f t="shared" ref="F2234:I2236" si="924">F2235</f>
        <v>9868.2000000000007</v>
      </c>
      <c r="G2234" s="16">
        <f t="shared" si="924"/>
        <v>9868.2000000000007</v>
      </c>
      <c r="H2234" s="16">
        <f t="shared" si="924"/>
        <v>9868.2000000000007</v>
      </c>
      <c r="I2234" s="16">
        <f t="shared" si="924"/>
        <v>0</v>
      </c>
      <c r="J2234" s="34"/>
      <c r="K2234" s="2"/>
      <c r="L2234" s="2"/>
      <c r="M2234" s="2" t="s">
        <v>1345</v>
      </c>
      <c r="N2234" s="2"/>
      <c r="O2234" s="2"/>
      <c r="P2234" s="21" t="s">
        <v>1346</v>
      </c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  <c r="AH2234" s="2"/>
      <c r="AI2234" s="2"/>
      <c r="AJ2234" s="2"/>
      <c r="AK2234" s="2"/>
    </row>
    <row r="2235" spans="1:37" ht="31.2" x14ac:dyDescent="0.3">
      <c r="A2235" s="43" t="s">
        <v>308</v>
      </c>
      <c r="B2235" s="41">
        <v>200</v>
      </c>
      <c r="C2235" s="43"/>
      <c r="D2235" s="43"/>
      <c r="E2235" s="12" t="s">
        <v>392</v>
      </c>
      <c r="F2235" s="16">
        <f t="shared" si="924"/>
        <v>9868.2000000000007</v>
      </c>
      <c r="G2235" s="16">
        <f t="shared" si="924"/>
        <v>9868.2000000000007</v>
      </c>
      <c r="H2235" s="16">
        <f t="shared" si="924"/>
        <v>9868.2000000000007</v>
      </c>
      <c r="I2235" s="16">
        <f t="shared" si="924"/>
        <v>0</v>
      </c>
      <c r="J2235" s="34"/>
      <c r="K2235" s="2"/>
      <c r="L2235" s="2"/>
      <c r="M2235" s="2"/>
      <c r="N2235" s="21" t="s">
        <v>1343</v>
      </c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  <c r="AH2235" s="2"/>
      <c r="AI2235" s="2"/>
      <c r="AJ2235" s="2"/>
      <c r="AK2235" s="2"/>
    </row>
    <row r="2236" spans="1:37" ht="46.8" x14ac:dyDescent="0.3">
      <c r="A2236" s="43" t="s">
        <v>308</v>
      </c>
      <c r="B2236" s="41">
        <v>240</v>
      </c>
      <c r="C2236" s="43"/>
      <c r="D2236" s="43"/>
      <c r="E2236" s="12" t="s">
        <v>400</v>
      </c>
      <c r="F2236" s="16">
        <f t="shared" si="924"/>
        <v>9868.2000000000007</v>
      </c>
      <c r="G2236" s="16">
        <f t="shared" si="924"/>
        <v>9868.2000000000007</v>
      </c>
      <c r="H2236" s="16">
        <f t="shared" si="924"/>
        <v>9868.2000000000007</v>
      </c>
      <c r="I2236" s="16">
        <f t="shared" si="924"/>
        <v>0</v>
      </c>
      <c r="J2236" s="34"/>
      <c r="K2236" s="2"/>
      <c r="L2236" s="2"/>
      <c r="M2236" s="2"/>
      <c r="N2236" s="2"/>
      <c r="O2236" s="21" t="s">
        <v>1344</v>
      </c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  <c r="AH2236" s="2"/>
      <c r="AI2236" s="2"/>
      <c r="AJ2236" s="2"/>
      <c r="AK2236" s="2"/>
    </row>
    <row r="2237" spans="1:37" x14ac:dyDescent="0.3">
      <c r="A2237" s="43" t="s">
        <v>308</v>
      </c>
      <c r="B2237" s="41">
        <v>240</v>
      </c>
      <c r="C2237" s="43" t="s">
        <v>5</v>
      </c>
      <c r="D2237" s="43" t="s">
        <v>6</v>
      </c>
      <c r="E2237" s="12" t="s">
        <v>363</v>
      </c>
      <c r="F2237" s="16">
        <v>9868.2000000000007</v>
      </c>
      <c r="G2237" s="16">
        <v>9868.2000000000007</v>
      </c>
      <c r="H2237" s="16">
        <v>9868.2000000000007</v>
      </c>
      <c r="I2237" s="16"/>
      <c r="J2237" s="34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  <c r="AH2237" s="2"/>
      <c r="AI2237" s="2"/>
      <c r="AJ2237" s="2"/>
      <c r="AK2237" s="2"/>
    </row>
    <row r="2238" spans="1:37" ht="31.2" x14ac:dyDescent="0.3">
      <c r="A2238" s="43" t="s">
        <v>309</v>
      </c>
      <c r="B2238" s="41"/>
      <c r="C2238" s="43"/>
      <c r="D2238" s="43"/>
      <c r="E2238" s="12" t="s">
        <v>512</v>
      </c>
      <c r="F2238" s="16">
        <f t="shared" ref="F2238:I2238" si="925">F2239</f>
        <v>3504</v>
      </c>
      <c r="G2238" s="16">
        <f t="shared" si="925"/>
        <v>3504</v>
      </c>
      <c r="H2238" s="16">
        <f t="shared" si="925"/>
        <v>3504</v>
      </c>
      <c r="I2238" s="16">
        <f t="shared" si="925"/>
        <v>0</v>
      </c>
      <c r="J2238" s="34"/>
      <c r="K2238" s="2"/>
      <c r="L2238" s="2"/>
      <c r="M2238" s="2" t="s">
        <v>1345</v>
      </c>
      <c r="N2238" s="2"/>
      <c r="O2238" s="2"/>
      <c r="P2238" s="21" t="s">
        <v>1346</v>
      </c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  <c r="AH2238" s="2"/>
      <c r="AI2238" s="2"/>
      <c r="AJ2238" s="2"/>
      <c r="AK2238" s="2"/>
    </row>
    <row r="2239" spans="1:37" x14ac:dyDescent="0.3">
      <c r="A2239" s="43" t="s">
        <v>309</v>
      </c>
      <c r="B2239" s="41">
        <v>800</v>
      </c>
      <c r="C2239" s="43"/>
      <c r="D2239" s="43"/>
      <c r="E2239" s="12" t="s">
        <v>397</v>
      </c>
      <c r="F2239" s="16">
        <f t="shared" ref="F2239:I2239" si="926">F2240+F2242</f>
        <v>3504</v>
      </c>
      <c r="G2239" s="16">
        <f t="shared" si="926"/>
        <v>3504</v>
      </c>
      <c r="H2239" s="16">
        <f t="shared" si="926"/>
        <v>3504</v>
      </c>
      <c r="I2239" s="16">
        <f t="shared" si="926"/>
        <v>0</v>
      </c>
      <c r="J2239" s="34"/>
      <c r="K2239" s="2"/>
      <c r="L2239" s="2"/>
      <c r="M2239" s="2"/>
      <c r="N2239" s="21" t="s">
        <v>1343</v>
      </c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  <c r="AH2239" s="2"/>
      <c r="AI2239" s="2"/>
      <c r="AJ2239" s="2"/>
      <c r="AK2239" s="2"/>
    </row>
    <row r="2240" spans="1:37" x14ac:dyDescent="0.3">
      <c r="A2240" s="43" t="s">
        <v>309</v>
      </c>
      <c r="B2240" s="41">
        <v>850</v>
      </c>
      <c r="C2240" s="43"/>
      <c r="D2240" s="43"/>
      <c r="E2240" s="12" t="s">
        <v>414</v>
      </c>
      <c r="F2240" s="16">
        <f t="shared" ref="F2240:I2240" si="927">F2241</f>
        <v>2524.9</v>
      </c>
      <c r="G2240" s="16">
        <f t="shared" si="927"/>
        <v>2524.9</v>
      </c>
      <c r="H2240" s="16">
        <f t="shared" si="927"/>
        <v>2524.9</v>
      </c>
      <c r="I2240" s="16">
        <f t="shared" si="927"/>
        <v>0</v>
      </c>
      <c r="J2240" s="34"/>
      <c r="K2240" s="2"/>
      <c r="L2240" s="2"/>
      <c r="M2240" s="2"/>
      <c r="N2240" s="2"/>
      <c r="O2240" s="21" t="s">
        <v>1344</v>
      </c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  <c r="AH2240" s="2"/>
      <c r="AI2240" s="2"/>
      <c r="AJ2240" s="2"/>
      <c r="AK2240" s="2"/>
    </row>
    <row r="2241" spans="1:37" x14ac:dyDescent="0.3">
      <c r="A2241" s="43" t="s">
        <v>309</v>
      </c>
      <c r="B2241" s="41">
        <v>850</v>
      </c>
      <c r="C2241" s="43" t="s">
        <v>5</v>
      </c>
      <c r="D2241" s="43" t="s">
        <v>6</v>
      </c>
      <c r="E2241" s="12" t="s">
        <v>363</v>
      </c>
      <c r="F2241" s="16">
        <v>2524.9</v>
      </c>
      <c r="G2241" s="16">
        <v>2524.9</v>
      </c>
      <c r="H2241" s="16">
        <v>2524.9</v>
      </c>
      <c r="I2241" s="16"/>
      <c r="J2241" s="34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  <c r="AH2241" s="2"/>
      <c r="AI2241" s="2"/>
      <c r="AJ2241" s="2"/>
      <c r="AK2241" s="2"/>
    </row>
    <row r="2242" spans="1:37" ht="46.8" x14ac:dyDescent="0.3">
      <c r="A2242" s="43" t="s">
        <v>309</v>
      </c>
      <c r="B2242" s="41">
        <v>860</v>
      </c>
      <c r="C2242" s="43"/>
      <c r="D2242" s="43"/>
      <c r="E2242" s="12" t="s">
        <v>415</v>
      </c>
      <c r="F2242" s="16">
        <f t="shared" ref="F2242:I2242" si="928">F2243</f>
        <v>979.1</v>
      </c>
      <c r="G2242" s="16">
        <f t="shared" si="928"/>
        <v>979.1</v>
      </c>
      <c r="H2242" s="16">
        <f t="shared" si="928"/>
        <v>979.1</v>
      </c>
      <c r="I2242" s="16">
        <f t="shared" si="928"/>
        <v>0</v>
      </c>
      <c r="J2242" s="34"/>
      <c r="K2242" s="2"/>
      <c r="L2242" s="2"/>
      <c r="M2242" s="2"/>
      <c r="N2242" s="2"/>
      <c r="O2242" s="21" t="s">
        <v>1344</v>
      </c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  <c r="AH2242" s="2"/>
      <c r="AI2242" s="2"/>
      <c r="AJ2242" s="2"/>
      <c r="AK2242" s="2"/>
    </row>
    <row r="2243" spans="1:37" x14ac:dyDescent="0.3">
      <c r="A2243" s="43" t="s">
        <v>309</v>
      </c>
      <c r="B2243" s="41">
        <v>860</v>
      </c>
      <c r="C2243" s="43" t="s">
        <v>5</v>
      </c>
      <c r="D2243" s="43" t="s">
        <v>6</v>
      </c>
      <c r="E2243" s="12" t="s">
        <v>363</v>
      </c>
      <c r="F2243" s="16">
        <v>979.1</v>
      </c>
      <c r="G2243" s="16">
        <v>979.1</v>
      </c>
      <c r="H2243" s="16">
        <v>979.1</v>
      </c>
      <c r="I2243" s="16"/>
      <c r="J2243" s="34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  <c r="AH2243" s="2"/>
      <c r="AI2243" s="2"/>
      <c r="AJ2243" s="2"/>
      <c r="AK2243" s="2"/>
    </row>
    <row r="2244" spans="1:37" ht="46.8" x14ac:dyDescent="0.3">
      <c r="A2244" s="43" t="s">
        <v>310</v>
      </c>
      <c r="B2244" s="41"/>
      <c r="C2244" s="43"/>
      <c r="D2244" s="43"/>
      <c r="E2244" s="12" t="s">
        <v>513</v>
      </c>
      <c r="F2244" s="16">
        <f t="shared" ref="F2244:I2246" si="929">F2245</f>
        <v>58.5</v>
      </c>
      <c r="G2244" s="16">
        <f t="shared" si="929"/>
        <v>58.5</v>
      </c>
      <c r="H2244" s="16">
        <f t="shared" si="929"/>
        <v>58.5</v>
      </c>
      <c r="I2244" s="16">
        <f t="shared" si="929"/>
        <v>0</v>
      </c>
      <c r="J2244" s="34"/>
      <c r="K2244" s="2"/>
      <c r="L2244" s="2"/>
      <c r="M2244" s="2" t="s">
        <v>1345</v>
      </c>
      <c r="N2244" s="2"/>
      <c r="O2244" s="2"/>
      <c r="P2244" s="21" t="s">
        <v>1346</v>
      </c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  <c r="AH2244" s="2"/>
      <c r="AI2244" s="2"/>
      <c r="AJ2244" s="2"/>
      <c r="AK2244" s="2"/>
    </row>
    <row r="2245" spans="1:37" ht="31.2" x14ac:dyDescent="0.3">
      <c r="A2245" s="43" t="s">
        <v>310</v>
      </c>
      <c r="B2245" s="41">
        <v>200</v>
      </c>
      <c r="C2245" s="43"/>
      <c r="D2245" s="43"/>
      <c r="E2245" s="12" t="s">
        <v>392</v>
      </c>
      <c r="F2245" s="16">
        <f t="shared" si="929"/>
        <v>58.5</v>
      </c>
      <c r="G2245" s="16">
        <f t="shared" si="929"/>
        <v>58.5</v>
      </c>
      <c r="H2245" s="16">
        <f t="shared" si="929"/>
        <v>58.5</v>
      </c>
      <c r="I2245" s="16">
        <f t="shared" si="929"/>
        <v>0</v>
      </c>
      <c r="J2245" s="34"/>
      <c r="K2245" s="2"/>
      <c r="L2245" s="2"/>
      <c r="M2245" s="2"/>
      <c r="N2245" s="21" t="s">
        <v>1343</v>
      </c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  <c r="AH2245" s="2"/>
      <c r="AI2245" s="2"/>
      <c r="AJ2245" s="2"/>
      <c r="AK2245" s="2"/>
    </row>
    <row r="2246" spans="1:37" ht="46.8" x14ac:dyDescent="0.3">
      <c r="A2246" s="43" t="s">
        <v>310</v>
      </c>
      <c r="B2246" s="41">
        <v>240</v>
      </c>
      <c r="C2246" s="43"/>
      <c r="D2246" s="43"/>
      <c r="E2246" s="12" t="s">
        <v>400</v>
      </c>
      <c r="F2246" s="16">
        <f t="shared" si="929"/>
        <v>58.5</v>
      </c>
      <c r="G2246" s="16">
        <f t="shared" si="929"/>
        <v>58.5</v>
      </c>
      <c r="H2246" s="16">
        <f t="shared" si="929"/>
        <v>58.5</v>
      </c>
      <c r="I2246" s="16">
        <f t="shared" si="929"/>
        <v>0</v>
      </c>
      <c r="J2246" s="34"/>
      <c r="K2246" s="2"/>
      <c r="L2246" s="2"/>
      <c r="M2246" s="2"/>
      <c r="N2246" s="2"/>
      <c r="O2246" s="21" t="s">
        <v>1344</v>
      </c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  <c r="AH2246" s="2"/>
      <c r="AI2246" s="2"/>
      <c r="AJ2246" s="2"/>
      <c r="AK2246" s="2"/>
    </row>
    <row r="2247" spans="1:37" x14ac:dyDescent="0.3">
      <c r="A2247" s="43" t="s">
        <v>310</v>
      </c>
      <c r="B2247" s="41">
        <v>240</v>
      </c>
      <c r="C2247" s="43" t="s">
        <v>5</v>
      </c>
      <c r="D2247" s="43" t="s">
        <v>6</v>
      </c>
      <c r="E2247" s="12" t="s">
        <v>363</v>
      </c>
      <c r="F2247" s="16">
        <v>58.5</v>
      </c>
      <c r="G2247" s="16">
        <v>58.5</v>
      </c>
      <c r="H2247" s="16">
        <v>58.5</v>
      </c>
      <c r="I2247" s="16"/>
      <c r="J2247" s="34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  <c r="AH2247" s="2"/>
      <c r="AI2247" s="2"/>
      <c r="AJ2247" s="2"/>
      <c r="AK2247" s="2"/>
    </row>
    <row r="2248" spans="1:37" ht="62.4" x14ac:dyDescent="0.3">
      <c r="A2248" s="17" t="s">
        <v>1178</v>
      </c>
      <c r="B2248" s="41"/>
      <c r="C2248" s="43"/>
      <c r="D2248" s="43"/>
      <c r="E2248" s="12" t="s">
        <v>1187</v>
      </c>
      <c r="F2248" s="16">
        <f t="shared" ref="F2248:I2250" si="930">F2249</f>
        <v>2139</v>
      </c>
      <c r="G2248" s="16">
        <f t="shared" si="930"/>
        <v>2139</v>
      </c>
      <c r="H2248" s="16">
        <f t="shared" si="930"/>
        <v>2139</v>
      </c>
      <c r="I2248" s="16">
        <f t="shared" si="930"/>
        <v>0</v>
      </c>
      <c r="J2248" s="34"/>
      <c r="K2248" s="2"/>
      <c r="L2248" s="2"/>
      <c r="M2248" s="2" t="s">
        <v>1345</v>
      </c>
      <c r="N2248" s="2"/>
      <c r="O2248" s="2"/>
      <c r="P2248" s="21" t="s">
        <v>1346</v>
      </c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  <c r="AH2248" s="2"/>
      <c r="AI2248" s="2"/>
      <c r="AJ2248" s="2"/>
      <c r="AK2248" s="2"/>
    </row>
    <row r="2249" spans="1:37" ht="31.2" x14ac:dyDescent="0.3">
      <c r="A2249" s="17" t="s">
        <v>1178</v>
      </c>
      <c r="B2249" s="41">
        <v>200</v>
      </c>
      <c r="C2249" s="43"/>
      <c r="D2249" s="43"/>
      <c r="E2249" s="12" t="s">
        <v>392</v>
      </c>
      <c r="F2249" s="16">
        <f t="shared" si="930"/>
        <v>2139</v>
      </c>
      <c r="G2249" s="16">
        <f t="shared" si="930"/>
        <v>2139</v>
      </c>
      <c r="H2249" s="16">
        <f t="shared" si="930"/>
        <v>2139</v>
      </c>
      <c r="I2249" s="16">
        <f t="shared" si="930"/>
        <v>0</v>
      </c>
      <c r="J2249" s="34"/>
      <c r="K2249" s="2"/>
      <c r="L2249" s="2"/>
      <c r="M2249" s="2"/>
      <c r="N2249" s="21" t="s">
        <v>1343</v>
      </c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  <c r="AH2249" s="2"/>
      <c r="AI2249" s="2"/>
      <c r="AJ2249" s="2"/>
      <c r="AK2249" s="2"/>
    </row>
    <row r="2250" spans="1:37" ht="46.8" x14ac:dyDescent="0.3">
      <c r="A2250" s="17" t="s">
        <v>1178</v>
      </c>
      <c r="B2250" s="41">
        <v>240</v>
      </c>
      <c r="C2250" s="43"/>
      <c r="D2250" s="43"/>
      <c r="E2250" s="12" t="s">
        <v>400</v>
      </c>
      <c r="F2250" s="16">
        <f t="shared" si="930"/>
        <v>2139</v>
      </c>
      <c r="G2250" s="16">
        <f t="shared" si="930"/>
        <v>2139</v>
      </c>
      <c r="H2250" s="16">
        <f t="shared" si="930"/>
        <v>2139</v>
      </c>
      <c r="I2250" s="16">
        <f t="shared" si="930"/>
        <v>0</v>
      </c>
      <c r="J2250" s="34"/>
      <c r="K2250" s="2"/>
      <c r="L2250" s="2"/>
      <c r="M2250" s="2"/>
      <c r="N2250" s="2"/>
      <c r="O2250" s="21" t="s">
        <v>1344</v>
      </c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  <c r="AH2250" s="2"/>
      <c r="AI2250" s="2"/>
      <c r="AJ2250" s="2"/>
      <c r="AK2250" s="2"/>
    </row>
    <row r="2251" spans="1:37" ht="46.8" x14ac:dyDescent="0.3">
      <c r="A2251" s="17" t="s">
        <v>1178</v>
      </c>
      <c r="B2251" s="41">
        <v>240</v>
      </c>
      <c r="C2251" s="43" t="s">
        <v>17</v>
      </c>
      <c r="D2251" s="43" t="s">
        <v>31</v>
      </c>
      <c r="E2251" s="12" t="s">
        <v>364</v>
      </c>
      <c r="F2251" s="16">
        <v>2139</v>
      </c>
      <c r="G2251" s="16">
        <v>2139</v>
      </c>
      <c r="H2251" s="16">
        <v>2139</v>
      </c>
      <c r="I2251" s="16"/>
      <c r="J2251" s="34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  <c r="AH2251" s="2"/>
      <c r="AI2251" s="2"/>
      <c r="AJ2251" s="2"/>
      <c r="AK2251" s="2"/>
    </row>
    <row r="2252" spans="1:37" ht="31.2" x14ac:dyDescent="0.3">
      <c r="A2252" s="43" t="s">
        <v>311</v>
      </c>
      <c r="B2252" s="41"/>
      <c r="C2252" s="43"/>
      <c r="D2252" s="43"/>
      <c r="E2252" s="12" t="s">
        <v>514</v>
      </c>
      <c r="F2252" s="16">
        <f t="shared" ref="F2252:I2254" si="931">F2253</f>
        <v>44017.1</v>
      </c>
      <c r="G2252" s="16">
        <f t="shared" si="931"/>
        <v>2227.0999999999985</v>
      </c>
      <c r="H2252" s="16">
        <f t="shared" si="931"/>
        <v>1660</v>
      </c>
      <c r="I2252" s="16">
        <f t="shared" si="931"/>
        <v>0</v>
      </c>
      <c r="J2252" s="34"/>
      <c r="K2252" s="2"/>
      <c r="L2252" s="2"/>
      <c r="M2252" s="2" t="s">
        <v>1345</v>
      </c>
      <c r="N2252" s="2"/>
      <c r="O2252" s="2"/>
      <c r="P2252" s="21" t="s">
        <v>1346</v>
      </c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  <c r="AH2252" s="2"/>
      <c r="AI2252" s="2"/>
      <c r="AJ2252" s="2"/>
      <c r="AK2252" s="2"/>
    </row>
    <row r="2253" spans="1:37" ht="31.2" x14ac:dyDescent="0.3">
      <c r="A2253" s="43" t="s">
        <v>311</v>
      </c>
      <c r="B2253" s="41">
        <v>700</v>
      </c>
      <c r="C2253" s="43"/>
      <c r="D2253" s="43"/>
      <c r="E2253" s="12" t="s">
        <v>396</v>
      </c>
      <c r="F2253" s="16">
        <f t="shared" si="931"/>
        <v>44017.1</v>
      </c>
      <c r="G2253" s="16">
        <f t="shared" si="931"/>
        <v>2227.0999999999985</v>
      </c>
      <c r="H2253" s="16">
        <f t="shared" si="931"/>
        <v>1660</v>
      </c>
      <c r="I2253" s="16">
        <f t="shared" si="931"/>
        <v>0</v>
      </c>
      <c r="J2253" s="34"/>
      <c r="K2253" s="2"/>
      <c r="L2253" s="2"/>
      <c r="M2253" s="2"/>
      <c r="N2253" s="21" t="s">
        <v>1343</v>
      </c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  <c r="AH2253" s="2"/>
      <c r="AI2253" s="2"/>
      <c r="AJ2253" s="2"/>
      <c r="AK2253" s="2"/>
    </row>
    <row r="2254" spans="1:37" x14ac:dyDescent="0.3">
      <c r="A2254" s="43" t="s">
        <v>311</v>
      </c>
      <c r="B2254" s="41">
        <v>730</v>
      </c>
      <c r="C2254" s="43"/>
      <c r="D2254" s="43"/>
      <c r="E2254" s="12" t="s">
        <v>411</v>
      </c>
      <c r="F2254" s="16">
        <f t="shared" si="931"/>
        <v>44017.1</v>
      </c>
      <c r="G2254" s="16">
        <f t="shared" si="931"/>
        <v>2227.0999999999985</v>
      </c>
      <c r="H2254" s="16">
        <f t="shared" si="931"/>
        <v>1660</v>
      </c>
      <c r="I2254" s="16">
        <f t="shared" si="931"/>
        <v>0</v>
      </c>
      <c r="J2254" s="34"/>
      <c r="K2254" s="2"/>
      <c r="L2254" s="2"/>
      <c r="M2254" s="2"/>
      <c r="N2254" s="2"/>
      <c r="O2254" s="21" t="s">
        <v>1344</v>
      </c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  <c r="AH2254" s="2"/>
      <c r="AI2254" s="2"/>
      <c r="AJ2254" s="2"/>
      <c r="AK2254" s="2"/>
    </row>
    <row r="2255" spans="1:37" ht="31.2" x14ac:dyDescent="0.3">
      <c r="A2255" s="43" t="s">
        <v>311</v>
      </c>
      <c r="B2255" s="41">
        <v>730</v>
      </c>
      <c r="C2255" s="43" t="s">
        <v>6</v>
      </c>
      <c r="D2255" s="43" t="s">
        <v>5</v>
      </c>
      <c r="E2255" s="12" t="s">
        <v>759</v>
      </c>
      <c r="F2255" s="16">
        <v>44017.1</v>
      </c>
      <c r="G2255" s="16">
        <f>43432.9-41205.8</f>
        <v>2227.0999999999985</v>
      </c>
      <c r="H2255" s="16">
        <f>42896-41236</f>
        <v>1660</v>
      </c>
      <c r="I2255" s="16"/>
      <c r="J2255" s="34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  <c r="AH2255" s="2"/>
      <c r="AI2255" s="2"/>
      <c r="AJ2255" s="2"/>
      <c r="AK2255" s="2"/>
    </row>
    <row r="2256" spans="1:37" ht="46.8" x14ac:dyDescent="0.3">
      <c r="A2256" s="43" t="s">
        <v>535</v>
      </c>
      <c r="B2256" s="41"/>
      <c r="C2256" s="43"/>
      <c r="D2256" s="43"/>
      <c r="E2256" s="12" t="s">
        <v>697</v>
      </c>
      <c r="F2256" s="16">
        <f t="shared" ref="F2256:I2258" si="932">F2257</f>
        <v>3.4</v>
      </c>
      <c r="G2256" s="16">
        <f t="shared" si="932"/>
        <v>1.7</v>
      </c>
      <c r="H2256" s="16">
        <f t="shared" si="932"/>
        <v>19.7</v>
      </c>
      <c r="I2256" s="16">
        <f t="shared" si="932"/>
        <v>0</v>
      </c>
      <c r="J2256" s="34"/>
      <c r="K2256" s="2"/>
      <c r="L2256" s="2"/>
      <c r="M2256" s="2" t="s">
        <v>1345</v>
      </c>
      <c r="N2256" s="2"/>
      <c r="O2256" s="2"/>
      <c r="P2256" s="21" t="s">
        <v>1346</v>
      </c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  <c r="AH2256" s="2"/>
      <c r="AI2256" s="2"/>
      <c r="AJ2256" s="2"/>
      <c r="AK2256" s="2"/>
    </row>
    <row r="2257" spans="1:37" ht="31.2" x14ac:dyDescent="0.3">
      <c r="A2257" s="43" t="s">
        <v>535</v>
      </c>
      <c r="B2257" s="41">
        <v>200</v>
      </c>
      <c r="C2257" s="43"/>
      <c r="D2257" s="43"/>
      <c r="E2257" s="12" t="s">
        <v>392</v>
      </c>
      <c r="F2257" s="16">
        <f t="shared" si="932"/>
        <v>3.4</v>
      </c>
      <c r="G2257" s="16">
        <f t="shared" si="932"/>
        <v>1.7</v>
      </c>
      <c r="H2257" s="16">
        <f t="shared" si="932"/>
        <v>19.7</v>
      </c>
      <c r="I2257" s="16">
        <f t="shared" si="932"/>
        <v>0</v>
      </c>
      <c r="J2257" s="34"/>
      <c r="K2257" s="2"/>
      <c r="L2257" s="2"/>
      <c r="M2257" s="2"/>
      <c r="N2257" s="21" t="s">
        <v>1343</v>
      </c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  <c r="AH2257" s="2"/>
      <c r="AI2257" s="2"/>
      <c r="AJ2257" s="2"/>
      <c r="AK2257" s="2"/>
    </row>
    <row r="2258" spans="1:37" ht="46.8" x14ac:dyDescent="0.3">
      <c r="A2258" s="43" t="s">
        <v>535</v>
      </c>
      <c r="B2258" s="41">
        <v>240</v>
      </c>
      <c r="C2258" s="43"/>
      <c r="D2258" s="43"/>
      <c r="E2258" s="12" t="s">
        <v>400</v>
      </c>
      <c r="F2258" s="16">
        <f t="shared" si="932"/>
        <v>3.4</v>
      </c>
      <c r="G2258" s="16">
        <f t="shared" si="932"/>
        <v>1.7</v>
      </c>
      <c r="H2258" s="16">
        <f t="shared" si="932"/>
        <v>19.7</v>
      </c>
      <c r="I2258" s="16">
        <f t="shared" si="932"/>
        <v>0</v>
      </c>
      <c r="J2258" s="34"/>
      <c r="K2258" s="2"/>
      <c r="L2258" s="2"/>
      <c r="M2258" s="2"/>
      <c r="N2258" s="2"/>
      <c r="O2258" s="21" t="s">
        <v>1344</v>
      </c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  <c r="AH2258" s="2"/>
      <c r="AI2258" s="2"/>
      <c r="AJ2258" s="2"/>
      <c r="AK2258" s="2"/>
    </row>
    <row r="2259" spans="1:37" x14ac:dyDescent="0.3">
      <c r="A2259" s="43" t="s">
        <v>535</v>
      </c>
      <c r="B2259" s="41">
        <v>240</v>
      </c>
      <c r="C2259" s="43" t="s">
        <v>5</v>
      </c>
      <c r="D2259" s="43" t="s">
        <v>6</v>
      </c>
      <c r="E2259" s="12" t="s">
        <v>363</v>
      </c>
      <c r="F2259" s="16">
        <v>3.4</v>
      </c>
      <c r="G2259" s="16">
        <v>1.7</v>
      </c>
      <c r="H2259" s="16">
        <v>19.7</v>
      </c>
      <c r="I2259" s="16"/>
      <c r="J2259" s="34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  <c r="AH2259" s="2"/>
      <c r="AI2259" s="2"/>
      <c r="AJ2259" s="2"/>
      <c r="AK2259" s="2"/>
    </row>
    <row r="2260" spans="1:37" ht="31.2" x14ac:dyDescent="0.3">
      <c r="A2260" s="43" t="s">
        <v>312</v>
      </c>
      <c r="B2260" s="41"/>
      <c r="C2260" s="43"/>
      <c r="D2260" s="43"/>
      <c r="E2260" s="12" t="s">
        <v>515</v>
      </c>
      <c r="F2260" s="16">
        <f t="shared" ref="F2260:I2262" si="933">F2261</f>
        <v>3324.6</v>
      </c>
      <c r="G2260" s="16">
        <f t="shared" si="933"/>
        <v>3324.6</v>
      </c>
      <c r="H2260" s="16">
        <f t="shared" si="933"/>
        <v>3324.6</v>
      </c>
      <c r="I2260" s="16">
        <f t="shared" si="933"/>
        <v>0</v>
      </c>
      <c r="J2260" s="34"/>
      <c r="K2260" s="2"/>
      <c r="L2260" s="2"/>
      <c r="M2260" s="2" t="s">
        <v>1345</v>
      </c>
      <c r="N2260" s="2"/>
      <c r="O2260" s="2"/>
      <c r="P2260" s="21" t="s">
        <v>1346</v>
      </c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  <c r="AH2260" s="2"/>
      <c r="AI2260" s="2"/>
      <c r="AJ2260" s="2"/>
      <c r="AK2260" s="2"/>
    </row>
    <row r="2261" spans="1:37" ht="31.2" x14ac:dyDescent="0.3">
      <c r="A2261" s="43" t="s">
        <v>312</v>
      </c>
      <c r="B2261" s="41">
        <v>200</v>
      </c>
      <c r="C2261" s="43"/>
      <c r="D2261" s="43"/>
      <c r="E2261" s="12" t="s">
        <v>392</v>
      </c>
      <c r="F2261" s="16">
        <f t="shared" si="933"/>
        <v>3324.6</v>
      </c>
      <c r="G2261" s="16">
        <f t="shared" si="933"/>
        <v>3324.6</v>
      </c>
      <c r="H2261" s="16">
        <f t="shared" si="933"/>
        <v>3324.6</v>
      </c>
      <c r="I2261" s="16">
        <f t="shared" si="933"/>
        <v>0</v>
      </c>
      <c r="J2261" s="34"/>
      <c r="K2261" s="2"/>
      <c r="L2261" s="2"/>
      <c r="M2261" s="2"/>
      <c r="N2261" s="21" t="s">
        <v>1343</v>
      </c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  <c r="AH2261" s="2"/>
      <c r="AI2261" s="2"/>
      <c r="AJ2261" s="2"/>
      <c r="AK2261" s="2"/>
    </row>
    <row r="2262" spans="1:37" ht="46.8" x14ac:dyDescent="0.3">
      <c r="A2262" s="43" t="s">
        <v>312</v>
      </c>
      <c r="B2262" s="41">
        <v>240</v>
      </c>
      <c r="C2262" s="43"/>
      <c r="D2262" s="43"/>
      <c r="E2262" s="12" t="s">
        <v>400</v>
      </c>
      <c r="F2262" s="16">
        <f t="shared" si="933"/>
        <v>3324.6</v>
      </c>
      <c r="G2262" s="16">
        <f t="shared" si="933"/>
        <v>3324.6</v>
      </c>
      <c r="H2262" s="16">
        <f t="shared" si="933"/>
        <v>3324.6</v>
      </c>
      <c r="I2262" s="16">
        <f t="shared" si="933"/>
        <v>0</v>
      </c>
      <c r="J2262" s="34"/>
      <c r="K2262" s="2"/>
      <c r="L2262" s="2"/>
      <c r="M2262" s="2"/>
      <c r="N2262" s="2"/>
      <c r="O2262" s="21" t="s">
        <v>1344</v>
      </c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  <c r="AH2262" s="2"/>
      <c r="AI2262" s="2"/>
      <c r="AJ2262" s="2"/>
      <c r="AK2262" s="2"/>
    </row>
    <row r="2263" spans="1:37" ht="46.8" x14ac:dyDescent="0.3">
      <c r="A2263" s="43" t="s">
        <v>312</v>
      </c>
      <c r="B2263" s="41">
        <v>240</v>
      </c>
      <c r="C2263" s="43" t="s">
        <v>17</v>
      </c>
      <c r="D2263" s="43" t="s">
        <v>31</v>
      </c>
      <c r="E2263" s="12" t="s">
        <v>364</v>
      </c>
      <c r="F2263" s="16">
        <v>3324.6</v>
      </c>
      <c r="G2263" s="16">
        <v>3324.6</v>
      </c>
      <c r="H2263" s="16">
        <v>3324.6</v>
      </c>
      <c r="I2263" s="16"/>
      <c r="J2263" s="34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  <c r="AH2263" s="2"/>
      <c r="AI2263" s="2"/>
      <c r="AJ2263" s="2"/>
      <c r="AK2263" s="2"/>
    </row>
    <row r="2264" spans="1:37" ht="46.8" x14ac:dyDescent="0.3">
      <c r="A2264" s="43" t="s">
        <v>313</v>
      </c>
      <c r="B2264" s="41"/>
      <c r="C2264" s="43"/>
      <c r="D2264" s="43"/>
      <c r="E2264" s="12" t="s">
        <v>516</v>
      </c>
      <c r="F2264" s="16">
        <f t="shared" ref="F2264:I2264" si="934">F2270+F2265</f>
        <v>16751.8</v>
      </c>
      <c r="G2264" s="16">
        <f t="shared" si="934"/>
        <v>17336.400000000001</v>
      </c>
      <c r="H2264" s="16">
        <f t="shared" si="934"/>
        <v>17336.400000000001</v>
      </c>
      <c r="I2264" s="16">
        <f t="shared" si="934"/>
        <v>0</v>
      </c>
      <c r="J2264" s="34"/>
      <c r="K2264" s="2"/>
      <c r="L2264" s="2"/>
      <c r="M2264" s="2" t="s">
        <v>1345</v>
      </c>
      <c r="N2264" s="2"/>
      <c r="O2264" s="2"/>
      <c r="P2264" s="21" t="s">
        <v>1346</v>
      </c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  <c r="AH2264" s="2"/>
      <c r="AI2264" s="2"/>
      <c r="AJ2264" s="2"/>
      <c r="AK2264" s="2"/>
    </row>
    <row r="2265" spans="1:37" ht="93.6" x14ac:dyDescent="0.3">
      <c r="A2265" s="43" t="s">
        <v>313</v>
      </c>
      <c r="B2265" s="41">
        <v>100</v>
      </c>
      <c r="C2265" s="43"/>
      <c r="D2265" s="43"/>
      <c r="E2265" s="12" t="s">
        <v>391</v>
      </c>
      <c r="F2265" s="16">
        <f t="shared" ref="F2265:I2265" si="935">F2266+F2268</f>
        <v>5642.5999999999995</v>
      </c>
      <c r="G2265" s="16">
        <f t="shared" si="935"/>
        <v>5847.4999999999991</v>
      </c>
      <c r="H2265" s="16">
        <f t="shared" si="935"/>
        <v>5847.4999999999991</v>
      </c>
      <c r="I2265" s="16">
        <f t="shared" si="935"/>
        <v>0</v>
      </c>
      <c r="J2265" s="34"/>
      <c r="K2265" s="2"/>
      <c r="L2265" s="2"/>
      <c r="M2265" s="2"/>
      <c r="N2265" s="21" t="s">
        <v>1343</v>
      </c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  <c r="AH2265" s="2"/>
      <c r="AI2265" s="2"/>
      <c r="AJ2265" s="2"/>
      <c r="AK2265" s="2"/>
    </row>
    <row r="2266" spans="1:37" ht="31.2" x14ac:dyDescent="0.3">
      <c r="A2266" s="43" t="s">
        <v>313</v>
      </c>
      <c r="B2266" s="41">
        <v>110</v>
      </c>
      <c r="C2266" s="43"/>
      <c r="D2266" s="43"/>
      <c r="E2266" s="12" t="s">
        <v>398</v>
      </c>
      <c r="F2266" s="16">
        <f t="shared" ref="F2266:I2266" si="936">F2267</f>
        <v>752.80000000000007</v>
      </c>
      <c r="G2266" s="16">
        <f t="shared" si="936"/>
        <v>780.2</v>
      </c>
      <c r="H2266" s="16">
        <f t="shared" si="936"/>
        <v>780.2</v>
      </c>
      <c r="I2266" s="16">
        <f t="shared" si="936"/>
        <v>0</v>
      </c>
      <c r="J2266" s="34"/>
      <c r="K2266" s="2"/>
      <c r="L2266" s="2"/>
      <c r="M2266" s="2"/>
      <c r="N2266" s="2"/>
      <c r="O2266" s="21" t="s">
        <v>1344</v>
      </c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  <c r="AH2266" s="2"/>
      <c r="AI2266" s="2"/>
      <c r="AJ2266" s="2"/>
      <c r="AK2266" s="2"/>
    </row>
    <row r="2267" spans="1:37" ht="46.8" x14ac:dyDescent="0.3">
      <c r="A2267" s="43" t="s">
        <v>313</v>
      </c>
      <c r="B2267" s="41">
        <v>110</v>
      </c>
      <c r="C2267" s="43" t="s">
        <v>17</v>
      </c>
      <c r="D2267" s="43" t="s">
        <v>31</v>
      </c>
      <c r="E2267" s="12" t="s">
        <v>364</v>
      </c>
      <c r="F2267" s="16">
        <v>752.80000000000007</v>
      </c>
      <c r="G2267" s="16">
        <v>780.2</v>
      </c>
      <c r="H2267" s="16">
        <v>780.2</v>
      </c>
      <c r="I2267" s="16"/>
      <c r="J2267" s="34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  <c r="AH2267" s="2"/>
      <c r="AI2267" s="2"/>
      <c r="AJ2267" s="2"/>
      <c r="AK2267" s="2"/>
    </row>
    <row r="2268" spans="1:37" ht="31.2" x14ac:dyDescent="0.3">
      <c r="A2268" s="43" t="s">
        <v>313</v>
      </c>
      <c r="B2268" s="41">
        <v>120</v>
      </c>
      <c r="C2268" s="43"/>
      <c r="D2268" s="43"/>
      <c r="E2268" s="12" t="s">
        <v>399</v>
      </c>
      <c r="F2268" s="16">
        <f t="shared" ref="F2268:I2268" si="937">F2269</f>
        <v>4889.7999999999993</v>
      </c>
      <c r="G2268" s="16">
        <f t="shared" si="937"/>
        <v>5067.2999999999993</v>
      </c>
      <c r="H2268" s="16">
        <f t="shared" si="937"/>
        <v>5067.2999999999993</v>
      </c>
      <c r="I2268" s="16">
        <f t="shared" si="937"/>
        <v>0</v>
      </c>
      <c r="J2268" s="34"/>
      <c r="K2268" s="2"/>
      <c r="L2268" s="2"/>
      <c r="M2268" s="2"/>
      <c r="N2268" s="2"/>
      <c r="O2268" s="21" t="s">
        <v>1344</v>
      </c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  <c r="AH2268" s="2"/>
      <c r="AI2268" s="2"/>
      <c r="AJ2268" s="2"/>
      <c r="AK2268" s="2"/>
    </row>
    <row r="2269" spans="1:37" ht="46.8" x14ac:dyDescent="0.3">
      <c r="A2269" s="43" t="s">
        <v>313</v>
      </c>
      <c r="B2269" s="41">
        <v>120</v>
      </c>
      <c r="C2269" s="43" t="s">
        <v>17</v>
      </c>
      <c r="D2269" s="43" t="s">
        <v>31</v>
      </c>
      <c r="E2269" s="12" t="s">
        <v>364</v>
      </c>
      <c r="F2269" s="16">
        <v>4889.7999999999993</v>
      </c>
      <c r="G2269" s="16">
        <v>5067.2999999999993</v>
      </c>
      <c r="H2269" s="16">
        <v>5067.2999999999993</v>
      </c>
      <c r="I2269" s="16"/>
      <c r="J2269" s="34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  <c r="AH2269" s="2"/>
      <c r="AI2269" s="2"/>
      <c r="AJ2269" s="2"/>
      <c r="AK2269" s="2"/>
    </row>
    <row r="2270" spans="1:37" ht="31.2" x14ac:dyDescent="0.3">
      <c r="A2270" s="43" t="s">
        <v>313</v>
      </c>
      <c r="B2270" s="41">
        <v>200</v>
      </c>
      <c r="C2270" s="43"/>
      <c r="D2270" s="43"/>
      <c r="E2270" s="12" t="s">
        <v>392</v>
      </c>
      <c r="F2270" s="16">
        <f t="shared" ref="F2270:I2271" si="938">F2271</f>
        <v>11109.199999999999</v>
      </c>
      <c r="G2270" s="16">
        <f t="shared" si="938"/>
        <v>11488.900000000001</v>
      </c>
      <c r="H2270" s="16">
        <f t="shared" si="938"/>
        <v>11488.900000000001</v>
      </c>
      <c r="I2270" s="16">
        <f t="shared" si="938"/>
        <v>0</v>
      </c>
      <c r="J2270" s="34"/>
      <c r="K2270" s="2"/>
      <c r="L2270" s="2"/>
      <c r="M2270" s="2"/>
      <c r="N2270" s="21" t="s">
        <v>1343</v>
      </c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  <c r="AH2270" s="2"/>
      <c r="AI2270" s="2"/>
      <c r="AJ2270" s="2"/>
      <c r="AK2270" s="2"/>
    </row>
    <row r="2271" spans="1:37" ht="46.8" x14ac:dyDescent="0.3">
      <c r="A2271" s="43" t="s">
        <v>313</v>
      </c>
      <c r="B2271" s="41">
        <v>240</v>
      </c>
      <c r="C2271" s="43"/>
      <c r="D2271" s="43"/>
      <c r="E2271" s="12" t="s">
        <v>400</v>
      </c>
      <c r="F2271" s="16">
        <f t="shared" si="938"/>
        <v>11109.199999999999</v>
      </c>
      <c r="G2271" s="16">
        <f t="shared" si="938"/>
        <v>11488.900000000001</v>
      </c>
      <c r="H2271" s="16">
        <f t="shared" si="938"/>
        <v>11488.900000000001</v>
      </c>
      <c r="I2271" s="16">
        <f t="shared" si="938"/>
        <v>0</v>
      </c>
      <c r="J2271" s="34"/>
      <c r="K2271" s="2"/>
      <c r="L2271" s="2"/>
      <c r="M2271" s="2"/>
      <c r="N2271" s="2"/>
      <c r="O2271" s="21" t="s">
        <v>1344</v>
      </c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  <c r="AH2271" s="2"/>
      <c r="AI2271" s="2"/>
      <c r="AJ2271" s="2"/>
      <c r="AK2271" s="2"/>
    </row>
    <row r="2272" spans="1:37" ht="46.8" x14ac:dyDescent="0.3">
      <c r="A2272" s="43" t="s">
        <v>313</v>
      </c>
      <c r="B2272" s="41">
        <v>240</v>
      </c>
      <c r="C2272" s="43" t="s">
        <v>17</v>
      </c>
      <c r="D2272" s="43" t="s">
        <v>31</v>
      </c>
      <c r="E2272" s="12" t="s">
        <v>364</v>
      </c>
      <c r="F2272" s="16">
        <v>11109.199999999999</v>
      </c>
      <c r="G2272" s="16">
        <v>11488.900000000001</v>
      </c>
      <c r="H2272" s="16">
        <v>11488.900000000001</v>
      </c>
      <c r="I2272" s="16"/>
      <c r="J2272" s="34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  <c r="AH2272" s="2"/>
      <c r="AI2272" s="2"/>
      <c r="AJ2272" s="2"/>
      <c r="AK2272" s="2"/>
    </row>
    <row r="2273" spans="1:37" ht="93.6" x14ac:dyDescent="0.3">
      <c r="A2273" s="43" t="s">
        <v>314</v>
      </c>
      <c r="B2273" s="41"/>
      <c r="C2273" s="43"/>
      <c r="D2273" s="43"/>
      <c r="E2273" s="12" t="s">
        <v>517</v>
      </c>
      <c r="F2273" s="16">
        <f>F2274+F2279</f>
        <v>3224.5</v>
      </c>
      <c r="G2273" s="16">
        <f>G2274+G2279</f>
        <v>3337.7999999999997</v>
      </c>
      <c r="H2273" s="16">
        <f>H2274+H2279</f>
        <v>3337.7999999999997</v>
      </c>
      <c r="I2273" s="16">
        <f>I2274+I2279</f>
        <v>0</v>
      </c>
      <c r="J2273" s="34"/>
      <c r="K2273" s="2"/>
      <c r="L2273" s="2"/>
      <c r="M2273" s="2" t="s">
        <v>1345</v>
      </c>
      <c r="N2273" s="2"/>
      <c r="O2273" s="2"/>
      <c r="P2273" s="21" t="s">
        <v>1346</v>
      </c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  <c r="AH2273" s="2"/>
      <c r="AI2273" s="2"/>
      <c r="AJ2273" s="2"/>
      <c r="AK2273" s="2"/>
    </row>
    <row r="2274" spans="1:37" ht="93.6" x14ac:dyDescent="0.3">
      <c r="A2274" s="43" t="s">
        <v>314</v>
      </c>
      <c r="B2274" s="41">
        <v>100</v>
      </c>
      <c r="C2274" s="43"/>
      <c r="D2274" s="43"/>
      <c r="E2274" s="12" t="s">
        <v>391</v>
      </c>
      <c r="F2274" s="16">
        <f>F2275+F2277</f>
        <v>3118.8</v>
      </c>
      <c r="G2274" s="16">
        <f t="shared" ref="G2274:I2274" si="939">G2275+G2277</f>
        <v>3232.1</v>
      </c>
      <c r="H2274" s="16">
        <f t="shared" si="939"/>
        <v>3232.1</v>
      </c>
      <c r="I2274" s="16">
        <f t="shared" si="939"/>
        <v>0</v>
      </c>
      <c r="J2274" s="34"/>
      <c r="K2274" s="2"/>
      <c r="L2274" s="2"/>
      <c r="M2274" s="2"/>
      <c r="N2274" s="21" t="s">
        <v>1343</v>
      </c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  <c r="AH2274" s="2"/>
      <c r="AI2274" s="2"/>
      <c r="AJ2274" s="2"/>
      <c r="AK2274" s="2"/>
    </row>
    <row r="2275" spans="1:37" ht="31.2" x14ac:dyDescent="0.3">
      <c r="A2275" s="43" t="s">
        <v>314</v>
      </c>
      <c r="B2275" s="41">
        <v>110</v>
      </c>
      <c r="C2275" s="43"/>
      <c r="D2275" s="43"/>
      <c r="E2275" s="12" t="s">
        <v>398</v>
      </c>
      <c r="F2275" s="16">
        <f t="shared" ref="F2275:I2275" si="940">F2276</f>
        <v>646.29999999999995</v>
      </c>
      <c r="G2275" s="16">
        <f t="shared" si="940"/>
        <v>737.1</v>
      </c>
      <c r="H2275" s="16">
        <f t="shared" si="940"/>
        <v>737.1</v>
      </c>
      <c r="I2275" s="16">
        <f t="shared" si="940"/>
        <v>0</v>
      </c>
      <c r="J2275" s="34"/>
      <c r="K2275" s="2"/>
      <c r="L2275" s="2"/>
      <c r="M2275" s="2"/>
      <c r="N2275" s="2"/>
      <c r="O2275" s="21" t="s">
        <v>1344</v>
      </c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  <c r="AH2275" s="2"/>
      <c r="AI2275" s="2"/>
      <c r="AJ2275" s="2"/>
      <c r="AK2275" s="2"/>
    </row>
    <row r="2276" spans="1:37" x14ac:dyDescent="0.3">
      <c r="A2276" s="43" t="s">
        <v>314</v>
      </c>
      <c r="B2276" s="41">
        <v>110</v>
      </c>
      <c r="C2276" s="43" t="s">
        <v>49</v>
      </c>
      <c r="D2276" s="43" t="s">
        <v>104</v>
      </c>
      <c r="E2276" s="12" t="s">
        <v>385</v>
      </c>
      <c r="F2276" s="16">
        <v>646.29999999999995</v>
      </c>
      <c r="G2276" s="16">
        <v>737.1</v>
      </c>
      <c r="H2276" s="16">
        <v>737.1</v>
      </c>
      <c r="I2276" s="16"/>
      <c r="J2276" s="34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  <c r="AH2276" s="2"/>
      <c r="AI2276" s="2"/>
      <c r="AJ2276" s="2"/>
      <c r="AK2276" s="2"/>
    </row>
    <row r="2277" spans="1:37" ht="31.2" x14ac:dyDescent="0.3">
      <c r="A2277" s="43" t="s">
        <v>314</v>
      </c>
      <c r="B2277" s="41">
        <v>120</v>
      </c>
      <c r="C2277" s="43"/>
      <c r="D2277" s="43"/>
      <c r="E2277" s="12" t="s">
        <v>399</v>
      </c>
      <c r="F2277" s="16">
        <f>F2278</f>
        <v>2472.5</v>
      </c>
      <c r="G2277" s="16">
        <f t="shared" ref="G2277:I2277" si="941">G2278</f>
        <v>2495</v>
      </c>
      <c r="H2277" s="16">
        <f t="shared" si="941"/>
        <v>2495</v>
      </c>
      <c r="I2277" s="16">
        <f t="shared" si="941"/>
        <v>0</v>
      </c>
      <c r="J2277" s="34"/>
      <c r="K2277" s="2"/>
      <c r="L2277" s="2"/>
      <c r="M2277" s="2"/>
      <c r="N2277" s="2"/>
      <c r="O2277" s="21" t="s">
        <v>1344</v>
      </c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  <c r="AH2277" s="2"/>
      <c r="AI2277" s="2"/>
      <c r="AJ2277" s="2"/>
      <c r="AK2277" s="2"/>
    </row>
    <row r="2278" spans="1:37" x14ac:dyDescent="0.3">
      <c r="A2278" s="43" t="s">
        <v>314</v>
      </c>
      <c r="B2278" s="41">
        <v>120</v>
      </c>
      <c r="C2278" s="43" t="s">
        <v>49</v>
      </c>
      <c r="D2278" s="43" t="s">
        <v>104</v>
      </c>
      <c r="E2278" s="12" t="s">
        <v>385</v>
      </c>
      <c r="F2278" s="16">
        <v>2472.5</v>
      </c>
      <c r="G2278" s="16">
        <v>2495</v>
      </c>
      <c r="H2278" s="16">
        <v>2495</v>
      </c>
      <c r="I2278" s="16"/>
      <c r="J2278" s="34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  <c r="AH2278" s="2"/>
      <c r="AI2278" s="2"/>
      <c r="AJ2278" s="2"/>
      <c r="AK2278" s="2"/>
    </row>
    <row r="2279" spans="1:37" ht="31.2" x14ac:dyDescent="0.3">
      <c r="A2279" s="43" t="s">
        <v>314</v>
      </c>
      <c r="B2279" s="41">
        <v>200</v>
      </c>
      <c r="C2279" s="43"/>
      <c r="D2279" s="43"/>
      <c r="E2279" s="12" t="s">
        <v>392</v>
      </c>
      <c r="F2279" s="16">
        <f t="shared" ref="F2279:I2280" si="942">F2280</f>
        <v>105.7</v>
      </c>
      <c r="G2279" s="16">
        <f t="shared" si="942"/>
        <v>105.7</v>
      </c>
      <c r="H2279" s="16">
        <f t="shared" si="942"/>
        <v>105.7</v>
      </c>
      <c r="I2279" s="16">
        <f t="shared" si="942"/>
        <v>0</v>
      </c>
      <c r="J2279" s="34"/>
      <c r="K2279" s="2"/>
      <c r="L2279" s="2"/>
      <c r="M2279" s="2"/>
      <c r="N2279" s="21" t="s">
        <v>1343</v>
      </c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  <c r="AH2279" s="2"/>
      <c r="AI2279" s="2"/>
      <c r="AJ2279" s="2"/>
      <c r="AK2279" s="2"/>
    </row>
    <row r="2280" spans="1:37" ht="46.8" x14ac:dyDescent="0.3">
      <c r="A2280" s="43" t="s">
        <v>314</v>
      </c>
      <c r="B2280" s="41">
        <v>240</v>
      </c>
      <c r="C2280" s="43"/>
      <c r="D2280" s="43"/>
      <c r="E2280" s="12" t="s">
        <v>400</v>
      </c>
      <c r="F2280" s="16">
        <f t="shared" si="942"/>
        <v>105.7</v>
      </c>
      <c r="G2280" s="16">
        <f t="shared" si="942"/>
        <v>105.7</v>
      </c>
      <c r="H2280" s="16">
        <f t="shared" si="942"/>
        <v>105.7</v>
      </c>
      <c r="I2280" s="16">
        <f t="shared" si="942"/>
        <v>0</v>
      </c>
      <c r="J2280" s="34"/>
      <c r="K2280" s="2"/>
      <c r="L2280" s="2"/>
      <c r="M2280" s="2"/>
      <c r="N2280" s="2"/>
      <c r="O2280" s="21" t="s">
        <v>1344</v>
      </c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  <c r="AH2280" s="2"/>
      <c r="AI2280" s="2"/>
      <c r="AJ2280" s="2"/>
      <c r="AK2280" s="2"/>
    </row>
    <row r="2281" spans="1:37" x14ac:dyDescent="0.3">
      <c r="A2281" s="43" t="s">
        <v>314</v>
      </c>
      <c r="B2281" s="41">
        <v>240</v>
      </c>
      <c r="C2281" s="43" t="s">
        <v>49</v>
      </c>
      <c r="D2281" s="43" t="s">
        <v>104</v>
      </c>
      <c r="E2281" s="12" t="s">
        <v>385</v>
      </c>
      <c r="F2281" s="16">
        <f>41+64.7</f>
        <v>105.7</v>
      </c>
      <c r="G2281" s="16">
        <f t="shared" ref="G2281:H2281" si="943">41+64.7</f>
        <v>105.7</v>
      </c>
      <c r="H2281" s="16">
        <f t="shared" si="943"/>
        <v>105.7</v>
      </c>
      <c r="I2281" s="16"/>
      <c r="J2281" s="34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  <c r="AH2281" s="2"/>
      <c r="AI2281" s="2"/>
      <c r="AJ2281" s="2"/>
      <c r="AK2281" s="2"/>
    </row>
    <row r="2282" spans="1:37" ht="78" x14ac:dyDescent="0.3">
      <c r="A2282" s="43" t="s">
        <v>315</v>
      </c>
      <c r="B2282" s="41"/>
      <c r="C2282" s="43"/>
      <c r="D2282" s="43"/>
      <c r="E2282" s="12" t="s">
        <v>518</v>
      </c>
      <c r="F2282" s="16">
        <f t="shared" ref="F2282:I2282" si="944">F2283</f>
        <v>5.5</v>
      </c>
      <c r="G2282" s="16">
        <f t="shared" si="944"/>
        <v>5.7</v>
      </c>
      <c r="H2282" s="16">
        <f t="shared" si="944"/>
        <v>5.7</v>
      </c>
      <c r="I2282" s="16">
        <f t="shared" si="944"/>
        <v>0</v>
      </c>
      <c r="J2282" s="34"/>
      <c r="K2282" s="2"/>
      <c r="L2282" s="2"/>
      <c r="M2282" s="2" t="s">
        <v>1345</v>
      </c>
      <c r="N2282" s="2"/>
      <c r="O2282" s="2"/>
      <c r="P2282" s="21" t="s">
        <v>1346</v>
      </c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  <c r="AH2282" s="2"/>
      <c r="AI2282" s="2"/>
      <c r="AJ2282" s="2"/>
      <c r="AK2282" s="2"/>
    </row>
    <row r="2283" spans="1:37" ht="31.2" x14ac:dyDescent="0.3">
      <c r="A2283" s="43" t="s">
        <v>315</v>
      </c>
      <c r="B2283" s="41">
        <v>200</v>
      </c>
      <c r="C2283" s="43"/>
      <c r="D2283" s="43"/>
      <c r="E2283" s="12" t="s">
        <v>392</v>
      </c>
      <c r="F2283" s="16">
        <f t="shared" ref="F2283:I2284" si="945">F2284</f>
        <v>5.5</v>
      </c>
      <c r="G2283" s="16">
        <f t="shared" si="945"/>
        <v>5.7</v>
      </c>
      <c r="H2283" s="16">
        <f t="shared" si="945"/>
        <v>5.7</v>
      </c>
      <c r="I2283" s="16">
        <f t="shared" si="945"/>
        <v>0</v>
      </c>
      <c r="J2283" s="34"/>
      <c r="K2283" s="2"/>
      <c r="L2283" s="2"/>
      <c r="M2283" s="2"/>
      <c r="N2283" s="21" t="s">
        <v>1343</v>
      </c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  <c r="AH2283" s="2"/>
      <c r="AI2283" s="2"/>
      <c r="AJ2283" s="2"/>
      <c r="AK2283" s="2"/>
    </row>
    <row r="2284" spans="1:37" ht="46.8" x14ac:dyDescent="0.3">
      <c r="A2284" s="43" t="s">
        <v>315</v>
      </c>
      <c r="B2284" s="41">
        <v>240</v>
      </c>
      <c r="C2284" s="43"/>
      <c r="D2284" s="43"/>
      <c r="E2284" s="12" t="s">
        <v>400</v>
      </c>
      <c r="F2284" s="16">
        <f t="shared" si="945"/>
        <v>5.5</v>
      </c>
      <c r="G2284" s="16">
        <f t="shared" si="945"/>
        <v>5.7</v>
      </c>
      <c r="H2284" s="16">
        <f t="shared" si="945"/>
        <v>5.7</v>
      </c>
      <c r="I2284" s="16">
        <f t="shared" si="945"/>
        <v>0</v>
      </c>
      <c r="J2284" s="34"/>
      <c r="K2284" s="2"/>
      <c r="L2284" s="2"/>
      <c r="M2284" s="2"/>
      <c r="N2284" s="2"/>
      <c r="O2284" s="21" t="s">
        <v>1344</v>
      </c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  <c r="AH2284" s="2"/>
      <c r="AI2284" s="2"/>
      <c r="AJ2284" s="2"/>
      <c r="AK2284" s="2"/>
    </row>
    <row r="2285" spans="1:37" x14ac:dyDescent="0.3">
      <c r="A2285" s="43" t="s">
        <v>315</v>
      </c>
      <c r="B2285" s="41">
        <v>240</v>
      </c>
      <c r="C2285" s="43" t="s">
        <v>5</v>
      </c>
      <c r="D2285" s="43" t="s">
        <v>6</v>
      </c>
      <c r="E2285" s="12" t="s">
        <v>363</v>
      </c>
      <c r="F2285" s="16">
        <v>5.5</v>
      </c>
      <c r="G2285" s="16">
        <v>5.7</v>
      </c>
      <c r="H2285" s="16">
        <v>5.7</v>
      </c>
      <c r="I2285" s="16"/>
      <c r="J2285" s="34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  <c r="AH2285" s="2"/>
      <c r="AI2285" s="2"/>
      <c r="AJ2285" s="2"/>
      <c r="AK2285" s="2"/>
    </row>
    <row r="2286" spans="1:37" ht="78" x14ac:dyDescent="0.3">
      <c r="A2286" s="43" t="s">
        <v>563</v>
      </c>
      <c r="B2286" s="41"/>
      <c r="C2286" s="43"/>
      <c r="D2286" s="43"/>
      <c r="E2286" s="12" t="s">
        <v>519</v>
      </c>
      <c r="F2286" s="16">
        <f t="shared" ref="F2286:I2288" si="946">F2287</f>
        <v>49.199999999999996</v>
      </c>
      <c r="G2286" s="16">
        <f t="shared" si="946"/>
        <v>51.199999999999996</v>
      </c>
      <c r="H2286" s="16">
        <f t="shared" si="946"/>
        <v>51.199999999999996</v>
      </c>
      <c r="I2286" s="16">
        <f t="shared" si="946"/>
        <v>0</v>
      </c>
      <c r="J2286" s="34"/>
      <c r="K2286" s="2"/>
      <c r="L2286" s="2"/>
      <c r="M2286" s="2" t="s">
        <v>1345</v>
      </c>
      <c r="N2286" s="2"/>
      <c r="O2286" s="2"/>
      <c r="P2286" s="21" t="s">
        <v>1346</v>
      </c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  <c r="AH2286" s="2"/>
      <c r="AI2286" s="2"/>
      <c r="AJ2286" s="2"/>
      <c r="AK2286" s="2"/>
    </row>
    <row r="2287" spans="1:37" ht="93.6" x14ac:dyDescent="0.3">
      <c r="A2287" s="43" t="s">
        <v>563</v>
      </c>
      <c r="B2287" s="41">
        <v>100</v>
      </c>
      <c r="C2287" s="43"/>
      <c r="D2287" s="43"/>
      <c r="E2287" s="12" t="s">
        <v>391</v>
      </c>
      <c r="F2287" s="16">
        <f t="shared" si="946"/>
        <v>49.199999999999996</v>
      </c>
      <c r="G2287" s="16">
        <f t="shared" si="946"/>
        <v>51.199999999999996</v>
      </c>
      <c r="H2287" s="16">
        <f t="shared" si="946"/>
        <v>51.199999999999996</v>
      </c>
      <c r="I2287" s="16">
        <f t="shared" si="946"/>
        <v>0</v>
      </c>
      <c r="J2287" s="34"/>
      <c r="K2287" s="2"/>
      <c r="L2287" s="2"/>
      <c r="M2287" s="2"/>
      <c r="N2287" s="21" t="s">
        <v>1343</v>
      </c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  <c r="AH2287" s="2"/>
      <c r="AI2287" s="2"/>
      <c r="AJ2287" s="2"/>
      <c r="AK2287" s="2"/>
    </row>
    <row r="2288" spans="1:37" ht="31.2" x14ac:dyDescent="0.3">
      <c r="A2288" s="43" t="s">
        <v>563</v>
      </c>
      <c r="B2288" s="41">
        <v>120</v>
      </c>
      <c r="C2288" s="43"/>
      <c r="D2288" s="43"/>
      <c r="E2288" s="12" t="s">
        <v>399</v>
      </c>
      <c r="F2288" s="16">
        <f t="shared" si="946"/>
        <v>49.199999999999996</v>
      </c>
      <c r="G2288" s="16">
        <f t="shared" si="946"/>
        <v>51.199999999999996</v>
      </c>
      <c r="H2288" s="16">
        <f t="shared" si="946"/>
        <v>51.199999999999996</v>
      </c>
      <c r="I2288" s="16">
        <f t="shared" si="946"/>
        <v>0</v>
      </c>
      <c r="J2288" s="34"/>
      <c r="K2288" s="2"/>
      <c r="L2288" s="2"/>
      <c r="M2288" s="2"/>
      <c r="N2288" s="2"/>
      <c r="O2288" s="21" t="s">
        <v>1344</v>
      </c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  <c r="AH2288" s="2"/>
      <c r="AI2288" s="2"/>
      <c r="AJ2288" s="2"/>
      <c r="AK2288" s="2"/>
    </row>
    <row r="2289" spans="1:37" x14ac:dyDescent="0.3">
      <c r="A2289" s="43" t="s">
        <v>563</v>
      </c>
      <c r="B2289" s="41">
        <v>120</v>
      </c>
      <c r="C2289" s="43" t="s">
        <v>112</v>
      </c>
      <c r="D2289" s="43" t="s">
        <v>21</v>
      </c>
      <c r="E2289" s="12" t="s">
        <v>366</v>
      </c>
      <c r="F2289" s="16">
        <v>49.199999999999996</v>
      </c>
      <c r="G2289" s="16">
        <v>51.199999999999996</v>
      </c>
      <c r="H2289" s="16">
        <v>51.199999999999996</v>
      </c>
      <c r="I2289" s="16"/>
      <c r="J2289" s="34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  <c r="AH2289" s="2"/>
      <c r="AI2289" s="2"/>
      <c r="AJ2289" s="2"/>
      <c r="AK2289" s="2"/>
    </row>
    <row r="2290" spans="1:37" ht="62.4" x14ac:dyDescent="0.3">
      <c r="A2290" s="43" t="s">
        <v>316</v>
      </c>
      <c r="B2290" s="41"/>
      <c r="C2290" s="43"/>
      <c r="D2290" s="43"/>
      <c r="E2290" s="12" t="s">
        <v>713</v>
      </c>
      <c r="F2290" s="16">
        <f>F2291+F2294</f>
        <v>954.3</v>
      </c>
      <c r="G2290" s="16">
        <f t="shared" ref="G2290:I2290" si="947">G2291+G2294</f>
        <v>988.2</v>
      </c>
      <c r="H2290" s="16">
        <f t="shared" si="947"/>
        <v>988.2</v>
      </c>
      <c r="I2290" s="16">
        <f t="shared" si="947"/>
        <v>0</v>
      </c>
      <c r="J2290" s="34"/>
      <c r="K2290" s="2"/>
      <c r="L2290" s="2"/>
      <c r="M2290" s="2" t="s">
        <v>1345</v>
      </c>
      <c r="N2290" s="2"/>
      <c r="O2290" s="2"/>
      <c r="P2290" s="21" t="s">
        <v>1346</v>
      </c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  <c r="AH2290" s="2"/>
      <c r="AI2290" s="2"/>
      <c r="AJ2290" s="2"/>
      <c r="AK2290" s="2"/>
    </row>
    <row r="2291" spans="1:37" ht="93.6" x14ac:dyDescent="0.3">
      <c r="A2291" s="43" t="s">
        <v>316</v>
      </c>
      <c r="B2291" s="41">
        <v>100</v>
      </c>
      <c r="C2291" s="43"/>
      <c r="D2291" s="43"/>
      <c r="E2291" s="12" t="s">
        <v>391</v>
      </c>
      <c r="F2291" s="16">
        <f>F2292</f>
        <v>919</v>
      </c>
      <c r="G2291" s="16">
        <f t="shared" ref="G2291:I2292" si="948">G2292</f>
        <v>951.5</v>
      </c>
      <c r="H2291" s="16">
        <f t="shared" si="948"/>
        <v>951.5</v>
      </c>
      <c r="I2291" s="16">
        <f t="shared" si="948"/>
        <v>0</v>
      </c>
      <c r="J2291" s="34"/>
      <c r="K2291" s="2"/>
      <c r="L2291" s="2"/>
      <c r="M2291" s="2"/>
      <c r="N2291" s="21" t="s">
        <v>1343</v>
      </c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  <c r="AH2291" s="2"/>
      <c r="AI2291" s="2"/>
      <c r="AJ2291" s="2"/>
      <c r="AK2291" s="2"/>
    </row>
    <row r="2292" spans="1:37" ht="31.2" x14ac:dyDescent="0.3">
      <c r="A2292" s="43" t="s">
        <v>316</v>
      </c>
      <c r="B2292" s="41">
        <v>120</v>
      </c>
      <c r="C2292" s="43"/>
      <c r="D2292" s="43"/>
      <c r="E2292" s="12" t="s">
        <v>399</v>
      </c>
      <c r="F2292" s="16">
        <f>F2293</f>
        <v>919</v>
      </c>
      <c r="G2292" s="16">
        <f t="shared" si="948"/>
        <v>951.5</v>
      </c>
      <c r="H2292" s="16">
        <f t="shared" si="948"/>
        <v>951.5</v>
      </c>
      <c r="I2292" s="16">
        <f t="shared" si="948"/>
        <v>0</v>
      </c>
      <c r="J2292" s="34"/>
      <c r="K2292" s="2"/>
      <c r="L2292" s="2"/>
      <c r="M2292" s="2"/>
      <c r="N2292" s="2"/>
      <c r="O2292" s="21" t="s">
        <v>1344</v>
      </c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  <c r="AH2292" s="2"/>
      <c r="AI2292" s="2"/>
      <c r="AJ2292" s="2"/>
      <c r="AK2292" s="2"/>
    </row>
    <row r="2293" spans="1:37" ht="31.2" x14ac:dyDescent="0.3">
      <c r="A2293" s="43" t="s">
        <v>316</v>
      </c>
      <c r="B2293" s="41">
        <v>120</v>
      </c>
      <c r="C2293" s="43" t="s">
        <v>104</v>
      </c>
      <c r="D2293" s="43" t="s">
        <v>159</v>
      </c>
      <c r="E2293" s="12" t="s">
        <v>373</v>
      </c>
      <c r="F2293" s="16">
        <v>919</v>
      </c>
      <c r="G2293" s="16">
        <v>951.5</v>
      </c>
      <c r="H2293" s="16">
        <v>951.5</v>
      </c>
      <c r="I2293" s="16"/>
      <c r="J2293" s="34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  <c r="AH2293" s="2"/>
      <c r="AI2293" s="2"/>
      <c r="AJ2293" s="2"/>
      <c r="AK2293" s="2"/>
    </row>
    <row r="2294" spans="1:37" ht="31.2" x14ac:dyDescent="0.3">
      <c r="A2294" s="43" t="s">
        <v>316</v>
      </c>
      <c r="B2294" s="41">
        <v>200</v>
      </c>
      <c r="C2294" s="43"/>
      <c r="D2294" s="43"/>
      <c r="E2294" s="12" t="s">
        <v>392</v>
      </c>
      <c r="F2294" s="16">
        <f>F2295</f>
        <v>35.299999999999997</v>
      </c>
      <c r="G2294" s="16">
        <f t="shared" ref="G2294:I2295" si="949">G2295</f>
        <v>36.700000000000003</v>
      </c>
      <c r="H2294" s="16">
        <f t="shared" si="949"/>
        <v>36.700000000000003</v>
      </c>
      <c r="I2294" s="16">
        <f t="shared" si="949"/>
        <v>0</v>
      </c>
      <c r="J2294" s="34"/>
      <c r="K2294" s="2"/>
      <c r="L2294" s="2"/>
      <c r="M2294" s="2"/>
      <c r="N2294" s="21" t="s">
        <v>1343</v>
      </c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  <c r="AH2294" s="2"/>
      <c r="AI2294" s="2"/>
      <c r="AJ2294" s="2"/>
      <c r="AK2294" s="2"/>
    </row>
    <row r="2295" spans="1:37" ht="46.8" x14ac:dyDescent="0.3">
      <c r="A2295" s="43" t="s">
        <v>316</v>
      </c>
      <c r="B2295" s="41">
        <v>240</v>
      </c>
      <c r="C2295" s="43"/>
      <c r="D2295" s="43"/>
      <c r="E2295" s="12" t="s">
        <v>400</v>
      </c>
      <c r="F2295" s="16">
        <f>F2296</f>
        <v>35.299999999999997</v>
      </c>
      <c r="G2295" s="16">
        <f t="shared" si="949"/>
        <v>36.700000000000003</v>
      </c>
      <c r="H2295" s="16">
        <f t="shared" si="949"/>
        <v>36.700000000000003</v>
      </c>
      <c r="I2295" s="16">
        <f t="shared" si="949"/>
        <v>0</v>
      </c>
      <c r="J2295" s="34"/>
      <c r="K2295" s="2"/>
      <c r="L2295" s="2"/>
      <c r="M2295" s="2"/>
      <c r="N2295" s="2"/>
      <c r="O2295" s="21" t="s">
        <v>1344</v>
      </c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  <c r="AH2295" s="2"/>
      <c r="AI2295" s="2"/>
      <c r="AJ2295" s="2"/>
      <c r="AK2295" s="2"/>
    </row>
    <row r="2296" spans="1:37" ht="31.2" x14ac:dyDescent="0.3">
      <c r="A2296" s="43" t="s">
        <v>316</v>
      </c>
      <c r="B2296" s="41">
        <v>240</v>
      </c>
      <c r="C2296" s="43" t="s">
        <v>104</v>
      </c>
      <c r="D2296" s="43" t="s">
        <v>159</v>
      </c>
      <c r="E2296" s="12" t="s">
        <v>373</v>
      </c>
      <c r="F2296" s="16">
        <v>35.299999999999997</v>
      </c>
      <c r="G2296" s="16">
        <v>36.700000000000003</v>
      </c>
      <c r="H2296" s="16">
        <v>36.700000000000003</v>
      </c>
      <c r="I2296" s="16"/>
      <c r="J2296" s="34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  <c r="AH2296" s="2"/>
      <c r="AI2296" s="2"/>
      <c r="AJ2296" s="2"/>
      <c r="AK2296" s="2"/>
    </row>
    <row r="2297" spans="1:37" ht="62.4" x14ac:dyDescent="0.3">
      <c r="A2297" s="43" t="s">
        <v>529</v>
      </c>
      <c r="B2297" s="41"/>
      <c r="C2297" s="43"/>
      <c r="D2297" s="43"/>
      <c r="E2297" s="12" t="s">
        <v>534</v>
      </c>
      <c r="F2297" s="16">
        <f t="shared" ref="F2297:I2299" si="950">F2298</f>
        <v>57.8</v>
      </c>
      <c r="G2297" s="16">
        <f t="shared" si="950"/>
        <v>51.7</v>
      </c>
      <c r="H2297" s="16">
        <f t="shared" si="950"/>
        <v>51.7</v>
      </c>
      <c r="I2297" s="16">
        <f t="shared" si="950"/>
        <v>0</v>
      </c>
      <c r="J2297" s="34"/>
      <c r="K2297" s="2"/>
      <c r="L2297" s="2"/>
      <c r="M2297" s="2" t="s">
        <v>1345</v>
      </c>
      <c r="N2297" s="2"/>
      <c r="O2297" s="2"/>
      <c r="P2297" s="21" t="s">
        <v>1346</v>
      </c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  <c r="AH2297" s="2"/>
      <c r="AI2297" s="2"/>
      <c r="AJ2297" s="2"/>
      <c r="AK2297" s="2"/>
    </row>
    <row r="2298" spans="1:37" ht="31.2" x14ac:dyDescent="0.3">
      <c r="A2298" s="43" t="s">
        <v>529</v>
      </c>
      <c r="B2298" s="41">
        <v>200</v>
      </c>
      <c r="C2298" s="43"/>
      <c r="D2298" s="43"/>
      <c r="E2298" s="12" t="s">
        <v>392</v>
      </c>
      <c r="F2298" s="16">
        <f t="shared" si="950"/>
        <v>57.8</v>
      </c>
      <c r="G2298" s="16">
        <f t="shared" si="950"/>
        <v>51.7</v>
      </c>
      <c r="H2298" s="16">
        <f t="shared" si="950"/>
        <v>51.7</v>
      </c>
      <c r="I2298" s="16">
        <f t="shared" si="950"/>
        <v>0</v>
      </c>
      <c r="J2298" s="34"/>
      <c r="K2298" s="2"/>
      <c r="L2298" s="2"/>
      <c r="M2298" s="2"/>
      <c r="N2298" s="21" t="s">
        <v>1343</v>
      </c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  <c r="AH2298" s="2"/>
      <c r="AI2298" s="2"/>
      <c r="AJ2298" s="2"/>
      <c r="AK2298" s="2"/>
    </row>
    <row r="2299" spans="1:37" ht="46.8" x14ac:dyDescent="0.3">
      <c r="A2299" s="43" t="s">
        <v>529</v>
      </c>
      <c r="B2299" s="41">
        <v>240</v>
      </c>
      <c r="C2299" s="43"/>
      <c r="D2299" s="43"/>
      <c r="E2299" s="12" t="s">
        <v>400</v>
      </c>
      <c r="F2299" s="16">
        <f t="shared" si="950"/>
        <v>57.8</v>
      </c>
      <c r="G2299" s="16">
        <f t="shared" si="950"/>
        <v>51.7</v>
      </c>
      <c r="H2299" s="16">
        <f t="shared" si="950"/>
        <v>51.7</v>
      </c>
      <c r="I2299" s="16">
        <f t="shared" si="950"/>
        <v>0</v>
      </c>
      <c r="J2299" s="34"/>
      <c r="K2299" s="2"/>
      <c r="L2299" s="2"/>
      <c r="M2299" s="2"/>
      <c r="N2299" s="2"/>
      <c r="O2299" s="21" t="s">
        <v>1344</v>
      </c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  <c r="AH2299" s="2"/>
      <c r="AI2299" s="2"/>
      <c r="AJ2299" s="2"/>
      <c r="AK2299" s="2"/>
    </row>
    <row r="2300" spans="1:37" x14ac:dyDescent="0.3">
      <c r="A2300" s="43" t="s">
        <v>529</v>
      </c>
      <c r="B2300" s="41">
        <v>240</v>
      </c>
      <c r="C2300" s="43" t="s">
        <v>5</v>
      </c>
      <c r="D2300" s="43" t="s">
        <v>159</v>
      </c>
      <c r="E2300" s="12" t="s">
        <v>530</v>
      </c>
      <c r="F2300" s="16">
        <v>57.8</v>
      </c>
      <c r="G2300" s="16">
        <v>51.7</v>
      </c>
      <c r="H2300" s="16">
        <v>51.7</v>
      </c>
      <c r="I2300" s="16"/>
      <c r="J2300" s="34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  <c r="AH2300" s="2"/>
      <c r="AI2300" s="2"/>
      <c r="AJ2300" s="2"/>
      <c r="AK2300" s="2"/>
    </row>
    <row r="2301" spans="1:37" ht="31.2" x14ac:dyDescent="0.3">
      <c r="A2301" s="43" t="s">
        <v>531</v>
      </c>
      <c r="B2301" s="41"/>
      <c r="C2301" s="43"/>
      <c r="D2301" s="43"/>
      <c r="E2301" s="12" t="s">
        <v>532</v>
      </c>
      <c r="F2301" s="16">
        <f t="shared" ref="F2301:I2301" si="951">F2302+F2305+F2308</f>
        <v>62746.8</v>
      </c>
      <c r="G2301" s="16">
        <f t="shared" si="951"/>
        <v>65024.899999999994</v>
      </c>
      <c r="H2301" s="16">
        <f t="shared" si="951"/>
        <v>65024.899999999994</v>
      </c>
      <c r="I2301" s="16">
        <f t="shared" si="951"/>
        <v>0</v>
      </c>
      <c r="J2301" s="34"/>
      <c r="K2301" s="2"/>
      <c r="L2301" s="2"/>
      <c r="M2301" s="2" t="s">
        <v>1345</v>
      </c>
      <c r="N2301" s="2"/>
      <c r="O2301" s="2"/>
      <c r="P2301" s="21" t="s">
        <v>1346</v>
      </c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  <c r="AH2301" s="2"/>
      <c r="AI2301" s="2"/>
      <c r="AJ2301" s="2"/>
      <c r="AK2301" s="2"/>
    </row>
    <row r="2302" spans="1:37" ht="93.6" x14ac:dyDescent="0.3">
      <c r="A2302" s="43" t="s">
        <v>531</v>
      </c>
      <c r="B2302" s="41">
        <v>100</v>
      </c>
      <c r="C2302" s="43"/>
      <c r="D2302" s="43"/>
      <c r="E2302" s="12" t="s">
        <v>391</v>
      </c>
      <c r="F2302" s="16">
        <f t="shared" ref="F2302:I2303" si="952">F2303</f>
        <v>54388</v>
      </c>
      <c r="G2302" s="16">
        <f t="shared" si="952"/>
        <v>53864.899999999994</v>
      </c>
      <c r="H2302" s="16">
        <f t="shared" si="952"/>
        <v>52784.899999999994</v>
      </c>
      <c r="I2302" s="16">
        <f t="shared" si="952"/>
        <v>0</v>
      </c>
      <c r="J2302" s="34"/>
      <c r="K2302" s="2"/>
      <c r="L2302" s="2"/>
      <c r="M2302" s="2"/>
      <c r="N2302" s="21" t="s">
        <v>1343</v>
      </c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  <c r="AH2302" s="2"/>
      <c r="AI2302" s="2"/>
      <c r="AJ2302" s="2"/>
      <c r="AK2302" s="2"/>
    </row>
    <row r="2303" spans="1:37" ht="31.2" x14ac:dyDescent="0.3">
      <c r="A2303" s="43" t="s">
        <v>531</v>
      </c>
      <c r="B2303" s="41">
        <v>120</v>
      </c>
      <c r="C2303" s="43"/>
      <c r="D2303" s="43"/>
      <c r="E2303" s="12" t="s">
        <v>399</v>
      </c>
      <c r="F2303" s="16">
        <f t="shared" si="952"/>
        <v>54388</v>
      </c>
      <c r="G2303" s="16">
        <f t="shared" si="952"/>
        <v>53864.899999999994</v>
      </c>
      <c r="H2303" s="16">
        <f t="shared" si="952"/>
        <v>52784.899999999994</v>
      </c>
      <c r="I2303" s="16">
        <f t="shared" si="952"/>
        <v>0</v>
      </c>
      <c r="J2303" s="34"/>
      <c r="K2303" s="2"/>
      <c r="L2303" s="2"/>
      <c r="M2303" s="2"/>
      <c r="N2303" s="2"/>
      <c r="O2303" s="21" t="s">
        <v>1344</v>
      </c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  <c r="AH2303" s="2"/>
      <c r="AI2303" s="2"/>
      <c r="AJ2303" s="2"/>
      <c r="AK2303" s="2"/>
    </row>
    <row r="2304" spans="1:37" x14ac:dyDescent="0.3">
      <c r="A2304" s="43" t="s">
        <v>531</v>
      </c>
      <c r="B2304" s="41">
        <v>120</v>
      </c>
      <c r="C2304" s="43" t="s">
        <v>5</v>
      </c>
      <c r="D2304" s="43" t="s">
        <v>6</v>
      </c>
      <c r="E2304" s="12" t="s">
        <v>363</v>
      </c>
      <c r="F2304" s="16">
        <v>54388</v>
      </c>
      <c r="G2304" s="16">
        <v>53864.899999999994</v>
      </c>
      <c r="H2304" s="16">
        <v>52784.899999999994</v>
      </c>
      <c r="I2304" s="16"/>
      <c r="J2304" s="34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  <c r="AH2304" s="2"/>
      <c r="AI2304" s="2"/>
      <c r="AJ2304" s="2"/>
      <c r="AK2304" s="2"/>
    </row>
    <row r="2305" spans="1:37" ht="31.2" x14ac:dyDescent="0.3">
      <c r="A2305" s="43" t="s">
        <v>531</v>
      </c>
      <c r="B2305" s="41">
        <v>200</v>
      </c>
      <c r="C2305" s="43"/>
      <c r="D2305" s="43"/>
      <c r="E2305" s="12" t="s">
        <v>392</v>
      </c>
      <c r="F2305" s="16">
        <f t="shared" ref="F2305:I2306" si="953">F2306</f>
        <v>8008.8</v>
      </c>
      <c r="G2305" s="16">
        <f t="shared" si="953"/>
        <v>10810</v>
      </c>
      <c r="H2305" s="16">
        <f t="shared" si="953"/>
        <v>11890</v>
      </c>
      <c r="I2305" s="16">
        <f t="shared" si="953"/>
        <v>0</v>
      </c>
      <c r="J2305" s="34"/>
      <c r="K2305" s="2"/>
      <c r="L2305" s="2"/>
      <c r="M2305" s="2"/>
      <c r="N2305" s="21" t="s">
        <v>1343</v>
      </c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  <c r="AH2305" s="2"/>
      <c r="AI2305" s="2"/>
      <c r="AJ2305" s="2"/>
      <c r="AK2305" s="2"/>
    </row>
    <row r="2306" spans="1:37" ht="46.8" x14ac:dyDescent="0.3">
      <c r="A2306" s="43" t="s">
        <v>531</v>
      </c>
      <c r="B2306" s="41">
        <v>240</v>
      </c>
      <c r="C2306" s="43"/>
      <c r="D2306" s="43"/>
      <c r="E2306" s="12" t="s">
        <v>400</v>
      </c>
      <c r="F2306" s="16">
        <f t="shared" si="953"/>
        <v>8008.8</v>
      </c>
      <c r="G2306" s="16">
        <f t="shared" si="953"/>
        <v>10810</v>
      </c>
      <c r="H2306" s="16">
        <f t="shared" si="953"/>
        <v>11890</v>
      </c>
      <c r="I2306" s="16">
        <f t="shared" si="953"/>
        <v>0</v>
      </c>
      <c r="J2306" s="34"/>
      <c r="K2306" s="2"/>
      <c r="L2306" s="2"/>
      <c r="M2306" s="2"/>
      <c r="N2306" s="2"/>
      <c r="O2306" s="21" t="s">
        <v>1344</v>
      </c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  <c r="AH2306" s="2"/>
      <c r="AI2306" s="2"/>
      <c r="AJ2306" s="2"/>
      <c r="AK2306" s="2"/>
    </row>
    <row r="2307" spans="1:37" x14ac:dyDescent="0.3">
      <c r="A2307" s="43" t="s">
        <v>531</v>
      </c>
      <c r="B2307" s="41">
        <v>240</v>
      </c>
      <c r="C2307" s="43" t="s">
        <v>5</v>
      </c>
      <c r="D2307" s="43" t="s">
        <v>6</v>
      </c>
      <c r="E2307" s="12" t="s">
        <v>363</v>
      </c>
      <c r="F2307" s="16">
        <v>8008.8</v>
      </c>
      <c r="G2307" s="16">
        <v>10810</v>
      </c>
      <c r="H2307" s="16">
        <v>11890</v>
      </c>
      <c r="I2307" s="16"/>
      <c r="J2307" s="34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  <c r="AH2307" s="2"/>
      <c r="AI2307" s="2"/>
      <c r="AJ2307" s="2"/>
      <c r="AK2307" s="2"/>
    </row>
    <row r="2308" spans="1:37" x14ac:dyDescent="0.3">
      <c r="A2308" s="43" t="s">
        <v>531</v>
      </c>
      <c r="B2308" s="41">
        <v>800</v>
      </c>
      <c r="C2308" s="43"/>
      <c r="D2308" s="43"/>
      <c r="E2308" s="12" t="s">
        <v>397</v>
      </c>
      <c r="F2308" s="16">
        <f t="shared" ref="F2308:I2309" si="954">F2309</f>
        <v>350</v>
      </c>
      <c r="G2308" s="16">
        <f t="shared" si="954"/>
        <v>350</v>
      </c>
      <c r="H2308" s="16">
        <f t="shared" si="954"/>
        <v>350</v>
      </c>
      <c r="I2308" s="16">
        <f t="shared" si="954"/>
        <v>0</v>
      </c>
      <c r="J2308" s="34"/>
      <c r="K2308" s="2"/>
      <c r="L2308" s="2"/>
      <c r="M2308" s="2"/>
      <c r="N2308" s="21" t="s">
        <v>1343</v>
      </c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  <c r="AH2308" s="2"/>
      <c r="AI2308" s="2"/>
      <c r="AJ2308" s="2"/>
      <c r="AK2308" s="2"/>
    </row>
    <row r="2309" spans="1:37" x14ac:dyDescent="0.3">
      <c r="A2309" s="43" t="s">
        <v>531</v>
      </c>
      <c r="B2309" s="41">
        <v>850</v>
      </c>
      <c r="C2309" s="43"/>
      <c r="D2309" s="43"/>
      <c r="E2309" s="12" t="s">
        <v>414</v>
      </c>
      <c r="F2309" s="16">
        <f t="shared" si="954"/>
        <v>350</v>
      </c>
      <c r="G2309" s="16">
        <f t="shared" si="954"/>
        <v>350</v>
      </c>
      <c r="H2309" s="16">
        <f t="shared" si="954"/>
        <v>350</v>
      </c>
      <c r="I2309" s="16">
        <f t="shared" si="954"/>
        <v>0</v>
      </c>
      <c r="J2309" s="34"/>
      <c r="K2309" s="2"/>
      <c r="L2309" s="2"/>
      <c r="M2309" s="2"/>
      <c r="N2309" s="2"/>
      <c r="O2309" s="21" t="s">
        <v>1344</v>
      </c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  <c r="AH2309" s="2"/>
      <c r="AI2309" s="2"/>
      <c r="AJ2309" s="2"/>
      <c r="AK2309" s="2"/>
    </row>
    <row r="2310" spans="1:37" x14ac:dyDescent="0.3">
      <c r="A2310" s="43" t="s">
        <v>531</v>
      </c>
      <c r="B2310" s="41">
        <v>850</v>
      </c>
      <c r="C2310" s="43" t="s">
        <v>5</v>
      </c>
      <c r="D2310" s="43" t="s">
        <v>6</v>
      </c>
      <c r="E2310" s="12" t="s">
        <v>363</v>
      </c>
      <c r="F2310" s="16">
        <v>350</v>
      </c>
      <c r="G2310" s="16">
        <v>350</v>
      </c>
      <c r="H2310" s="16">
        <v>350</v>
      </c>
      <c r="I2310" s="16"/>
      <c r="J2310" s="34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  <c r="AH2310" s="2"/>
      <c r="AI2310" s="2"/>
      <c r="AJ2310" s="2"/>
      <c r="AK2310" s="2"/>
    </row>
    <row r="2311" spans="1:37" ht="46.8" x14ac:dyDescent="0.3">
      <c r="A2311" s="43" t="s">
        <v>317</v>
      </c>
      <c r="B2311" s="41"/>
      <c r="C2311" s="43"/>
      <c r="D2311" s="43"/>
      <c r="E2311" s="12" t="s">
        <v>767</v>
      </c>
      <c r="F2311" s="16">
        <f t="shared" ref="F2311:I2313" si="955">F2312</f>
        <v>9425.5</v>
      </c>
      <c r="G2311" s="16">
        <f t="shared" si="955"/>
        <v>10093.4</v>
      </c>
      <c r="H2311" s="16">
        <f t="shared" si="955"/>
        <v>10761.2</v>
      </c>
      <c r="I2311" s="16">
        <f t="shared" si="955"/>
        <v>0</v>
      </c>
      <c r="J2311" s="34"/>
      <c r="K2311" s="2"/>
      <c r="L2311" s="2"/>
      <c r="M2311" s="2" t="s">
        <v>1345</v>
      </c>
      <c r="N2311" s="2"/>
      <c r="O2311" s="2"/>
      <c r="P2311" s="21" t="s">
        <v>1346</v>
      </c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  <c r="AH2311" s="2"/>
      <c r="AI2311" s="2"/>
      <c r="AJ2311" s="2"/>
      <c r="AK2311" s="2"/>
    </row>
    <row r="2312" spans="1:37" ht="31.2" x14ac:dyDescent="0.3">
      <c r="A2312" s="43" t="s">
        <v>317</v>
      </c>
      <c r="B2312" s="41">
        <v>300</v>
      </c>
      <c r="C2312" s="43"/>
      <c r="D2312" s="43"/>
      <c r="E2312" s="12" t="s">
        <v>393</v>
      </c>
      <c r="F2312" s="16">
        <f t="shared" si="955"/>
        <v>9425.5</v>
      </c>
      <c r="G2312" s="16">
        <f t="shared" si="955"/>
        <v>10093.4</v>
      </c>
      <c r="H2312" s="16">
        <f t="shared" si="955"/>
        <v>10761.2</v>
      </c>
      <c r="I2312" s="16">
        <f t="shared" si="955"/>
        <v>0</v>
      </c>
      <c r="J2312" s="34"/>
      <c r="K2312" s="2"/>
      <c r="L2312" s="2"/>
      <c r="M2312" s="2"/>
      <c r="N2312" s="21" t="s">
        <v>1343</v>
      </c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  <c r="AH2312" s="2"/>
      <c r="AI2312" s="2"/>
      <c r="AJ2312" s="2"/>
      <c r="AK2312" s="2"/>
    </row>
    <row r="2313" spans="1:37" ht="31.2" x14ac:dyDescent="0.3">
      <c r="A2313" s="43" t="s">
        <v>317</v>
      </c>
      <c r="B2313" s="41">
        <v>320</v>
      </c>
      <c r="C2313" s="43"/>
      <c r="D2313" s="43"/>
      <c r="E2313" s="12" t="s">
        <v>402</v>
      </c>
      <c r="F2313" s="16">
        <f t="shared" si="955"/>
        <v>9425.5</v>
      </c>
      <c r="G2313" s="16">
        <f t="shared" si="955"/>
        <v>10093.4</v>
      </c>
      <c r="H2313" s="16">
        <f t="shared" si="955"/>
        <v>10761.2</v>
      </c>
      <c r="I2313" s="16">
        <f t="shared" si="955"/>
        <v>0</v>
      </c>
      <c r="J2313" s="34"/>
      <c r="K2313" s="2"/>
      <c r="L2313" s="2"/>
      <c r="M2313" s="2"/>
      <c r="N2313" s="2"/>
      <c r="O2313" s="21" t="s">
        <v>1344</v>
      </c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  <c r="AH2313" s="2"/>
      <c r="AI2313" s="2"/>
      <c r="AJ2313" s="2"/>
      <c r="AK2313" s="2"/>
    </row>
    <row r="2314" spans="1:37" x14ac:dyDescent="0.3">
      <c r="A2314" s="43" t="s">
        <v>317</v>
      </c>
      <c r="B2314" s="41">
        <v>320</v>
      </c>
      <c r="C2314" s="43" t="s">
        <v>49</v>
      </c>
      <c r="D2314" s="43" t="s">
        <v>17</v>
      </c>
      <c r="E2314" s="12" t="s">
        <v>383</v>
      </c>
      <c r="F2314" s="16">
        <v>9425.5</v>
      </c>
      <c r="G2314" s="16">
        <v>10093.4</v>
      </c>
      <c r="H2314" s="16">
        <v>10761.2</v>
      </c>
      <c r="I2314" s="16"/>
      <c r="J2314" s="34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  <c r="AH2314" s="2"/>
      <c r="AI2314" s="2"/>
      <c r="AJ2314" s="2"/>
      <c r="AK2314" s="2"/>
    </row>
    <row r="2315" spans="1:37" ht="62.4" x14ac:dyDescent="0.3">
      <c r="A2315" s="43" t="s">
        <v>536</v>
      </c>
      <c r="B2315" s="41"/>
      <c r="C2315" s="43"/>
      <c r="D2315" s="43"/>
      <c r="E2315" s="12" t="s">
        <v>698</v>
      </c>
      <c r="F2315" s="16">
        <f t="shared" ref="F2315:I2317" si="956">F2316</f>
        <v>115</v>
      </c>
      <c r="G2315" s="16">
        <f t="shared" si="956"/>
        <v>57.5</v>
      </c>
      <c r="H2315" s="16">
        <f t="shared" si="956"/>
        <v>57.5</v>
      </c>
      <c r="I2315" s="16">
        <f t="shared" si="956"/>
        <v>0</v>
      </c>
      <c r="J2315" s="34"/>
      <c r="K2315" s="2"/>
      <c r="L2315" s="2"/>
      <c r="M2315" s="2" t="s">
        <v>1345</v>
      </c>
      <c r="N2315" s="2"/>
      <c r="O2315" s="2"/>
      <c r="P2315" s="21" t="s">
        <v>1346</v>
      </c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  <c r="AH2315" s="2"/>
      <c r="AI2315" s="2"/>
      <c r="AJ2315" s="2"/>
      <c r="AK2315" s="2"/>
    </row>
    <row r="2316" spans="1:37" ht="31.2" x14ac:dyDescent="0.3">
      <c r="A2316" s="43" t="s">
        <v>536</v>
      </c>
      <c r="B2316" s="41">
        <v>300</v>
      </c>
      <c r="C2316" s="43"/>
      <c r="D2316" s="43"/>
      <c r="E2316" s="12" t="s">
        <v>393</v>
      </c>
      <c r="F2316" s="16">
        <f t="shared" si="956"/>
        <v>115</v>
      </c>
      <c r="G2316" s="16">
        <f t="shared" si="956"/>
        <v>57.5</v>
      </c>
      <c r="H2316" s="16">
        <f t="shared" si="956"/>
        <v>57.5</v>
      </c>
      <c r="I2316" s="16">
        <f t="shared" si="956"/>
        <v>0</v>
      </c>
      <c r="J2316" s="34"/>
      <c r="K2316" s="2"/>
      <c r="L2316" s="2"/>
      <c r="M2316" s="2"/>
      <c r="N2316" s="21" t="s">
        <v>1343</v>
      </c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  <c r="AH2316" s="2"/>
      <c r="AI2316" s="2"/>
      <c r="AJ2316" s="2"/>
      <c r="AK2316" s="2"/>
    </row>
    <row r="2317" spans="1:37" x14ac:dyDescent="0.3">
      <c r="A2317" s="43" t="s">
        <v>536</v>
      </c>
      <c r="B2317" s="41">
        <v>360</v>
      </c>
      <c r="C2317" s="43"/>
      <c r="D2317" s="43"/>
      <c r="E2317" s="12" t="s">
        <v>406</v>
      </c>
      <c r="F2317" s="16">
        <f t="shared" si="956"/>
        <v>115</v>
      </c>
      <c r="G2317" s="16">
        <f t="shared" si="956"/>
        <v>57.5</v>
      </c>
      <c r="H2317" s="16">
        <f t="shared" si="956"/>
        <v>57.5</v>
      </c>
      <c r="I2317" s="16">
        <f t="shared" si="956"/>
        <v>0</v>
      </c>
      <c r="J2317" s="34"/>
      <c r="K2317" s="2"/>
      <c r="L2317" s="2"/>
      <c r="M2317" s="2"/>
      <c r="N2317" s="2"/>
      <c r="O2317" s="21" t="s">
        <v>1344</v>
      </c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  <c r="AH2317" s="2"/>
      <c r="AI2317" s="2"/>
      <c r="AJ2317" s="2"/>
      <c r="AK2317" s="2"/>
    </row>
    <row r="2318" spans="1:37" x14ac:dyDescent="0.3">
      <c r="A2318" s="43" t="s">
        <v>536</v>
      </c>
      <c r="B2318" s="41">
        <v>360</v>
      </c>
      <c r="C2318" s="43" t="s">
        <v>5</v>
      </c>
      <c r="D2318" s="43" t="s">
        <v>6</v>
      </c>
      <c r="E2318" s="12" t="s">
        <v>363</v>
      </c>
      <c r="F2318" s="16">
        <v>115</v>
      </c>
      <c r="G2318" s="16">
        <v>57.5</v>
      </c>
      <c r="H2318" s="16">
        <v>57.5</v>
      </c>
      <c r="I2318" s="16"/>
      <c r="J2318" s="34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  <c r="AH2318" s="2"/>
      <c r="AI2318" s="2"/>
      <c r="AJ2318" s="2"/>
      <c r="AK2318" s="2"/>
    </row>
    <row r="2319" spans="1:37" ht="46.8" x14ac:dyDescent="0.3">
      <c r="A2319" s="43" t="s">
        <v>318</v>
      </c>
      <c r="B2319" s="41"/>
      <c r="C2319" s="43"/>
      <c r="D2319" s="43"/>
      <c r="E2319" s="12" t="s">
        <v>699</v>
      </c>
      <c r="F2319" s="16">
        <f t="shared" ref="F2319:I2321" si="957">F2320</f>
        <v>57.5</v>
      </c>
      <c r="G2319" s="16">
        <f t="shared" si="957"/>
        <v>57.5</v>
      </c>
      <c r="H2319" s="16">
        <f t="shared" si="957"/>
        <v>57.5</v>
      </c>
      <c r="I2319" s="16">
        <f t="shared" si="957"/>
        <v>0</v>
      </c>
      <c r="J2319" s="34"/>
      <c r="K2319" s="2"/>
      <c r="L2319" s="2"/>
      <c r="M2319" s="2" t="s">
        <v>1345</v>
      </c>
      <c r="N2319" s="2"/>
      <c r="O2319" s="2"/>
      <c r="P2319" s="21" t="s">
        <v>1346</v>
      </c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  <c r="AH2319" s="2"/>
      <c r="AI2319" s="2"/>
      <c r="AJ2319" s="2"/>
      <c r="AK2319" s="2"/>
    </row>
    <row r="2320" spans="1:37" ht="31.2" x14ac:dyDescent="0.3">
      <c r="A2320" s="43" t="s">
        <v>318</v>
      </c>
      <c r="B2320" s="41">
        <v>300</v>
      </c>
      <c r="C2320" s="43"/>
      <c r="D2320" s="43"/>
      <c r="E2320" s="12" t="s">
        <v>393</v>
      </c>
      <c r="F2320" s="16">
        <f t="shared" si="957"/>
        <v>57.5</v>
      </c>
      <c r="G2320" s="16">
        <f t="shared" si="957"/>
        <v>57.5</v>
      </c>
      <c r="H2320" s="16">
        <f t="shared" si="957"/>
        <v>57.5</v>
      </c>
      <c r="I2320" s="16">
        <f t="shared" si="957"/>
        <v>0</v>
      </c>
      <c r="J2320" s="34"/>
      <c r="K2320" s="2"/>
      <c r="L2320" s="2"/>
      <c r="M2320" s="2"/>
      <c r="N2320" s="21" t="s">
        <v>1343</v>
      </c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  <c r="AH2320" s="2"/>
      <c r="AI2320" s="2"/>
      <c r="AJ2320" s="2"/>
      <c r="AK2320" s="2"/>
    </row>
    <row r="2321" spans="1:37" x14ac:dyDescent="0.3">
      <c r="A2321" s="43" t="s">
        <v>318</v>
      </c>
      <c r="B2321" s="41">
        <v>360</v>
      </c>
      <c r="C2321" s="43"/>
      <c r="D2321" s="43"/>
      <c r="E2321" s="12" t="s">
        <v>406</v>
      </c>
      <c r="F2321" s="16">
        <f t="shared" si="957"/>
        <v>57.5</v>
      </c>
      <c r="G2321" s="16">
        <f t="shared" si="957"/>
        <v>57.5</v>
      </c>
      <c r="H2321" s="16">
        <f t="shared" si="957"/>
        <v>57.5</v>
      </c>
      <c r="I2321" s="16">
        <f t="shared" si="957"/>
        <v>0</v>
      </c>
      <c r="J2321" s="34"/>
      <c r="K2321" s="2"/>
      <c r="L2321" s="2"/>
      <c r="M2321" s="2"/>
      <c r="N2321" s="2"/>
      <c r="O2321" s="21" t="s">
        <v>1344</v>
      </c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  <c r="AH2321" s="2"/>
      <c r="AI2321" s="2"/>
      <c r="AJ2321" s="2"/>
      <c r="AK2321" s="2"/>
    </row>
    <row r="2322" spans="1:37" x14ac:dyDescent="0.3">
      <c r="A2322" s="43" t="s">
        <v>318</v>
      </c>
      <c r="B2322" s="41">
        <v>360</v>
      </c>
      <c r="C2322" s="43" t="s">
        <v>5</v>
      </c>
      <c r="D2322" s="43" t="s">
        <v>6</v>
      </c>
      <c r="E2322" s="12" t="s">
        <v>363</v>
      </c>
      <c r="F2322" s="16">
        <v>57.5</v>
      </c>
      <c r="G2322" s="16">
        <v>57.5</v>
      </c>
      <c r="H2322" s="16">
        <v>57.5</v>
      </c>
      <c r="I2322" s="16"/>
      <c r="J2322" s="34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  <c r="AH2322" s="2"/>
      <c r="AI2322" s="2"/>
      <c r="AJ2322" s="2"/>
      <c r="AK2322" s="2"/>
    </row>
    <row r="2323" spans="1:37" ht="46.8" x14ac:dyDescent="0.3">
      <c r="A2323" s="43" t="s">
        <v>319</v>
      </c>
      <c r="B2323" s="41"/>
      <c r="C2323" s="43"/>
      <c r="D2323" s="43"/>
      <c r="E2323" s="12" t="s">
        <v>520</v>
      </c>
      <c r="F2323" s="16">
        <f t="shared" ref="F2323:I2325" si="958">F2324</f>
        <v>276</v>
      </c>
      <c r="G2323" s="16">
        <f t="shared" si="958"/>
        <v>276</v>
      </c>
      <c r="H2323" s="16">
        <f t="shared" si="958"/>
        <v>276</v>
      </c>
      <c r="I2323" s="16">
        <f t="shared" si="958"/>
        <v>0</v>
      </c>
      <c r="J2323" s="34"/>
      <c r="K2323" s="2"/>
      <c r="L2323" s="2"/>
      <c r="M2323" s="2" t="s">
        <v>1345</v>
      </c>
      <c r="N2323" s="2"/>
      <c r="O2323" s="2"/>
      <c r="P2323" s="21" t="s">
        <v>1346</v>
      </c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  <c r="AH2323" s="2"/>
      <c r="AI2323" s="2"/>
      <c r="AJ2323" s="2"/>
      <c r="AK2323" s="2"/>
    </row>
    <row r="2324" spans="1:37" ht="31.2" x14ac:dyDescent="0.3">
      <c r="A2324" s="43" t="s">
        <v>319</v>
      </c>
      <c r="B2324" s="41">
        <v>300</v>
      </c>
      <c r="C2324" s="43"/>
      <c r="D2324" s="43"/>
      <c r="E2324" s="12" t="s">
        <v>393</v>
      </c>
      <c r="F2324" s="16">
        <f t="shared" si="958"/>
        <v>276</v>
      </c>
      <c r="G2324" s="16">
        <f t="shared" si="958"/>
        <v>276</v>
      </c>
      <c r="H2324" s="16">
        <f t="shared" si="958"/>
        <v>276</v>
      </c>
      <c r="I2324" s="16">
        <f t="shared" si="958"/>
        <v>0</v>
      </c>
      <c r="J2324" s="34"/>
      <c r="K2324" s="2"/>
      <c r="L2324" s="2"/>
      <c r="M2324" s="2"/>
      <c r="N2324" s="21" t="s">
        <v>1343</v>
      </c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  <c r="AH2324" s="2"/>
      <c r="AI2324" s="2"/>
      <c r="AJ2324" s="2"/>
      <c r="AK2324" s="2"/>
    </row>
    <row r="2325" spans="1:37" x14ac:dyDescent="0.3">
      <c r="A2325" s="43" t="s">
        <v>319</v>
      </c>
      <c r="B2325" s="41">
        <v>360</v>
      </c>
      <c r="C2325" s="43"/>
      <c r="D2325" s="43"/>
      <c r="E2325" s="12" t="s">
        <v>406</v>
      </c>
      <c r="F2325" s="16">
        <f t="shared" si="958"/>
        <v>276</v>
      </c>
      <c r="G2325" s="16">
        <f t="shared" si="958"/>
        <v>276</v>
      </c>
      <c r="H2325" s="16">
        <f t="shared" si="958"/>
        <v>276</v>
      </c>
      <c r="I2325" s="16">
        <f t="shared" si="958"/>
        <v>0</v>
      </c>
      <c r="J2325" s="34"/>
      <c r="K2325" s="2"/>
      <c r="L2325" s="2"/>
      <c r="M2325" s="2"/>
      <c r="N2325" s="2"/>
      <c r="O2325" s="21" t="s">
        <v>1344</v>
      </c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  <c r="AH2325" s="2"/>
      <c r="AI2325" s="2"/>
      <c r="AJ2325" s="2"/>
      <c r="AK2325" s="2"/>
    </row>
    <row r="2326" spans="1:37" x14ac:dyDescent="0.3">
      <c r="A2326" s="43" t="s">
        <v>319</v>
      </c>
      <c r="B2326" s="41">
        <v>360</v>
      </c>
      <c r="C2326" s="43" t="s">
        <v>5</v>
      </c>
      <c r="D2326" s="43" t="s">
        <v>6</v>
      </c>
      <c r="E2326" s="12" t="s">
        <v>363</v>
      </c>
      <c r="F2326" s="16">
        <v>276</v>
      </c>
      <c r="G2326" s="16">
        <v>276</v>
      </c>
      <c r="H2326" s="16">
        <v>276</v>
      </c>
      <c r="I2326" s="16"/>
      <c r="J2326" s="34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  <c r="AH2326" s="2"/>
      <c r="AI2326" s="2"/>
      <c r="AJ2326" s="2"/>
      <c r="AK2326" s="2"/>
    </row>
    <row r="2327" spans="1:37" ht="78" x14ac:dyDescent="0.3">
      <c r="A2327" s="43" t="s">
        <v>320</v>
      </c>
      <c r="B2327" s="41"/>
      <c r="C2327" s="43"/>
      <c r="D2327" s="43"/>
      <c r="E2327" s="12" t="s">
        <v>1057</v>
      </c>
      <c r="F2327" s="16">
        <f t="shared" ref="F2327:I2327" si="959">F2328+F2331</f>
        <v>142589.70000000001</v>
      </c>
      <c r="G2327" s="16">
        <f t="shared" si="959"/>
        <v>147766.39999999999</v>
      </c>
      <c r="H2327" s="16">
        <f t="shared" si="959"/>
        <v>147766.39999999999</v>
      </c>
      <c r="I2327" s="16">
        <f t="shared" si="959"/>
        <v>0</v>
      </c>
      <c r="J2327" s="34"/>
      <c r="M2327" s="2" t="s">
        <v>1345</v>
      </c>
      <c r="P2327" s="21" t="s">
        <v>1346</v>
      </c>
    </row>
    <row r="2328" spans="1:37" ht="31.2" x14ac:dyDescent="0.3">
      <c r="A2328" s="43" t="s">
        <v>320</v>
      </c>
      <c r="B2328" s="41">
        <v>200</v>
      </c>
      <c r="C2328" s="43"/>
      <c r="D2328" s="43"/>
      <c r="E2328" s="12" t="s">
        <v>392</v>
      </c>
      <c r="F2328" s="16">
        <f t="shared" ref="F2328:I2329" si="960">F2329</f>
        <v>426.5</v>
      </c>
      <c r="G2328" s="16">
        <f t="shared" si="960"/>
        <v>442</v>
      </c>
      <c r="H2328" s="16">
        <f t="shared" si="960"/>
        <v>442</v>
      </c>
      <c r="I2328" s="16">
        <f t="shared" si="960"/>
        <v>0</v>
      </c>
      <c r="J2328" s="34"/>
      <c r="N2328" s="21" t="s">
        <v>1343</v>
      </c>
    </row>
    <row r="2329" spans="1:37" ht="46.8" x14ac:dyDescent="0.3">
      <c r="A2329" s="43" t="s">
        <v>320</v>
      </c>
      <c r="B2329" s="41">
        <v>240</v>
      </c>
      <c r="C2329" s="43"/>
      <c r="D2329" s="43"/>
      <c r="E2329" s="12" t="s">
        <v>400</v>
      </c>
      <c r="F2329" s="16">
        <f t="shared" si="960"/>
        <v>426.5</v>
      </c>
      <c r="G2329" s="16">
        <f t="shared" si="960"/>
        <v>442</v>
      </c>
      <c r="H2329" s="16">
        <f t="shared" si="960"/>
        <v>442</v>
      </c>
      <c r="I2329" s="16">
        <f t="shared" si="960"/>
        <v>0</v>
      </c>
      <c r="J2329" s="34"/>
      <c r="O2329" s="21" t="s">
        <v>1344</v>
      </c>
    </row>
    <row r="2330" spans="1:37" x14ac:dyDescent="0.3">
      <c r="A2330" s="43" t="s">
        <v>320</v>
      </c>
      <c r="B2330" s="41">
        <v>240</v>
      </c>
      <c r="C2330" s="43" t="s">
        <v>49</v>
      </c>
      <c r="D2330" s="43" t="s">
        <v>5</v>
      </c>
      <c r="E2330" s="12" t="s">
        <v>382</v>
      </c>
      <c r="F2330" s="16">
        <v>426.5</v>
      </c>
      <c r="G2330" s="16">
        <v>442</v>
      </c>
      <c r="H2330" s="16">
        <v>442</v>
      </c>
      <c r="I2330" s="16"/>
      <c r="J2330" s="34"/>
    </row>
    <row r="2331" spans="1:37" ht="31.2" x14ac:dyDescent="0.3">
      <c r="A2331" s="43" t="s">
        <v>320</v>
      </c>
      <c r="B2331" s="41">
        <v>300</v>
      </c>
      <c r="C2331" s="43"/>
      <c r="D2331" s="43"/>
      <c r="E2331" s="12" t="s">
        <v>393</v>
      </c>
      <c r="F2331" s="16">
        <f t="shared" ref="F2331:I2332" si="961">F2332</f>
        <v>142163.20000000001</v>
      </c>
      <c r="G2331" s="16">
        <f t="shared" si="961"/>
        <v>147324.4</v>
      </c>
      <c r="H2331" s="16">
        <f t="shared" si="961"/>
        <v>147324.4</v>
      </c>
      <c r="I2331" s="16">
        <f t="shared" si="961"/>
        <v>0</v>
      </c>
      <c r="J2331" s="34"/>
      <c r="N2331" s="21" t="s">
        <v>1343</v>
      </c>
    </row>
    <row r="2332" spans="1:37" ht="31.2" x14ac:dyDescent="0.3">
      <c r="A2332" s="43" t="s">
        <v>320</v>
      </c>
      <c r="B2332" s="41">
        <v>310</v>
      </c>
      <c r="C2332" s="12"/>
      <c r="D2332" s="43"/>
      <c r="E2332" s="12" t="s">
        <v>401</v>
      </c>
      <c r="F2332" s="16">
        <f t="shared" si="961"/>
        <v>142163.20000000001</v>
      </c>
      <c r="G2332" s="16">
        <f t="shared" si="961"/>
        <v>147324.4</v>
      </c>
      <c r="H2332" s="16">
        <f t="shared" si="961"/>
        <v>147324.4</v>
      </c>
      <c r="I2332" s="16">
        <f t="shared" si="961"/>
        <v>0</v>
      </c>
      <c r="J2332" s="34"/>
      <c r="O2332" s="21" t="s">
        <v>1344</v>
      </c>
    </row>
    <row r="2333" spans="1:37" x14ac:dyDescent="0.3">
      <c r="A2333" s="43" t="s">
        <v>320</v>
      </c>
      <c r="B2333" s="41">
        <v>310</v>
      </c>
      <c r="C2333" s="43" t="s">
        <v>49</v>
      </c>
      <c r="D2333" s="43" t="s">
        <v>5</v>
      </c>
      <c r="E2333" s="12" t="s">
        <v>382</v>
      </c>
      <c r="F2333" s="16">
        <v>142163.20000000001</v>
      </c>
      <c r="G2333" s="16">
        <v>147324.4</v>
      </c>
      <c r="H2333" s="16">
        <v>147324.4</v>
      </c>
      <c r="I2333" s="16"/>
      <c r="J2333" s="34"/>
    </row>
    <row r="2334" spans="1:37" s="7" customFormat="1" ht="31.2" x14ac:dyDescent="0.3">
      <c r="A2334" s="6" t="s">
        <v>324</v>
      </c>
      <c r="B2334" s="11"/>
      <c r="C2334" s="6"/>
      <c r="D2334" s="6"/>
      <c r="E2334" s="42" t="s">
        <v>418</v>
      </c>
      <c r="F2334" s="10">
        <f t="shared" ref="F2334:I2334" si="962">F2335+F2344</f>
        <v>197409.09999999998</v>
      </c>
      <c r="G2334" s="10">
        <f t="shared" si="962"/>
        <v>182286.8</v>
      </c>
      <c r="H2334" s="10">
        <f t="shared" si="962"/>
        <v>182268.79999999999</v>
      </c>
      <c r="I2334" s="10">
        <f t="shared" si="962"/>
        <v>0</v>
      </c>
      <c r="J2334" s="32"/>
      <c r="K2334" s="22" t="s">
        <v>1340</v>
      </c>
      <c r="L2334" s="22"/>
      <c r="M2334" s="22"/>
      <c r="N2334" s="22"/>
      <c r="O2334" s="22"/>
      <c r="P2334" s="22"/>
      <c r="Q2334" s="22"/>
      <c r="R2334" s="22"/>
      <c r="S2334" s="22"/>
      <c r="T2334" s="22"/>
      <c r="U2334" s="22"/>
      <c r="V2334" s="22"/>
      <c r="W2334" s="22"/>
      <c r="X2334" s="22"/>
      <c r="Y2334" s="22"/>
      <c r="Z2334" s="22"/>
      <c r="AA2334" s="22"/>
      <c r="AB2334" s="22"/>
      <c r="AC2334" s="22"/>
      <c r="AD2334" s="22"/>
      <c r="AE2334" s="22"/>
      <c r="AF2334" s="22"/>
      <c r="AG2334" s="22"/>
      <c r="AH2334" s="22"/>
      <c r="AI2334" s="22"/>
      <c r="AJ2334" s="22"/>
      <c r="AK2334" s="22"/>
    </row>
    <row r="2335" spans="1:37" s="9" customFormat="1" ht="31.2" x14ac:dyDescent="0.3">
      <c r="A2335" s="8" t="s">
        <v>325</v>
      </c>
      <c r="B2335" s="14"/>
      <c r="C2335" s="8"/>
      <c r="D2335" s="8"/>
      <c r="E2335" s="13" t="s">
        <v>427</v>
      </c>
      <c r="F2335" s="15">
        <f t="shared" ref="F2335:I2335" si="963">F2336+F2340</f>
        <v>68193.899999999994</v>
      </c>
      <c r="G2335" s="15">
        <f t="shared" si="963"/>
        <v>62073.600000000006</v>
      </c>
      <c r="H2335" s="15">
        <f t="shared" si="963"/>
        <v>62073.600000000006</v>
      </c>
      <c r="I2335" s="15">
        <f t="shared" si="963"/>
        <v>0</v>
      </c>
      <c r="J2335" s="33"/>
      <c r="K2335" s="23"/>
      <c r="L2335" s="23" t="s">
        <v>1341</v>
      </c>
      <c r="M2335" s="23"/>
      <c r="N2335" s="23"/>
      <c r="O2335" s="23"/>
      <c r="P2335" s="23"/>
      <c r="Q2335" s="23"/>
      <c r="R2335" s="23"/>
      <c r="S2335" s="23"/>
      <c r="T2335" s="23"/>
      <c r="U2335" s="23"/>
      <c r="V2335" s="23"/>
      <c r="W2335" s="23"/>
      <c r="X2335" s="23"/>
      <c r="Y2335" s="23"/>
      <c r="Z2335" s="23"/>
      <c r="AA2335" s="23"/>
      <c r="AB2335" s="23"/>
      <c r="AC2335" s="23"/>
      <c r="AD2335" s="23"/>
      <c r="AE2335" s="23"/>
      <c r="AF2335" s="23"/>
      <c r="AG2335" s="23"/>
      <c r="AH2335" s="23"/>
      <c r="AI2335" s="23"/>
      <c r="AJ2335" s="23"/>
      <c r="AK2335" s="23"/>
    </row>
    <row r="2336" spans="1:37" ht="31.2" x14ac:dyDescent="0.3">
      <c r="A2336" s="43" t="s">
        <v>322</v>
      </c>
      <c r="B2336" s="41"/>
      <c r="C2336" s="43"/>
      <c r="D2336" s="43"/>
      <c r="E2336" s="12" t="s">
        <v>437</v>
      </c>
      <c r="F2336" s="16">
        <f t="shared" ref="F2336:I2338" si="964">F2337</f>
        <v>62715.9</v>
      </c>
      <c r="G2336" s="16">
        <f t="shared" si="964"/>
        <v>57087.3</v>
      </c>
      <c r="H2336" s="16">
        <f t="shared" si="964"/>
        <v>57087.3</v>
      </c>
      <c r="I2336" s="16">
        <f t="shared" si="964"/>
        <v>0</v>
      </c>
      <c r="J2336" s="34"/>
      <c r="M2336" s="2" t="s">
        <v>1345</v>
      </c>
      <c r="P2336" s="21" t="s">
        <v>1346</v>
      </c>
    </row>
    <row r="2337" spans="1:37" ht="93.6" x14ac:dyDescent="0.3">
      <c r="A2337" s="43" t="s">
        <v>322</v>
      </c>
      <c r="B2337" s="41">
        <v>100</v>
      </c>
      <c r="C2337" s="43"/>
      <c r="D2337" s="43"/>
      <c r="E2337" s="12" t="s">
        <v>391</v>
      </c>
      <c r="F2337" s="16">
        <f t="shared" si="964"/>
        <v>62715.9</v>
      </c>
      <c r="G2337" s="16">
        <f t="shared" si="964"/>
        <v>57087.3</v>
      </c>
      <c r="H2337" s="16">
        <f t="shared" si="964"/>
        <v>57087.3</v>
      </c>
      <c r="I2337" s="16">
        <f t="shared" si="964"/>
        <v>0</v>
      </c>
      <c r="J2337" s="34"/>
      <c r="N2337" s="21" t="s">
        <v>1343</v>
      </c>
    </row>
    <row r="2338" spans="1:37" ht="31.2" x14ac:dyDescent="0.3">
      <c r="A2338" s="43" t="s">
        <v>322</v>
      </c>
      <c r="B2338" s="41">
        <v>120</v>
      </c>
      <c r="C2338" s="43"/>
      <c r="D2338" s="43"/>
      <c r="E2338" s="12" t="s">
        <v>399</v>
      </c>
      <c r="F2338" s="16">
        <f t="shared" si="964"/>
        <v>62715.9</v>
      </c>
      <c r="G2338" s="16">
        <f t="shared" si="964"/>
        <v>57087.3</v>
      </c>
      <c r="H2338" s="16">
        <f t="shared" si="964"/>
        <v>57087.3</v>
      </c>
      <c r="I2338" s="16">
        <f t="shared" si="964"/>
        <v>0</v>
      </c>
      <c r="J2338" s="34"/>
      <c r="O2338" s="21" t="s">
        <v>1344</v>
      </c>
    </row>
    <row r="2339" spans="1:37" ht="62.4" x14ac:dyDescent="0.3">
      <c r="A2339" s="43" t="s">
        <v>322</v>
      </c>
      <c r="B2339" s="41">
        <v>120</v>
      </c>
      <c r="C2339" s="43" t="s">
        <v>5</v>
      </c>
      <c r="D2339" s="43" t="s">
        <v>17</v>
      </c>
      <c r="E2339" s="12" t="s">
        <v>360</v>
      </c>
      <c r="F2339" s="16">
        <v>62715.9</v>
      </c>
      <c r="G2339" s="16">
        <v>57087.3</v>
      </c>
      <c r="H2339" s="16">
        <v>57087.3</v>
      </c>
      <c r="I2339" s="16"/>
      <c r="J2339" s="34"/>
    </row>
    <row r="2340" spans="1:37" ht="31.2" x14ac:dyDescent="0.3">
      <c r="A2340" s="43" t="s">
        <v>323</v>
      </c>
      <c r="B2340" s="41"/>
      <c r="C2340" s="43"/>
      <c r="D2340" s="43"/>
      <c r="E2340" s="12" t="s">
        <v>438</v>
      </c>
      <c r="F2340" s="16">
        <f t="shared" ref="F2340:I2342" si="965">F2341</f>
        <v>5478</v>
      </c>
      <c r="G2340" s="16">
        <f t="shared" si="965"/>
        <v>4986.3</v>
      </c>
      <c r="H2340" s="16">
        <f t="shared" si="965"/>
        <v>4986.3</v>
      </c>
      <c r="I2340" s="16">
        <f t="shared" si="965"/>
        <v>0</v>
      </c>
      <c r="J2340" s="34"/>
      <c r="M2340" s="2" t="s">
        <v>1345</v>
      </c>
      <c r="P2340" s="21" t="s">
        <v>1346</v>
      </c>
    </row>
    <row r="2341" spans="1:37" ht="93.6" x14ac:dyDescent="0.3">
      <c r="A2341" s="43" t="s">
        <v>323</v>
      </c>
      <c r="B2341" s="41">
        <v>100</v>
      </c>
      <c r="C2341" s="43"/>
      <c r="D2341" s="43"/>
      <c r="E2341" s="12" t="s">
        <v>391</v>
      </c>
      <c r="F2341" s="16">
        <f t="shared" si="965"/>
        <v>5478</v>
      </c>
      <c r="G2341" s="16">
        <f t="shared" si="965"/>
        <v>4986.3</v>
      </c>
      <c r="H2341" s="16">
        <f t="shared" si="965"/>
        <v>4986.3</v>
      </c>
      <c r="I2341" s="16">
        <f t="shared" si="965"/>
        <v>0</v>
      </c>
      <c r="J2341" s="34"/>
      <c r="N2341" s="21" t="s">
        <v>1343</v>
      </c>
    </row>
    <row r="2342" spans="1:37" ht="31.2" x14ac:dyDescent="0.3">
      <c r="A2342" s="43" t="s">
        <v>323</v>
      </c>
      <c r="B2342" s="41">
        <v>120</v>
      </c>
      <c r="C2342" s="43"/>
      <c r="D2342" s="43"/>
      <c r="E2342" s="12" t="s">
        <v>399</v>
      </c>
      <c r="F2342" s="16">
        <f t="shared" si="965"/>
        <v>5478</v>
      </c>
      <c r="G2342" s="16">
        <f t="shared" si="965"/>
        <v>4986.3</v>
      </c>
      <c r="H2342" s="16">
        <f t="shared" si="965"/>
        <v>4986.3</v>
      </c>
      <c r="I2342" s="16">
        <f t="shared" si="965"/>
        <v>0</v>
      </c>
      <c r="J2342" s="34"/>
      <c r="O2342" s="21" t="s">
        <v>1344</v>
      </c>
    </row>
    <row r="2343" spans="1:37" ht="62.4" x14ac:dyDescent="0.3">
      <c r="A2343" s="43" t="s">
        <v>323</v>
      </c>
      <c r="B2343" s="41">
        <v>120</v>
      </c>
      <c r="C2343" s="43" t="s">
        <v>5</v>
      </c>
      <c r="D2343" s="43" t="s">
        <v>17</v>
      </c>
      <c r="E2343" s="12" t="s">
        <v>360</v>
      </c>
      <c r="F2343" s="16">
        <v>5478</v>
      </c>
      <c r="G2343" s="16">
        <v>4986.3</v>
      </c>
      <c r="H2343" s="16">
        <v>4986.3</v>
      </c>
      <c r="I2343" s="16"/>
      <c r="J2343" s="34"/>
    </row>
    <row r="2344" spans="1:37" s="9" customFormat="1" x14ac:dyDescent="0.3">
      <c r="A2344" s="8" t="s">
        <v>328</v>
      </c>
      <c r="B2344" s="14"/>
      <c r="C2344" s="8"/>
      <c r="D2344" s="8"/>
      <c r="E2344" s="13" t="s">
        <v>428</v>
      </c>
      <c r="F2344" s="15">
        <f t="shared" ref="F2344:I2344" si="966">F2345+F2349</f>
        <v>129215.19999999998</v>
      </c>
      <c r="G2344" s="15">
        <f t="shared" si="966"/>
        <v>120213.2</v>
      </c>
      <c r="H2344" s="15">
        <f t="shared" si="966"/>
        <v>120195.2</v>
      </c>
      <c r="I2344" s="15">
        <f t="shared" si="966"/>
        <v>0</v>
      </c>
      <c r="J2344" s="33"/>
      <c r="K2344" s="23"/>
      <c r="L2344" s="23" t="s">
        <v>1341</v>
      </c>
      <c r="M2344" s="23"/>
      <c r="N2344" s="23"/>
      <c r="O2344" s="23"/>
      <c r="P2344" s="23"/>
      <c r="Q2344" s="23"/>
      <c r="R2344" s="23"/>
      <c r="S2344" s="23"/>
      <c r="T2344" s="23"/>
      <c r="U2344" s="23"/>
      <c r="V2344" s="23"/>
      <c r="W2344" s="23"/>
      <c r="X2344" s="23"/>
      <c r="Y2344" s="23"/>
      <c r="Z2344" s="23"/>
      <c r="AA2344" s="23"/>
      <c r="AB2344" s="23"/>
      <c r="AC2344" s="23"/>
      <c r="AD2344" s="23"/>
      <c r="AE2344" s="23"/>
      <c r="AF2344" s="23"/>
      <c r="AG2344" s="23"/>
      <c r="AH2344" s="23"/>
      <c r="AI2344" s="23"/>
      <c r="AJ2344" s="23"/>
      <c r="AK2344" s="23"/>
    </row>
    <row r="2345" spans="1:37" ht="31.2" x14ac:dyDescent="0.3">
      <c r="A2345" s="43" t="s">
        <v>326</v>
      </c>
      <c r="B2345" s="41"/>
      <c r="C2345" s="43"/>
      <c r="D2345" s="43"/>
      <c r="E2345" s="12" t="s">
        <v>437</v>
      </c>
      <c r="F2345" s="16">
        <f t="shared" ref="F2345:I2347" si="967">F2346</f>
        <v>101656.79999999999</v>
      </c>
      <c r="G2345" s="16">
        <f t="shared" si="967"/>
        <v>92595.5</v>
      </c>
      <c r="H2345" s="16">
        <f t="shared" si="967"/>
        <v>92595.5</v>
      </c>
      <c r="I2345" s="16">
        <f t="shared" si="967"/>
        <v>0</v>
      </c>
      <c r="J2345" s="34"/>
      <c r="M2345" s="2" t="s">
        <v>1345</v>
      </c>
      <c r="P2345" s="21" t="s">
        <v>1346</v>
      </c>
    </row>
    <row r="2346" spans="1:37" ht="93.6" x14ac:dyDescent="0.3">
      <c r="A2346" s="43" t="s">
        <v>326</v>
      </c>
      <c r="B2346" s="41">
        <v>100</v>
      </c>
      <c r="C2346" s="43"/>
      <c r="D2346" s="43"/>
      <c r="E2346" s="12" t="s">
        <v>391</v>
      </c>
      <c r="F2346" s="16">
        <f t="shared" si="967"/>
        <v>101656.79999999999</v>
      </c>
      <c r="G2346" s="16">
        <f t="shared" si="967"/>
        <v>92595.5</v>
      </c>
      <c r="H2346" s="16">
        <f t="shared" si="967"/>
        <v>92595.5</v>
      </c>
      <c r="I2346" s="16">
        <f t="shared" si="967"/>
        <v>0</v>
      </c>
      <c r="J2346" s="34"/>
      <c r="N2346" s="21" t="s">
        <v>1343</v>
      </c>
    </row>
    <row r="2347" spans="1:37" ht="31.2" x14ac:dyDescent="0.3">
      <c r="A2347" s="43" t="s">
        <v>326</v>
      </c>
      <c r="B2347" s="41">
        <v>120</v>
      </c>
      <c r="C2347" s="43"/>
      <c r="D2347" s="43"/>
      <c r="E2347" s="12" t="s">
        <v>399</v>
      </c>
      <c r="F2347" s="16">
        <f t="shared" si="967"/>
        <v>101656.79999999999</v>
      </c>
      <c r="G2347" s="16">
        <f t="shared" si="967"/>
        <v>92595.5</v>
      </c>
      <c r="H2347" s="16">
        <f t="shared" si="967"/>
        <v>92595.5</v>
      </c>
      <c r="I2347" s="16">
        <f t="shared" si="967"/>
        <v>0</v>
      </c>
      <c r="J2347" s="34"/>
      <c r="O2347" s="21" t="s">
        <v>1344</v>
      </c>
    </row>
    <row r="2348" spans="1:37" ht="62.4" x14ac:dyDescent="0.3">
      <c r="A2348" s="43" t="s">
        <v>326</v>
      </c>
      <c r="B2348" s="41">
        <v>120</v>
      </c>
      <c r="C2348" s="43" t="s">
        <v>5</v>
      </c>
      <c r="D2348" s="43" t="s">
        <v>17</v>
      </c>
      <c r="E2348" s="12" t="s">
        <v>360</v>
      </c>
      <c r="F2348" s="16">
        <v>101656.79999999999</v>
      </c>
      <c r="G2348" s="16">
        <v>92595.5</v>
      </c>
      <c r="H2348" s="16">
        <v>92595.5</v>
      </c>
      <c r="I2348" s="16"/>
      <c r="J2348" s="34"/>
    </row>
    <row r="2349" spans="1:37" ht="31.2" x14ac:dyDescent="0.3">
      <c r="A2349" s="43" t="s">
        <v>327</v>
      </c>
      <c r="B2349" s="41"/>
      <c r="C2349" s="43"/>
      <c r="D2349" s="43"/>
      <c r="E2349" s="12" t="s">
        <v>438</v>
      </c>
      <c r="F2349" s="16">
        <f t="shared" ref="F2349:I2349" si="968">F2350+F2353</f>
        <v>27558.399999999998</v>
      </c>
      <c r="G2349" s="16">
        <f t="shared" si="968"/>
        <v>27617.7</v>
      </c>
      <c r="H2349" s="16">
        <f t="shared" si="968"/>
        <v>27599.7</v>
      </c>
      <c r="I2349" s="16">
        <f t="shared" si="968"/>
        <v>0</v>
      </c>
      <c r="J2349" s="34"/>
      <c r="M2349" s="2" t="s">
        <v>1345</v>
      </c>
      <c r="P2349" s="21" t="s">
        <v>1346</v>
      </c>
    </row>
    <row r="2350" spans="1:37" ht="93.6" x14ac:dyDescent="0.3">
      <c r="A2350" s="43" t="s">
        <v>327</v>
      </c>
      <c r="B2350" s="41">
        <v>100</v>
      </c>
      <c r="C2350" s="43"/>
      <c r="D2350" s="43"/>
      <c r="E2350" s="12" t="s">
        <v>391</v>
      </c>
      <c r="F2350" s="16">
        <f t="shared" ref="F2350:I2351" si="969">F2351</f>
        <v>874.1</v>
      </c>
      <c r="G2350" s="16">
        <f t="shared" si="969"/>
        <v>933.3</v>
      </c>
      <c r="H2350" s="16">
        <f t="shared" si="969"/>
        <v>933.3</v>
      </c>
      <c r="I2350" s="16">
        <f t="shared" si="969"/>
        <v>0</v>
      </c>
      <c r="J2350" s="34"/>
      <c r="N2350" s="21" t="s">
        <v>1343</v>
      </c>
    </row>
    <row r="2351" spans="1:37" ht="31.2" x14ac:dyDescent="0.3">
      <c r="A2351" s="43" t="s">
        <v>327</v>
      </c>
      <c r="B2351" s="41">
        <v>120</v>
      </c>
      <c r="C2351" s="43"/>
      <c r="D2351" s="43"/>
      <c r="E2351" s="12" t="s">
        <v>399</v>
      </c>
      <c r="F2351" s="16">
        <f t="shared" si="969"/>
        <v>874.1</v>
      </c>
      <c r="G2351" s="16">
        <f t="shared" si="969"/>
        <v>933.3</v>
      </c>
      <c r="H2351" s="16">
        <f t="shared" si="969"/>
        <v>933.3</v>
      </c>
      <c r="I2351" s="16">
        <f t="shared" si="969"/>
        <v>0</v>
      </c>
      <c r="J2351" s="34"/>
      <c r="O2351" s="21" t="s">
        <v>1344</v>
      </c>
    </row>
    <row r="2352" spans="1:37" ht="62.4" x14ac:dyDescent="0.3">
      <c r="A2352" s="43" t="s">
        <v>327</v>
      </c>
      <c r="B2352" s="41">
        <v>120</v>
      </c>
      <c r="C2352" s="43" t="s">
        <v>5</v>
      </c>
      <c r="D2352" s="43" t="s">
        <v>17</v>
      </c>
      <c r="E2352" s="12" t="s">
        <v>360</v>
      </c>
      <c r="F2352" s="16">
        <v>874.1</v>
      </c>
      <c r="G2352" s="16">
        <v>933.3</v>
      </c>
      <c r="H2352" s="16">
        <v>933.3</v>
      </c>
      <c r="I2352" s="16"/>
      <c r="J2352" s="34"/>
    </row>
    <row r="2353" spans="1:37" ht="31.2" x14ac:dyDescent="0.3">
      <c r="A2353" s="43" t="s">
        <v>327</v>
      </c>
      <c r="B2353" s="41">
        <v>200</v>
      </c>
      <c r="C2353" s="43"/>
      <c r="D2353" s="43"/>
      <c r="E2353" s="12" t="s">
        <v>392</v>
      </c>
      <c r="F2353" s="16">
        <f t="shared" ref="F2353:I2354" si="970">F2354</f>
        <v>26684.3</v>
      </c>
      <c r="G2353" s="16">
        <f t="shared" si="970"/>
        <v>26684.400000000001</v>
      </c>
      <c r="H2353" s="16">
        <f t="shared" si="970"/>
        <v>26666.400000000001</v>
      </c>
      <c r="I2353" s="16">
        <f t="shared" si="970"/>
        <v>0</v>
      </c>
      <c r="J2353" s="34"/>
      <c r="N2353" s="21" t="s">
        <v>1343</v>
      </c>
    </row>
    <row r="2354" spans="1:37" ht="46.8" x14ac:dyDescent="0.3">
      <c r="A2354" s="43" t="s">
        <v>327</v>
      </c>
      <c r="B2354" s="41">
        <v>240</v>
      </c>
      <c r="C2354" s="43"/>
      <c r="D2354" s="43"/>
      <c r="E2354" s="12" t="s">
        <v>400</v>
      </c>
      <c r="F2354" s="16">
        <f t="shared" si="970"/>
        <v>26684.3</v>
      </c>
      <c r="G2354" s="16">
        <f t="shared" si="970"/>
        <v>26684.400000000001</v>
      </c>
      <c r="H2354" s="16">
        <f t="shared" si="970"/>
        <v>26666.400000000001</v>
      </c>
      <c r="I2354" s="16">
        <f t="shared" si="970"/>
        <v>0</v>
      </c>
      <c r="J2354" s="34"/>
      <c r="O2354" s="21" t="s">
        <v>1344</v>
      </c>
    </row>
    <row r="2355" spans="1:37" ht="62.4" x14ac:dyDescent="0.3">
      <c r="A2355" s="43" t="s">
        <v>327</v>
      </c>
      <c r="B2355" s="41">
        <v>240</v>
      </c>
      <c r="C2355" s="43" t="s">
        <v>5</v>
      </c>
      <c r="D2355" s="43" t="s">
        <v>17</v>
      </c>
      <c r="E2355" s="12" t="s">
        <v>360</v>
      </c>
      <c r="F2355" s="16">
        <v>26684.3</v>
      </c>
      <c r="G2355" s="16">
        <v>26684.400000000001</v>
      </c>
      <c r="H2355" s="16">
        <v>26666.400000000001</v>
      </c>
      <c r="I2355" s="16"/>
      <c r="J2355" s="34"/>
    </row>
    <row r="2356" spans="1:37" s="7" customFormat="1" ht="46.8" x14ac:dyDescent="0.3">
      <c r="A2356" s="6" t="s">
        <v>330</v>
      </c>
      <c r="B2356" s="11"/>
      <c r="C2356" s="6"/>
      <c r="D2356" s="6"/>
      <c r="E2356" s="42" t="s">
        <v>419</v>
      </c>
      <c r="F2356" s="10">
        <f t="shared" ref="F2356:I2356" si="971">F2357+F2362</f>
        <v>57702.2</v>
      </c>
      <c r="G2356" s="10">
        <f t="shared" si="971"/>
        <v>53148.5</v>
      </c>
      <c r="H2356" s="10">
        <f t="shared" si="971"/>
        <v>53148.5</v>
      </c>
      <c r="I2356" s="10">
        <f t="shared" si="971"/>
        <v>0</v>
      </c>
      <c r="J2356" s="34"/>
      <c r="K2356" s="22" t="s">
        <v>1340</v>
      </c>
      <c r="L2356" s="22"/>
      <c r="M2356" s="22"/>
      <c r="N2356" s="22"/>
      <c r="O2356" s="22"/>
      <c r="P2356" s="22"/>
      <c r="Q2356" s="22"/>
      <c r="R2356" s="22"/>
      <c r="S2356" s="22"/>
      <c r="T2356" s="22"/>
      <c r="U2356" s="22"/>
      <c r="V2356" s="22"/>
      <c r="W2356" s="22"/>
      <c r="X2356" s="22"/>
      <c r="Y2356" s="22"/>
      <c r="Z2356" s="22"/>
      <c r="AA2356" s="22"/>
      <c r="AB2356" s="22"/>
      <c r="AC2356" s="22"/>
      <c r="AD2356" s="22"/>
      <c r="AE2356" s="22"/>
      <c r="AF2356" s="22"/>
      <c r="AG2356" s="22"/>
      <c r="AH2356" s="22"/>
      <c r="AI2356" s="22"/>
      <c r="AJ2356" s="22"/>
      <c r="AK2356" s="22"/>
    </row>
    <row r="2357" spans="1:37" s="9" customFormat="1" ht="46.8" x14ac:dyDescent="0.3">
      <c r="A2357" s="8" t="s">
        <v>331</v>
      </c>
      <c r="B2357" s="14"/>
      <c r="C2357" s="8"/>
      <c r="D2357" s="8"/>
      <c r="E2357" s="13" t="s">
        <v>1005</v>
      </c>
      <c r="F2357" s="15">
        <f t="shared" ref="F2357:I2360" si="972">F2358</f>
        <v>23346.3</v>
      </c>
      <c r="G2357" s="15">
        <f t="shared" si="972"/>
        <v>21251.5</v>
      </c>
      <c r="H2357" s="15">
        <f t="shared" si="972"/>
        <v>21251.1</v>
      </c>
      <c r="I2357" s="15">
        <f t="shared" si="972"/>
        <v>0</v>
      </c>
      <c r="J2357" s="33"/>
      <c r="K2357" s="23"/>
      <c r="L2357" s="23" t="s">
        <v>1341</v>
      </c>
      <c r="M2357" s="23"/>
      <c r="N2357" s="23"/>
      <c r="O2357" s="23"/>
      <c r="P2357" s="23"/>
      <c r="Q2357" s="23"/>
      <c r="R2357" s="23"/>
      <c r="S2357" s="23"/>
      <c r="T2357" s="23"/>
      <c r="U2357" s="23"/>
      <c r="V2357" s="23"/>
      <c r="W2357" s="23"/>
      <c r="X2357" s="23"/>
      <c r="Y2357" s="23"/>
      <c r="Z2357" s="23"/>
      <c r="AA2357" s="23"/>
      <c r="AB2357" s="23"/>
      <c r="AC2357" s="23"/>
      <c r="AD2357" s="23"/>
      <c r="AE2357" s="23"/>
      <c r="AF2357" s="23"/>
      <c r="AG2357" s="23"/>
      <c r="AH2357" s="23"/>
      <c r="AI2357" s="23"/>
      <c r="AJ2357" s="23"/>
      <c r="AK2357" s="23"/>
    </row>
    <row r="2358" spans="1:37" ht="31.2" x14ac:dyDescent="0.3">
      <c r="A2358" s="43" t="s">
        <v>329</v>
      </c>
      <c r="B2358" s="41"/>
      <c r="C2358" s="43"/>
      <c r="D2358" s="43"/>
      <c r="E2358" s="12" t="s">
        <v>437</v>
      </c>
      <c r="F2358" s="16">
        <f t="shared" si="972"/>
        <v>23346.3</v>
      </c>
      <c r="G2358" s="16">
        <f t="shared" si="972"/>
        <v>21251.5</v>
      </c>
      <c r="H2358" s="16">
        <f t="shared" si="972"/>
        <v>21251.1</v>
      </c>
      <c r="I2358" s="16">
        <f t="shared" si="972"/>
        <v>0</v>
      </c>
      <c r="J2358" s="34"/>
      <c r="M2358" s="2" t="s">
        <v>1345</v>
      </c>
      <c r="P2358" s="21" t="s">
        <v>1346</v>
      </c>
    </row>
    <row r="2359" spans="1:37" ht="93.6" x14ac:dyDescent="0.3">
      <c r="A2359" s="43" t="s">
        <v>329</v>
      </c>
      <c r="B2359" s="41">
        <v>100</v>
      </c>
      <c r="C2359" s="43"/>
      <c r="D2359" s="43"/>
      <c r="E2359" s="12" t="s">
        <v>391</v>
      </c>
      <c r="F2359" s="16">
        <f t="shared" si="972"/>
        <v>23346.3</v>
      </c>
      <c r="G2359" s="16">
        <f t="shared" si="972"/>
        <v>21251.5</v>
      </c>
      <c r="H2359" s="16">
        <f t="shared" si="972"/>
        <v>21251.1</v>
      </c>
      <c r="I2359" s="16">
        <f t="shared" si="972"/>
        <v>0</v>
      </c>
      <c r="J2359" s="34"/>
      <c r="N2359" s="21" t="s">
        <v>1343</v>
      </c>
    </row>
    <row r="2360" spans="1:37" ht="31.2" x14ac:dyDescent="0.3">
      <c r="A2360" s="43" t="s">
        <v>329</v>
      </c>
      <c r="B2360" s="41">
        <v>120</v>
      </c>
      <c r="C2360" s="43"/>
      <c r="D2360" s="43"/>
      <c r="E2360" s="12" t="s">
        <v>399</v>
      </c>
      <c r="F2360" s="16">
        <f t="shared" si="972"/>
        <v>23346.3</v>
      </c>
      <c r="G2360" s="16">
        <f t="shared" si="972"/>
        <v>21251.5</v>
      </c>
      <c r="H2360" s="16">
        <f t="shared" si="972"/>
        <v>21251.1</v>
      </c>
      <c r="I2360" s="16">
        <f t="shared" si="972"/>
        <v>0</v>
      </c>
      <c r="J2360" s="34"/>
      <c r="O2360" s="21" t="s">
        <v>1344</v>
      </c>
    </row>
    <row r="2361" spans="1:37" ht="46.8" x14ac:dyDescent="0.3">
      <c r="A2361" s="43" t="s">
        <v>329</v>
      </c>
      <c r="B2361" s="41">
        <v>120</v>
      </c>
      <c r="C2361" s="43" t="s">
        <v>5</v>
      </c>
      <c r="D2361" s="43" t="s">
        <v>104</v>
      </c>
      <c r="E2361" s="12" t="s">
        <v>361</v>
      </c>
      <c r="F2361" s="16">
        <v>23346.3</v>
      </c>
      <c r="G2361" s="16">
        <v>21251.5</v>
      </c>
      <c r="H2361" s="16">
        <v>21251.1</v>
      </c>
      <c r="I2361" s="16"/>
      <c r="J2361" s="34"/>
    </row>
    <row r="2362" spans="1:37" s="9" customFormat="1" x14ac:dyDescent="0.3">
      <c r="A2362" s="8" t="s">
        <v>334</v>
      </c>
      <c r="B2362" s="14"/>
      <c r="C2362" s="8"/>
      <c r="D2362" s="8"/>
      <c r="E2362" s="13" t="s">
        <v>428</v>
      </c>
      <c r="F2362" s="15">
        <f t="shared" ref="F2362:I2362" si="973">F2363+F2367</f>
        <v>34355.9</v>
      </c>
      <c r="G2362" s="15">
        <f t="shared" si="973"/>
        <v>31897</v>
      </c>
      <c r="H2362" s="15">
        <f t="shared" si="973"/>
        <v>31897.4</v>
      </c>
      <c r="I2362" s="15">
        <f t="shared" si="973"/>
        <v>0</v>
      </c>
      <c r="J2362" s="33"/>
      <c r="K2362" s="23"/>
      <c r="L2362" s="23" t="s">
        <v>1341</v>
      </c>
      <c r="M2362" s="23"/>
      <c r="N2362" s="23"/>
      <c r="O2362" s="23"/>
      <c r="P2362" s="23"/>
      <c r="Q2362" s="23"/>
      <c r="R2362" s="23"/>
      <c r="S2362" s="23"/>
      <c r="T2362" s="23"/>
      <c r="U2362" s="23"/>
      <c r="V2362" s="23"/>
      <c r="W2362" s="23"/>
      <c r="X2362" s="23"/>
      <c r="Y2362" s="23"/>
      <c r="Z2362" s="23"/>
      <c r="AA2362" s="23"/>
      <c r="AB2362" s="23"/>
      <c r="AC2362" s="23"/>
      <c r="AD2362" s="23"/>
      <c r="AE2362" s="23"/>
      <c r="AF2362" s="23"/>
      <c r="AG2362" s="23"/>
      <c r="AH2362" s="23"/>
      <c r="AI2362" s="23"/>
      <c r="AJ2362" s="23"/>
      <c r="AK2362" s="23"/>
    </row>
    <row r="2363" spans="1:37" ht="31.2" x14ac:dyDescent="0.3">
      <c r="A2363" s="43" t="s">
        <v>332</v>
      </c>
      <c r="B2363" s="41"/>
      <c r="C2363" s="43"/>
      <c r="D2363" s="43"/>
      <c r="E2363" s="12" t="s">
        <v>437</v>
      </c>
      <c r="F2363" s="16">
        <f t="shared" ref="F2363:I2365" si="974">F2364</f>
        <v>27388.3</v>
      </c>
      <c r="G2363" s="16">
        <f t="shared" si="974"/>
        <v>24929.4</v>
      </c>
      <c r="H2363" s="16">
        <f t="shared" si="974"/>
        <v>24929.8</v>
      </c>
      <c r="I2363" s="16">
        <f t="shared" si="974"/>
        <v>0</v>
      </c>
      <c r="J2363" s="34"/>
      <c r="M2363" s="2" t="s">
        <v>1345</v>
      </c>
      <c r="P2363" s="21" t="s">
        <v>1346</v>
      </c>
    </row>
    <row r="2364" spans="1:37" ht="93.6" x14ac:dyDescent="0.3">
      <c r="A2364" s="43" t="s">
        <v>332</v>
      </c>
      <c r="B2364" s="41">
        <v>100</v>
      </c>
      <c r="C2364" s="43"/>
      <c r="D2364" s="43"/>
      <c r="E2364" s="12" t="s">
        <v>391</v>
      </c>
      <c r="F2364" s="16">
        <f t="shared" si="974"/>
        <v>27388.3</v>
      </c>
      <c r="G2364" s="16">
        <f t="shared" si="974"/>
        <v>24929.4</v>
      </c>
      <c r="H2364" s="16">
        <f t="shared" si="974"/>
        <v>24929.8</v>
      </c>
      <c r="I2364" s="16">
        <f t="shared" si="974"/>
        <v>0</v>
      </c>
      <c r="J2364" s="34"/>
      <c r="N2364" s="21" t="s">
        <v>1343</v>
      </c>
    </row>
    <row r="2365" spans="1:37" ht="31.2" x14ac:dyDescent="0.3">
      <c r="A2365" s="43" t="s">
        <v>332</v>
      </c>
      <c r="B2365" s="41">
        <v>120</v>
      </c>
      <c r="C2365" s="43"/>
      <c r="D2365" s="43"/>
      <c r="E2365" s="12" t="s">
        <v>399</v>
      </c>
      <c r="F2365" s="16">
        <f t="shared" si="974"/>
        <v>27388.3</v>
      </c>
      <c r="G2365" s="16">
        <f t="shared" si="974"/>
        <v>24929.4</v>
      </c>
      <c r="H2365" s="16">
        <f t="shared" si="974"/>
        <v>24929.8</v>
      </c>
      <c r="I2365" s="16">
        <f t="shared" si="974"/>
        <v>0</v>
      </c>
      <c r="J2365" s="34"/>
      <c r="O2365" s="21" t="s">
        <v>1344</v>
      </c>
    </row>
    <row r="2366" spans="1:37" ht="46.8" x14ac:dyDescent="0.3">
      <c r="A2366" s="43" t="s">
        <v>332</v>
      </c>
      <c r="B2366" s="41">
        <v>120</v>
      </c>
      <c r="C2366" s="43" t="s">
        <v>5</v>
      </c>
      <c r="D2366" s="43" t="s">
        <v>104</v>
      </c>
      <c r="E2366" s="12" t="s">
        <v>361</v>
      </c>
      <c r="F2366" s="16">
        <v>27388.3</v>
      </c>
      <c r="G2366" s="16">
        <v>24929.4</v>
      </c>
      <c r="H2366" s="16">
        <v>24929.8</v>
      </c>
      <c r="I2366" s="16"/>
      <c r="J2366" s="34"/>
    </row>
    <row r="2367" spans="1:37" ht="31.2" x14ac:dyDescent="0.3">
      <c r="A2367" s="43" t="s">
        <v>333</v>
      </c>
      <c r="B2367" s="41"/>
      <c r="C2367" s="43"/>
      <c r="D2367" s="43"/>
      <c r="E2367" s="12" t="s">
        <v>438</v>
      </c>
      <c r="F2367" s="16">
        <f t="shared" ref="F2367:I2367" si="975">F2368+F2371+F2374</f>
        <v>6967.6</v>
      </c>
      <c r="G2367" s="16">
        <f t="shared" si="975"/>
        <v>6967.6</v>
      </c>
      <c r="H2367" s="16">
        <f t="shared" si="975"/>
        <v>6967.6</v>
      </c>
      <c r="I2367" s="16">
        <f t="shared" si="975"/>
        <v>0</v>
      </c>
      <c r="J2367" s="34"/>
      <c r="M2367" s="2" t="s">
        <v>1345</v>
      </c>
      <c r="P2367" s="21" t="s">
        <v>1346</v>
      </c>
    </row>
    <row r="2368" spans="1:37" ht="93.6" x14ac:dyDescent="0.3">
      <c r="A2368" s="43" t="s">
        <v>333</v>
      </c>
      <c r="B2368" s="41">
        <v>100</v>
      </c>
      <c r="C2368" s="43"/>
      <c r="D2368" s="43"/>
      <c r="E2368" s="12" t="s">
        <v>391</v>
      </c>
      <c r="F2368" s="16">
        <f t="shared" ref="F2368:I2369" si="976">F2369</f>
        <v>487</v>
      </c>
      <c r="G2368" s="16">
        <f t="shared" si="976"/>
        <v>487</v>
      </c>
      <c r="H2368" s="16">
        <f t="shared" si="976"/>
        <v>487</v>
      </c>
      <c r="I2368" s="16">
        <f t="shared" si="976"/>
        <v>0</v>
      </c>
      <c r="J2368" s="34"/>
      <c r="N2368" s="21" t="s">
        <v>1343</v>
      </c>
    </row>
    <row r="2369" spans="1:37" ht="31.2" x14ac:dyDescent="0.3">
      <c r="A2369" s="43" t="s">
        <v>333</v>
      </c>
      <c r="B2369" s="41">
        <v>120</v>
      </c>
      <c r="C2369" s="43"/>
      <c r="D2369" s="43"/>
      <c r="E2369" s="12" t="s">
        <v>399</v>
      </c>
      <c r="F2369" s="16">
        <f t="shared" si="976"/>
        <v>487</v>
      </c>
      <c r="G2369" s="16">
        <f t="shared" si="976"/>
        <v>487</v>
      </c>
      <c r="H2369" s="16">
        <f t="shared" si="976"/>
        <v>487</v>
      </c>
      <c r="I2369" s="16">
        <f t="shared" si="976"/>
        <v>0</v>
      </c>
      <c r="J2369" s="34"/>
      <c r="O2369" s="21" t="s">
        <v>1344</v>
      </c>
    </row>
    <row r="2370" spans="1:37" ht="46.8" x14ac:dyDescent="0.3">
      <c r="A2370" s="43" t="s">
        <v>333</v>
      </c>
      <c r="B2370" s="41">
        <v>120</v>
      </c>
      <c r="C2370" s="43" t="s">
        <v>5</v>
      </c>
      <c r="D2370" s="43" t="s">
        <v>104</v>
      </c>
      <c r="E2370" s="12" t="s">
        <v>361</v>
      </c>
      <c r="F2370" s="16">
        <v>487</v>
      </c>
      <c r="G2370" s="16">
        <v>487</v>
      </c>
      <c r="H2370" s="16">
        <v>487</v>
      </c>
      <c r="I2370" s="16"/>
      <c r="J2370" s="34"/>
    </row>
    <row r="2371" spans="1:37" ht="31.2" x14ac:dyDescent="0.3">
      <c r="A2371" s="43" t="s">
        <v>333</v>
      </c>
      <c r="B2371" s="41">
        <v>200</v>
      </c>
      <c r="C2371" s="43"/>
      <c r="D2371" s="43"/>
      <c r="E2371" s="12" t="s">
        <v>392</v>
      </c>
      <c r="F2371" s="16">
        <f t="shared" ref="F2371:I2372" si="977">F2372</f>
        <v>6417.6</v>
      </c>
      <c r="G2371" s="16">
        <f t="shared" si="977"/>
        <v>6425.6</v>
      </c>
      <c r="H2371" s="16">
        <f t="shared" si="977"/>
        <v>6425.6</v>
      </c>
      <c r="I2371" s="16">
        <f t="shared" si="977"/>
        <v>0</v>
      </c>
      <c r="J2371" s="34"/>
      <c r="N2371" s="21" t="s">
        <v>1343</v>
      </c>
    </row>
    <row r="2372" spans="1:37" ht="46.8" x14ac:dyDescent="0.3">
      <c r="A2372" s="43" t="s">
        <v>333</v>
      </c>
      <c r="B2372" s="41">
        <v>240</v>
      </c>
      <c r="C2372" s="43"/>
      <c r="D2372" s="43"/>
      <c r="E2372" s="12" t="s">
        <v>400</v>
      </c>
      <c r="F2372" s="16">
        <f t="shared" si="977"/>
        <v>6417.6</v>
      </c>
      <c r="G2372" s="16">
        <f t="shared" si="977"/>
        <v>6425.6</v>
      </c>
      <c r="H2372" s="16">
        <f t="shared" si="977"/>
        <v>6425.6</v>
      </c>
      <c r="I2372" s="16">
        <f t="shared" si="977"/>
        <v>0</v>
      </c>
      <c r="J2372" s="34"/>
      <c r="O2372" s="21" t="s">
        <v>1344</v>
      </c>
    </row>
    <row r="2373" spans="1:37" ht="46.8" x14ac:dyDescent="0.3">
      <c r="A2373" s="43" t="s">
        <v>333</v>
      </c>
      <c r="B2373" s="41">
        <v>240</v>
      </c>
      <c r="C2373" s="43" t="s">
        <v>5</v>
      </c>
      <c r="D2373" s="43" t="s">
        <v>104</v>
      </c>
      <c r="E2373" s="12" t="s">
        <v>361</v>
      </c>
      <c r="F2373" s="16">
        <v>6417.6</v>
      </c>
      <c r="G2373" s="16">
        <v>6425.6</v>
      </c>
      <c r="H2373" s="16">
        <v>6425.6</v>
      </c>
      <c r="I2373" s="16"/>
      <c r="J2373" s="34"/>
    </row>
    <row r="2374" spans="1:37" x14ac:dyDescent="0.3">
      <c r="A2374" s="43" t="s">
        <v>333</v>
      </c>
      <c r="B2374" s="41">
        <v>800</v>
      </c>
      <c r="C2374" s="43"/>
      <c r="D2374" s="43"/>
      <c r="E2374" s="12" t="s">
        <v>397</v>
      </c>
      <c r="F2374" s="16">
        <f t="shared" ref="F2374:I2375" si="978">F2375</f>
        <v>63</v>
      </c>
      <c r="G2374" s="16">
        <f t="shared" si="978"/>
        <v>55</v>
      </c>
      <c r="H2374" s="16">
        <f t="shared" si="978"/>
        <v>55</v>
      </c>
      <c r="I2374" s="16">
        <f t="shared" si="978"/>
        <v>0</v>
      </c>
      <c r="J2374" s="34"/>
      <c r="N2374" s="21" t="s">
        <v>1343</v>
      </c>
    </row>
    <row r="2375" spans="1:37" x14ac:dyDescent="0.3">
      <c r="A2375" s="43" t="s">
        <v>333</v>
      </c>
      <c r="B2375" s="41">
        <v>850</v>
      </c>
      <c r="C2375" s="43"/>
      <c r="D2375" s="43"/>
      <c r="E2375" s="12" t="s">
        <v>414</v>
      </c>
      <c r="F2375" s="16">
        <f t="shared" si="978"/>
        <v>63</v>
      </c>
      <c r="G2375" s="16">
        <f t="shared" si="978"/>
        <v>55</v>
      </c>
      <c r="H2375" s="16">
        <f t="shared" si="978"/>
        <v>55</v>
      </c>
      <c r="I2375" s="16">
        <f t="shared" si="978"/>
        <v>0</v>
      </c>
      <c r="J2375" s="34"/>
      <c r="O2375" s="21" t="s">
        <v>1344</v>
      </c>
    </row>
    <row r="2376" spans="1:37" ht="46.8" x14ac:dyDescent="0.3">
      <c r="A2376" s="43" t="s">
        <v>333</v>
      </c>
      <c r="B2376" s="41">
        <v>850</v>
      </c>
      <c r="C2376" s="43" t="s">
        <v>5</v>
      </c>
      <c r="D2376" s="43" t="s">
        <v>104</v>
      </c>
      <c r="E2376" s="12" t="s">
        <v>361</v>
      </c>
      <c r="F2376" s="16">
        <v>63</v>
      </c>
      <c r="G2376" s="16">
        <v>55</v>
      </c>
      <c r="H2376" s="16">
        <v>55</v>
      </c>
      <c r="I2376" s="16"/>
      <c r="J2376" s="34"/>
    </row>
    <row r="2377" spans="1:37" s="7" customFormat="1" ht="31.2" x14ac:dyDescent="0.3">
      <c r="A2377" s="6" t="s">
        <v>336</v>
      </c>
      <c r="B2377" s="11"/>
      <c r="C2377" s="6"/>
      <c r="D2377" s="6"/>
      <c r="E2377" s="42" t="s">
        <v>420</v>
      </c>
      <c r="F2377" s="10">
        <f t="shared" ref="F2377:I2377" si="979">F2378+F2383+F2395+F2436</f>
        <v>1767137.9</v>
      </c>
      <c r="G2377" s="10">
        <f t="shared" si="979"/>
        <v>1747062.5999999999</v>
      </c>
      <c r="H2377" s="10">
        <f t="shared" si="979"/>
        <v>1746394.7999999998</v>
      </c>
      <c r="I2377" s="10">
        <f t="shared" si="979"/>
        <v>0</v>
      </c>
      <c r="J2377" s="34"/>
      <c r="K2377" s="22" t="s">
        <v>1340</v>
      </c>
      <c r="L2377" s="22"/>
      <c r="M2377" s="22"/>
      <c r="N2377" s="22"/>
      <c r="O2377" s="22"/>
      <c r="P2377" s="22"/>
      <c r="Q2377" s="22"/>
      <c r="R2377" s="22"/>
      <c r="S2377" s="22"/>
      <c r="T2377" s="22"/>
      <c r="U2377" s="22"/>
      <c r="V2377" s="22"/>
      <c r="W2377" s="22"/>
      <c r="X2377" s="22"/>
      <c r="Y2377" s="22"/>
      <c r="Z2377" s="22"/>
      <c r="AA2377" s="22"/>
      <c r="AB2377" s="22"/>
      <c r="AC2377" s="22"/>
      <c r="AD2377" s="22"/>
      <c r="AE2377" s="22"/>
      <c r="AF2377" s="22"/>
      <c r="AG2377" s="22"/>
      <c r="AH2377" s="22"/>
      <c r="AI2377" s="22"/>
      <c r="AJ2377" s="22"/>
      <c r="AK2377" s="22"/>
    </row>
    <row r="2378" spans="1:37" s="9" customFormat="1" x14ac:dyDescent="0.3">
      <c r="A2378" s="8" t="s">
        <v>337</v>
      </c>
      <c r="B2378" s="14"/>
      <c r="C2378" s="8"/>
      <c r="D2378" s="8"/>
      <c r="E2378" s="13" t="s">
        <v>429</v>
      </c>
      <c r="F2378" s="15">
        <f t="shared" ref="F2378:I2381" si="980">F2379</f>
        <v>6267.3</v>
      </c>
      <c r="G2378" s="15">
        <f t="shared" si="980"/>
        <v>6191.6</v>
      </c>
      <c r="H2378" s="15">
        <f t="shared" si="980"/>
        <v>6191.6</v>
      </c>
      <c r="I2378" s="15">
        <f t="shared" si="980"/>
        <v>0</v>
      </c>
      <c r="J2378" s="33"/>
      <c r="K2378" s="23"/>
      <c r="L2378" s="23" t="s">
        <v>1341</v>
      </c>
      <c r="M2378" s="23"/>
      <c r="N2378" s="23"/>
      <c r="O2378" s="23"/>
      <c r="P2378" s="23"/>
      <c r="Q2378" s="23"/>
      <c r="R2378" s="23"/>
      <c r="S2378" s="23"/>
      <c r="T2378" s="23"/>
      <c r="U2378" s="23"/>
      <c r="V2378" s="23"/>
      <c r="W2378" s="23"/>
      <c r="X2378" s="23"/>
      <c r="Y2378" s="23"/>
      <c r="Z2378" s="23"/>
      <c r="AA2378" s="23"/>
      <c r="AB2378" s="23"/>
      <c r="AC2378" s="23"/>
      <c r="AD2378" s="23"/>
      <c r="AE2378" s="23"/>
      <c r="AF2378" s="23"/>
      <c r="AG2378" s="23"/>
      <c r="AH2378" s="23"/>
      <c r="AI2378" s="23"/>
      <c r="AJ2378" s="23"/>
      <c r="AK2378" s="23"/>
    </row>
    <row r="2379" spans="1:37" ht="31.2" x14ac:dyDescent="0.3">
      <c r="A2379" s="43" t="s">
        <v>335</v>
      </c>
      <c r="B2379" s="41"/>
      <c r="C2379" s="43"/>
      <c r="D2379" s="43"/>
      <c r="E2379" s="12" t="s">
        <v>437</v>
      </c>
      <c r="F2379" s="16">
        <f t="shared" si="980"/>
        <v>6267.3</v>
      </c>
      <c r="G2379" s="16">
        <f t="shared" si="980"/>
        <v>6191.6</v>
      </c>
      <c r="H2379" s="16">
        <f t="shared" si="980"/>
        <v>6191.6</v>
      </c>
      <c r="I2379" s="16">
        <f t="shared" si="980"/>
        <v>0</v>
      </c>
      <c r="J2379" s="34"/>
      <c r="M2379" s="2" t="s">
        <v>1345</v>
      </c>
      <c r="P2379" s="21" t="s">
        <v>1346</v>
      </c>
    </row>
    <row r="2380" spans="1:37" ht="93.6" x14ac:dyDescent="0.3">
      <c r="A2380" s="43" t="s">
        <v>335</v>
      </c>
      <c r="B2380" s="41">
        <v>100</v>
      </c>
      <c r="C2380" s="43"/>
      <c r="D2380" s="43"/>
      <c r="E2380" s="12" t="s">
        <v>391</v>
      </c>
      <c r="F2380" s="16">
        <f t="shared" si="980"/>
        <v>6267.3</v>
      </c>
      <c r="G2380" s="16">
        <f t="shared" si="980"/>
        <v>6191.6</v>
      </c>
      <c r="H2380" s="16">
        <f t="shared" si="980"/>
        <v>6191.6</v>
      </c>
      <c r="I2380" s="16">
        <f t="shared" si="980"/>
        <v>0</v>
      </c>
      <c r="J2380" s="34"/>
      <c r="N2380" s="21" t="s">
        <v>1343</v>
      </c>
    </row>
    <row r="2381" spans="1:37" ht="31.2" x14ac:dyDescent="0.3">
      <c r="A2381" s="43" t="s">
        <v>335</v>
      </c>
      <c r="B2381" s="41">
        <v>120</v>
      </c>
      <c r="C2381" s="43"/>
      <c r="D2381" s="43"/>
      <c r="E2381" s="12" t="s">
        <v>399</v>
      </c>
      <c r="F2381" s="16">
        <f t="shared" si="980"/>
        <v>6267.3</v>
      </c>
      <c r="G2381" s="16">
        <f t="shared" si="980"/>
        <v>6191.6</v>
      </c>
      <c r="H2381" s="16">
        <f t="shared" si="980"/>
        <v>6191.6</v>
      </c>
      <c r="I2381" s="16">
        <f t="shared" si="980"/>
        <v>0</v>
      </c>
      <c r="J2381" s="34"/>
      <c r="O2381" s="21" t="s">
        <v>1344</v>
      </c>
    </row>
    <row r="2382" spans="1:37" ht="46.8" x14ac:dyDescent="0.3">
      <c r="A2382" s="43" t="s">
        <v>335</v>
      </c>
      <c r="B2382" s="41">
        <v>120</v>
      </c>
      <c r="C2382" s="43" t="s">
        <v>5</v>
      </c>
      <c r="D2382" s="43" t="s">
        <v>87</v>
      </c>
      <c r="E2382" s="12" t="s">
        <v>359</v>
      </c>
      <c r="F2382" s="16">
        <v>6267.3</v>
      </c>
      <c r="G2382" s="16">
        <v>6191.6</v>
      </c>
      <c r="H2382" s="16">
        <v>6191.6</v>
      </c>
      <c r="I2382" s="16"/>
      <c r="J2382" s="34"/>
    </row>
    <row r="2383" spans="1:37" s="9" customFormat="1" ht="31.2" x14ac:dyDescent="0.3">
      <c r="A2383" s="8" t="s">
        <v>340</v>
      </c>
      <c r="B2383" s="14"/>
      <c r="C2383" s="8"/>
      <c r="D2383" s="8"/>
      <c r="E2383" s="13" t="s">
        <v>430</v>
      </c>
      <c r="F2383" s="15">
        <f t="shared" ref="F2383:I2383" si="981">F2384+F2388</f>
        <v>414219.99999999994</v>
      </c>
      <c r="G2383" s="15">
        <f t="shared" si="981"/>
        <v>409579.60000000003</v>
      </c>
      <c r="H2383" s="15">
        <f t="shared" si="981"/>
        <v>409579.60000000003</v>
      </c>
      <c r="I2383" s="15">
        <f t="shared" si="981"/>
        <v>0</v>
      </c>
      <c r="J2383" s="33"/>
      <c r="K2383" s="23"/>
      <c r="L2383" s="23" t="s">
        <v>1341</v>
      </c>
      <c r="M2383" s="23"/>
      <c r="N2383" s="23"/>
      <c r="O2383" s="23"/>
      <c r="P2383" s="23"/>
      <c r="Q2383" s="23"/>
      <c r="R2383" s="23"/>
      <c r="S2383" s="23"/>
      <c r="T2383" s="23"/>
      <c r="U2383" s="23"/>
      <c r="V2383" s="23"/>
      <c r="W2383" s="23"/>
      <c r="X2383" s="23"/>
      <c r="Y2383" s="23"/>
      <c r="Z2383" s="23"/>
      <c r="AA2383" s="23"/>
      <c r="AB2383" s="23"/>
      <c r="AC2383" s="23"/>
      <c r="AD2383" s="23"/>
      <c r="AE2383" s="23"/>
      <c r="AF2383" s="23"/>
      <c r="AG2383" s="23"/>
      <c r="AH2383" s="23"/>
      <c r="AI2383" s="23"/>
      <c r="AJ2383" s="23"/>
      <c r="AK2383" s="23"/>
    </row>
    <row r="2384" spans="1:37" ht="31.2" x14ac:dyDescent="0.3">
      <c r="A2384" s="43" t="s">
        <v>338</v>
      </c>
      <c r="B2384" s="41"/>
      <c r="C2384" s="43"/>
      <c r="D2384" s="43"/>
      <c r="E2384" s="12" t="s">
        <v>437</v>
      </c>
      <c r="F2384" s="16">
        <f t="shared" ref="F2384:I2386" si="982">F2385</f>
        <v>383574.69999999995</v>
      </c>
      <c r="G2384" s="16">
        <f t="shared" si="982"/>
        <v>378934.30000000005</v>
      </c>
      <c r="H2384" s="16">
        <f t="shared" si="982"/>
        <v>378934.30000000005</v>
      </c>
      <c r="I2384" s="16">
        <f t="shared" si="982"/>
        <v>0</v>
      </c>
      <c r="J2384" s="34"/>
      <c r="M2384" s="2" t="s">
        <v>1345</v>
      </c>
      <c r="P2384" s="21" t="s">
        <v>1346</v>
      </c>
    </row>
    <row r="2385" spans="1:37" ht="93.6" x14ac:dyDescent="0.3">
      <c r="A2385" s="43" t="s">
        <v>338</v>
      </c>
      <c r="B2385" s="41">
        <v>100</v>
      </c>
      <c r="C2385" s="43"/>
      <c r="D2385" s="43"/>
      <c r="E2385" s="12" t="s">
        <v>391</v>
      </c>
      <c r="F2385" s="16">
        <f t="shared" si="982"/>
        <v>383574.69999999995</v>
      </c>
      <c r="G2385" s="16">
        <f t="shared" si="982"/>
        <v>378934.30000000005</v>
      </c>
      <c r="H2385" s="16">
        <f t="shared" si="982"/>
        <v>378934.30000000005</v>
      </c>
      <c r="I2385" s="16">
        <f t="shared" si="982"/>
        <v>0</v>
      </c>
      <c r="J2385" s="34"/>
      <c r="N2385" s="21" t="s">
        <v>1343</v>
      </c>
    </row>
    <row r="2386" spans="1:37" ht="31.2" x14ac:dyDescent="0.3">
      <c r="A2386" s="43" t="s">
        <v>338</v>
      </c>
      <c r="B2386" s="41">
        <v>120</v>
      </c>
      <c r="C2386" s="43"/>
      <c r="D2386" s="43"/>
      <c r="E2386" s="12" t="s">
        <v>399</v>
      </c>
      <c r="F2386" s="16">
        <f t="shared" si="982"/>
        <v>383574.69999999995</v>
      </c>
      <c r="G2386" s="16">
        <f t="shared" si="982"/>
        <v>378934.30000000005</v>
      </c>
      <c r="H2386" s="16">
        <f t="shared" si="982"/>
        <v>378934.30000000005</v>
      </c>
      <c r="I2386" s="16">
        <f t="shared" si="982"/>
        <v>0</v>
      </c>
      <c r="J2386" s="34"/>
      <c r="O2386" s="21" t="s">
        <v>1344</v>
      </c>
    </row>
    <row r="2387" spans="1:37" ht="62.4" x14ac:dyDescent="0.3">
      <c r="A2387" s="43" t="s">
        <v>338</v>
      </c>
      <c r="B2387" s="41">
        <v>120</v>
      </c>
      <c r="C2387" s="43" t="s">
        <v>5</v>
      </c>
      <c r="D2387" s="43" t="s">
        <v>112</v>
      </c>
      <c r="E2387" s="12" t="s">
        <v>1322</v>
      </c>
      <c r="F2387" s="16">
        <v>383574.69999999995</v>
      </c>
      <c r="G2387" s="16">
        <v>378934.30000000005</v>
      </c>
      <c r="H2387" s="16">
        <v>378934.30000000005</v>
      </c>
      <c r="I2387" s="16"/>
      <c r="J2387" s="34"/>
    </row>
    <row r="2388" spans="1:37" ht="31.2" x14ac:dyDescent="0.3">
      <c r="A2388" s="43" t="s">
        <v>339</v>
      </c>
      <c r="B2388" s="41"/>
      <c r="C2388" s="43"/>
      <c r="D2388" s="43"/>
      <c r="E2388" s="12" t="s">
        <v>438</v>
      </c>
      <c r="F2388" s="16">
        <f t="shared" ref="F2388:I2388" si="983">F2389+F2392</f>
        <v>30645.300000000003</v>
      </c>
      <c r="G2388" s="16">
        <f t="shared" si="983"/>
        <v>30645.300000000003</v>
      </c>
      <c r="H2388" s="16">
        <f t="shared" si="983"/>
        <v>30645.300000000003</v>
      </c>
      <c r="I2388" s="16">
        <f t="shared" si="983"/>
        <v>0</v>
      </c>
      <c r="J2388" s="34"/>
      <c r="M2388" s="2" t="s">
        <v>1345</v>
      </c>
      <c r="P2388" s="21" t="s">
        <v>1346</v>
      </c>
    </row>
    <row r="2389" spans="1:37" ht="31.2" x14ac:dyDescent="0.3">
      <c r="A2389" s="43" t="s">
        <v>339</v>
      </c>
      <c r="B2389" s="41">
        <v>200</v>
      </c>
      <c r="C2389" s="43"/>
      <c r="D2389" s="43"/>
      <c r="E2389" s="12" t="s">
        <v>392</v>
      </c>
      <c r="F2389" s="16">
        <f t="shared" ref="F2389:I2390" si="984">F2390</f>
        <v>30364.9</v>
      </c>
      <c r="G2389" s="16">
        <f t="shared" si="984"/>
        <v>30364.9</v>
      </c>
      <c r="H2389" s="16">
        <f t="shared" si="984"/>
        <v>30364.9</v>
      </c>
      <c r="I2389" s="16">
        <f t="shared" si="984"/>
        <v>0</v>
      </c>
      <c r="J2389" s="34"/>
      <c r="N2389" s="21" t="s">
        <v>1343</v>
      </c>
    </row>
    <row r="2390" spans="1:37" ht="46.8" x14ac:dyDescent="0.3">
      <c r="A2390" s="43" t="s">
        <v>339</v>
      </c>
      <c r="B2390" s="41">
        <v>240</v>
      </c>
      <c r="C2390" s="43"/>
      <c r="D2390" s="43"/>
      <c r="E2390" s="12" t="s">
        <v>400</v>
      </c>
      <c r="F2390" s="16">
        <f t="shared" si="984"/>
        <v>30364.9</v>
      </c>
      <c r="G2390" s="16">
        <f t="shared" si="984"/>
        <v>30364.9</v>
      </c>
      <c r="H2390" s="16">
        <f t="shared" si="984"/>
        <v>30364.9</v>
      </c>
      <c r="I2390" s="16">
        <f t="shared" si="984"/>
        <v>0</v>
      </c>
      <c r="J2390" s="34"/>
      <c r="O2390" s="21" t="s">
        <v>1344</v>
      </c>
    </row>
    <row r="2391" spans="1:37" ht="62.4" x14ac:dyDescent="0.3">
      <c r="A2391" s="43" t="s">
        <v>339</v>
      </c>
      <c r="B2391" s="41">
        <v>240</v>
      </c>
      <c r="C2391" s="43" t="s">
        <v>5</v>
      </c>
      <c r="D2391" s="43" t="s">
        <v>112</v>
      </c>
      <c r="E2391" s="12" t="s">
        <v>1322</v>
      </c>
      <c r="F2391" s="16">
        <v>30364.9</v>
      </c>
      <c r="G2391" s="16">
        <v>30364.9</v>
      </c>
      <c r="H2391" s="16">
        <v>30364.9</v>
      </c>
      <c r="I2391" s="16"/>
      <c r="J2391" s="34"/>
    </row>
    <row r="2392" spans="1:37" x14ac:dyDescent="0.3">
      <c r="A2392" s="43" t="s">
        <v>339</v>
      </c>
      <c r="B2392" s="41">
        <v>800</v>
      </c>
      <c r="C2392" s="43"/>
      <c r="D2392" s="43"/>
      <c r="E2392" s="12" t="s">
        <v>397</v>
      </c>
      <c r="F2392" s="16">
        <f t="shared" ref="F2392:I2392" si="985">F2393</f>
        <v>280.39999999999998</v>
      </c>
      <c r="G2392" s="16">
        <f t="shared" si="985"/>
        <v>280.39999999999998</v>
      </c>
      <c r="H2392" s="16">
        <f t="shared" si="985"/>
        <v>280.39999999999998</v>
      </c>
      <c r="I2392" s="16">
        <f t="shared" si="985"/>
        <v>0</v>
      </c>
      <c r="J2392" s="34"/>
      <c r="N2392" s="21" t="s">
        <v>1343</v>
      </c>
    </row>
    <row r="2393" spans="1:37" x14ac:dyDescent="0.3">
      <c r="A2393" s="43" t="s">
        <v>339</v>
      </c>
      <c r="B2393" s="41">
        <v>850</v>
      </c>
      <c r="C2393" s="43"/>
      <c r="D2393" s="43"/>
      <c r="E2393" s="12" t="s">
        <v>414</v>
      </c>
      <c r="F2393" s="16">
        <f t="shared" ref="F2393:I2393" si="986">F2394</f>
        <v>280.39999999999998</v>
      </c>
      <c r="G2393" s="16">
        <f t="shared" si="986"/>
        <v>280.39999999999998</v>
      </c>
      <c r="H2393" s="16">
        <f t="shared" si="986"/>
        <v>280.39999999999998</v>
      </c>
      <c r="I2393" s="16">
        <f t="shared" si="986"/>
        <v>0</v>
      </c>
      <c r="J2393" s="34"/>
      <c r="O2393" s="21" t="s">
        <v>1344</v>
      </c>
    </row>
    <row r="2394" spans="1:37" ht="62.4" x14ac:dyDescent="0.3">
      <c r="A2394" s="43" t="s">
        <v>339</v>
      </c>
      <c r="B2394" s="41">
        <v>850</v>
      </c>
      <c r="C2394" s="43" t="s">
        <v>5</v>
      </c>
      <c r="D2394" s="43" t="s">
        <v>112</v>
      </c>
      <c r="E2394" s="12" t="s">
        <v>1322</v>
      </c>
      <c r="F2394" s="16">
        <v>280.39999999999998</v>
      </c>
      <c r="G2394" s="16">
        <v>280.39999999999998</v>
      </c>
      <c r="H2394" s="16">
        <v>280.39999999999998</v>
      </c>
      <c r="I2394" s="16"/>
      <c r="J2394" s="34"/>
    </row>
    <row r="2395" spans="1:37" s="9" customFormat="1" ht="31.2" x14ac:dyDescent="0.3">
      <c r="A2395" s="8" t="s">
        <v>343</v>
      </c>
      <c r="B2395" s="14"/>
      <c r="C2395" s="8"/>
      <c r="D2395" s="8"/>
      <c r="E2395" s="13" t="s">
        <v>431</v>
      </c>
      <c r="F2395" s="15">
        <f t="shared" ref="F2395:I2395" si="987">F2396+F2409</f>
        <v>941089.9</v>
      </c>
      <c r="G2395" s="15">
        <f t="shared" si="987"/>
        <v>930305.39999999991</v>
      </c>
      <c r="H2395" s="15">
        <f t="shared" si="987"/>
        <v>930305.39999999991</v>
      </c>
      <c r="I2395" s="15">
        <f t="shared" si="987"/>
        <v>0</v>
      </c>
      <c r="J2395" s="33"/>
      <c r="K2395" s="23"/>
      <c r="L2395" s="23" t="s">
        <v>1341</v>
      </c>
      <c r="M2395" s="23"/>
      <c r="N2395" s="23"/>
      <c r="O2395" s="23"/>
      <c r="P2395" s="23"/>
      <c r="Q2395" s="23"/>
      <c r="R2395" s="23"/>
      <c r="S2395" s="23"/>
      <c r="T2395" s="23"/>
      <c r="U2395" s="23"/>
      <c r="V2395" s="23"/>
      <c r="W2395" s="23"/>
      <c r="X2395" s="23"/>
      <c r="Y2395" s="23"/>
      <c r="Z2395" s="23"/>
      <c r="AA2395" s="23"/>
      <c r="AB2395" s="23"/>
      <c r="AC2395" s="23"/>
      <c r="AD2395" s="23"/>
      <c r="AE2395" s="23"/>
      <c r="AF2395" s="23"/>
      <c r="AG2395" s="23"/>
      <c r="AH2395" s="23"/>
      <c r="AI2395" s="23"/>
      <c r="AJ2395" s="23"/>
      <c r="AK2395" s="23"/>
    </row>
    <row r="2396" spans="1:37" ht="31.2" x14ac:dyDescent="0.3">
      <c r="A2396" s="43" t="s">
        <v>341</v>
      </c>
      <c r="B2396" s="41"/>
      <c r="C2396" s="43"/>
      <c r="D2396" s="43"/>
      <c r="E2396" s="12" t="s">
        <v>437</v>
      </c>
      <c r="F2396" s="16">
        <f t="shared" ref="F2396:I2397" si="988">F2397</f>
        <v>891430.70000000007</v>
      </c>
      <c r="G2396" s="16">
        <f t="shared" si="988"/>
        <v>880646.2</v>
      </c>
      <c r="H2396" s="16">
        <f t="shared" si="988"/>
        <v>880646.2</v>
      </c>
      <c r="I2396" s="16">
        <f t="shared" si="988"/>
        <v>0</v>
      </c>
      <c r="J2396" s="34"/>
      <c r="M2396" s="2" t="s">
        <v>1345</v>
      </c>
      <c r="P2396" s="21" t="s">
        <v>1346</v>
      </c>
    </row>
    <row r="2397" spans="1:37" ht="93.6" x14ac:dyDescent="0.3">
      <c r="A2397" s="43" t="s">
        <v>341</v>
      </c>
      <c r="B2397" s="41">
        <v>100</v>
      </c>
      <c r="C2397" s="43"/>
      <c r="D2397" s="43"/>
      <c r="E2397" s="12" t="s">
        <v>391</v>
      </c>
      <c r="F2397" s="16">
        <f t="shared" si="988"/>
        <v>891430.70000000007</v>
      </c>
      <c r="G2397" s="16">
        <f t="shared" si="988"/>
        <v>880646.2</v>
      </c>
      <c r="H2397" s="16">
        <f t="shared" si="988"/>
        <v>880646.2</v>
      </c>
      <c r="I2397" s="16">
        <f t="shared" si="988"/>
        <v>0</v>
      </c>
      <c r="J2397" s="34"/>
      <c r="N2397" s="21" t="s">
        <v>1343</v>
      </c>
    </row>
    <row r="2398" spans="1:37" ht="31.2" x14ac:dyDescent="0.3">
      <c r="A2398" s="43" t="s">
        <v>341</v>
      </c>
      <c r="B2398" s="41">
        <v>120</v>
      </c>
      <c r="C2398" s="43"/>
      <c r="D2398" s="43"/>
      <c r="E2398" s="12" t="s">
        <v>399</v>
      </c>
      <c r="F2398" s="16">
        <f t="shared" ref="F2398:I2398" si="989">F2399+F2400+F2401+F2402+F2403+F2404+F2405+F2406+F2407+F2408</f>
        <v>891430.70000000007</v>
      </c>
      <c r="G2398" s="16">
        <f t="shared" si="989"/>
        <v>880646.2</v>
      </c>
      <c r="H2398" s="16">
        <f t="shared" si="989"/>
        <v>880646.2</v>
      </c>
      <c r="I2398" s="16">
        <f t="shared" si="989"/>
        <v>0</v>
      </c>
      <c r="J2398" s="34"/>
      <c r="O2398" s="21" t="s">
        <v>1344</v>
      </c>
    </row>
    <row r="2399" spans="1:37" ht="46.8" x14ac:dyDescent="0.3">
      <c r="A2399" s="43" t="s">
        <v>341</v>
      </c>
      <c r="B2399" s="41">
        <v>120</v>
      </c>
      <c r="C2399" s="43" t="s">
        <v>5</v>
      </c>
      <c r="D2399" s="43" t="s">
        <v>104</v>
      </c>
      <c r="E2399" s="12" t="s">
        <v>361</v>
      </c>
      <c r="F2399" s="16">
        <v>141819.59999999998</v>
      </c>
      <c r="G2399" s="16">
        <v>140103.9</v>
      </c>
      <c r="H2399" s="16">
        <v>140103.9</v>
      </c>
      <c r="I2399" s="16"/>
      <c r="J2399" s="34"/>
    </row>
    <row r="2400" spans="1:37" x14ac:dyDescent="0.3">
      <c r="A2400" s="43" t="s">
        <v>341</v>
      </c>
      <c r="B2400" s="41">
        <v>120</v>
      </c>
      <c r="C2400" s="43" t="s">
        <v>5</v>
      </c>
      <c r="D2400" s="43" t="s">
        <v>6</v>
      </c>
      <c r="E2400" s="12" t="s">
        <v>363</v>
      </c>
      <c r="F2400" s="16">
        <v>405689.4</v>
      </c>
      <c r="G2400" s="16">
        <v>400781.6</v>
      </c>
      <c r="H2400" s="16">
        <v>400781.6</v>
      </c>
      <c r="I2400" s="16"/>
      <c r="J2400" s="34"/>
    </row>
    <row r="2401" spans="1:37" ht="46.8" x14ac:dyDescent="0.3">
      <c r="A2401" s="43" t="s">
        <v>341</v>
      </c>
      <c r="B2401" s="41">
        <v>120</v>
      </c>
      <c r="C2401" s="43" t="s">
        <v>17</v>
      </c>
      <c r="D2401" s="43" t="s">
        <v>31</v>
      </c>
      <c r="E2401" s="12" t="s">
        <v>364</v>
      </c>
      <c r="F2401" s="16">
        <v>15369.8</v>
      </c>
      <c r="G2401" s="16">
        <v>15183.9</v>
      </c>
      <c r="H2401" s="16">
        <v>15183.9</v>
      </c>
      <c r="I2401" s="16"/>
      <c r="J2401" s="34"/>
    </row>
    <row r="2402" spans="1:37" x14ac:dyDescent="0.3">
      <c r="A2402" s="43" t="s">
        <v>341</v>
      </c>
      <c r="B2402" s="41">
        <v>120</v>
      </c>
      <c r="C2402" s="43" t="s">
        <v>112</v>
      </c>
      <c r="D2402" s="43" t="s">
        <v>21</v>
      </c>
      <c r="E2402" s="12" t="s">
        <v>366</v>
      </c>
      <c r="F2402" s="16">
        <v>20902.400000000001</v>
      </c>
      <c r="G2402" s="16">
        <v>20649.5</v>
      </c>
      <c r="H2402" s="16">
        <v>20649.5</v>
      </c>
      <c r="I2402" s="16"/>
      <c r="J2402" s="34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  <c r="AH2402" s="2"/>
      <c r="AI2402" s="2"/>
      <c r="AJ2402" s="2"/>
      <c r="AK2402" s="2"/>
    </row>
    <row r="2403" spans="1:37" ht="31.2" x14ac:dyDescent="0.3">
      <c r="A2403" s="43" t="s">
        <v>341</v>
      </c>
      <c r="B2403" s="41">
        <v>120</v>
      </c>
      <c r="C2403" s="43" t="s">
        <v>159</v>
      </c>
      <c r="D2403" s="43" t="s">
        <v>159</v>
      </c>
      <c r="E2403" s="12" t="s">
        <v>372</v>
      </c>
      <c r="F2403" s="16">
        <v>123725</v>
      </c>
      <c r="G2403" s="16">
        <v>122227.9</v>
      </c>
      <c r="H2403" s="16">
        <v>122227.9</v>
      </c>
      <c r="I2403" s="16"/>
      <c r="J2403" s="34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  <c r="AH2403" s="2"/>
      <c r="AI2403" s="2"/>
      <c r="AJ2403" s="2"/>
      <c r="AK2403" s="2"/>
    </row>
    <row r="2404" spans="1:37" ht="31.2" x14ac:dyDescent="0.3">
      <c r="A2404" s="43" t="s">
        <v>341</v>
      </c>
      <c r="B2404" s="41">
        <v>120</v>
      </c>
      <c r="C2404" s="43" t="s">
        <v>104</v>
      </c>
      <c r="D2404" s="43" t="s">
        <v>159</v>
      </c>
      <c r="E2404" s="12" t="s">
        <v>373</v>
      </c>
      <c r="F2404" s="16">
        <v>28463.9</v>
      </c>
      <c r="G2404" s="16">
        <v>28119.5</v>
      </c>
      <c r="H2404" s="16">
        <v>28119.5</v>
      </c>
      <c r="I2404" s="16"/>
      <c r="J2404" s="34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  <c r="AH2404" s="2"/>
      <c r="AI2404" s="2"/>
      <c r="AJ2404" s="2"/>
      <c r="AK2404" s="2"/>
    </row>
    <row r="2405" spans="1:37" x14ac:dyDescent="0.3">
      <c r="A2405" s="43" t="s">
        <v>341</v>
      </c>
      <c r="B2405" s="41">
        <v>120</v>
      </c>
      <c r="C2405" s="43" t="s">
        <v>25</v>
      </c>
      <c r="D2405" s="43" t="s">
        <v>26</v>
      </c>
      <c r="E2405" s="12" t="s">
        <v>379</v>
      </c>
      <c r="F2405" s="16">
        <v>81271.3</v>
      </c>
      <c r="G2405" s="16">
        <v>80288</v>
      </c>
      <c r="H2405" s="16">
        <v>80288</v>
      </c>
      <c r="I2405" s="16"/>
      <c r="J2405" s="34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  <c r="AH2405" s="2"/>
      <c r="AI2405" s="2"/>
      <c r="AJ2405" s="2"/>
      <c r="AK2405" s="2"/>
    </row>
    <row r="2406" spans="1:37" ht="31.2" x14ac:dyDescent="0.3">
      <c r="A2406" s="43" t="s">
        <v>341</v>
      </c>
      <c r="B2406" s="41">
        <v>120</v>
      </c>
      <c r="C2406" s="43" t="s">
        <v>21</v>
      </c>
      <c r="D2406" s="43" t="s">
        <v>112</v>
      </c>
      <c r="E2406" s="12" t="s">
        <v>381</v>
      </c>
      <c r="F2406" s="16">
        <v>27217.199999999997</v>
      </c>
      <c r="G2406" s="16">
        <v>26888</v>
      </c>
      <c r="H2406" s="16">
        <v>26888</v>
      </c>
      <c r="I2406" s="16"/>
      <c r="J2406" s="34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  <c r="AH2406" s="2"/>
      <c r="AI2406" s="2"/>
      <c r="AJ2406" s="2"/>
      <c r="AK2406" s="2"/>
    </row>
    <row r="2407" spans="1:37" x14ac:dyDescent="0.3">
      <c r="A2407" s="43" t="s">
        <v>341</v>
      </c>
      <c r="B2407" s="41">
        <v>120</v>
      </c>
      <c r="C2407" s="43" t="s">
        <v>49</v>
      </c>
      <c r="D2407" s="43" t="s">
        <v>104</v>
      </c>
      <c r="E2407" s="12" t="s">
        <v>385</v>
      </c>
      <c r="F2407" s="16">
        <v>33286.400000000001</v>
      </c>
      <c r="G2407" s="16">
        <v>32883.699999999997</v>
      </c>
      <c r="H2407" s="16">
        <v>32883.699999999997</v>
      </c>
      <c r="I2407" s="16"/>
      <c r="J2407" s="34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  <c r="AH2407" s="2"/>
      <c r="AI2407" s="2"/>
      <c r="AJ2407" s="2"/>
      <c r="AK2407" s="2"/>
    </row>
    <row r="2408" spans="1:37" ht="31.2" x14ac:dyDescent="0.3">
      <c r="A2408" s="43" t="s">
        <v>341</v>
      </c>
      <c r="B2408" s="41">
        <v>120</v>
      </c>
      <c r="C2408" s="43" t="s">
        <v>83</v>
      </c>
      <c r="D2408" s="43" t="s">
        <v>159</v>
      </c>
      <c r="E2408" s="12" t="s">
        <v>389</v>
      </c>
      <c r="F2408" s="16">
        <v>13685.699999999999</v>
      </c>
      <c r="G2408" s="16">
        <v>13520.2</v>
      </c>
      <c r="H2408" s="16">
        <v>13520.2</v>
      </c>
      <c r="I2408" s="16"/>
      <c r="J2408" s="34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  <c r="AH2408" s="2"/>
      <c r="AI2408" s="2"/>
      <c r="AJ2408" s="2"/>
      <c r="AK2408" s="2"/>
    </row>
    <row r="2409" spans="1:37" ht="31.2" x14ac:dyDescent="0.3">
      <c r="A2409" s="43" t="s">
        <v>342</v>
      </c>
      <c r="B2409" s="41"/>
      <c r="C2409" s="43"/>
      <c r="D2409" s="43"/>
      <c r="E2409" s="12" t="s">
        <v>438</v>
      </c>
      <c r="F2409" s="16">
        <f t="shared" ref="F2409:I2409" si="990">F2410+F2420+F2432</f>
        <v>49659.200000000004</v>
      </c>
      <c r="G2409" s="16">
        <f t="shared" si="990"/>
        <v>49659.200000000004</v>
      </c>
      <c r="H2409" s="16">
        <f t="shared" si="990"/>
        <v>49659.200000000004</v>
      </c>
      <c r="I2409" s="16">
        <f t="shared" si="990"/>
        <v>0</v>
      </c>
      <c r="J2409" s="34"/>
      <c r="K2409" s="2"/>
      <c r="L2409" s="2"/>
      <c r="M2409" s="2" t="s">
        <v>1345</v>
      </c>
      <c r="N2409" s="2"/>
      <c r="O2409" s="2"/>
      <c r="P2409" s="21" t="s">
        <v>1346</v>
      </c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  <c r="AH2409" s="2"/>
      <c r="AI2409" s="2"/>
      <c r="AJ2409" s="2"/>
      <c r="AK2409" s="2"/>
    </row>
    <row r="2410" spans="1:37" ht="93.6" x14ac:dyDescent="0.3">
      <c r="A2410" s="43" t="s">
        <v>342</v>
      </c>
      <c r="B2410" s="41">
        <v>100</v>
      </c>
      <c r="C2410" s="43"/>
      <c r="D2410" s="43"/>
      <c r="E2410" s="12" t="s">
        <v>391</v>
      </c>
      <c r="F2410" s="16">
        <f t="shared" ref="F2410:I2410" si="991">F2411</f>
        <v>2133.5</v>
      </c>
      <c r="G2410" s="16">
        <f t="shared" si="991"/>
        <v>2133.5</v>
      </c>
      <c r="H2410" s="16">
        <f t="shared" si="991"/>
        <v>2133.5</v>
      </c>
      <c r="I2410" s="16">
        <f t="shared" si="991"/>
        <v>0</v>
      </c>
      <c r="J2410" s="34"/>
      <c r="K2410" s="2"/>
      <c r="L2410" s="2"/>
      <c r="M2410" s="2"/>
      <c r="N2410" s="21" t="s">
        <v>1343</v>
      </c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  <c r="AH2410" s="2"/>
      <c r="AI2410" s="2"/>
      <c r="AJ2410" s="2"/>
      <c r="AK2410" s="2"/>
    </row>
    <row r="2411" spans="1:37" ht="31.2" x14ac:dyDescent="0.3">
      <c r="A2411" s="43" t="s">
        <v>342</v>
      </c>
      <c r="B2411" s="41">
        <v>120</v>
      </c>
      <c r="C2411" s="43"/>
      <c r="D2411" s="43"/>
      <c r="E2411" s="12" t="s">
        <v>399</v>
      </c>
      <c r="F2411" s="16">
        <f t="shared" ref="F2411:I2411" si="992">F2412+F2413+F2414+F2415+F2416+F2417+F2418+F2419</f>
        <v>2133.5</v>
      </c>
      <c r="G2411" s="16">
        <f t="shared" si="992"/>
        <v>2133.5</v>
      </c>
      <c r="H2411" s="16">
        <f t="shared" si="992"/>
        <v>2133.5</v>
      </c>
      <c r="I2411" s="16">
        <f t="shared" si="992"/>
        <v>0</v>
      </c>
      <c r="J2411" s="34"/>
      <c r="K2411" s="2"/>
      <c r="L2411" s="2"/>
      <c r="M2411" s="2"/>
      <c r="N2411" s="2"/>
      <c r="O2411" s="21" t="s">
        <v>1344</v>
      </c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  <c r="AH2411" s="2"/>
      <c r="AI2411" s="2"/>
      <c r="AJ2411" s="2"/>
      <c r="AK2411" s="2"/>
    </row>
    <row r="2412" spans="1:37" ht="46.8" x14ac:dyDescent="0.3">
      <c r="A2412" s="43" t="s">
        <v>342</v>
      </c>
      <c r="B2412" s="41">
        <v>120</v>
      </c>
      <c r="C2412" s="43" t="s">
        <v>5</v>
      </c>
      <c r="D2412" s="43" t="s">
        <v>104</v>
      </c>
      <c r="E2412" s="12" t="s">
        <v>361</v>
      </c>
      <c r="F2412" s="16">
        <v>174</v>
      </c>
      <c r="G2412" s="16">
        <v>174</v>
      </c>
      <c r="H2412" s="16">
        <v>174</v>
      </c>
      <c r="I2412" s="16"/>
      <c r="J2412" s="34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  <c r="AH2412" s="2"/>
      <c r="AI2412" s="2"/>
      <c r="AJ2412" s="2"/>
      <c r="AK2412" s="2"/>
    </row>
    <row r="2413" spans="1:37" x14ac:dyDescent="0.3">
      <c r="A2413" s="43" t="s">
        <v>342</v>
      </c>
      <c r="B2413" s="41">
        <v>120</v>
      </c>
      <c r="C2413" s="43" t="s">
        <v>5</v>
      </c>
      <c r="D2413" s="43" t="s">
        <v>6</v>
      </c>
      <c r="E2413" s="12" t="s">
        <v>363</v>
      </c>
      <c r="F2413" s="16">
        <v>851.1</v>
      </c>
      <c r="G2413" s="16">
        <v>851.1</v>
      </c>
      <c r="H2413" s="16">
        <v>851.1</v>
      </c>
      <c r="I2413" s="16"/>
      <c r="J2413" s="34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  <c r="AH2413" s="2"/>
      <c r="AI2413" s="2"/>
      <c r="AJ2413" s="2"/>
      <c r="AK2413" s="2"/>
    </row>
    <row r="2414" spans="1:37" x14ac:dyDescent="0.3">
      <c r="A2414" s="43" t="s">
        <v>342</v>
      </c>
      <c r="B2414" s="41">
        <v>120</v>
      </c>
      <c r="C2414" s="43" t="s">
        <v>112</v>
      </c>
      <c r="D2414" s="43" t="s">
        <v>21</v>
      </c>
      <c r="E2414" s="12" t="s">
        <v>366</v>
      </c>
      <c r="F2414" s="16">
        <v>162</v>
      </c>
      <c r="G2414" s="16">
        <v>162</v>
      </c>
      <c r="H2414" s="16">
        <v>162</v>
      </c>
      <c r="I2414" s="16"/>
      <c r="J2414" s="34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  <c r="AH2414" s="2"/>
      <c r="AI2414" s="2"/>
      <c r="AJ2414" s="2"/>
      <c r="AK2414" s="2"/>
    </row>
    <row r="2415" spans="1:37" ht="31.2" x14ac:dyDescent="0.3">
      <c r="A2415" s="43" t="s">
        <v>342</v>
      </c>
      <c r="B2415" s="41">
        <v>120</v>
      </c>
      <c r="C2415" s="43" t="s">
        <v>159</v>
      </c>
      <c r="D2415" s="43" t="s">
        <v>159</v>
      </c>
      <c r="E2415" s="12" t="s">
        <v>372</v>
      </c>
      <c r="F2415" s="16">
        <v>35.200000000000003</v>
      </c>
      <c r="G2415" s="16">
        <v>35.200000000000003</v>
      </c>
      <c r="H2415" s="16">
        <v>35.200000000000003</v>
      </c>
      <c r="I2415" s="16"/>
      <c r="J2415" s="34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  <c r="AH2415" s="2"/>
      <c r="AI2415" s="2"/>
      <c r="AJ2415" s="2"/>
      <c r="AK2415" s="2"/>
    </row>
    <row r="2416" spans="1:37" ht="31.2" x14ac:dyDescent="0.3">
      <c r="A2416" s="43" t="s">
        <v>342</v>
      </c>
      <c r="B2416" s="41">
        <v>120</v>
      </c>
      <c r="C2416" s="43" t="s">
        <v>104</v>
      </c>
      <c r="D2416" s="43" t="s">
        <v>159</v>
      </c>
      <c r="E2416" s="12" t="s">
        <v>373</v>
      </c>
      <c r="F2416" s="16">
        <v>120</v>
      </c>
      <c r="G2416" s="16">
        <v>120</v>
      </c>
      <c r="H2416" s="16">
        <v>120</v>
      </c>
      <c r="I2416" s="16"/>
      <c r="J2416" s="34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  <c r="AH2416" s="2"/>
      <c r="AI2416" s="2"/>
      <c r="AJ2416" s="2"/>
      <c r="AK2416" s="2"/>
    </row>
    <row r="2417" spans="1:37" x14ac:dyDescent="0.3">
      <c r="A2417" s="43" t="s">
        <v>342</v>
      </c>
      <c r="B2417" s="41">
        <v>120</v>
      </c>
      <c r="C2417" s="43" t="s">
        <v>25</v>
      </c>
      <c r="D2417" s="43" t="s">
        <v>26</v>
      </c>
      <c r="E2417" s="12" t="s">
        <v>379</v>
      </c>
      <c r="F2417" s="16">
        <v>300</v>
      </c>
      <c r="G2417" s="16">
        <v>300</v>
      </c>
      <c r="H2417" s="16">
        <v>300</v>
      </c>
      <c r="I2417" s="16"/>
      <c r="J2417" s="34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  <c r="AH2417" s="2"/>
      <c r="AI2417" s="2"/>
      <c r="AJ2417" s="2"/>
      <c r="AK2417" s="2"/>
    </row>
    <row r="2418" spans="1:37" ht="31.2" x14ac:dyDescent="0.3">
      <c r="A2418" s="43" t="s">
        <v>342</v>
      </c>
      <c r="B2418" s="41">
        <v>120</v>
      </c>
      <c r="C2418" s="43" t="s">
        <v>21</v>
      </c>
      <c r="D2418" s="43" t="s">
        <v>112</v>
      </c>
      <c r="E2418" s="12" t="s">
        <v>381</v>
      </c>
      <c r="F2418" s="16">
        <v>291.7</v>
      </c>
      <c r="G2418" s="16">
        <v>291.7</v>
      </c>
      <c r="H2418" s="16">
        <v>291.7</v>
      </c>
      <c r="I2418" s="16"/>
      <c r="J2418" s="34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  <c r="AH2418" s="2"/>
      <c r="AI2418" s="2"/>
      <c r="AJ2418" s="2"/>
      <c r="AK2418" s="2"/>
    </row>
    <row r="2419" spans="1:37" ht="31.2" x14ac:dyDescent="0.3">
      <c r="A2419" s="43" t="s">
        <v>342</v>
      </c>
      <c r="B2419" s="41">
        <v>120</v>
      </c>
      <c r="C2419" s="43" t="s">
        <v>83</v>
      </c>
      <c r="D2419" s="43" t="s">
        <v>159</v>
      </c>
      <c r="E2419" s="12" t="s">
        <v>389</v>
      </c>
      <c r="F2419" s="16">
        <v>199.5</v>
      </c>
      <c r="G2419" s="16">
        <v>199.5</v>
      </c>
      <c r="H2419" s="16">
        <v>199.5</v>
      </c>
      <c r="I2419" s="16"/>
      <c r="J2419" s="34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  <c r="AH2419" s="2"/>
      <c r="AI2419" s="2"/>
      <c r="AJ2419" s="2"/>
      <c r="AK2419" s="2"/>
    </row>
    <row r="2420" spans="1:37" ht="31.2" x14ac:dyDescent="0.3">
      <c r="A2420" s="43" t="s">
        <v>342</v>
      </c>
      <c r="B2420" s="41">
        <v>200</v>
      </c>
      <c r="C2420" s="43"/>
      <c r="D2420" s="43"/>
      <c r="E2420" s="12" t="s">
        <v>392</v>
      </c>
      <c r="F2420" s="16">
        <f t="shared" ref="F2420:I2420" si="993">F2421</f>
        <v>47475.700000000004</v>
      </c>
      <c r="G2420" s="16">
        <f t="shared" si="993"/>
        <v>47475.700000000004</v>
      </c>
      <c r="H2420" s="16">
        <f t="shared" si="993"/>
        <v>47475.700000000004</v>
      </c>
      <c r="I2420" s="16">
        <f t="shared" si="993"/>
        <v>0</v>
      </c>
      <c r="J2420" s="34"/>
      <c r="K2420" s="2"/>
      <c r="L2420" s="2"/>
      <c r="M2420" s="2"/>
      <c r="N2420" s="21" t="s">
        <v>1343</v>
      </c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  <c r="AH2420" s="2"/>
      <c r="AI2420" s="2"/>
      <c r="AJ2420" s="2"/>
      <c r="AK2420" s="2"/>
    </row>
    <row r="2421" spans="1:37" ht="46.8" x14ac:dyDescent="0.3">
      <c r="A2421" s="43" t="s">
        <v>342</v>
      </c>
      <c r="B2421" s="41">
        <v>240</v>
      </c>
      <c r="C2421" s="43"/>
      <c r="D2421" s="43"/>
      <c r="E2421" s="12" t="s">
        <v>400</v>
      </c>
      <c r="F2421" s="16">
        <f t="shared" ref="F2421:I2421" si="994">F2422+F2423+F2424+F2425+F2426+F2427+F2428+F2429+F2430+F2431</f>
        <v>47475.700000000004</v>
      </c>
      <c r="G2421" s="16">
        <f t="shared" si="994"/>
        <v>47475.700000000004</v>
      </c>
      <c r="H2421" s="16">
        <f t="shared" si="994"/>
        <v>47475.700000000004</v>
      </c>
      <c r="I2421" s="16">
        <f t="shared" si="994"/>
        <v>0</v>
      </c>
      <c r="J2421" s="34"/>
      <c r="K2421" s="2"/>
      <c r="L2421" s="2"/>
      <c r="M2421" s="2"/>
      <c r="N2421" s="2"/>
      <c r="O2421" s="21" t="s">
        <v>1344</v>
      </c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  <c r="AH2421" s="2"/>
      <c r="AI2421" s="2"/>
      <c r="AJ2421" s="2"/>
      <c r="AK2421" s="2"/>
    </row>
    <row r="2422" spans="1:37" ht="46.8" x14ac:dyDescent="0.3">
      <c r="A2422" s="43" t="s">
        <v>342</v>
      </c>
      <c r="B2422" s="41">
        <v>240</v>
      </c>
      <c r="C2422" s="43" t="s">
        <v>5</v>
      </c>
      <c r="D2422" s="43" t="s">
        <v>104</v>
      </c>
      <c r="E2422" s="12" t="s">
        <v>361</v>
      </c>
      <c r="F2422" s="16">
        <v>6010.5</v>
      </c>
      <c r="G2422" s="16">
        <v>6010.5</v>
      </c>
      <c r="H2422" s="16">
        <v>6010.5</v>
      </c>
      <c r="I2422" s="16"/>
      <c r="J2422" s="34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  <c r="AH2422" s="2"/>
      <c r="AI2422" s="2"/>
      <c r="AJ2422" s="2"/>
      <c r="AK2422" s="2"/>
    </row>
    <row r="2423" spans="1:37" x14ac:dyDescent="0.3">
      <c r="A2423" s="43" t="s">
        <v>342</v>
      </c>
      <c r="B2423" s="41">
        <v>240</v>
      </c>
      <c r="C2423" s="43" t="s">
        <v>5</v>
      </c>
      <c r="D2423" s="43" t="s">
        <v>6</v>
      </c>
      <c r="E2423" s="12" t="s">
        <v>363</v>
      </c>
      <c r="F2423" s="16">
        <v>23020.800000000003</v>
      </c>
      <c r="G2423" s="16">
        <v>23020.800000000003</v>
      </c>
      <c r="H2423" s="16">
        <v>23020.800000000003</v>
      </c>
      <c r="I2423" s="16"/>
      <c r="J2423" s="34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  <c r="AH2423" s="2"/>
      <c r="AI2423" s="2"/>
      <c r="AJ2423" s="2"/>
      <c r="AK2423" s="2"/>
    </row>
    <row r="2424" spans="1:37" ht="46.8" x14ac:dyDescent="0.3">
      <c r="A2424" s="43" t="s">
        <v>342</v>
      </c>
      <c r="B2424" s="41">
        <v>240</v>
      </c>
      <c r="C2424" s="43" t="s">
        <v>17</v>
      </c>
      <c r="D2424" s="43" t="s">
        <v>31</v>
      </c>
      <c r="E2424" s="12" t="s">
        <v>364</v>
      </c>
      <c r="F2424" s="16">
        <v>1014.5</v>
      </c>
      <c r="G2424" s="16">
        <v>1014.5</v>
      </c>
      <c r="H2424" s="16">
        <v>1014.5</v>
      </c>
      <c r="I2424" s="16"/>
      <c r="J2424" s="34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  <c r="AH2424" s="2"/>
      <c r="AI2424" s="2"/>
      <c r="AJ2424" s="2"/>
      <c r="AK2424" s="2"/>
    </row>
    <row r="2425" spans="1:37" x14ac:dyDescent="0.3">
      <c r="A2425" s="43" t="s">
        <v>342</v>
      </c>
      <c r="B2425" s="41">
        <v>240</v>
      </c>
      <c r="C2425" s="43" t="s">
        <v>112</v>
      </c>
      <c r="D2425" s="43" t="s">
        <v>21</v>
      </c>
      <c r="E2425" s="12" t="s">
        <v>366</v>
      </c>
      <c r="F2425" s="16">
        <v>2040.1</v>
      </c>
      <c r="G2425" s="16">
        <v>2040.1</v>
      </c>
      <c r="H2425" s="16">
        <v>2040.1</v>
      </c>
      <c r="I2425" s="16"/>
      <c r="J2425" s="34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  <c r="AH2425" s="2"/>
      <c r="AI2425" s="2"/>
      <c r="AJ2425" s="2"/>
      <c r="AK2425" s="2"/>
    </row>
    <row r="2426" spans="1:37" ht="31.2" x14ac:dyDescent="0.3">
      <c r="A2426" s="43" t="s">
        <v>342</v>
      </c>
      <c r="B2426" s="41">
        <v>240</v>
      </c>
      <c r="C2426" s="43" t="s">
        <v>159</v>
      </c>
      <c r="D2426" s="43" t="s">
        <v>159</v>
      </c>
      <c r="E2426" s="12" t="s">
        <v>372</v>
      </c>
      <c r="F2426" s="16">
        <v>5734.8</v>
      </c>
      <c r="G2426" s="16">
        <v>5734.8</v>
      </c>
      <c r="H2426" s="16">
        <v>5734.8</v>
      </c>
      <c r="I2426" s="16"/>
      <c r="J2426" s="34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  <c r="AH2426" s="2"/>
      <c r="AI2426" s="2"/>
      <c r="AJ2426" s="2"/>
      <c r="AK2426" s="2"/>
    </row>
    <row r="2427" spans="1:37" ht="31.2" x14ac:dyDescent="0.3">
      <c r="A2427" s="43" t="s">
        <v>342</v>
      </c>
      <c r="B2427" s="41">
        <v>240</v>
      </c>
      <c r="C2427" s="43" t="s">
        <v>104</v>
      </c>
      <c r="D2427" s="43" t="s">
        <v>159</v>
      </c>
      <c r="E2427" s="12" t="s">
        <v>373</v>
      </c>
      <c r="F2427" s="16">
        <v>1416.5</v>
      </c>
      <c r="G2427" s="16">
        <v>1416.5</v>
      </c>
      <c r="H2427" s="16">
        <v>1416.5</v>
      </c>
      <c r="I2427" s="16"/>
      <c r="J2427" s="34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  <c r="AH2427" s="2"/>
      <c r="AI2427" s="2"/>
      <c r="AJ2427" s="2"/>
      <c r="AK2427" s="2"/>
    </row>
    <row r="2428" spans="1:37" x14ac:dyDescent="0.3">
      <c r="A2428" s="43" t="s">
        <v>342</v>
      </c>
      <c r="B2428" s="41">
        <v>240</v>
      </c>
      <c r="C2428" s="43" t="s">
        <v>25</v>
      </c>
      <c r="D2428" s="43" t="s">
        <v>26</v>
      </c>
      <c r="E2428" s="12" t="s">
        <v>379</v>
      </c>
      <c r="F2428" s="16">
        <v>3803</v>
      </c>
      <c r="G2428" s="16">
        <v>3803</v>
      </c>
      <c r="H2428" s="16">
        <v>3803</v>
      </c>
      <c r="I2428" s="16"/>
      <c r="J2428" s="34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  <c r="AH2428" s="2"/>
      <c r="AI2428" s="2"/>
      <c r="AJ2428" s="2"/>
      <c r="AK2428" s="2"/>
    </row>
    <row r="2429" spans="1:37" ht="31.2" x14ac:dyDescent="0.3">
      <c r="A2429" s="43" t="s">
        <v>342</v>
      </c>
      <c r="B2429" s="41">
        <v>240</v>
      </c>
      <c r="C2429" s="43" t="s">
        <v>21</v>
      </c>
      <c r="D2429" s="43" t="s">
        <v>112</v>
      </c>
      <c r="E2429" s="12" t="s">
        <v>381</v>
      </c>
      <c r="F2429" s="16">
        <v>1623.5</v>
      </c>
      <c r="G2429" s="16">
        <v>1623.5</v>
      </c>
      <c r="H2429" s="16">
        <v>1623.5</v>
      </c>
      <c r="I2429" s="16"/>
      <c r="J2429" s="34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  <c r="AH2429" s="2"/>
      <c r="AI2429" s="2"/>
      <c r="AJ2429" s="2"/>
      <c r="AK2429" s="2"/>
    </row>
    <row r="2430" spans="1:37" x14ac:dyDescent="0.3">
      <c r="A2430" s="43" t="s">
        <v>342</v>
      </c>
      <c r="B2430" s="41">
        <v>240</v>
      </c>
      <c r="C2430" s="43" t="s">
        <v>49</v>
      </c>
      <c r="D2430" s="43" t="s">
        <v>104</v>
      </c>
      <c r="E2430" s="12" t="s">
        <v>385</v>
      </c>
      <c r="F2430" s="16">
        <v>1797.5</v>
      </c>
      <c r="G2430" s="16">
        <v>1797.5</v>
      </c>
      <c r="H2430" s="16">
        <v>1797.5</v>
      </c>
      <c r="I2430" s="16"/>
      <c r="J2430" s="34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  <c r="AH2430" s="2"/>
      <c r="AI2430" s="2"/>
      <c r="AJ2430" s="2"/>
      <c r="AK2430" s="2"/>
    </row>
    <row r="2431" spans="1:37" ht="31.2" x14ac:dyDescent="0.3">
      <c r="A2431" s="43" t="s">
        <v>342</v>
      </c>
      <c r="B2431" s="41">
        <v>240</v>
      </c>
      <c r="C2431" s="43" t="s">
        <v>83</v>
      </c>
      <c r="D2431" s="43" t="s">
        <v>159</v>
      </c>
      <c r="E2431" s="12" t="s">
        <v>389</v>
      </c>
      <c r="F2431" s="16">
        <v>1014.5</v>
      </c>
      <c r="G2431" s="16">
        <v>1014.5</v>
      </c>
      <c r="H2431" s="16">
        <v>1014.5</v>
      </c>
      <c r="I2431" s="16"/>
      <c r="J2431" s="34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  <c r="AH2431" s="2"/>
      <c r="AI2431" s="2"/>
      <c r="AJ2431" s="2"/>
      <c r="AK2431" s="2"/>
    </row>
    <row r="2432" spans="1:37" x14ac:dyDescent="0.3">
      <c r="A2432" s="43" t="s">
        <v>342</v>
      </c>
      <c r="B2432" s="41">
        <v>800</v>
      </c>
      <c r="C2432" s="43"/>
      <c r="D2432" s="43"/>
      <c r="E2432" s="12" t="s">
        <v>397</v>
      </c>
      <c r="F2432" s="16">
        <f t="shared" ref="F2432:I2432" si="995">F2433</f>
        <v>50</v>
      </c>
      <c r="G2432" s="16">
        <f t="shared" si="995"/>
        <v>50</v>
      </c>
      <c r="H2432" s="16">
        <f t="shared" si="995"/>
        <v>50</v>
      </c>
      <c r="I2432" s="16">
        <f t="shared" si="995"/>
        <v>0</v>
      </c>
      <c r="J2432" s="34"/>
      <c r="K2432" s="2"/>
      <c r="L2432" s="2"/>
      <c r="M2432" s="2"/>
      <c r="N2432" s="21" t="s">
        <v>1343</v>
      </c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  <c r="AH2432" s="2"/>
      <c r="AI2432" s="2"/>
      <c r="AJ2432" s="2"/>
      <c r="AK2432" s="2"/>
    </row>
    <row r="2433" spans="1:37" x14ac:dyDescent="0.3">
      <c r="A2433" s="43" t="s">
        <v>342</v>
      </c>
      <c r="B2433" s="41">
        <v>850</v>
      </c>
      <c r="C2433" s="43"/>
      <c r="D2433" s="43"/>
      <c r="E2433" s="12" t="s">
        <v>414</v>
      </c>
      <c r="F2433" s="16">
        <f t="shared" ref="F2433:I2433" si="996">F2434+F2435</f>
        <v>50</v>
      </c>
      <c r="G2433" s="16">
        <f t="shared" si="996"/>
        <v>50</v>
      </c>
      <c r="H2433" s="16">
        <f t="shared" si="996"/>
        <v>50</v>
      </c>
      <c r="I2433" s="16">
        <f t="shared" si="996"/>
        <v>0</v>
      </c>
      <c r="J2433" s="34"/>
      <c r="K2433" s="2"/>
      <c r="L2433" s="2"/>
      <c r="M2433" s="2"/>
      <c r="N2433" s="2"/>
      <c r="O2433" s="21" t="s">
        <v>1344</v>
      </c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  <c r="AH2433" s="2"/>
      <c r="AI2433" s="2"/>
      <c r="AJ2433" s="2"/>
      <c r="AK2433" s="2"/>
    </row>
    <row r="2434" spans="1:37" ht="46.8" x14ac:dyDescent="0.3">
      <c r="A2434" s="43" t="s">
        <v>342</v>
      </c>
      <c r="B2434" s="41">
        <v>850</v>
      </c>
      <c r="C2434" s="43" t="s">
        <v>5</v>
      </c>
      <c r="D2434" s="43" t="s">
        <v>104</v>
      </c>
      <c r="E2434" s="12" t="s">
        <v>361</v>
      </c>
      <c r="F2434" s="16">
        <v>50</v>
      </c>
      <c r="G2434" s="16">
        <v>50</v>
      </c>
      <c r="H2434" s="16">
        <v>50</v>
      </c>
      <c r="I2434" s="16"/>
      <c r="J2434" s="34"/>
    </row>
    <row r="2435" spans="1:37" hidden="1" x14ac:dyDescent="0.3">
      <c r="A2435" s="43" t="s">
        <v>342</v>
      </c>
      <c r="B2435" s="41">
        <v>850</v>
      </c>
      <c r="C2435" s="43" t="s">
        <v>5</v>
      </c>
      <c r="D2435" s="43" t="s">
        <v>6</v>
      </c>
      <c r="E2435" s="12" t="s">
        <v>363</v>
      </c>
      <c r="F2435" s="16"/>
      <c r="G2435" s="16"/>
      <c r="H2435" s="16"/>
      <c r="I2435" s="16"/>
      <c r="J2435" s="34">
        <v>0</v>
      </c>
    </row>
    <row r="2436" spans="1:37" s="9" customFormat="1" x14ac:dyDescent="0.3">
      <c r="A2436" s="8" t="s">
        <v>346</v>
      </c>
      <c r="B2436" s="14"/>
      <c r="C2436" s="8"/>
      <c r="D2436" s="8"/>
      <c r="E2436" s="13" t="s">
        <v>428</v>
      </c>
      <c r="F2436" s="15">
        <f t="shared" ref="F2436:I2436" si="997">F2437+F2441</f>
        <v>405560.7</v>
      </c>
      <c r="G2436" s="15">
        <f t="shared" si="997"/>
        <v>400986</v>
      </c>
      <c r="H2436" s="15">
        <f t="shared" si="997"/>
        <v>400318.19999999995</v>
      </c>
      <c r="I2436" s="15">
        <f t="shared" si="997"/>
        <v>0</v>
      </c>
      <c r="J2436" s="33"/>
      <c r="K2436" s="23"/>
      <c r="L2436" s="23" t="s">
        <v>1341</v>
      </c>
      <c r="M2436" s="23"/>
      <c r="N2436" s="23"/>
      <c r="O2436" s="23"/>
      <c r="P2436" s="23"/>
      <c r="Q2436" s="23"/>
      <c r="R2436" s="23"/>
      <c r="S2436" s="23"/>
      <c r="T2436" s="23"/>
      <c r="U2436" s="23"/>
      <c r="V2436" s="23"/>
      <c r="W2436" s="23"/>
      <c r="X2436" s="23"/>
      <c r="Y2436" s="23"/>
      <c r="Z2436" s="23"/>
      <c r="AA2436" s="23"/>
      <c r="AB2436" s="23"/>
      <c r="AC2436" s="23"/>
      <c r="AD2436" s="23"/>
      <c r="AE2436" s="23"/>
      <c r="AF2436" s="23"/>
      <c r="AG2436" s="23"/>
      <c r="AH2436" s="23"/>
      <c r="AI2436" s="23"/>
      <c r="AJ2436" s="23"/>
      <c r="AK2436" s="23"/>
    </row>
    <row r="2437" spans="1:37" ht="31.2" x14ac:dyDescent="0.3">
      <c r="A2437" s="43" t="s">
        <v>344</v>
      </c>
      <c r="B2437" s="41"/>
      <c r="C2437" s="43"/>
      <c r="D2437" s="43"/>
      <c r="E2437" s="12" t="s">
        <v>437</v>
      </c>
      <c r="F2437" s="16">
        <f t="shared" ref="F2437:I2439" si="998">F2438</f>
        <v>374152.4</v>
      </c>
      <c r="G2437" s="16">
        <f t="shared" si="998"/>
        <v>369623.6</v>
      </c>
      <c r="H2437" s="16">
        <f t="shared" si="998"/>
        <v>369623.6</v>
      </c>
      <c r="I2437" s="16">
        <f t="shared" si="998"/>
        <v>0</v>
      </c>
      <c r="J2437" s="34"/>
      <c r="M2437" s="2" t="s">
        <v>1345</v>
      </c>
      <c r="P2437" s="21" t="s">
        <v>1346</v>
      </c>
    </row>
    <row r="2438" spans="1:37" ht="93.6" x14ac:dyDescent="0.3">
      <c r="A2438" s="43" t="s">
        <v>344</v>
      </c>
      <c r="B2438" s="41">
        <v>100</v>
      </c>
      <c r="C2438" s="43"/>
      <c r="D2438" s="43"/>
      <c r="E2438" s="12" t="s">
        <v>391</v>
      </c>
      <c r="F2438" s="16">
        <f t="shared" si="998"/>
        <v>374152.4</v>
      </c>
      <c r="G2438" s="16">
        <f t="shared" si="998"/>
        <v>369623.6</v>
      </c>
      <c r="H2438" s="16">
        <f t="shared" si="998"/>
        <v>369623.6</v>
      </c>
      <c r="I2438" s="16">
        <f t="shared" si="998"/>
        <v>0</v>
      </c>
      <c r="J2438" s="34"/>
      <c r="N2438" s="21" t="s">
        <v>1343</v>
      </c>
    </row>
    <row r="2439" spans="1:37" ht="31.2" x14ac:dyDescent="0.3">
      <c r="A2439" s="43" t="s">
        <v>344</v>
      </c>
      <c r="B2439" s="41">
        <v>120</v>
      </c>
      <c r="C2439" s="43"/>
      <c r="D2439" s="43"/>
      <c r="E2439" s="12" t="s">
        <v>399</v>
      </c>
      <c r="F2439" s="16">
        <f t="shared" si="998"/>
        <v>374152.4</v>
      </c>
      <c r="G2439" s="16">
        <f t="shared" si="998"/>
        <v>369623.6</v>
      </c>
      <c r="H2439" s="16">
        <f t="shared" si="998"/>
        <v>369623.6</v>
      </c>
      <c r="I2439" s="16">
        <f t="shared" si="998"/>
        <v>0</v>
      </c>
      <c r="J2439" s="34"/>
      <c r="O2439" s="21" t="s">
        <v>1344</v>
      </c>
    </row>
    <row r="2440" spans="1:37" ht="62.4" x14ac:dyDescent="0.3">
      <c r="A2440" s="43" t="s">
        <v>344</v>
      </c>
      <c r="B2440" s="41">
        <v>120</v>
      </c>
      <c r="C2440" s="43" t="s">
        <v>5</v>
      </c>
      <c r="D2440" s="43" t="s">
        <v>112</v>
      </c>
      <c r="E2440" s="12" t="s">
        <v>1322</v>
      </c>
      <c r="F2440" s="16">
        <v>374152.4</v>
      </c>
      <c r="G2440" s="16">
        <v>369623.6</v>
      </c>
      <c r="H2440" s="16">
        <v>369623.6</v>
      </c>
      <c r="I2440" s="16"/>
      <c r="J2440" s="34"/>
    </row>
    <row r="2441" spans="1:37" ht="31.2" x14ac:dyDescent="0.3">
      <c r="A2441" s="43" t="s">
        <v>345</v>
      </c>
      <c r="B2441" s="41"/>
      <c r="C2441" s="43"/>
      <c r="D2441" s="43"/>
      <c r="E2441" s="12" t="s">
        <v>438</v>
      </c>
      <c r="F2441" s="16">
        <f t="shared" ref="F2441:I2441" si="999">F2442+F2445+F2448</f>
        <v>31408.3</v>
      </c>
      <c r="G2441" s="16">
        <f t="shared" si="999"/>
        <v>31362.400000000001</v>
      </c>
      <c r="H2441" s="16">
        <f t="shared" si="999"/>
        <v>30694.6</v>
      </c>
      <c r="I2441" s="16">
        <f t="shared" si="999"/>
        <v>0</v>
      </c>
      <c r="J2441" s="34"/>
      <c r="M2441" s="2" t="s">
        <v>1345</v>
      </c>
      <c r="P2441" s="21" t="s">
        <v>1346</v>
      </c>
    </row>
    <row r="2442" spans="1:37" ht="93.6" x14ac:dyDescent="0.3">
      <c r="A2442" s="43" t="s">
        <v>345</v>
      </c>
      <c r="B2442" s="41">
        <v>100</v>
      </c>
      <c r="C2442" s="43"/>
      <c r="D2442" s="43"/>
      <c r="E2442" s="12" t="s">
        <v>391</v>
      </c>
      <c r="F2442" s="16">
        <f t="shared" ref="F2442:I2443" si="1000">F2443</f>
        <v>5900</v>
      </c>
      <c r="G2442" s="16">
        <f t="shared" si="1000"/>
        <v>5900</v>
      </c>
      <c r="H2442" s="16">
        <f t="shared" si="1000"/>
        <v>5900</v>
      </c>
      <c r="I2442" s="16">
        <f t="shared" si="1000"/>
        <v>0</v>
      </c>
      <c r="J2442" s="34"/>
      <c r="N2442" s="21" t="s">
        <v>1343</v>
      </c>
    </row>
    <row r="2443" spans="1:37" ht="31.2" x14ac:dyDescent="0.3">
      <c r="A2443" s="43" t="s">
        <v>345</v>
      </c>
      <c r="B2443" s="41">
        <v>120</v>
      </c>
      <c r="C2443" s="43"/>
      <c r="D2443" s="43"/>
      <c r="E2443" s="12" t="s">
        <v>399</v>
      </c>
      <c r="F2443" s="16">
        <f t="shared" si="1000"/>
        <v>5900</v>
      </c>
      <c r="G2443" s="16">
        <f t="shared" si="1000"/>
        <v>5900</v>
      </c>
      <c r="H2443" s="16">
        <f t="shared" si="1000"/>
        <v>5900</v>
      </c>
      <c r="I2443" s="16">
        <f t="shared" si="1000"/>
        <v>0</v>
      </c>
      <c r="J2443" s="34"/>
      <c r="O2443" s="21" t="s">
        <v>1344</v>
      </c>
    </row>
    <row r="2444" spans="1:37" ht="62.4" x14ac:dyDescent="0.3">
      <c r="A2444" s="43" t="s">
        <v>345</v>
      </c>
      <c r="B2444" s="41">
        <v>120</v>
      </c>
      <c r="C2444" s="43" t="s">
        <v>5</v>
      </c>
      <c r="D2444" s="43" t="s">
        <v>112</v>
      </c>
      <c r="E2444" s="12" t="s">
        <v>1322</v>
      </c>
      <c r="F2444" s="16">
        <v>5900</v>
      </c>
      <c r="G2444" s="16">
        <v>5900</v>
      </c>
      <c r="H2444" s="16">
        <v>5900</v>
      </c>
      <c r="I2444" s="16"/>
      <c r="J2444" s="34"/>
    </row>
    <row r="2445" spans="1:37" ht="31.2" x14ac:dyDescent="0.3">
      <c r="A2445" s="43" t="s">
        <v>345</v>
      </c>
      <c r="B2445" s="41">
        <v>200</v>
      </c>
      <c r="C2445" s="43"/>
      <c r="D2445" s="43"/>
      <c r="E2445" s="12" t="s">
        <v>392</v>
      </c>
      <c r="F2445" s="16">
        <f t="shared" ref="F2445:I2446" si="1001">F2446</f>
        <v>24908.3</v>
      </c>
      <c r="G2445" s="16">
        <f t="shared" si="1001"/>
        <v>24862.400000000001</v>
      </c>
      <c r="H2445" s="16">
        <f t="shared" si="1001"/>
        <v>24194.6</v>
      </c>
      <c r="I2445" s="16">
        <f t="shared" si="1001"/>
        <v>0</v>
      </c>
      <c r="J2445" s="34"/>
      <c r="N2445" s="21" t="s">
        <v>1343</v>
      </c>
    </row>
    <row r="2446" spans="1:37" ht="46.8" x14ac:dyDescent="0.3">
      <c r="A2446" s="43" t="s">
        <v>345</v>
      </c>
      <c r="B2446" s="41">
        <v>240</v>
      </c>
      <c r="C2446" s="43"/>
      <c r="D2446" s="43"/>
      <c r="E2446" s="12" t="s">
        <v>400</v>
      </c>
      <c r="F2446" s="16">
        <f t="shared" si="1001"/>
        <v>24908.3</v>
      </c>
      <c r="G2446" s="16">
        <f t="shared" si="1001"/>
        <v>24862.400000000001</v>
      </c>
      <c r="H2446" s="16">
        <f t="shared" si="1001"/>
        <v>24194.6</v>
      </c>
      <c r="I2446" s="16">
        <f t="shared" si="1001"/>
        <v>0</v>
      </c>
      <c r="J2446" s="34"/>
      <c r="O2446" s="21" t="s">
        <v>1344</v>
      </c>
    </row>
    <row r="2447" spans="1:37" ht="62.4" x14ac:dyDescent="0.3">
      <c r="A2447" s="43" t="s">
        <v>345</v>
      </c>
      <c r="B2447" s="41">
        <v>240</v>
      </c>
      <c r="C2447" s="43" t="s">
        <v>5</v>
      </c>
      <c r="D2447" s="43" t="s">
        <v>112</v>
      </c>
      <c r="E2447" s="12" t="s">
        <v>1322</v>
      </c>
      <c r="F2447" s="16">
        <f>24908.3</f>
        <v>24908.3</v>
      </c>
      <c r="G2447" s="16">
        <f>24862.4</f>
        <v>24862.400000000001</v>
      </c>
      <c r="H2447" s="16">
        <f>24194.6</f>
        <v>24194.6</v>
      </c>
      <c r="I2447" s="16"/>
      <c r="J2447" s="34"/>
    </row>
    <row r="2448" spans="1:37" ht="31.2" x14ac:dyDescent="0.3">
      <c r="A2448" s="43" t="s">
        <v>345</v>
      </c>
      <c r="B2448" s="41">
        <v>300</v>
      </c>
      <c r="C2448" s="43"/>
      <c r="D2448" s="43"/>
      <c r="E2448" s="12" t="s">
        <v>393</v>
      </c>
      <c r="F2448" s="16">
        <f t="shared" ref="F2448:I2449" si="1002">F2449</f>
        <v>600</v>
      </c>
      <c r="G2448" s="16">
        <f t="shared" si="1002"/>
        <v>600</v>
      </c>
      <c r="H2448" s="16">
        <f t="shared" si="1002"/>
        <v>600</v>
      </c>
      <c r="I2448" s="16">
        <f t="shared" si="1002"/>
        <v>0</v>
      </c>
      <c r="J2448" s="34"/>
      <c r="N2448" s="21" t="s">
        <v>1343</v>
      </c>
    </row>
    <row r="2449" spans="1:37" x14ac:dyDescent="0.3">
      <c r="A2449" s="43" t="s">
        <v>345</v>
      </c>
      <c r="B2449" s="41">
        <v>360</v>
      </c>
      <c r="C2449" s="43"/>
      <c r="D2449" s="43"/>
      <c r="E2449" s="12" t="s">
        <v>406</v>
      </c>
      <c r="F2449" s="16">
        <f t="shared" si="1002"/>
        <v>600</v>
      </c>
      <c r="G2449" s="16">
        <f t="shared" si="1002"/>
        <v>600</v>
      </c>
      <c r="H2449" s="16">
        <f t="shared" si="1002"/>
        <v>600</v>
      </c>
      <c r="I2449" s="16">
        <f t="shared" si="1002"/>
        <v>0</v>
      </c>
      <c r="J2449" s="34"/>
      <c r="O2449" s="21" t="s">
        <v>1344</v>
      </c>
    </row>
    <row r="2450" spans="1:37" ht="62.4" x14ac:dyDescent="0.3">
      <c r="A2450" s="43" t="s">
        <v>345</v>
      </c>
      <c r="B2450" s="41">
        <v>360</v>
      </c>
      <c r="C2450" s="43" t="s">
        <v>5</v>
      </c>
      <c r="D2450" s="43" t="s">
        <v>112</v>
      </c>
      <c r="E2450" s="12" t="s">
        <v>1322</v>
      </c>
      <c r="F2450" s="16">
        <v>600</v>
      </c>
      <c r="G2450" s="16">
        <v>600</v>
      </c>
      <c r="H2450" s="16">
        <v>600</v>
      </c>
      <c r="I2450" s="16"/>
      <c r="J2450" s="34"/>
    </row>
    <row r="2451" spans="1:37" s="7" customFormat="1" ht="62.4" x14ac:dyDescent="0.3">
      <c r="A2451" s="6" t="s">
        <v>348</v>
      </c>
      <c r="B2451" s="11"/>
      <c r="C2451" s="6"/>
      <c r="D2451" s="6"/>
      <c r="E2451" s="42" t="s">
        <v>421</v>
      </c>
      <c r="F2451" s="10">
        <f t="shared" ref="F2451:I2451" si="1003">F2452+F2460</f>
        <v>174000</v>
      </c>
      <c r="G2451" s="10">
        <f t="shared" si="1003"/>
        <v>20000</v>
      </c>
      <c r="H2451" s="10">
        <f t="shared" si="1003"/>
        <v>20000</v>
      </c>
      <c r="I2451" s="10">
        <f t="shared" si="1003"/>
        <v>0</v>
      </c>
      <c r="J2451" s="34"/>
      <c r="K2451" s="22" t="s">
        <v>1340</v>
      </c>
      <c r="L2451" s="22"/>
      <c r="M2451" s="22"/>
      <c r="N2451" s="22"/>
      <c r="O2451" s="22"/>
      <c r="P2451" s="22"/>
      <c r="Q2451" s="22"/>
      <c r="R2451" s="22"/>
      <c r="S2451" s="22"/>
      <c r="T2451" s="22"/>
      <c r="U2451" s="22"/>
      <c r="V2451" s="22"/>
      <c r="W2451" s="22"/>
      <c r="X2451" s="22"/>
      <c r="Y2451" s="22"/>
      <c r="Z2451" s="22"/>
      <c r="AA2451" s="22"/>
      <c r="AB2451" s="22"/>
      <c r="AC2451" s="22"/>
      <c r="AD2451" s="22"/>
      <c r="AE2451" s="22"/>
      <c r="AF2451" s="22"/>
      <c r="AG2451" s="22"/>
      <c r="AH2451" s="22"/>
      <c r="AI2451" s="22"/>
      <c r="AJ2451" s="22"/>
      <c r="AK2451" s="22"/>
    </row>
    <row r="2452" spans="1:37" s="9" customFormat="1" ht="46.8" x14ac:dyDescent="0.3">
      <c r="A2452" s="8" t="s">
        <v>349</v>
      </c>
      <c r="B2452" s="14"/>
      <c r="C2452" s="8"/>
      <c r="D2452" s="8"/>
      <c r="E2452" s="13" t="s">
        <v>432</v>
      </c>
      <c r="F2452" s="15">
        <f t="shared" ref="F2452:I2453" si="1004">F2453</f>
        <v>40000</v>
      </c>
      <c r="G2452" s="15">
        <f t="shared" si="1004"/>
        <v>0</v>
      </c>
      <c r="H2452" s="15">
        <f t="shared" si="1004"/>
        <v>0</v>
      </c>
      <c r="I2452" s="15">
        <f t="shared" si="1004"/>
        <v>0</v>
      </c>
      <c r="J2452" s="33"/>
      <c r="K2452" s="23"/>
      <c r="L2452" s="23" t="s">
        <v>1341</v>
      </c>
      <c r="M2452" s="23"/>
      <c r="N2452" s="23"/>
      <c r="O2452" s="23"/>
      <c r="P2452" s="23"/>
      <c r="Q2452" s="23"/>
      <c r="R2452" s="23"/>
      <c r="S2452" s="23"/>
      <c r="T2452" s="23"/>
      <c r="U2452" s="23"/>
      <c r="V2452" s="23"/>
      <c r="W2452" s="23"/>
      <c r="X2452" s="23"/>
      <c r="Y2452" s="23"/>
      <c r="Z2452" s="23"/>
      <c r="AA2452" s="23"/>
      <c r="AB2452" s="23"/>
      <c r="AC2452" s="23"/>
      <c r="AD2452" s="23"/>
      <c r="AE2452" s="23"/>
      <c r="AF2452" s="23"/>
      <c r="AG2452" s="23"/>
      <c r="AH2452" s="23"/>
      <c r="AI2452" s="23"/>
      <c r="AJ2452" s="23"/>
      <c r="AK2452" s="23"/>
    </row>
    <row r="2453" spans="1:37" ht="31.2" x14ac:dyDescent="0.3">
      <c r="A2453" s="43" t="s">
        <v>347</v>
      </c>
      <c r="B2453" s="41"/>
      <c r="C2453" s="43"/>
      <c r="D2453" s="43"/>
      <c r="E2453" s="12" t="s">
        <v>521</v>
      </c>
      <c r="F2453" s="16">
        <f t="shared" si="1004"/>
        <v>40000</v>
      </c>
      <c r="G2453" s="16">
        <f t="shared" si="1004"/>
        <v>0</v>
      </c>
      <c r="H2453" s="16">
        <f t="shared" si="1004"/>
        <v>0</v>
      </c>
      <c r="I2453" s="16">
        <f t="shared" si="1004"/>
        <v>0</v>
      </c>
      <c r="J2453" s="34"/>
      <c r="M2453" s="2" t="s">
        <v>1345</v>
      </c>
      <c r="P2453" s="21" t="s">
        <v>1346</v>
      </c>
    </row>
    <row r="2454" spans="1:37" x14ac:dyDescent="0.3">
      <c r="A2454" s="43" t="s">
        <v>347</v>
      </c>
      <c r="B2454" s="41">
        <v>800</v>
      </c>
      <c r="C2454" s="43"/>
      <c r="D2454" s="43"/>
      <c r="E2454" s="12" t="s">
        <v>397</v>
      </c>
      <c r="F2454" s="16">
        <f>F2455+F2458</f>
        <v>40000</v>
      </c>
      <c r="G2454" s="16">
        <f t="shared" ref="G2454:I2454" si="1005">G2455+G2458</f>
        <v>0</v>
      </c>
      <c r="H2454" s="16">
        <f t="shared" si="1005"/>
        <v>0</v>
      </c>
      <c r="I2454" s="16">
        <f t="shared" si="1005"/>
        <v>0</v>
      </c>
      <c r="J2454" s="34"/>
      <c r="N2454" s="21" t="s">
        <v>1343</v>
      </c>
    </row>
    <row r="2455" spans="1:37" hidden="1" x14ac:dyDescent="0.3">
      <c r="A2455" s="43" t="s">
        <v>347</v>
      </c>
      <c r="B2455" s="41">
        <v>830</v>
      </c>
      <c r="C2455" s="43"/>
      <c r="D2455" s="43"/>
      <c r="E2455" s="12" t="s">
        <v>413</v>
      </c>
      <c r="F2455" s="16">
        <f t="shared" ref="F2455:I2455" si="1006">F2456+F2457</f>
        <v>0</v>
      </c>
      <c r="G2455" s="16">
        <f t="shared" si="1006"/>
        <v>0</v>
      </c>
      <c r="H2455" s="16">
        <f t="shared" si="1006"/>
        <v>0</v>
      </c>
      <c r="I2455" s="16">
        <f t="shared" si="1006"/>
        <v>0</v>
      </c>
      <c r="J2455" s="34">
        <v>0</v>
      </c>
      <c r="O2455" s="21" t="s">
        <v>1344</v>
      </c>
    </row>
    <row r="2456" spans="1:37" hidden="1" x14ac:dyDescent="0.3">
      <c r="A2456" s="43" t="s">
        <v>347</v>
      </c>
      <c r="B2456" s="41">
        <v>830</v>
      </c>
      <c r="C2456" s="43" t="s">
        <v>5</v>
      </c>
      <c r="D2456" s="43" t="s">
        <v>6</v>
      </c>
      <c r="E2456" s="12" t="s">
        <v>363</v>
      </c>
      <c r="F2456" s="16"/>
      <c r="G2456" s="16"/>
      <c r="H2456" s="16"/>
      <c r="I2456" s="16"/>
      <c r="J2456" s="34">
        <v>0</v>
      </c>
    </row>
    <row r="2457" spans="1:37" hidden="1" x14ac:dyDescent="0.3">
      <c r="A2457" s="43" t="s">
        <v>347</v>
      </c>
      <c r="B2457" s="41">
        <v>830</v>
      </c>
      <c r="C2457" s="43" t="s">
        <v>159</v>
      </c>
      <c r="D2457" s="43" t="s">
        <v>87</v>
      </c>
      <c r="E2457" s="12" t="s">
        <v>370</v>
      </c>
      <c r="F2457" s="16"/>
      <c r="G2457" s="16"/>
      <c r="H2457" s="16"/>
      <c r="I2457" s="16"/>
      <c r="J2457" s="34">
        <v>0</v>
      </c>
    </row>
    <row r="2458" spans="1:37" x14ac:dyDescent="0.3">
      <c r="A2458" s="43" t="s">
        <v>347</v>
      </c>
      <c r="B2458" s="41">
        <v>870</v>
      </c>
      <c r="C2458" s="43"/>
      <c r="D2458" s="43"/>
      <c r="E2458" s="12" t="s">
        <v>416</v>
      </c>
      <c r="F2458" s="16">
        <f>F2459</f>
        <v>40000</v>
      </c>
      <c r="G2458" s="16">
        <f t="shared" ref="G2458:I2458" si="1007">G2459</f>
        <v>0</v>
      </c>
      <c r="H2458" s="16">
        <f t="shared" si="1007"/>
        <v>0</v>
      </c>
      <c r="I2458" s="16">
        <f t="shared" si="1007"/>
        <v>0</v>
      </c>
      <c r="J2458" s="34"/>
      <c r="O2458" s="21" t="s">
        <v>1344</v>
      </c>
    </row>
    <row r="2459" spans="1:37" x14ac:dyDescent="0.3">
      <c r="A2459" s="43" t="s">
        <v>347</v>
      </c>
      <c r="B2459" s="41">
        <v>870</v>
      </c>
      <c r="C2459" s="43" t="s">
        <v>5</v>
      </c>
      <c r="D2459" s="43" t="s">
        <v>6</v>
      </c>
      <c r="E2459" s="12" t="s">
        <v>363</v>
      </c>
      <c r="F2459" s="16">
        <v>40000</v>
      </c>
      <c r="G2459" s="16"/>
      <c r="H2459" s="16"/>
      <c r="I2459" s="16"/>
      <c r="J2459" s="34"/>
    </row>
    <row r="2460" spans="1:37" s="9" customFormat="1" x14ac:dyDescent="0.3">
      <c r="A2460" s="8" t="s">
        <v>351</v>
      </c>
      <c r="B2460" s="14"/>
      <c r="C2460" s="8"/>
      <c r="D2460" s="8"/>
      <c r="E2460" s="13" t="s">
        <v>433</v>
      </c>
      <c r="F2460" s="15">
        <f t="shared" ref="F2460:I2463" si="1008">F2461</f>
        <v>134000</v>
      </c>
      <c r="G2460" s="15">
        <f t="shared" si="1008"/>
        <v>20000</v>
      </c>
      <c r="H2460" s="15">
        <f t="shared" si="1008"/>
        <v>20000</v>
      </c>
      <c r="I2460" s="15">
        <f t="shared" si="1008"/>
        <v>0</v>
      </c>
      <c r="J2460" s="33"/>
      <c r="K2460" s="23"/>
      <c r="L2460" s="23" t="s">
        <v>1341</v>
      </c>
      <c r="M2460" s="23"/>
      <c r="N2460" s="23"/>
      <c r="O2460" s="23"/>
      <c r="P2460" s="23"/>
      <c r="Q2460" s="23"/>
      <c r="R2460" s="23"/>
      <c r="S2460" s="23"/>
      <c r="T2460" s="23"/>
      <c r="U2460" s="23"/>
      <c r="V2460" s="23"/>
      <c r="W2460" s="23"/>
      <c r="X2460" s="23"/>
      <c r="Y2460" s="23"/>
      <c r="Z2460" s="23"/>
      <c r="AA2460" s="23"/>
      <c r="AB2460" s="23"/>
      <c r="AC2460" s="23"/>
      <c r="AD2460" s="23"/>
      <c r="AE2460" s="23"/>
      <c r="AF2460" s="23"/>
      <c r="AG2460" s="23"/>
      <c r="AH2460" s="23"/>
      <c r="AI2460" s="23"/>
      <c r="AJ2460" s="23"/>
      <c r="AK2460" s="23"/>
    </row>
    <row r="2461" spans="1:37" x14ac:dyDescent="0.3">
      <c r="A2461" s="43" t="s">
        <v>350</v>
      </c>
      <c r="B2461" s="41"/>
      <c r="C2461" s="43"/>
      <c r="D2461" s="43"/>
      <c r="E2461" s="12" t="s">
        <v>522</v>
      </c>
      <c r="F2461" s="16">
        <f t="shared" si="1008"/>
        <v>134000</v>
      </c>
      <c r="G2461" s="16">
        <f t="shared" si="1008"/>
        <v>20000</v>
      </c>
      <c r="H2461" s="16">
        <f t="shared" si="1008"/>
        <v>20000</v>
      </c>
      <c r="I2461" s="16">
        <f t="shared" si="1008"/>
        <v>0</v>
      </c>
      <c r="J2461" s="34"/>
      <c r="M2461" s="2" t="s">
        <v>1345</v>
      </c>
      <c r="P2461" s="21" t="s">
        <v>1346</v>
      </c>
    </row>
    <row r="2462" spans="1:37" x14ac:dyDescent="0.3">
      <c r="A2462" s="43" t="s">
        <v>350</v>
      </c>
      <c r="B2462" s="41">
        <v>800</v>
      </c>
      <c r="C2462" s="43"/>
      <c r="D2462" s="43"/>
      <c r="E2462" s="12" t="s">
        <v>397</v>
      </c>
      <c r="F2462" s="16">
        <f t="shared" si="1008"/>
        <v>134000</v>
      </c>
      <c r="G2462" s="16">
        <f t="shared" si="1008"/>
        <v>20000</v>
      </c>
      <c r="H2462" s="16">
        <f t="shared" si="1008"/>
        <v>20000</v>
      </c>
      <c r="I2462" s="16">
        <f t="shared" si="1008"/>
        <v>0</v>
      </c>
      <c r="J2462" s="34"/>
      <c r="N2462" s="21" t="s">
        <v>1343</v>
      </c>
    </row>
    <row r="2463" spans="1:37" x14ac:dyDescent="0.3">
      <c r="A2463" s="43" t="s">
        <v>350</v>
      </c>
      <c r="B2463" s="41">
        <v>870</v>
      </c>
      <c r="C2463" s="43"/>
      <c r="D2463" s="43"/>
      <c r="E2463" s="12" t="s">
        <v>416</v>
      </c>
      <c r="F2463" s="16">
        <f t="shared" si="1008"/>
        <v>134000</v>
      </c>
      <c r="G2463" s="16">
        <f t="shared" si="1008"/>
        <v>20000</v>
      </c>
      <c r="H2463" s="16">
        <f t="shared" si="1008"/>
        <v>20000</v>
      </c>
      <c r="I2463" s="16">
        <f t="shared" si="1008"/>
        <v>0</v>
      </c>
      <c r="J2463" s="34"/>
      <c r="O2463" s="21" t="s">
        <v>1344</v>
      </c>
    </row>
    <row r="2464" spans="1:37" x14ac:dyDescent="0.3">
      <c r="A2464" s="43" t="s">
        <v>350</v>
      </c>
      <c r="B2464" s="41">
        <v>870</v>
      </c>
      <c r="C2464" s="43" t="s">
        <v>5</v>
      </c>
      <c r="D2464" s="43" t="s">
        <v>83</v>
      </c>
      <c r="E2464" s="12" t="s">
        <v>362</v>
      </c>
      <c r="F2464" s="16">
        <f>93890.3+37109.7-2000+5000</f>
        <v>134000</v>
      </c>
      <c r="G2464" s="16">
        <v>20000</v>
      </c>
      <c r="H2464" s="16">
        <v>20000</v>
      </c>
      <c r="I2464" s="16"/>
      <c r="J2464" s="34"/>
    </row>
    <row r="2465" spans="1:37" s="7" customFormat="1" ht="62.4" x14ac:dyDescent="0.3">
      <c r="A2465" s="6" t="s">
        <v>354</v>
      </c>
      <c r="B2465" s="11"/>
      <c r="C2465" s="6"/>
      <c r="D2465" s="6"/>
      <c r="E2465" s="42" t="s">
        <v>422</v>
      </c>
      <c r="F2465" s="10">
        <f t="shared" ref="F2465:I2466" si="1009">F2466</f>
        <v>67915.599999999991</v>
      </c>
      <c r="G2465" s="10">
        <f t="shared" si="1009"/>
        <v>70086.700000000012</v>
      </c>
      <c r="H2465" s="10">
        <f t="shared" si="1009"/>
        <v>70086.7</v>
      </c>
      <c r="I2465" s="10">
        <f t="shared" si="1009"/>
        <v>0</v>
      </c>
      <c r="J2465" s="32"/>
      <c r="K2465" s="22" t="s">
        <v>1340</v>
      </c>
      <c r="L2465" s="22"/>
      <c r="M2465" s="22"/>
      <c r="N2465" s="22"/>
      <c r="O2465" s="22"/>
      <c r="P2465" s="22"/>
      <c r="Q2465" s="22"/>
      <c r="R2465" s="22"/>
      <c r="S2465" s="22"/>
      <c r="T2465" s="22"/>
      <c r="U2465" s="22"/>
      <c r="V2465" s="22"/>
      <c r="W2465" s="22"/>
      <c r="X2465" s="22"/>
      <c r="Y2465" s="22"/>
      <c r="Z2465" s="22"/>
      <c r="AA2465" s="22"/>
      <c r="AB2465" s="22"/>
      <c r="AC2465" s="22"/>
      <c r="AD2465" s="22"/>
      <c r="AE2465" s="22"/>
      <c r="AF2465" s="22"/>
      <c r="AG2465" s="22"/>
      <c r="AH2465" s="22"/>
      <c r="AI2465" s="22"/>
      <c r="AJ2465" s="22"/>
      <c r="AK2465" s="22"/>
    </row>
    <row r="2466" spans="1:37" s="9" customFormat="1" ht="62.4" x14ac:dyDescent="0.3">
      <c r="A2466" s="8" t="s">
        <v>353</v>
      </c>
      <c r="B2466" s="14"/>
      <c r="C2466" s="8"/>
      <c r="D2466" s="8"/>
      <c r="E2466" s="13" t="s">
        <v>700</v>
      </c>
      <c r="F2466" s="15">
        <f t="shared" si="1009"/>
        <v>67915.599999999991</v>
      </c>
      <c r="G2466" s="15">
        <f t="shared" si="1009"/>
        <v>70086.700000000012</v>
      </c>
      <c r="H2466" s="15">
        <f t="shared" si="1009"/>
        <v>70086.7</v>
      </c>
      <c r="I2466" s="15">
        <f t="shared" si="1009"/>
        <v>0</v>
      </c>
      <c r="J2466" s="33"/>
      <c r="K2466" s="23"/>
      <c r="L2466" s="23" t="s">
        <v>1341</v>
      </c>
      <c r="M2466" s="23"/>
      <c r="N2466" s="23"/>
      <c r="O2466" s="23"/>
      <c r="P2466" s="23"/>
      <c r="Q2466" s="23"/>
      <c r="R2466" s="23"/>
      <c r="S2466" s="23"/>
      <c r="T2466" s="23"/>
      <c r="U2466" s="23"/>
      <c r="V2466" s="23"/>
      <c r="W2466" s="23"/>
      <c r="X2466" s="23"/>
      <c r="Y2466" s="23"/>
      <c r="Z2466" s="23"/>
      <c r="AA2466" s="23"/>
      <c r="AB2466" s="23"/>
      <c r="AC2466" s="23"/>
      <c r="AD2466" s="23"/>
      <c r="AE2466" s="23"/>
      <c r="AF2466" s="23"/>
      <c r="AG2466" s="23"/>
      <c r="AH2466" s="23"/>
      <c r="AI2466" s="23"/>
      <c r="AJ2466" s="23"/>
      <c r="AK2466" s="23"/>
    </row>
    <row r="2467" spans="1:37" ht="46.8" x14ac:dyDescent="0.3">
      <c r="A2467" s="43" t="s">
        <v>352</v>
      </c>
      <c r="B2467" s="41"/>
      <c r="C2467" s="43"/>
      <c r="D2467" s="43"/>
      <c r="E2467" s="12" t="s">
        <v>436</v>
      </c>
      <c r="F2467" s="16">
        <f t="shared" ref="F2467:I2467" si="1010">F2468+F2471+F2474</f>
        <v>67915.599999999991</v>
      </c>
      <c r="G2467" s="16">
        <f t="shared" si="1010"/>
        <v>70086.700000000012</v>
      </c>
      <c r="H2467" s="16">
        <f t="shared" si="1010"/>
        <v>70086.7</v>
      </c>
      <c r="I2467" s="16">
        <f t="shared" si="1010"/>
        <v>0</v>
      </c>
      <c r="J2467" s="34"/>
      <c r="M2467" s="2" t="s">
        <v>1345</v>
      </c>
      <c r="P2467" s="21" t="s">
        <v>1346</v>
      </c>
    </row>
    <row r="2468" spans="1:37" ht="93.6" x14ac:dyDescent="0.3">
      <c r="A2468" s="43" t="s">
        <v>352</v>
      </c>
      <c r="B2468" s="41">
        <v>100</v>
      </c>
      <c r="C2468" s="43"/>
      <c r="D2468" s="43"/>
      <c r="E2468" s="12" t="s">
        <v>391</v>
      </c>
      <c r="F2468" s="16">
        <f t="shared" ref="F2468:I2469" si="1011">F2469</f>
        <v>59790.1</v>
      </c>
      <c r="G2468" s="16">
        <f t="shared" si="1011"/>
        <v>61961.3</v>
      </c>
      <c r="H2468" s="16">
        <f t="shared" si="1011"/>
        <v>61961.3</v>
      </c>
      <c r="I2468" s="16">
        <f t="shared" si="1011"/>
        <v>0</v>
      </c>
      <c r="J2468" s="34"/>
      <c r="N2468" s="21" t="s">
        <v>1343</v>
      </c>
    </row>
    <row r="2469" spans="1:37" ht="31.2" x14ac:dyDescent="0.3">
      <c r="A2469" s="43" t="s">
        <v>352</v>
      </c>
      <c r="B2469" s="41">
        <v>110</v>
      </c>
      <c r="C2469" s="43"/>
      <c r="D2469" s="43"/>
      <c r="E2469" s="12" t="s">
        <v>398</v>
      </c>
      <c r="F2469" s="16">
        <f t="shared" si="1011"/>
        <v>59790.1</v>
      </c>
      <c r="G2469" s="16">
        <f t="shared" si="1011"/>
        <v>61961.3</v>
      </c>
      <c r="H2469" s="16">
        <f t="shared" si="1011"/>
        <v>61961.3</v>
      </c>
      <c r="I2469" s="16">
        <f t="shared" si="1011"/>
        <v>0</v>
      </c>
      <c r="J2469" s="34"/>
      <c r="O2469" s="21" t="s">
        <v>1344</v>
      </c>
    </row>
    <row r="2470" spans="1:37" x14ac:dyDescent="0.3">
      <c r="A2470" s="43" t="s">
        <v>352</v>
      </c>
      <c r="B2470" s="41">
        <v>110</v>
      </c>
      <c r="C2470" s="43" t="s">
        <v>5</v>
      </c>
      <c r="D2470" s="43" t="s">
        <v>6</v>
      </c>
      <c r="E2470" s="12" t="s">
        <v>363</v>
      </c>
      <c r="F2470" s="16">
        <f>61421.9-1631.8</f>
        <v>59790.1</v>
      </c>
      <c r="G2470" s="16">
        <f>63652.3-1691</f>
        <v>61961.3</v>
      </c>
      <c r="H2470" s="16">
        <f>63652.3-1691</f>
        <v>61961.3</v>
      </c>
      <c r="I2470" s="16"/>
      <c r="J2470" s="34"/>
    </row>
    <row r="2471" spans="1:37" ht="31.2" x14ac:dyDescent="0.3">
      <c r="A2471" s="43" t="s">
        <v>352</v>
      </c>
      <c r="B2471" s="41">
        <v>200</v>
      </c>
      <c r="C2471" s="43"/>
      <c r="D2471" s="43"/>
      <c r="E2471" s="12" t="s">
        <v>392</v>
      </c>
      <c r="F2471" s="16">
        <f t="shared" ref="F2471:I2472" si="1012">F2472</f>
        <v>7910.5999999999995</v>
      </c>
      <c r="G2471" s="16">
        <f t="shared" si="1012"/>
        <v>7911.8</v>
      </c>
      <c r="H2471" s="16">
        <f t="shared" si="1012"/>
        <v>7912.7</v>
      </c>
      <c r="I2471" s="16">
        <f t="shared" si="1012"/>
        <v>0</v>
      </c>
      <c r="J2471" s="34"/>
      <c r="N2471" s="21" t="s">
        <v>1343</v>
      </c>
    </row>
    <row r="2472" spans="1:37" ht="46.8" x14ac:dyDescent="0.3">
      <c r="A2472" s="43" t="s">
        <v>352</v>
      </c>
      <c r="B2472" s="41">
        <v>240</v>
      </c>
      <c r="C2472" s="43"/>
      <c r="D2472" s="43"/>
      <c r="E2472" s="12" t="s">
        <v>400</v>
      </c>
      <c r="F2472" s="16">
        <f t="shared" si="1012"/>
        <v>7910.5999999999995</v>
      </c>
      <c r="G2472" s="16">
        <f t="shared" si="1012"/>
        <v>7911.8</v>
      </c>
      <c r="H2472" s="16">
        <f t="shared" si="1012"/>
        <v>7912.7</v>
      </c>
      <c r="I2472" s="16">
        <f t="shared" si="1012"/>
        <v>0</v>
      </c>
      <c r="J2472" s="34"/>
      <c r="O2472" s="21" t="s">
        <v>1344</v>
      </c>
    </row>
    <row r="2473" spans="1:37" x14ac:dyDescent="0.3">
      <c r="A2473" s="43" t="s">
        <v>352</v>
      </c>
      <c r="B2473" s="41">
        <v>240</v>
      </c>
      <c r="C2473" s="43" t="s">
        <v>5</v>
      </c>
      <c r="D2473" s="43" t="s">
        <v>6</v>
      </c>
      <c r="E2473" s="12" t="s">
        <v>363</v>
      </c>
      <c r="F2473" s="16">
        <f>7988.9-78.3</f>
        <v>7910.5999999999995</v>
      </c>
      <c r="G2473" s="16">
        <f>7990.1-78.3</f>
        <v>7911.8</v>
      </c>
      <c r="H2473" s="16">
        <f>7991-78.3</f>
        <v>7912.7</v>
      </c>
      <c r="I2473" s="16"/>
      <c r="J2473" s="34"/>
    </row>
    <row r="2474" spans="1:37" x14ac:dyDescent="0.3">
      <c r="A2474" s="43" t="s">
        <v>352</v>
      </c>
      <c r="B2474" s="41">
        <v>800</v>
      </c>
      <c r="C2474" s="43"/>
      <c r="D2474" s="43"/>
      <c r="E2474" s="12" t="s">
        <v>397</v>
      </c>
      <c r="F2474" s="16">
        <f t="shared" ref="F2474:I2474" si="1013">F2475</f>
        <v>214.9</v>
      </c>
      <c r="G2474" s="16">
        <f t="shared" si="1013"/>
        <v>213.6</v>
      </c>
      <c r="H2474" s="16">
        <f t="shared" si="1013"/>
        <v>212.7</v>
      </c>
      <c r="I2474" s="16">
        <f t="shared" si="1013"/>
        <v>0</v>
      </c>
      <c r="J2474" s="34"/>
      <c r="N2474" s="21" t="s">
        <v>1343</v>
      </c>
    </row>
    <row r="2475" spans="1:37" x14ac:dyDescent="0.3">
      <c r="A2475" s="43" t="s">
        <v>352</v>
      </c>
      <c r="B2475" s="41">
        <v>850</v>
      </c>
      <c r="C2475" s="43"/>
      <c r="D2475" s="43"/>
      <c r="E2475" s="12" t="s">
        <v>414</v>
      </c>
      <c r="F2475" s="16">
        <f t="shared" ref="F2475:I2475" si="1014">F2476</f>
        <v>214.9</v>
      </c>
      <c r="G2475" s="16">
        <f t="shared" si="1014"/>
        <v>213.6</v>
      </c>
      <c r="H2475" s="16">
        <f t="shared" si="1014"/>
        <v>212.7</v>
      </c>
      <c r="I2475" s="16">
        <f t="shared" si="1014"/>
        <v>0</v>
      </c>
      <c r="J2475" s="34"/>
      <c r="O2475" s="21" t="s">
        <v>1344</v>
      </c>
    </row>
    <row r="2476" spans="1:37" x14ac:dyDescent="0.3">
      <c r="A2476" s="43" t="s">
        <v>352</v>
      </c>
      <c r="B2476" s="41">
        <v>850</v>
      </c>
      <c r="C2476" s="43" t="s">
        <v>5</v>
      </c>
      <c r="D2476" s="43" t="s">
        <v>6</v>
      </c>
      <c r="E2476" s="12" t="s">
        <v>363</v>
      </c>
      <c r="F2476" s="16">
        <v>214.9</v>
      </c>
      <c r="G2476" s="16">
        <v>213.6</v>
      </c>
      <c r="H2476" s="16">
        <v>212.7</v>
      </c>
      <c r="I2476" s="16"/>
      <c r="J2476" s="34"/>
    </row>
    <row r="2477" spans="1:37" s="7" customFormat="1" x14ac:dyDescent="0.3">
      <c r="A2477" s="6" t="s">
        <v>355</v>
      </c>
      <c r="B2477" s="6" t="s">
        <v>390</v>
      </c>
      <c r="C2477" s="6" t="s">
        <v>356</v>
      </c>
      <c r="D2477" s="6" t="s">
        <v>356</v>
      </c>
      <c r="E2477" s="42" t="s">
        <v>358</v>
      </c>
      <c r="F2477" s="10"/>
      <c r="G2477" s="10">
        <v>755974.3</v>
      </c>
      <c r="H2477" s="10">
        <f>1605134.1+27.9</f>
        <v>1605162</v>
      </c>
      <c r="I2477" s="10"/>
      <c r="J2477" s="34"/>
      <c r="K2477" s="22" t="s">
        <v>1340</v>
      </c>
      <c r="L2477" s="22" t="s">
        <v>1341</v>
      </c>
      <c r="M2477" s="22" t="s">
        <v>1342</v>
      </c>
      <c r="N2477" s="21" t="s">
        <v>1343</v>
      </c>
      <c r="O2477" s="22" t="s">
        <v>1344</v>
      </c>
      <c r="P2477" s="22" t="s">
        <v>1346</v>
      </c>
      <c r="Q2477" s="22"/>
      <c r="R2477" s="22"/>
      <c r="S2477" s="22"/>
      <c r="T2477" s="22"/>
      <c r="U2477" s="22"/>
      <c r="V2477" s="22"/>
      <c r="W2477" s="22"/>
      <c r="X2477" s="22"/>
      <c r="Y2477" s="22"/>
      <c r="Z2477" s="22"/>
      <c r="AA2477" s="22"/>
      <c r="AB2477" s="22"/>
      <c r="AC2477" s="22"/>
      <c r="AD2477" s="22"/>
      <c r="AE2477" s="22"/>
      <c r="AF2477" s="22"/>
      <c r="AG2477" s="22"/>
      <c r="AH2477" s="22"/>
      <c r="AI2477" s="22"/>
      <c r="AJ2477" s="22"/>
      <c r="AK2477" s="22"/>
    </row>
    <row r="2478" spans="1:37" s="7" customFormat="1" x14ac:dyDescent="0.3">
      <c r="A2478" s="46" t="s">
        <v>357</v>
      </c>
      <c r="B2478" s="46"/>
      <c r="C2478" s="46"/>
      <c r="D2478" s="46"/>
      <c r="E2478" s="46"/>
      <c r="F2478" s="10">
        <f>F10+F102+F227+F333+F368+F504+F651+F917+F1069+F1133+F1238+F1411+F1447+F1576+F1669+F1709+F1942+F1981+F2109+F2334+F2356+F2377+F2451+F2465+F2477+F2013+F1350</f>
        <v>50291640.699999996</v>
      </c>
      <c r="G2478" s="10">
        <f>G10+G102+G227+G333+G368+G504+G651+G917+G1069+G1133+G1238+G1411+G1447+G1576+G1669+G1709+G1942+G1981+G2109+G2334+G2356+G2377+G2451+G2465+G2477+G2013+G1350</f>
        <v>48705001.700000003</v>
      </c>
      <c r="H2478" s="10">
        <f>H10+H102+H227+H333+H368+H504+H651+H917+H1069+H1133+H1238+H1411+H1447+H1576+H1669+H1709+H1942+H1981+H2109+H2334+H2356+H2377+H2451+H2465+H2477+H2013+H1350</f>
        <v>49191067.199999996</v>
      </c>
      <c r="I2478" s="10">
        <f>I10+I102+I227+I333+I368+I504+I651+I917+I1069+I1133+I1238+I1411+I1447+I1576+I1669+I1709+I1942+I1981+I2109+I2334+I2356+I2377+I2451+I2465+I2477+I2013+I1350</f>
        <v>0</v>
      </c>
      <c r="J2478" s="32"/>
      <c r="K2478" s="22"/>
      <c r="L2478" s="22"/>
      <c r="M2478" s="22"/>
      <c r="N2478" s="22"/>
      <c r="O2478" s="22"/>
      <c r="P2478" s="22"/>
      <c r="Q2478" s="22"/>
      <c r="R2478" s="22"/>
      <c r="S2478" s="22"/>
      <c r="T2478" s="22"/>
      <c r="U2478" s="22"/>
      <c r="V2478" s="22"/>
      <c r="W2478" s="22"/>
      <c r="X2478" s="22"/>
      <c r="Y2478" s="22"/>
      <c r="Z2478" s="22"/>
      <c r="AA2478" s="22"/>
      <c r="AB2478" s="22"/>
      <c r="AC2478" s="22"/>
      <c r="AD2478" s="22"/>
      <c r="AE2478" s="22"/>
      <c r="AF2478" s="22"/>
      <c r="AG2478" s="22"/>
      <c r="AH2478" s="22"/>
      <c r="AI2478" s="22"/>
      <c r="AJ2478" s="22"/>
      <c r="AK2478" s="22"/>
    </row>
    <row r="2480" spans="1:37" x14ac:dyDescent="0.3">
      <c r="I2480" s="28"/>
      <c r="J2480" s="35"/>
    </row>
    <row r="2481" spans="6:8" x14ac:dyDescent="0.3">
      <c r="F2481" s="36"/>
      <c r="G2481" s="36"/>
      <c r="H2481" s="36"/>
    </row>
    <row r="2482" spans="6:8" x14ac:dyDescent="0.3">
      <c r="F2482" s="36"/>
      <c r="G2482" s="36"/>
      <c r="H2482" s="36"/>
    </row>
    <row r="2487" spans="6:8" x14ac:dyDescent="0.3">
      <c r="F2487" s="36"/>
      <c r="G2487" s="36"/>
      <c r="H2487" s="36"/>
    </row>
  </sheetData>
  <autoFilter ref="A9:AK2478">
    <filterColumn colId="9">
      <filters blank="1"/>
    </filterColumn>
  </autoFilter>
  <mergeCells count="18">
    <mergeCell ref="G1:H1"/>
    <mergeCell ref="G2:H2"/>
    <mergeCell ref="G3:H3"/>
    <mergeCell ref="A5:H6"/>
    <mergeCell ref="F8:F9"/>
    <mergeCell ref="G8:G9"/>
    <mergeCell ref="H8:H9"/>
    <mergeCell ref="D1:E1"/>
    <mergeCell ref="D2:E2"/>
    <mergeCell ref="D3:E3"/>
    <mergeCell ref="J8:J9"/>
    <mergeCell ref="I8:I9"/>
    <mergeCell ref="A2478:E2478"/>
    <mergeCell ref="A8:A9"/>
    <mergeCell ref="B8:B9"/>
    <mergeCell ref="C8:C9"/>
    <mergeCell ref="D8:D9"/>
    <mergeCell ref="E8:E9"/>
  </mergeCells>
  <phoneticPr fontId="4" type="noConversion"/>
  <printOptions horizontalCentered="1"/>
  <pageMargins left="0.31496062992125984" right="0.31496062992125984" top="0.35433070866141736" bottom="0.55118110236220474" header="0.11811023622047245" footer="0.11811023622047245"/>
  <pageSetup paperSize="9" scale="66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2023-10-18T10:39:00Z</cp:lastPrinted>
  <dcterms:created xsi:type="dcterms:W3CDTF">2013-10-10T08:33:25Z</dcterms:created>
  <dcterms:modified xsi:type="dcterms:W3CDTF">2023-10-20T06:33:51Z</dcterms:modified>
</cp:coreProperties>
</file>