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4 год\1. февраль\"/>
    </mc:Choice>
  </mc:AlternateContent>
  <bookViews>
    <workbookView xWindow="0" yWindow="0" windowWidth="28800" windowHeight="11835"/>
  </bookViews>
  <sheets>
    <sheet name="2024-2026" sheetId="1" r:id="rId1"/>
  </sheets>
  <definedNames>
    <definedName name="_xlnm._FilterDatabase" localSheetId="0" hidden="1">'2024-2026'!$A$15:$U$182</definedName>
    <definedName name="_xlnm.Print_Titles" localSheetId="0">'2024-2026'!$14:$15</definedName>
    <definedName name="_xlnm.Print_Area" localSheetId="0">'2024-2026'!$A$1:$R$182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Q20" i="1"/>
  <c r="Q19" i="1"/>
  <c r="Q18" i="1"/>
  <c r="L21" i="1"/>
  <c r="L20" i="1"/>
  <c r="L19" i="1"/>
  <c r="L18" i="1"/>
  <c r="G21" i="1"/>
  <c r="G18" i="1"/>
  <c r="R60" i="1"/>
  <c r="M60" i="1"/>
  <c r="H60" i="1"/>
  <c r="Q42" i="1"/>
  <c r="L42" i="1"/>
  <c r="G42" i="1"/>
  <c r="R44" i="1"/>
  <c r="R45" i="1"/>
  <c r="M44" i="1"/>
  <c r="M45" i="1"/>
  <c r="H44" i="1"/>
  <c r="H45" i="1"/>
  <c r="Q36" i="1"/>
  <c r="L36" i="1"/>
  <c r="R41" i="1"/>
  <c r="M41" i="1"/>
  <c r="H41" i="1"/>
  <c r="Q32" i="1"/>
  <c r="L32" i="1"/>
  <c r="G32" i="1"/>
  <c r="R34" i="1"/>
  <c r="R35" i="1"/>
  <c r="M34" i="1"/>
  <c r="M35" i="1"/>
  <c r="H34" i="1"/>
  <c r="H35" i="1"/>
  <c r="G39" i="1"/>
  <c r="G19" i="1" s="1"/>
  <c r="G36" i="1" l="1"/>
  <c r="Q101" i="1"/>
  <c r="L101" i="1"/>
  <c r="R109" i="1"/>
  <c r="M109" i="1"/>
  <c r="H109" i="1"/>
  <c r="Q146" i="1"/>
  <c r="L146" i="1"/>
  <c r="G146" i="1"/>
  <c r="R150" i="1"/>
  <c r="M150" i="1"/>
  <c r="H150" i="1"/>
  <c r="R149" i="1"/>
  <c r="M149" i="1"/>
  <c r="H149" i="1"/>
  <c r="R145" i="1"/>
  <c r="M145" i="1"/>
  <c r="H145" i="1"/>
  <c r="Q144" i="1"/>
  <c r="R144" i="1" s="1"/>
  <c r="L144" i="1"/>
  <c r="M144" i="1" s="1"/>
  <c r="G144" i="1"/>
  <c r="H144" i="1" s="1"/>
  <c r="R55" i="1"/>
  <c r="R56" i="1"/>
  <c r="R58" i="1"/>
  <c r="R59" i="1"/>
  <c r="M56" i="1"/>
  <c r="M58" i="1"/>
  <c r="M59" i="1"/>
  <c r="H58" i="1"/>
  <c r="H59" i="1"/>
  <c r="G56" i="1"/>
  <c r="H56" i="1" s="1"/>
  <c r="G151" i="1"/>
  <c r="R54" i="1"/>
  <c r="M54" i="1"/>
  <c r="M55" i="1"/>
  <c r="H54" i="1"/>
  <c r="H55" i="1"/>
  <c r="G52" i="1"/>
  <c r="R52" i="1" l="1"/>
  <c r="M52" i="1"/>
  <c r="H52" i="1"/>
  <c r="Q151" i="1"/>
  <c r="L151" i="1"/>
  <c r="R163" i="1"/>
  <c r="M163" i="1"/>
  <c r="H163" i="1"/>
  <c r="Q182" i="1" l="1"/>
  <c r="L182" i="1"/>
  <c r="G182" i="1"/>
  <c r="R108" i="1"/>
  <c r="M108" i="1"/>
  <c r="H108" i="1"/>
  <c r="G104" i="1" l="1"/>
  <c r="Q112" i="1"/>
  <c r="L112" i="1"/>
  <c r="G112" i="1"/>
  <c r="R133" i="1"/>
  <c r="M133" i="1"/>
  <c r="H133" i="1"/>
  <c r="R132" i="1"/>
  <c r="M132" i="1"/>
  <c r="H132" i="1"/>
  <c r="R131" i="1"/>
  <c r="M131" i="1"/>
  <c r="H131" i="1"/>
  <c r="Q64" i="1"/>
  <c r="L64" i="1"/>
  <c r="G64" i="1"/>
  <c r="Q95" i="1"/>
  <c r="L95" i="1"/>
  <c r="G95" i="1"/>
  <c r="R98" i="1"/>
  <c r="M98" i="1"/>
  <c r="H98" i="1"/>
  <c r="O63" i="1"/>
  <c r="O65" i="1"/>
  <c r="O64" i="1"/>
  <c r="I65" i="1"/>
  <c r="I64" i="1"/>
  <c r="I63" i="1"/>
  <c r="Q65" i="1"/>
  <c r="Q63" i="1"/>
  <c r="L65" i="1"/>
  <c r="L63" i="1"/>
  <c r="G65" i="1"/>
  <c r="G63" i="1"/>
  <c r="E63" i="1"/>
  <c r="E64" i="1"/>
  <c r="E65" i="1"/>
  <c r="D65" i="1"/>
  <c r="D64" i="1"/>
  <c r="D63" i="1"/>
  <c r="F72" i="1"/>
  <c r="H72" i="1" s="1"/>
  <c r="D69" i="1"/>
  <c r="R72" i="1"/>
  <c r="M72" i="1"/>
  <c r="Q69" i="1"/>
  <c r="L69" i="1"/>
  <c r="G69" i="1"/>
  <c r="P71" i="1"/>
  <c r="R71" i="1" s="1"/>
  <c r="P73" i="1"/>
  <c r="R73" i="1" s="1"/>
  <c r="K71" i="1"/>
  <c r="M71" i="1" s="1"/>
  <c r="K73" i="1"/>
  <c r="M73" i="1" s="1"/>
  <c r="F71" i="1"/>
  <c r="H71" i="1" s="1"/>
  <c r="F73" i="1"/>
  <c r="H73" i="1" s="1"/>
  <c r="F64" i="1" l="1"/>
  <c r="G101" i="1"/>
  <c r="F69" i="1"/>
  <c r="Q178" i="1"/>
  <c r="Q164" i="1"/>
  <c r="Q139" i="1"/>
  <c r="Q181" i="1" s="1"/>
  <c r="Q138" i="1"/>
  <c r="Q137" i="1"/>
  <c r="Q136" i="1"/>
  <c r="Q127" i="1"/>
  <c r="Q123" i="1"/>
  <c r="Q119" i="1"/>
  <c r="Q113" i="1"/>
  <c r="Q172" i="1" s="1"/>
  <c r="Q105" i="1"/>
  <c r="Q99" i="1" s="1"/>
  <c r="Q102" i="1"/>
  <c r="Q92" i="1"/>
  <c r="Q89" i="1"/>
  <c r="Q85" i="1"/>
  <c r="Q82" i="1"/>
  <c r="Q78" i="1"/>
  <c r="Q27" i="1"/>
  <c r="Q16" i="1" s="1"/>
  <c r="L178" i="1"/>
  <c r="L164" i="1"/>
  <c r="L139" i="1"/>
  <c r="L138" i="1"/>
  <c r="L137" i="1"/>
  <c r="L136" i="1"/>
  <c r="L127" i="1"/>
  <c r="L123" i="1"/>
  <c r="L119" i="1"/>
  <c r="L113" i="1"/>
  <c r="L172" i="1" s="1"/>
  <c r="L105" i="1"/>
  <c r="L99" i="1" s="1"/>
  <c r="L102" i="1"/>
  <c r="L92" i="1"/>
  <c r="L89" i="1"/>
  <c r="L85" i="1"/>
  <c r="L82" i="1"/>
  <c r="L78" i="1"/>
  <c r="L27" i="1"/>
  <c r="L16" i="1" s="1"/>
  <c r="L175" i="1"/>
  <c r="G178" i="1"/>
  <c r="G164" i="1"/>
  <c r="G139" i="1"/>
  <c r="G138" i="1"/>
  <c r="G137" i="1"/>
  <c r="G136" i="1"/>
  <c r="G127" i="1"/>
  <c r="G123" i="1"/>
  <c r="G119" i="1"/>
  <c r="G113" i="1"/>
  <c r="G172" i="1" s="1"/>
  <c r="G105" i="1"/>
  <c r="G99" i="1" s="1"/>
  <c r="G102" i="1"/>
  <c r="G92" i="1"/>
  <c r="G89" i="1"/>
  <c r="G85" i="1"/>
  <c r="G82" i="1"/>
  <c r="G78" i="1"/>
  <c r="G27" i="1"/>
  <c r="G16" i="1" s="1"/>
  <c r="G20" i="1"/>
  <c r="L177" i="1" l="1"/>
  <c r="G177" i="1"/>
  <c r="L173" i="1"/>
  <c r="Q177" i="1"/>
  <c r="G179" i="1"/>
  <c r="Q134" i="1"/>
  <c r="L180" i="1"/>
  <c r="Q110" i="1"/>
  <c r="L179" i="1"/>
  <c r="L110" i="1"/>
  <c r="Q180" i="1"/>
  <c r="G180" i="1"/>
  <c r="G110" i="1"/>
  <c r="L61" i="1"/>
  <c r="L174" i="1"/>
  <c r="Q174" i="1"/>
  <c r="Q179" i="1"/>
  <c r="Q173" i="1"/>
  <c r="Q175" i="1"/>
  <c r="Q61" i="1"/>
  <c r="L181" i="1"/>
  <c r="L134" i="1"/>
  <c r="G181" i="1"/>
  <c r="G134" i="1"/>
  <c r="G174" i="1"/>
  <c r="G173" i="1"/>
  <c r="G175" i="1"/>
  <c r="G61" i="1"/>
  <c r="E27" i="1"/>
  <c r="L170" i="1" l="1"/>
  <c r="G170" i="1"/>
  <c r="Q170" i="1"/>
  <c r="O21" i="1"/>
  <c r="O175" i="1" s="1"/>
  <c r="P175" i="1" s="1"/>
  <c r="R175" i="1" s="1"/>
  <c r="J21" i="1"/>
  <c r="J175" i="1" s="1"/>
  <c r="K175" i="1" s="1"/>
  <c r="M175" i="1" s="1"/>
  <c r="E21" i="1"/>
  <c r="E175" i="1" s="1"/>
  <c r="F175" i="1" s="1"/>
  <c r="H175" i="1" s="1"/>
  <c r="P31" i="1"/>
  <c r="R31" i="1" s="1"/>
  <c r="K31" i="1"/>
  <c r="M31" i="1" s="1"/>
  <c r="F31" i="1"/>
  <c r="H31" i="1" s="1"/>
  <c r="F21" i="1" l="1"/>
  <c r="H21" i="1" s="1"/>
  <c r="K21" i="1"/>
  <c r="M21" i="1" s="1"/>
  <c r="P21" i="1"/>
  <c r="R21" i="1" s="1"/>
  <c r="P169" i="1"/>
  <c r="R169" i="1" s="1"/>
  <c r="P168" i="1"/>
  <c r="R168" i="1" s="1"/>
  <c r="P167" i="1"/>
  <c r="R167" i="1" s="1"/>
  <c r="P166" i="1"/>
  <c r="R166" i="1" s="1"/>
  <c r="P165" i="1"/>
  <c r="R165" i="1" s="1"/>
  <c r="P162" i="1"/>
  <c r="R162" i="1" s="1"/>
  <c r="P161" i="1"/>
  <c r="R161" i="1" s="1"/>
  <c r="P160" i="1"/>
  <c r="R160" i="1" s="1"/>
  <c r="P159" i="1"/>
  <c r="R159" i="1" s="1"/>
  <c r="P158" i="1"/>
  <c r="R158" i="1" s="1"/>
  <c r="P157" i="1"/>
  <c r="R157" i="1" s="1"/>
  <c r="P156" i="1"/>
  <c r="R156" i="1" s="1"/>
  <c r="P155" i="1"/>
  <c r="R155" i="1" s="1"/>
  <c r="P154" i="1"/>
  <c r="R154" i="1" s="1"/>
  <c r="P153" i="1"/>
  <c r="R153" i="1" s="1"/>
  <c r="P152" i="1"/>
  <c r="R152" i="1" s="1"/>
  <c r="P148" i="1"/>
  <c r="R148" i="1" s="1"/>
  <c r="P147" i="1"/>
  <c r="R147" i="1" s="1"/>
  <c r="P143" i="1"/>
  <c r="R143" i="1" s="1"/>
  <c r="P142" i="1"/>
  <c r="R142" i="1" s="1"/>
  <c r="P141" i="1"/>
  <c r="R141" i="1" s="1"/>
  <c r="P130" i="1"/>
  <c r="R130" i="1" s="1"/>
  <c r="P129" i="1"/>
  <c r="R129" i="1" s="1"/>
  <c r="P126" i="1"/>
  <c r="R126" i="1" s="1"/>
  <c r="P125" i="1"/>
  <c r="R125" i="1" s="1"/>
  <c r="P122" i="1"/>
  <c r="R122" i="1" s="1"/>
  <c r="P121" i="1"/>
  <c r="R121" i="1" s="1"/>
  <c r="P118" i="1"/>
  <c r="R118" i="1" s="1"/>
  <c r="P117" i="1"/>
  <c r="R117" i="1" s="1"/>
  <c r="P116" i="1"/>
  <c r="R116" i="1" s="1"/>
  <c r="P115" i="1"/>
  <c r="R115" i="1" s="1"/>
  <c r="P114" i="1"/>
  <c r="R114" i="1" s="1"/>
  <c r="P107" i="1"/>
  <c r="R107" i="1" s="1"/>
  <c r="P104" i="1"/>
  <c r="R104" i="1" s="1"/>
  <c r="P103" i="1"/>
  <c r="R103" i="1" s="1"/>
  <c r="P97" i="1"/>
  <c r="R97" i="1" s="1"/>
  <c r="P94" i="1"/>
  <c r="R94" i="1" s="1"/>
  <c r="P91" i="1"/>
  <c r="R91" i="1" s="1"/>
  <c r="P88" i="1"/>
  <c r="R88" i="1" s="1"/>
  <c r="P87" i="1"/>
  <c r="R87" i="1" s="1"/>
  <c r="P84" i="1"/>
  <c r="R84" i="1" s="1"/>
  <c r="P81" i="1"/>
  <c r="R81" i="1" s="1"/>
  <c r="P80" i="1"/>
  <c r="R80" i="1" s="1"/>
  <c r="P77" i="1"/>
  <c r="R77" i="1" s="1"/>
  <c r="P76" i="1"/>
  <c r="R76" i="1" s="1"/>
  <c r="P75" i="1"/>
  <c r="R75" i="1" s="1"/>
  <c r="P74" i="1"/>
  <c r="R74" i="1" s="1"/>
  <c r="P69" i="1"/>
  <c r="R69" i="1" s="1"/>
  <c r="P68" i="1"/>
  <c r="R68" i="1" s="1"/>
  <c r="P67" i="1"/>
  <c r="R67" i="1" s="1"/>
  <c r="P66" i="1"/>
  <c r="R66" i="1" s="1"/>
  <c r="P51" i="1"/>
  <c r="R51" i="1" s="1"/>
  <c r="P50" i="1"/>
  <c r="R50" i="1" s="1"/>
  <c r="P49" i="1"/>
  <c r="R49" i="1" s="1"/>
  <c r="P48" i="1"/>
  <c r="R48" i="1" s="1"/>
  <c r="P47" i="1"/>
  <c r="R47" i="1" s="1"/>
  <c r="P46" i="1"/>
  <c r="R46" i="1" s="1"/>
  <c r="P42" i="1"/>
  <c r="R42" i="1" s="1"/>
  <c r="P40" i="1"/>
  <c r="R40" i="1" s="1"/>
  <c r="P39" i="1"/>
  <c r="R39" i="1" s="1"/>
  <c r="P38" i="1"/>
  <c r="R38" i="1" s="1"/>
  <c r="P32" i="1"/>
  <c r="R32" i="1" s="1"/>
  <c r="P30" i="1"/>
  <c r="R30" i="1" s="1"/>
  <c r="P29" i="1"/>
  <c r="R29" i="1" s="1"/>
  <c r="P26" i="1"/>
  <c r="R26" i="1" s="1"/>
  <c r="P25" i="1"/>
  <c r="R25" i="1" s="1"/>
  <c r="P24" i="1"/>
  <c r="R24" i="1" s="1"/>
  <c r="P23" i="1"/>
  <c r="R23" i="1" s="1"/>
  <c r="P22" i="1"/>
  <c r="R22" i="1" s="1"/>
  <c r="K169" i="1"/>
  <c r="M169" i="1" s="1"/>
  <c r="K168" i="1"/>
  <c r="M168" i="1" s="1"/>
  <c r="K167" i="1"/>
  <c r="M167" i="1" s="1"/>
  <c r="K166" i="1"/>
  <c r="M166" i="1" s="1"/>
  <c r="K165" i="1"/>
  <c r="M165" i="1" s="1"/>
  <c r="K162" i="1"/>
  <c r="M162" i="1" s="1"/>
  <c r="K161" i="1"/>
  <c r="M161" i="1" s="1"/>
  <c r="K160" i="1"/>
  <c r="M160" i="1" s="1"/>
  <c r="K159" i="1"/>
  <c r="M159" i="1" s="1"/>
  <c r="K158" i="1"/>
  <c r="M158" i="1" s="1"/>
  <c r="K157" i="1"/>
  <c r="M157" i="1" s="1"/>
  <c r="K156" i="1"/>
  <c r="M156" i="1" s="1"/>
  <c r="K155" i="1"/>
  <c r="M155" i="1" s="1"/>
  <c r="K154" i="1"/>
  <c r="M154" i="1" s="1"/>
  <c r="K153" i="1"/>
  <c r="M153" i="1" s="1"/>
  <c r="K152" i="1"/>
  <c r="M152" i="1" s="1"/>
  <c r="K148" i="1"/>
  <c r="M148" i="1" s="1"/>
  <c r="K147" i="1"/>
  <c r="M147" i="1" s="1"/>
  <c r="K143" i="1"/>
  <c r="M143" i="1" s="1"/>
  <c r="K142" i="1"/>
  <c r="M142" i="1" s="1"/>
  <c r="K141" i="1"/>
  <c r="M141" i="1" s="1"/>
  <c r="K130" i="1"/>
  <c r="M130" i="1" s="1"/>
  <c r="K129" i="1"/>
  <c r="M129" i="1" s="1"/>
  <c r="K126" i="1"/>
  <c r="M126" i="1" s="1"/>
  <c r="K125" i="1"/>
  <c r="M125" i="1" s="1"/>
  <c r="K122" i="1"/>
  <c r="M122" i="1" s="1"/>
  <c r="K121" i="1"/>
  <c r="M121" i="1" s="1"/>
  <c r="K118" i="1"/>
  <c r="M118" i="1" s="1"/>
  <c r="K117" i="1"/>
  <c r="M117" i="1" s="1"/>
  <c r="K116" i="1"/>
  <c r="M116" i="1" s="1"/>
  <c r="K115" i="1"/>
  <c r="M115" i="1" s="1"/>
  <c r="K114" i="1"/>
  <c r="M114" i="1" s="1"/>
  <c r="K107" i="1"/>
  <c r="M107" i="1" s="1"/>
  <c r="K104" i="1"/>
  <c r="M104" i="1" s="1"/>
  <c r="K103" i="1"/>
  <c r="M103" i="1" s="1"/>
  <c r="K97" i="1"/>
  <c r="M97" i="1" s="1"/>
  <c r="K94" i="1"/>
  <c r="M94" i="1" s="1"/>
  <c r="K91" i="1"/>
  <c r="M91" i="1" s="1"/>
  <c r="K88" i="1"/>
  <c r="M88" i="1" s="1"/>
  <c r="K87" i="1"/>
  <c r="M87" i="1" s="1"/>
  <c r="K84" i="1"/>
  <c r="M84" i="1" s="1"/>
  <c r="K81" i="1"/>
  <c r="M81" i="1" s="1"/>
  <c r="K80" i="1"/>
  <c r="M80" i="1" s="1"/>
  <c r="K77" i="1"/>
  <c r="M77" i="1" s="1"/>
  <c r="K76" i="1"/>
  <c r="M76" i="1" s="1"/>
  <c r="K75" i="1"/>
  <c r="M75" i="1" s="1"/>
  <c r="K74" i="1"/>
  <c r="M74" i="1" s="1"/>
  <c r="K69" i="1"/>
  <c r="M69" i="1" s="1"/>
  <c r="K68" i="1"/>
  <c r="M68" i="1" s="1"/>
  <c r="K67" i="1"/>
  <c r="M67" i="1" s="1"/>
  <c r="K66" i="1"/>
  <c r="M66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2" i="1"/>
  <c r="M42" i="1" s="1"/>
  <c r="K40" i="1"/>
  <c r="M40" i="1" s="1"/>
  <c r="K39" i="1"/>
  <c r="M39" i="1" s="1"/>
  <c r="K38" i="1"/>
  <c r="M38" i="1" s="1"/>
  <c r="K32" i="1"/>
  <c r="M32" i="1" s="1"/>
  <c r="K30" i="1"/>
  <c r="M30" i="1" s="1"/>
  <c r="K29" i="1"/>
  <c r="M29" i="1" s="1"/>
  <c r="K26" i="1"/>
  <c r="M26" i="1" s="1"/>
  <c r="K25" i="1"/>
  <c r="M25" i="1" s="1"/>
  <c r="K24" i="1"/>
  <c r="M24" i="1" s="1"/>
  <c r="K23" i="1"/>
  <c r="M23" i="1" s="1"/>
  <c r="K22" i="1"/>
  <c r="M22" i="1" s="1"/>
  <c r="F169" i="1"/>
  <c r="H169" i="1" s="1"/>
  <c r="F168" i="1"/>
  <c r="H168" i="1" s="1"/>
  <c r="F167" i="1"/>
  <c r="H167" i="1" s="1"/>
  <c r="F166" i="1"/>
  <c r="H166" i="1" s="1"/>
  <c r="F165" i="1"/>
  <c r="H165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48" i="1"/>
  <c r="H148" i="1" s="1"/>
  <c r="F147" i="1"/>
  <c r="H147" i="1" s="1"/>
  <c r="F143" i="1"/>
  <c r="H143" i="1" s="1"/>
  <c r="F142" i="1"/>
  <c r="H142" i="1" s="1"/>
  <c r="F141" i="1"/>
  <c r="H141" i="1" s="1"/>
  <c r="F130" i="1"/>
  <c r="H130" i="1" s="1"/>
  <c r="F129" i="1"/>
  <c r="H129" i="1" s="1"/>
  <c r="F126" i="1"/>
  <c r="H126" i="1" s="1"/>
  <c r="F125" i="1"/>
  <c r="H125" i="1" s="1"/>
  <c r="F122" i="1"/>
  <c r="H122" i="1" s="1"/>
  <c r="F121" i="1"/>
  <c r="H121" i="1" s="1"/>
  <c r="F118" i="1"/>
  <c r="H118" i="1" s="1"/>
  <c r="F117" i="1"/>
  <c r="H117" i="1" s="1"/>
  <c r="F116" i="1"/>
  <c r="H116" i="1" s="1"/>
  <c r="F115" i="1"/>
  <c r="H115" i="1" s="1"/>
  <c r="F114" i="1"/>
  <c r="H114" i="1" s="1"/>
  <c r="F107" i="1"/>
  <c r="H107" i="1" s="1"/>
  <c r="F104" i="1"/>
  <c r="H104" i="1" s="1"/>
  <c r="F103" i="1"/>
  <c r="H103" i="1" s="1"/>
  <c r="F97" i="1"/>
  <c r="H97" i="1" s="1"/>
  <c r="F94" i="1"/>
  <c r="H94" i="1" s="1"/>
  <c r="F91" i="1"/>
  <c r="H91" i="1" s="1"/>
  <c r="F88" i="1"/>
  <c r="H88" i="1" s="1"/>
  <c r="F87" i="1"/>
  <c r="H87" i="1" s="1"/>
  <c r="F84" i="1"/>
  <c r="H84" i="1" s="1"/>
  <c r="F81" i="1"/>
  <c r="H81" i="1" s="1"/>
  <c r="F80" i="1"/>
  <c r="H80" i="1" s="1"/>
  <c r="F77" i="1"/>
  <c r="H77" i="1" s="1"/>
  <c r="F76" i="1"/>
  <c r="H76" i="1" s="1"/>
  <c r="F75" i="1"/>
  <c r="H75" i="1" s="1"/>
  <c r="F74" i="1"/>
  <c r="H74" i="1" s="1"/>
  <c r="H69" i="1"/>
  <c r="F68" i="1"/>
  <c r="H68" i="1" s="1"/>
  <c r="F67" i="1"/>
  <c r="H67" i="1" s="1"/>
  <c r="F66" i="1"/>
  <c r="H66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2" i="1"/>
  <c r="H42" i="1" s="1"/>
  <c r="F40" i="1"/>
  <c r="H40" i="1" s="1"/>
  <c r="F39" i="1"/>
  <c r="H39" i="1" s="1"/>
  <c r="F38" i="1"/>
  <c r="H38" i="1" s="1"/>
  <c r="F32" i="1"/>
  <c r="H32" i="1" s="1"/>
  <c r="F30" i="1"/>
  <c r="H30" i="1" s="1"/>
  <c r="F29" i="1"/>
  <c r="H29" i="1" s="1"/>
  <c r="F26" i="1"/>
  <c r="H26" i="1" s="1"/>
  <c r="F25" i="1"/>
  <c r="H25" i="1" s="1"/>
  <c r="F24" i="1"/>
  <c r="H24" i="1" s="1"/>
  <c r="F23" i="1"/>
  <c r="H23" i="1" s="1"/>
  <c r="F22" i="1"/>
  <c r="H22" i="1" s="1"/>
  <c r="O182" i="1" l="1"/>
  <c r="O178" i="1"/>
  <c r="O164" i="1"/>
  <c r="O151" i="1"/>
  <c r="O146" i="1"/>
  <c r="O139" i="1"/>
  <c r="O181" i="1" s="1"/>
  <c r="O138" i="1"/>
  <c r="O137" i="1"/>
  <c r="O136" i="1"/>
  <c r="O127" i="1"/>
  <c r="O123" i="1"/>
  <c r="O119" i="1"/>
  <c r="O113" i="1"/>
  <c r="O172" i="1" s="1"/>
  <c r="O112" i="1"/>
  <c r="O105" i="1"/>
  <c r="O102" i="1"/>
  <c r="O101" i="1"/>
  <c r="O95" i="1"/>
  <c r="O92" i="1"/>
  <c r="O89" i="1"/>
  <c r="O85" i="1"/>
  <c r="O82" i="1"/>
  <c r="O78" i="1"/>
  <c r="O36" i="1"/>
  <c r="O27" i="1"/>
  <c r="O20" i="1"/>
  <c r="O19" i="1"/>
  <c r="O18" i="1"/>
  <c r="J182" i="1"/>
  <c r="J178" i="1"/>
  <c r="J164" i="1"/>
  <c r="J151" i="1"/>
  <c r="J146" i="1"/>
  <c r="J139" i="1"/>
  <c r="J181" i="1" s="1"/>
  <c r="J138" i="1"/>
  <c r="J137" i="1"/>
  <c r="J136" i="1"/>
  <c r="J127" i="1"/>
  <c r="J123" i="1"/>
  <c r="J119" i="1"/>
  <c r="J113" i="1"/>
  <c r="J172" i="1" s="1"/>
  <c r="J112" i="1"/>
  <c r="J105" i="1"/>
  <c r="J99" i="1" s="1"/>
  <c r="J102" i="1"/>
  <c r="J101" i="1"/>
  <c r="J95" i="1"/>
  <c r="J92" i="1"/>
  <c r="J89" i="1"/>
  <c r="J85" i="1"/>
  <c r="J82" i="1"/>
  <c r="J78" i="1"/>
  <c r="J65" i="1"/>
  <c r="J64" i="1"/>
  <c r="J63" i="1"/>
  <c r="J36" i="1"/>
  <c r="J27" i="1"/>
  <c r="J20" i="1"/>
  <c r="J19" i="1"/>
  <c r="J18" i="1"/>
  <c r="O179" i="1" l="1"/>
  <c r="O177" i="1"/>
  <c r="O174" i="1"/>
  <c r="O134" i="1"/>
  <c r="O180" i="1"/>
  <c r="O173" i="1"/>
  <c r="O61" i="1"/>
  <c r="O16" i="1"/>
  <c r="J110" i="1"/>
  <c r="J134" i="1"/>
  <c r="J16" i="1"/>
  <c r="J173" i="1"/>
  <c r="J179" i="1"/>
  <c r="J180" i="1"/>
  <c r="J61" i="1"/>
  <c r="J174" i="1"/>
  <c r="J177" i="1"/>
  <c r="O110" i="1"/>
  <c r="O99" i="1"/>
  <c r="E92" i="1"/>
  <c r="E182" i="1"/>
  <c r="E178" i="1"/>
  <c r="E164" i="1"/>
  <c r="E151" i="1"/>
  <c r="E146" i="1"/>
  <c r="E139" i="1"/>
  <c r="E181" i="1" s="1"/>
  <c r="E138" i="1"/>
  <c r="E137" i="1"/>
  <c r="E136" i="1"/>
  <c r="E127" i="1"/>
  <c r="E123" i="1"/>
  <c r="E119" i="1"/>
  <c r="E113" i="1"/>
  <c r="E172" i="1" s="1"/>
  <c r="E112" i="1"/>
  <c r="E105" i="1"/>
  <c r="E99" i="1" s="1"/>
  <c r="E102" i="1"/>
  <c r="E101" i="1"/>
  <c r="E95" i="1"/>
  <c r="E89" i="1"/>
  <c r="E85" i="1"/>
  <c r="E82" i="1"/>
  <c r="E78" i="1"/>
  <c r="E36" i="1"/>
  <c r="E20" i="1"/>
  <c r="E19" i="1"/>
  <c r="E18" i="1"/>
  <c r="O170" i="1" l="1"/>
  <c r="J170" i="1"/>
  <c r="E134" i="1"/>
  <c r="E174" i="1"/>
  <c r="E16" i="1"/>
  <c r="E110" i="1"/>
  <c r="E179" i="1"/>
  <c r="E173" i="1"/>
  <c r="E177" i="1"/>
  <c r="E61" i="1"/>
  <c r="E180" i="1"/>
  <c r="I178" i="1"/>
  <c r="K178" i="1" s="1"/>
  <c r="M178" i="1" s="1"/>
  <c r="N178" i="1"/>
  <c r="P178" i="1" s="1"/>
  <c r="R178" i="1" s="1"/>
  <c r="D178" i="1"/>
  <c r="F178" i="1" s="1"/>
  <c r="H178" i="1" s="1"/>
  <c r="I18" i="1"/>
  <c r="K18" i="1" s="1"/>
  <c r="M18" i="1" s="1"/>
  <c r="N18" i="1"/>
  <c r="P18" i="1" s="1"/>
  <c r="R18" i="1" s="1"/>
  <c r="D18" i="1"/>
  <c r="F18" i="1" s="1"/>
  <c r="H18" i="1" s="1"/>
  <c r="E170" i="1" l="1"/>
  <c r="I20" i="1"/>
  <c r="K20" i="1" s="1"/>
  <c r="M20" i="1" s="1"/>
  <c r="N20" i="1"/>
  <c r="P20" i="1" s="1"/>
  <c r="R20" i="1" s="1"/>
  <c r="D20" i="1"/>
  <c r="F20" i="1" s="1"/>
  <c r="H20" i="1" s="1"/>
  <c r="I19" i="1"/>
  <c r="K19" i="1" s="1"/>
  <c r="M19" i="1" s="1"/>
  <c r="N19" i="1"/>
  <c r="P19" i="1" s="1"/>
  <c r="R19" i="1" s="1"/>
  <c r="D19" i="1"/>
  <c r="F19" i="1" s="1"/>
  <c r="H19" i="1" s="1"/>
  <c r="I36" i="1"/>
  <c r="K36" i="1" s="1"/>
  <c r="M36" i="1" s="1"/>
  <c r="N36" i="1"/>
  <c r="P36" i="1" s="1"/>
  <c r="R36" i="1" s="1"/>
  <c r="D36" i="1"/>
  <c r="F36" i="1" s="1"/>
  <c r="H36" i="1" s="1"/>
  <c r="I27" i="1"/>
  <c r="K27" i="1" s="1"/>
  <c r="M27" i="1" s="1"/>
  <c r="N27" i="1"/>
  <c r="P27" i="1" s="1"/>
  <c r="R27" i="1" s="1"/>
  <c r="D27" i="1"/>
  <c r="D16" i="1" l="1"/>
  <c r="F16" i="1" s="1"/>
  <c r="H16" i="1" s="1"/>
  <c r="F27" i="1"/>
  <c r="H27" i="1" s="1"/>
  <c r="N16" i="1"/>
  <c r="P16" i="1" s="1"/>
  <c r="R16" i="1" s="1"/>
  <c r="I16" i="1"/>
  <c r="K16" i="1" s="1"/>
  <c r="M16" i="1" s="1"/>
  <c r="I182" i="1"/>
  <c r="K182" i="1" s="1"/>
  <c r="M182" i="1" s="1"/>
  <c r="N182" i="1"/>
  <c r="P182" i="1" s="1"/>
  <c r="R182" i="1" s="1"/>
  <c r="I136" i="1"/>
  <c r="K136" i="1" s="1"/>
  <c r="M136" i="1" s="1"/>
  <c r="N136" i="1"/>
  <c r="P136" i="1" s="1"/>
  <c r="R136" i="1" s="1"/>
  <c r="I137" i="1"/>
  <c r="K137" i="1" s="1"/>
  <c r="M137" i="1" s="1"/>
  <c r="N137" i="1"/>
  <c r="P137" i="1" s="1"/>
  <c r="R137" i="1" s="1"/>
  <c r="I138" i="1"/>
  <c r="K138" i="1" s="1"/>
  <c r="M138" i="1" s="1"/>
  <c r="N138" i="1"/>
  <c r="P138" i="1" s="1"/>
  <c r="R138" i="1" s="1"/>
  <c r="D138" i="1"/>
  <c r="F138" i="1" s="1"/>
  <c r="H138" i="1" s="1"/>
  <c r="D137" i="1"/>
  <c r="F137" i="1" s="1"/>
  <c r="H137" i="1" s="1"/>
  <c r="D136" i="1"/>
  <c r="F136" i="1" s="1"/>
  <c r="H136" i="1" s="1"/>
  <c r="D139" i="1"/>
  <c r="I139" i="1"/>
  <c r="N139" i="1"/>
  <c r="I146" i="1"/>
  <c r="K146" i="1" s="1"/>
  <c r="M146" i="1" s="1"/>
  <c r="N146" i="1"/>
  <c r="P146" i="1" s="1"/>
  <c r="R146" i="1" s="1"/>
  <c r="D146" i="1"/>
  <c r="F146" i="1" s="1"/>
  <c r="H146" i="1" s="1"/>
  <c r="K65" i="1"/>
  <c r="M65" i="1" s="1"/>
  <c r="N65" i="1"/>
  <c r="P65" i="1" s="1"/>
  <c r="R65" i="1" s="1"/>
  <c r="F65" i="1"/>
  <c r="H65" i="1" s="1"/>
  <c r="K64" i="1"/>
  <c r="M64" i="1" s="1"/>
  <c r="N64" i="1"/>
  <c r="P64" i="1" s="1"/>
  <c r="R64" i="1" s="1"/>
  <c r="H64" i="1"/>
  <c r="K63" i="1"/>
  <c r="M63" i="1" s="1"/>
  <c r="N63" i="1"/>
  <c r="P63" i="1" s="1"/>
  <c r="R63" i="1" s="1"/>
  <c r="I95" i="1"/>
  <c r="K95" i="1" s="1"/>
  <c r="M95" i="1" s="1"/>
  <c r="N95" i="1"/>
  <c r="P95" i="1" s="1"/>
  <c r="R95" i="1" s="1"/>
  <c r="D95" i="1"/>
  <c r="F95" i="1" s="1"/>
  <c r="H95" i="1" s="1"/>
  <c r="I92" i="1"/>
  <c r="K92" i="1" s="1"/>
  <c r="M92" i="1" s="1"/>
  <c r="N92" i="1"/>
  <c r="P92" i="1" s="1"/>
  <c r="R92" i="1" s="1"/>
  <c r="D92" i="1"/>
  <c r="F92" i="1" s="1"/>
  <c r="H92" i="1" s="1"/>
  <c r="I89" i="1"/>
  <c r="K89" i="1" s="1"/>
  <c r="M89" i="1" s="1"/>
  <c r="N89" i="1"/>
  <c r="P89" i="1" s="1"/>
  <c r="R89" i="1" s="1"/>
  <c r="D89" i="1"/>
  <c r="F89" i="1" s="1"/>
  <c r="H89" i="1" s="1"/>
  <c r="I85" i="1"/>
  <c r="K85" i="1" s="1"/>
  <c r="M85" i="1" s="1"/>
  <c r="N85" i="1"/>
  <c r="P85" i="1" s="1"/>
  <c r="R85" i="1" s="1"/>
  <c r="D85" i="1"/>
  <c r="F85" i="1" s="1"/>
  <c r="H85" i="1" s="1"/>
  <c r="I82" i="1"/>
  <c r="K82" i="1" s="1"/>
  <c r="M82" i="1" s="1"/>
  <c r="N82" i="1"/>
  <c r="P82" i="1" s="1"/>
  <c r="R82" i="1" s="1"/>
  <c r="D82" i="1"/>
  <c r="F82" i="1" s="1"/>
  <c r="H82" i="1" s="1"/>
  <c r="I78" i="1"/>
  <c r="K78" i="1" s="1"/>
  <c r="M78" i="1" s="1"/>
  <c r="N78" i="1"/>
  <c r="P78" i="1" s="1"/>
  <c r="R78" i="1" s="1"/>
  <c r="D78" i="1"/>
  <c r="F78" i="1" l="1"/>
  <c r="H78" i="1" s="1"/>
  <c r="D61" i="1"/>
  <c r="D134" i="1"/>
  <c r="F134" i="1" s="1"/>
  <c r="H134" i="1" s="1"/>
  <c r="F139" i="1"/>
  <c r="H139" i="1" s="1"/>
  <c r="N134" i="1"/>
  <c r="P134" i="1" s="1"/>
  <c r="R134" i="1" s="1"/>
  <c r="P139" i="1"/>
  <c r="R139" i="1" s="1"/>
  <c r="I134" i="1"/>
  <c r="K134" i="1" s="1"/>
  <c r="M134" i="1" s="1"/>
  <c r="K139" i="1"/>
  <c r="M139" i="1" s="1"/>
  <c r="N177" i="1"/>
  <c r="P177" i="1" s="1"/>
  <c r="R177" i="1" s="1"/>
  <c r="I177" i="1"/>
  <c r="K177" i="1" s="1"/>
  <c r="M177" i="1" s="1"/>
  <c r="D174" i="1"/>
  <c r="F174" i="1" s="1"/>
  <c r="H174" i="1" s="1"/>
  <c r="D181" i="1"/>
  <c r="F181" i="1" s="1"/>
  <c r="H181" i="1" s="1"/>
  <c r="N174" i="1"/>
  <c r="P174" i="1" s="1"/>
  <c r="R174" i="1" s="1"/>
  <c r="I174" i="1"/>
  <c r="K174" i="1" s="1"/>
  <c r="M174" i="1" s="1"/>
  <c r="N181" i="1"/>
  <c r="P181" i="1" s="1"/>
  <c r="R181" i="1" s="1"/>
  <c r="I181" i="1"/>
  <c r="K181" i="1" s="1"/>
  <c r="M181" i="1" s="1"/>
  <c r="D179" i="1"/>
  <c r="F179" i="1" s="1"/>
  <c r="H179" i="1" s="1"/>
  <c r="N61" i="1"/>
  <c r="P61" i="1" s="1"/>
  <c r="R61" i="1" s="1"/>
  <c r="I61" i="1"/>
  <c r="K61" i="1" s="1"/>
  <c r="M61" i="1" s="1"/>
  <c r="N179" i="1"/>
  <c r="P179" i="1" s="1"/>
  <c r="R179" i="1" s="1"/>
  <c r="I179" i="1"/>
  <c r="K179" i="1" s="1"/>
  <c r="M179" i="1" s="1"/>
  <c r="I113" i="1" l="1"/>
  <c r="N113" i="1"/>
  <c r="D113" i="1"/>
  <c r="I112" i="1"/>
  <c r="K112" i="1" s="1"/>
  <c r="M112" i="1" s="1"/>
  <c r="N112" i="1"/>
  <c r="P112" i="1" s="1"/>
  <c r="R112" i="1" s="1"/>
  <c r="D112" i="1"/>
  <c r="F112" i="1" s="1"/>
  <c r="H112" i="1" s="1"/>
  <c r="I127" i="1"/>
  <c r="K127" i="1" s="1"/>
  <c r="M127" i="1" s="1"/>
  <c r="N127" i="1"/>
  <c r="P127" i="1" s="1"/>
  <c r="R127" i="1" s="1"/>
  <c r="D127" i="1"/>
  <c r="F127" i="1" s="1"/>
  <c r="H127" i="1" s="1"/>
  <c r="D123" i="1"/>
  <c r="F123" i="1" s="1"/>
  <c r="H123" i="1" s="1"/>
  <c r="I123" i="1"/>
  <c r="K123" i="1" s="1"/>
  <c r="M123" i="1" s="1"/>
  <c r="N123" i="1"/>
  <c r="P123" i="1" s="1"/>
  <c r="R123" i="1" s="1"/>
  <c r="I119" i="1"/>
  <c r="K119" i="1" s="1"/>
  <c r="M119" i="1" s="1"/>
  <c r="N119" i="1"/>
  <c r="P119" i="1" s="1"/>
  <c r="R119" i="1" s="1"/>
  <c r="D119" i="1"/>
  <c r="F119" i="1" s="1"/>
  <c r="H119" i="1" s="1"/>
  <c r="I102" i="1"/>
  <c r="N102" i="1"/>
  <c r="D102" i="1"/>
  <c r="I101" i="1"/>
  <c r="K101" i="1" s="1"/>
  <c r="M101" i="1" s="1"/>
  <c r="N101" i="1"/>
  <c r="P101" i="1" s="1"/>
  <c r="R101" i="1" s="1"/>
  <c r="D101" i="1"/>
  <c r="F101" i="1" s="1"/>
  <c r="H101" i="1" s="1"/>
  <c r="I105" i="1"/>
  <c r="K105" i="1" s="1"/>
  <c r="M105" i="1" s="1"/>
  <c r="N105" i="1"/>
  <c r="P105" i="1" s="1"/>
  <c r="R105" i="1" s="1"/>
  <c r="D105" i="1"/>
  <c r="F105" i="1" s="1"/>
  <c r="H105" i="1" s="1"/>
  <c r="I164" i="1"/>
  <c r="K164" i="1" s="1"/>
  <c r="M164" i="1" s="1"/>
  <c r="N164" i="1"/>
  <c r="P164" i="1" s="1"/>
  <c r="R164" i="1" s="1"/>
  <c r="D164" i="1"/>
  <c r="F164" i="1" s="1"/>
  <c r="H164" i="1" s="1"/>
  <c r="I173" i="1" l="1"/>
  <c r="K173" i="1" s="1"/>
  <c r="M173" i="1" s="1"/>
  <c r="K102" i="1"/>
  <c r="M102" i="1" s="1"/>
  <c r="D172" i="1"/>
  <c r="F172" i="1" s="1"/>
  <c r="H172" i="1" s="1"/>
  <c r="F113" i="1"/>
  <c r="H113" i="1" s="1"/>
  <c r="D173" i="1"/>
  <c r="F173" i="1" s="1"/>
  <c r="H173" i="1" s="1"/>
  <c r="F102" i="1"/>
  <c r="H102" i="1" s="1"/>
  <c r="N172" i="1"/>
  <c r="P172" i="1" s="1"/>
  <c r="R172" i="1" s="1"/>
  <c r="P113" i="1"/>
  <c r="R113" i="1" s="1"/>
  <c r="N173" i="1"/>
  <c r="P173" i="1" s="1"/>
  <c r="R173" i="1" s="1"/>
  <c r="P102" i="1"/>
  <c r="R102" i="1" s="1"/>
  <c r="I172" i="1"/>
  <c r="K172" i="1" s="1"/>
  <c r="M172" i="1" s="1"/>
  <c r="K113" i="1"/>
  <c r="M113" i="1" s="1"/>
  <c r="D110" i="1"/>
  <c r="F110" i="1" s="1"/>
  <c r="H110" i="1" s="1"/>
  <c r="I180" i="1"/>
  <c r="K180" i="1" s="1"/>
  <c r="M180" i="1" s="1"/>
  <c r="D99" i="1"/>
  <c r="F99" i="1" s="1"/>
  <c r="H99" i="1" s="1"/>
  <c r="D180" i="1"/>
  <c r="F180" i="1" s="1"/>
  <c r="H180" i="1" s="1"/>
  <c r="N180" i="1"/>
  <c r="P180" i="1" s="1"/>
  <c r="R180" i="1" s="1"/>
  <c r="N110" i="1"/>
  <c r="P110" i="1" s="1"/>
  <c r="R110" i="1" s="1"/>
  <c r="I110" i="1"/>
  <c r="K110" i="1" s="1"/>
  <c r="M110" i="1" s="1"/>
  <c r="I151" i="1" l="1"/>
  <c r="K151" i="1" s="1"/>
  <c r="M151" i="1" s="1"/>
  <c r="N151" i="1"/>
  <c r="P151" i="1" s="1"/>
  <c r="R151" i="1" s="1"/>
  <c r="D151" i="1"/>
  <c r="F151" i="1" s="1"/>
  <c r="H151" i="1" s="1"/>
  <c r="D182" i="1" l="1"/>
  <c r="F182" i="1" s="1"/>
  <c r="H182" i="1" s="1"/>
  <c r="D177" i="1"/>
  <c r="F177" i="1" s="1"/>
  <c r="H177" i="1" s="1"/>
  <c r="F63" i="1" l="1"/>
  <c r="H63" i="1" s="1"/>
  <c r="D170" i="1" l="1"/>
  <c r="F170" i="1" s="1"/>
  <c r="H170" i="1" s="1"/>
  <c r="F61" i="1"/>
  <c r="H61" i="1" s="1"/>
  <c r="I99" i="1"/>
  <c r="N99" i="1"/>
  <c r="N170" i="1" l="1"/>
  <c r="P99" i="1"/>
  <c r="R99" i="1" s="1"/>
  <c r="I170" i="1"/>
  <c r="K99" i="1"/>
  <c r="M99" i="1" s="1"/>
  <c r="K170" i="1" l="1"/>
  <c r="P170" i="1"/>
  <c r="R170" i="1" s="1"/>
  <c r="M170" i="1" l="1"/>
</calcChain>
</file>

<file path=xl/sharedStrings.xml><?xml version="1.0" encoding="utf-8"?>
<sst xmlns="http://schemas.openxmlformats.org/spreadsheetml/2006/main" count="443" uniqueCount="241">
  <si>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</si>
  <si>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</si>
  <si>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</si>
  <si>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</si>
  <si>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</si>
  <si>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</si>
  <si>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</si>
  <si>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</si>
  <si>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</si>
  <si>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</si>
  <si>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</si>
  <si>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</si>
  <si>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</si>
  <si>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</si>
  <si>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</si>
  <si>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</si>
  <si>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</si>
  <si>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</si>
  <si>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</si>
  <si>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</si>
  <si>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</si>
  <si>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</si>
  <si>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</si>
  <si>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</si>
  <si>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</si>
  <si>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</si>
  <si>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</si>
  <si>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</si>
  <si>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</si>
  <si>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</si>
  <si>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</si>
  <si>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</si>
  <si>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</si>
  <si>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</si>
  <si>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</si>
  <si>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</si>
  <si>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</si>
  <si>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</si>
  <si>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</si>
  <si>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</si>
  <si>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</si>
  <si>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</si>
  <si>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</si>
  <si>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</si>
  <si>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</si>
  <si>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</si>
  <si>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</si>
  <si>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</si>
  <si>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</si>
  <si>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</si>
  <si>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</si>
  <si>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</si>
  <si>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</si>
  <si>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</si>
  <si>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</si>
  <si>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</si>
  <si>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</si>
  <si>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</si>
  <si>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</si>
  <si>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</si>
  <si>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</si>
  <si>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</si>
  <si>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</si>
  <si>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</si>
  <si>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</si>
  <si>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</si>
  <si>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</si>
  <si>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</si>
  <si>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</si>
  <si>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</si>
  <si>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</si>
  <si>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</si>
  <si>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</si>
  <si>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</si>
  <si>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</si>
  <si>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</si>
  <si>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</si>
  <si>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</si>
  <si>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</si>
  <si>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</si>
  <si>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</si>
  <si>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</si>
  <si>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</si>
  <si>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</si>
  <si>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</si>
  <si>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</si>
  <si>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</si>
  <si>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</si>
  <si>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</si>
  <si>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</si>
  <si>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</si>
  <si>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</si>
  <si>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</si>
  <si>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</si>
  <si>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</si>
  <si>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</si>
  <si>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</si>
  <si>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</si>
  <si>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</si>
  <si>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</si>
  <si>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</si>
  <si>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</si>
  <si>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</si>
  <si>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</si>
  <si>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</si>
  <si>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</si>
  <si>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</si>
  <si>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</si>
  <si>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</si>
  <si>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</si>
  <si>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</si>
  <si>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</si>
  <si>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</si>
  <si>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</si>
  <si>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</si>
  <si>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</si>
  <si>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</si>
  <si>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</si>
  <si>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</si>
  <si>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</si>
  <si>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</si>
  <si>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</si>
  <si>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</si>
  <si>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</si>
  <si>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</si>
  <si>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</si>
  <si>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</si>
  <si>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</si>
  <si>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</si>
  <si>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</si>
  <si>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</si>
  <si>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</si>
  <si>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</si>
  <si>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</si>
  <si>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</si>
  <si>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</si>
  <si>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0820142640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</si>
  <si>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</si>
  <si>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</si>
  <si>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</si>
  <si>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</si>
  <si>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</si>
  <si>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</si>
  <si>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</si>
  <si>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</si>
  <si>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</si>
  <si>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</si>
  <si>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</si>
  <si>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</si>
  <si>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</si>
  <si>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</si>
  <si>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</si>
  <si>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</si>
  <si>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</si>
  <si>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</si>
  <si>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</si>
  <si>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</si>
  <si>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</si>
  <si>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</si>
  <si>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</si>
  <si>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</si>
  <si>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</si>
  <si>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</si>
  <si>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</si>
  <si>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</si>
  <si>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</si>
  <si>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</si>
  <si>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</si>
  <si>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</si>
  <si>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</si>
  <si>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</si>
  <si>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</si>
  <si>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</si>
  <si>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</si>
  <si>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</si>
  <si>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</si>
  <si>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</si>
  <si>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</si>
  <si>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</si>
  <si>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</si>
  <si>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</si>
  <si>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</si>
  <si>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</si>
  <si>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</si>
  <si>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</si>
  <si>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</si>
  <si>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</si>
  <si>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</si>
  <si>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</si>
  <si>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</si>
  <si>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</si>
  <si>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</si>
  <si>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</si>
  <si>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</si>
  <si>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</si>
  <si>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</si>
  <si>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</si>
  <si>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</si>
  <si>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1510121480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</si>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</sst>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03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left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84"/>
  <sheetViews>
    <sheetView tabSelected="1" zoomScale="66" zoomScaleNormal="66" workbookViewId="0">
      <selection activeCell="A11" sqref="A11:R12"/>
    </sheetView>
  </sheetViews>
  <sheetFormatPr defaultColWidth="9.140625" defaultRowHeight="18.75" x14ac:dyDescent="0.3"/>
  <cols>
    <col min="1" max="1" width="5.5703125" style="2" customWidth="1"/>
    <col min="2" max="2" width="82.7109375" style="3" customWidth="1"/>
    <col min="3" max="3" width="21.28515625" style="3" customWidth="1"/>
    <col min="4" max="4" width="17.5703125" style="4" hidden="1" customWidth="1"/>
    <col min="5" max="6" width="17.5703125" style="5" hidden="1" customWidth="1"/>
    <col min="7" max="7" width="17.5703125" style="6" hidden="1" customWidth="1"/>
    <col min="8" max="8" width="17.5703125" style="5" customWidth="1"/>
    <col min="9" max="9" width="17.5703125" style="4" hidden="1" customWidth="1"/>
    <col min="10" max="11" width="17.5703125" style="5" hidden="1" customWidth="1"/>
    <col min="12" max="12" width="17.5703125" style="6" hidden="1" customWidth="1"/>
    <col min="13" max="13" width="17.5703125" style="5" customWidth="1"/>
    <col min="14" max="15" width="17.5703125" style="4" hidden="1" customWidth="1"/>
    <col min="16" max="16" width="17.5703125" style="5" hidden="1" customWidth="1"/>
    <col min="17" max="17" width="17.5703125" style="6" hidden="1" customWidth="1"/>
    <col min="18" max="18" width="17.5703125" style="5" customWidth="1"/>
    <col min="19" max="19" width="17.140625" style="9" hidden="1" customWidth="1"/>
    <col min="20" max="20" width="10" style="10" hidden="1" customWidth="1"/>
    <col min="21" max="21" width="9.42578125" style="2" hidden="1" customWidth="1"/>
    <col min="22" max="23" width="9.140625" style="2" customWidth="1"/>
    <col min="24" max="16384" width="9.140625" style="2"/>
  </cols>
  <sheetData>
    <row r="1" spans="1:21" x14ac:dyDescent="0.3">
      <c r="N1" s="7"/>
      <c r="P1" s="8"/>
      <c r="R1" s="59" t="s">
        <v>26</v>
      </c>
    </row>
    <row r="2" spans="1:21" x14ac:dyDescent="0.3">
      <c r="N2" s="7"/>
      <c r="P2" s="8"/>
      <c r="R2" s="59" t="s">
        <v>15</v>
      </c>
    </row>
    <row r="3" spans="1:21" x14ac:dyDescent="0.3">
      <c r="N3" s="7"/>
      <c r="P3" s="8"/>
      <c r="R3" s="59" t="s">
        <v>16</v>
      </c>
    </row>
    <row r="4" spans="1:21" x14ac:dyDescent="0.3">
      <c r="R4" s="60"/>
    </row>
    <row r="5" spans="1:21" x14ac:dyDescent="0.3">
      <c r="R5" s="61" t="s">
        <v>26</v>
      </c>
    </row>
    <row r="6" spans="1:21" x14ac:dyDescent="0.3">
      <c r="R6" s="59" t="s">
        <v>15</v>
      </c>
    </row>
    <row r="7" spans="1:21" x14ac:dyDescent="0.3">
      <c r="R7" s="62" t="s">
        <v>16</v>
      </c>
    </row>
    <row r="8" spans="1:21" x14ac:dyDescent="0.3">
      <c r="R8" s="62" t="s">
        <v>240</v>
      </c>
    </row>
    <row r="9" spans="1:21" x14ac:dyDescent="0.3">
      <c r="R9" s="62"/>
    </row>
    <row r="10" spans="1:21" ht="15.75" customHeight="1" x14ac:dyDescent="0.3">
      <c r="A10" s="68" t="s">
        <v>18</v>
      </c>
      <c r="B10" s="69"/>
      <c r="C10" s="69"/>
      <c r="D10" s="70"/>
      <c r="E10" s="70"/>
      <c r="F10" s="71"/>
      <c r="G10" s="71"/>
      <c r="H10" s="71"/>
      <c r="I10" s="70"/>
      <c r="J10" s="70"/>
      <c r="K10" s="71"/>
      <c r="L10" s="71"/>
      <c r="M10" s="71"/>
      <c r="N10" s="72"/>
      <c r="O10" s="73"/>
      <c r="P10" s="74"/>
      <c r="Q10" s="73"/>
      <c r="R10" s="74"/>
      <c r="S10" s="11"/>
    </row>
    <row r="11" spans="1:21" ht="19.5" customHeight="1" x14ac:dyDescent="0.3">
      <c r="A11" s="68" t="s">
        <v>39</v>
      </c>
      <c r="B11" s="69"/>
      <c r="C11" s="69"/>
      <c r="D11" s="70"/>
      <c r="E11" s="70"/>
      <c r="F11" s="71"/>
      <c r="G11" s="71"/>
      <c r="H11" s="71"/>
      <c r="I11" s="70"/>
      <c r="J11" s="70"/>
      <c r="K11" s="71"/>
      <c r="L11" s="71"/>
      <c r="M11" s="71"/>
      <c r="N11" s="72"/>
      <c r="O11" s="73"/>
      <c r="P11" s="74"/>
      <c r="Q11" s="73"/>
      <c r="R11" s="74"/>
      <c r="S11" s="11"/>
    </row>
    <row r="12" spans="1:21" x14ac:dyDescent="0.3">
      <c r="A12" s="75"/>
      <c r="B12" s="69"/>
      <c r="C12" s="69"/>
      <c r="D12" s="70"/>
      <c r="E12" s="70"/>
      <c r="F12" s="71"/>
      <c r="G12" s="71"/>
      <c r="H12" s="71"/>
      <c r="I12" s="70"/>
      <c r="J12" s="70"/>
      <c r="K12" s="71"/>
      <c r="L12" s="71"/>
      <c r="M12" s="71"/>
      <c r="N12" s="72"/>
      <c r="O12" s="73"/>
      <c r="P12" s="74"/>
      <c r="Q12" s="73"/>
      <c r="R12" s="74"/>
      <c r="S12" s="11"/>
    </row>
    <row r="13" spans="1:21" x14ac:dyDescent="0.3">
      <c r="A13" s="12"/>
      <c r="B13" s="13"/>
      <c r="C13" s="13"/>
      <c r="N13" s="7"/>
      <c r="P13" s="8"/>
      <c r="R13" s="8" t="s">
        <v>14</v>
      </c>
    </row>
    <row r="14" spans="1:21" ht="18.75" customHeight="1" x14ac:dyDescent="0.3">
      <c r="A14" s="82" t="s">
        <v>0</v>
      </c>
      <c r="B14" s="82" t="s">
        <v>11</v>
      </c>
      <c r="C14" s="82" t="s">
        <v>1</v>
      </c>
      <c r="D14" s="80" t="s">
        <v>23</v>
      </c>
      <c r="E14" s="78" t="s">
        <v>199</v>
      </c>
      <c r="F14" s="78" t="s">
        <v>23</v>
      </c>
      <c r="G14" s="64" t="s">
        <v>201</v>
      </c>
      <c r="H14" s="78" t="s">
        <v>23</v>
      </c>
      <c r="I14" s="84" t="s">
        <v>27</v>
      </c>
      <c r="J14" s="78" t="s">
        <v>199</v>
      </c>
      <c r="K14" s="66" t="s">
        <v>27</v>
      </c>
      <c r="L14" s="64" t="s">
        <v>201</v>
      </c>
      <c r="M14" s="66" t="s">
        <v>27</v>
      </c>
      <c r="N14" s="84" t="s">
        <v>81</v>
      </c>
      <c r="O14" s="80" t="s">
        <v>199</v>
      </c>
      <c r="P14" s="66" t="s">
        <v>81</v>
      </c>
      <c r="Q14" s="64" t="s">
        <v>201</v>
      </c>
      <c r="R14" s="66" t="s">
        <v>81</v>
      </c>
      <c r="S14" s="14"/>
    </row>
    <row r="15" spans="1:21" x14ac:dyDescent="0.3">
      <c r="A15" s="83"/>
      <c r="B15" s="96"/>
      <c r="C15" s="83"/>
      <c r="D15" s="81"/>
      <c r="E15" s="79"/>
      <c r="F15" s="79"/>
      <c r="G15" s="65"/>
      <c r="H15" s="79"/>
      <c r="I15" s="85"/>
      <c r="J15" s="79"/>
      <c r="K15" s="67"/>
      <c r="L15" s="65"/>
      <c r="M15" s="67"/>
      <c r="N15" s="85"/>
      <c r="O15" s="81"/>
      <c r="P15" s="67"/>
      <c r="Q15" s="65"/>
      <c r="R15" s="67"/>
      <c r="S15" s="15"/>
    </row>
    <row r="16" spans="1:21" x14ac:dyDescent="0.3">
      <c r="A16" s="29"/>
      <c r="B16" s="40" t="s">
        <v>2</v>
      </c>
      <c r="C16" s="40"/>
      <c r="D16" s="17">
        <f>D22+D23+D25+D26+D27+D32+D36+D42+D46+D47+D48+D49+D50+D51+D24</f>
        <v>1830812.4000000001</v>
      </c>
      <c r="E16" s="17">
        <f>E22+E23+E25+E26+E27+E32+E36+E42+E46+E47+E48+E49+E50+E51+E24</f>
        <v>-21444.351999999999</v>
      </c>
      <c r="F16" s="18">
        <f>D16+E16</f>
        <v>1809368.0480000002</v>
      </c>
      <c r="G16" s="17">
        <f>G22+G23+G25+G26+G27+G32+G36+G42+G46+G47+G48+G49+G50+G51+G24+G52+G56+G60</f>
        <v>576578.62900000007</v>
      </c>
      <c r="H16" s="34">
        <f>F16+G16</f>
        <v>2385946.6770000001</v>
      </c>
      <c r="I16" s="18">
        <f>I22+I23+I25+I26+I27+I32+I36+I42+I46+I47+I48+I49+I50+I51+I24</f>
        <v>1891809.2000000002</v>
      </c>
      <c r="J16" s="17">
        <f>J22+J23+J25+J26+J27+J32+J36+J42+J46+J47+J48+J49+J50+J51+J24</f>
        <v>-53186.6</v>
      </c>
      <c r="K16" s="18">
        <f>I16+J16</f>
        <v>1838622.6</v>
      </c>
      <c r="L16" s="17">
        <f>L22+L23+L25+L26+L27+L32+L36+L42+L46+L47+L48+L49+L50+L51+L24+L52+L56+L60</f>
        <v>310354.36499999999</v>
      </c>
      <c r="M16" s="34">
        <f>K16+L16</f>
        <v>2148976.9649999999</v>
      </c>
      <c r="N16" s="18">
        <f>N22+N23+N25+N26+N27+N32+N36+N42+N46+N47+N48+N49+N50+N51+N24</f>
        <v>1860920.0999999999</v>
      </c>
      <c r="O16" s="17">
        <f>O22+O23+O25+O26+O27+O32+O36+O42+O46+O47+O48+O49+O50+O51+O24</f>
        <v>-70868.899999999994</v>
      </c>
      <c r="P16" s="18">
        <f>N16+O16</f>
        <v>1790051.2</v>
      </c>
      <c r="Q16" s="17">
        <f>Q22+Q23+Q25+Q26+Q27+Q32+Q36+Q42+Q46+Q47+Q48+Q49+Q50+Q51+Q24+Q52+Q56+Q60</f>
        <v>380618.08399999997</v>
      </c>
      <c r="R16" s="34">
        <f>P16+Q16</f>
        <v>2170669.284</v>
      </c>
      <c r="S16" s="19"/>
      <c r="T16" s="20"/>
      <c r="U16" s="21"/>
    </row>
    <row r="17" spans="1:21" x14ac:dyDescent="0.3">
      <c r="A17" s="29"/>
      <c r="B17" s="40" t="s">
        <v>5</v>
      </c>
      <c r="C17" s="40"/>
      <c r="D17" s="17"/>
      <c r="E17" s="17"/>
      <c r="F17" s="18"/>
      <c r="G17" s="17"/>
      <c r="H17" s="34"/>
      <c r="I17" s="18"/>
      <c r="J17" s="17"/>
      <c r="K17" s="18"/>
      <c r="L17" s="17"/>
      <c r="M17" s="34"/>
      <c r="N17" s="18"/>
      <c r="O17" s="17"/>
      <c r="P17" s="18"/>
      <c r="Q17" s="17"/>
      <c r="R17" s="34"/>
      <c r="S17" s="19"/>
      <c r="T17" s="20"/>
      <c r="U17" s="21"/>
    </row>
    <row r="18" spans="1:21" s="21" customFormat="1" hidden="1" x14ac:dyDescent="0.3">
      <c r="A18" s="16"/>
      <c r="B18" s="22" t="s">
        <v>6</v>
      </c>
      <c r="C18" s="23"/>
      <c r="D18" s="24">
        <f>D22+D23+D25+D29+D38+D42+D46+D47+D48+D49+D50+D51+D26+D32+D24</f>
        <v>1068359.7</v>
      </c>
      <c r="E18" s="24">
        <f>E22+E23+E25+E29+E38+E42+E46+E47+E48+E49+E50+E51+E26+E32+E24</f>
        <v>-144252.052</v>
      </c>
      <c r="F18" s="25">
        <f t="shared" ref="F18:F103" si="0">D18+E18</f>
        <v>924107.64799999993</v>
      </c>
      <c r="G18" s="24">
        <f>G22+G23+G25+G29+G38+G46+G47+G48+G49+G50+G51+G26+G24+G54+G58+G34+G44+G60</f>
        <v>81296.791999999972</v>
      </c>
      <c r="H18" s="25">
        <f t="shared" ref="H18:H27" si="1">F18+G18</f>
        <v>1005404.44</v>
      </c>
      <c r="I18" s="25">
        <f>I22+I23+I25+I29+I38+I42+I46+I47+I48+I49+I50+I51+I26+I32+I24</f>
        <v>1546628.4000000001</v>
      </c>
      <c r="J18" s="24">
        <f>J22+J23+J25+J29+J38+J42+J46+J47+J48+J49+J50+J51+J26+J32+J24</f>
        <v>-53186.6</v>
      </c>
      <c r="K18" s="25">
        <f t="shared" ref="K18:K103" si="2">I18+J18</f>
        <v>1493441.8</v>
      </c>
      <c r="L18" s="24">
        <f>L22+L23+L25+L29+L38+L46+L47+L48+L49+L50+L51+L26+L24+L54+L58+L34+L44+L60</f>
        <v>310354.36499999999</v>
      </c>
      <c r="M18" s="25">
        <f>K18+L18</f>
        <v>1803796.165</v>
      </c>
      <c r="N18" s="25">
        <f>N22+N23+N25+N29+N38+N42+N46+N47+N48+N49+N50+N51+N26+N32+N24</f>
        <v>1860920.0999999999</v>
      </c>
      <c r="O18" s="24">
        <f>O22+O23+O25+O29+O38+O42+O46+O47+O48+O49+O50+O51+O26+O32+O24</f>
        <v>-70868.899999999994</v>
      </c>
      <c r="P18" s="25">
        <f t="shared" ref="P18:P103" si="3">N18+O18</f>
        <v>1790051.2</v>
      </c>
      <c r="Q18" s="24">
        <f>Q22+Q23+Q25+Q29+Q38+Q46+Q47+Q48+Q49+Q50+Q51+Q26+Q24+Q54+Q58+Q34+Q44+Q60</f>
        <v>380618.08399999997</v>
      </c>
      <c r="R18" s="25">
        <f>P18+Q18</f>
        <v>2170669.284</v>
      </c>
      <c r="S18" s="26"/>
      <c r="T18" s="20" t="s">
        <v>25</v>
      </c>
      <c r="U18" s="27"/>
    </row>
    <row r="19" spans="1:21" x14ac:dyDescent="0.3">
      <c r="A19" s="29"/>
      <c r="B19" s="38" t="s">
        <v>64</v>
      </c>
      <c r="C19" s="40"/>
      <c r="D19" s="17">
        <f>D30+D39</f>
        <v>261868.1</v>
      </c>
      <c r="E19" s="17">
        <f>E30+E39</f>
        <v>0</v>
      </c>
      <c r="F19" s="18">
        <f t="shared" si="0"/>
        <v>261868.1</v>
      </c>
      <c r="G19" s="17">
        <f>G30+G39</f>
        <v>0</v>
      </c>
      <c r="H19" s="34">
        <f t="shared" si="1"/>
        <v>261868.1</v>
      </c>
      <c r="I19" s="18">
        <f>I30+I39</f>
        <v>345180.8</v>
      </c>
      <c r="J19" s="17">
        <f>J30+J39</f>
        <v>0</v>
      </c>
      <c r="K19" s="18">
        <f t="shared" si="2"/>
        <v>345180.8</v>
      </c>
      <c r="L19" s="17">
        <f>L30+L39</f>
        <v>0</v>
      </c>
      <c r="M19" s="34">
        <f>K19+L19</f>
        <v>345180.8</v>
      </c>
      <c r="N19" s="18">
        <f>N30+N39</f>
        <v>0</v>
      </c>
      <c r="O19" s="17">
        <f>O30+O39</f>
        <v>0</v>
      </c>
      <c r="P19" s="18">
        <f t="shared" si="3"/>
        <v>0</v>
      </c>
      <c r="Q19" s="17">
        <f>Q30+Q39</f>
        <v>0</v>
      </c>
      <c r="R19" s="34">
        <f>P19+Q19</f>
        <v>0</v>
      </c>
      <c r="S19" s="19"/>
      <c r="T19" s="20"/>
      <c r="U19" s="27"/>
    </row>
    <row r="20" spans="1:21" x14ac:dyDescent="0.3">
      <c r="A20" s="29"/>
      <c r="B20" s="37" t="s">
        <v>21</v>
      </c>
      <c r="C20" s="40"/>
      <c r="D20" s="17">
        <f>D40</f>
        <v>500584.6</v>
      </c>
      <c r="E20" s="17">
        <f>E40</f>
        <v>0</v>
      </c>
      <c r="F20" s="18">
        <f t="shared" si="0"/>
        <v>500584.6</v>
      </c>
      <c r="G20" s="17">
        <f>G40</f>
        <v>-50058.46</v>
      </c>
      <c r="H20" s="34">
        <f t="shared" si="1"/>
        <v>450526.13999999996</v>
      </c>
      <c r="I20" s="18">
        <f t="shared" ref="I20:N20" si="4">I40</f>
        <v>0</v>
      </c>
      <c r="J20" s="17">
        <f>J40</f>
        <v>0</v>
      </c>
      <c r="K20" s="18">
        <f t="shared" si="2"/>
        <v>0</v>
      </c>
      <c r="L20" s="17">
        <f>L40</f>
        <v>0</v>
      </c>
      <c r="M20" s="34">
        <f>K20+L20</f>
        <v>0</v>
      </c>
      <c r="N20" s="18">
        <f t="shared" si="4"/>
        <v>0</v>
      </c>
      <c r="O20" s="17">
        <f>O40</f>
        <v>0</v>
      </c>
      <c r="P20" s="18">
        <f t="shared" si="3"/>
        <v>0</v>
      </c>
      <c r="Q20" s="17">
        <f>Q40</f>
        <v>0</v>
      </c>
      <c r="R20" s="34">
        <f>P20+Q20</f>
        <v>0</v>
      </c>
      <c r="S20" s="19"/>
      <c r="T20" s="20"/>
      <c r="U20" s="27"/>
    </row>
    <row r="21" spans="1:21" x14ac:dyDescent="0.3">
      <c r="A21" s="29"/>
      <c r="B21" s="37" t="s">
        <v>200</v>
      </c>
      <c r="C21" s="40"/>
      <c r="D21" s="17"/>
      <c r="E21" s="17">
        <f>E31</f>
        <v>122807.7</v>
      </c>
      <c r="F21" s="18">
        <f t="shared" si="0"/>
        <v>122807.7</v>
      </c>
      <c r="G21" s="17">
        <f>G31+G55+G59+G35+G41+G45</f>
        <v>545340.29700000002</v>
      </c>
      <c r="H21" s="34">
        <f t="shared" si="1"/>
        <v>668147.99699999997</v>
      </c>
      <c r="I21" s="18"/>
      <c r="J21" s="17">
        <f>J31</f>
        <v>0</v>
      </c>
      <c r="K21" s="18">
        <f t="shared" si="2"/>
        <v>0</v>
      </c>
      <c r="L21" s="17">
        <f>L31+L55+L59+L35+L41+L45</f>
        <v>0</v>
      </c>
      <c r="M21" s="34">
        <f>K21+L21</f>
        <v>0</v>
      </c>
      <c r="N21" s="18"/>
      <c r="O21" s="17">
        <f>O31</f>
        <v>0</v>
      </c>
      <c r="P21" s="18">
        <f t="shared" si="3"/>
        <v>0</v>
      </c>
      <c r="Q21" s="17">
        <f>Q31+Q55+Q59+Q35+Q41+Q45</f>
        <v>0</v>
      </c>
      <c r="R21" s="34">
        <f>P21+Q21</f>
        <v>0</v>
      </c>
      <c r="S21" s="19"/>
      <c r="T21" s="20"/>
      <c r="U21" s="27"/>
    </row>
    <row r="22" spans="1:21" ht="75" x14ac:dyDescent="0.3">
      <c r="A22" s="29" t="s">
        <v>140</v>
      </c>
      <c r="B22" s="37" t="s">
        <v>120</v>
      </c>
      <c r="C22" s="38" t="s">
        <v>28</v>
      </c>
      <c r="D22" s="32">
        <v>204896.3</v>
      </c>
      <c r="E22" s="33"/>
      <c r="F22" s="34">
        <f t="shared" si="0"/>
        <v>204896.3</v>
      </c>
      <c r="G22" s="1"/>
      <c r="H22" s="34">
        <f t="shared" si="1"/>
        <v>204896.3</v>
      </c>
      <c r="I22" s="35">
        <v>305572.3</v>
      </c>
      <c r="J22" s="33">
        <v>-53186.6</v>
      </c>
      <c r="K22" s="34">
        <f t="shared" si="2"/>
        <v>252385.69999999998</v>
      </c>
      <c r="L22" s="1"/>
      <c r="M22" s="34">
        <f t="shared" ref="M22:M27" si="5">K22+L22</f>
        <v>252385.69999999998</v>
      </c>
      <c r="N22" s="35">
        <v>0</v>
      </c>
      <c r="O22" s="32"/>
      <c r="P22" s="34">
        <f t="shared" si="3"/>
        <v>0</v>
      </c>
      <c r="Q22" s="1"/>
      <c r="R22" s="34">
        <f t="shared" ref="R22:R27" si="6">P22+Q22</f>
        <v>0</v>
      </c>
      <c r="S22" s="15" t="s">
        <v>128</v>
      </c>
      <c r="U22" s="36"/>
    </row>
    <row r="23" spans="1:21" ht="56.25" x14ac:dyDescent="0.3">
      <c r="A23" s="29" t="s">
        <v>141</v>
      </c>
      <c r="B23" s="37" t="s">
        <v>121</v>
      </c>
      <c r="C23" s="38" t="s">
        <v>28</v>
      </c>
      <c r="D23" s="32">
        <v>62244.1</v>
      </c>
      <c r="E23" s="33">
        <v>-21444.351999999999</v>
      </c>
      <c r="F23" s="34">
        <f t="shared" si="0"/>
        <v>40799.748</v>
      </c>
      <c r="G23" s="1">
        <v>596.89499999999998</v>
      </c>
      <c r="H23" s="34">
        <f t="shared" si="1"/>
        <v>41396.642999999996</v>
      </c>
      <c r="I23" s="35">
        <v>0</v>
      </c>
      <c r="J23" s="33"/>
      <c r="K23" s="34">
        <f t="shared" si="2"/>
        <v>0</v>
      </c>
      <c r="L23" s="1"/>
      <c r="M23" s="34">
        <f t="shared" si="5"/>
        <v>0</v>
      </c>
      <c r="N23" s="35">
        <v>0</v>
      </c>
      <c r="O23" s="32"/>
      <c r="P23" s="34">
        <f t="shared" si="3"/>
        <v>0</v>
      </c>
      <c r="Q23" s="1"/>
      <c r="R23" s="34">
        <f t="shared" si="6"/>
        <v>0</v>
      </c>
      <c r="S23" s="15" t="s">
        <v>129</v>
      </c>
      <c r="U23" s="36"/>
    </row>
    <row r="24" spans="1:21" ht="37.5" x14ac:dyDescent="0.3">
      <c r="A24" s="76" t="s">
        <v>142</v>
      </c>
      <c r="B24" s="86" t="s">
        <v>122</v>
      </c>
      <c r="C24" s="38" t="s">
        <v>38</v>
      </c>
      <c r="D24" s="32">
        <v>0</v>
      </c>
      <c r="E24" s="33"/>
      <c r="F24" s="34">
        <f t="shared" si="0"/>
        <v>0</v>
      </c>
      <c r="G24" s="1"/>
      <c r="H24" s="34">
        <f t="shared" si="1"/>
        <v>0</v>
      </c>
      <c r="I24" s="35">
        <v>0</v>
      </c>
      <c r="J24" s="33"/>
      <c r="K24" s="34">
        <f t="shared" si="2"/>
        <v>0</v>
      </c>
      <c r="L24" s="1"/>
      <c r="M24" s="34">
        <f t="shared" si="5"/>
        <v>0</v>
      </c>
      <c r="N24" s="35">
        <v>54620.7</v>
      </c>
      <c r="O24" s="32"/>
      <c r="P24" s="34">
        <f t="shared" si="3"/>
        <v>54620.7</v>
      </c>
      <c r="Q24" s="1"/>
      <c r="R24" s="34">
        <f t="shared" si="6"/>
        <v>54620.7</v>
      </c>
      <c r="S24" s="15" t="s">
        <v>130</v>
      </c>
      <c r="U24" s="36"/>
    </row>
    <row r="25" spans="1:21" ht="56.25" x14ac:dyDescent="0.3">
      <c r="A25" s="77" t="s">
        <v>142</v>
      </c>
      <c r="B25" s="99"/>
      <c r="C25" s="38" t="s">
        <v>28</v>
      </c>
      <c r="D25" s="32">
        <v>47000</v>
      </c>
      <c r="E25" s="33"/>
      <c r="F25" s="34">
        <f t="shared" si="0"/>
        <v>47000</v>
      </c>
      <c r="G25" s="1"/>
      <c r="H25" s="34">
        <f t="shared" si="1"/>
        <v>47000</v>
      </c>
      <c r="I25" s="35">
        <v>453000</v>
      </c>
      <c r="J25" s="33"/>
      <c r="K25" s="34">
        <f t="shared" si="2"/>
        <v>453000</v>
      </c>
      <c r="L25" s="1"/>
      <c r="M25" s="34">
        <f t="shared" si="5"/>
        <v>453000</v>
      </c>
      <c r="N25" s="35">
        <v>1049198.7</v>
      </c>
      <c r="O25" s="32">
        <v>-70868.899999999994</v>
      </c>
      <c r="P25" s="34">
        <f t="shared" si="3"/>
        <v>978329.79999999993</v>
      </c>
      <c r="Q25" s="1"/>
      <c r="R25" s="34">
        <f t="shared" si="6"/>
        <v>978329.79999999993</v>
      </c>
      <c r="S25" s="15" t="s">
        <v>130</v>
      </c>
      <c r="U25" s="36"/>
    </row>
    <row r="26" spans="1:21" ht="37.5" x14ac:dyDescent="0.3">
      <c r="A26" s="88" t="s">
        <v>143</v>
      </c>
      <c r="B26" s="92" t="s">
        <v>123</v>
      </c>
      <c r="C26" s="38" t="s">
        <v>38</v>
      </c>
      <c r="D26" s="35">
        <v>0</v>
      </c>
      <c r="E26" s="34"/>
      <c r="F26" s="34">
        <f t="shared" si="0"/>
        <v>0</v>
      </c>
      <c r="G26" s="39"/>
      <c r="H26" s="34">
        <f t="shared" si="1"/>
        <v>0</v>
      </c>
      <c r="I26" s="35">
        <v>26009.8</v>
      </c>
      <c r="J26" s="33"/>
      <c r="K26" s="34">
        <f t="shared" si="2"/>
        <v>26009.8</v>
      </c>
      <c r="L26" s="1">
        <v>40308.101999999999</v>
      </c>
      <c r="M26" s="34">
        <f t="shared" si="5"/>
        <v>66317.902000000002</v>
      </c>
      <c r="N26" s="35">
        <v>0</v>
      </c>
      <c r="O26" s="32"/>
      <c r="P26" s="34">
        <f t="shared" si="3"/>
        <v>0</v>
      </c>
      <c r="Q26" s="1"/>
      <c r="R26" s="34">
        <f t="shared" si="6"/>
        <v>0</v>
      </c>
      <c r="S26" s="15" t="s">
        <v>131</v>
      </c>
      <c r="U26" s="36"/>
    </row>
    <row r="27" spans="1:21" ht="56.25" x14ac:dyDescent="0.3">
      <c r="A27" s="89"/>
      <c r="B27" s="98"/>
      <c r="C27" s="38" t="s">
        <v>28</v>
      </c>
      <c r="D27" s="35">
        <f>D29+D30</f>
        <v>482682.4</v>
      </c>
      <c r="E27" s="34">
        <f>E29+E30+E31</f>
        <v>0</v>
      </c>
      <c r="F27" s="34">
        <f t="shared" si="0"/>
        <v>482682.4</v>
      </c>
      <c r="G27" s="39">
        <f>G29+G30+G31</f>
        <v>24298.196000000011</v>
      </c>
      <c r="H27" s="34">
        <f t="shared" si="1"/>
        <v>506980.59600000002</v>
      </c>
      <c r="I27" s="35">
        <f t="shared" ref="I27:N27" si="7">I29+I30</f>
        <v>386829.3</v>
      </c>
      <c r="J27" s="33">
        <f>J29+J30</f>
        <v>0</v>
      </c>
      <c r="K27" s="34">
        <f t="shared" si="2"/>
        <v>386829.3</v>
      </c>
      <c r="L27" s="1">
        <f>L29+L30</f>
        <v>-40308.101999999999</v>
      </c>
      <c r="M27" s="34">
        <f t="shared" si="5"/>
        <v>346521.19799999997</v>
      </c>
      <c r="N27" s="35">
        <f t="shared" si="7"/>
        <v>0</v>
      </c>
      <c r="O27" s="32">
        <f>O29+O30</f>
        <v>0</v>
      </c>
      <c r="P27" s="34">
        <f t="shared" si="3"/>
        <v>0</v>
      </c>
      <c r="Q27" s="1">
        <f>Q29+Q30</f>
        <v>0</v>
      </c>
      <c r="R27" s="34">
        <f t="shared" si="6"/>
        <v>0</v>
      </c>
      <c r="S27" s="15"/>
      <c r="U27" s="36"/>
    </row>
    <row r="28" spans="1:21" x14ac:dyDescent="0.3">
      <c r="A28" s="29"/>
      <c r="B28" s="38" t="s">
        <v>5</v>
      </c>
      <c r="C28" s="40"/>
      <c r="D28" s="35"/>
      <c r="E28" s="34"/>
      <c r="F28" s="34"/>
      <c r="G28" s="39"/>
      <c r="H28" s="34"/>
      <c r="I28" s="35"/>
      <c r="J28" s="33"/>
      <c r="K28" s="34"/>
      <c r="L28" s="1"/>
      <c r="M28" s="34"/>
      <c r="N28" s="35"/>
      <c r="O28" s="32"/>
      <c r="P28" s="34"/>
      <c r="Q28" s="1"/>
      <c r="R28" s="34"/>
      <c r="S28" s="15"/>
      <c r="U28" s="36"/>
    </row>
    <row r="29" spans="1:21" hidden="1" x14ac:dyDescent="0.3">
      <c r="A29" s="29"/>
      <c r="B29" s="31" t="s">
        <v>6</v>
      </c>
      <c r="C29" s="40"/>
      <c r="D29" s="34">
        <v>247160.9</v>
      </c>
      <c r="E29" s="34">
        <v>-122807.7</v>
      </c>
      <c r="F29" s="34">
        <f t="shared" si="0"/>
        <v>124353.2</v>
      </c>
      <c r="G29" s="39">
        <v>147105.89600000001</v>
      </c>
      <c r="H29" s="34">
        <f t="shared" ref="H29:H36" si="8">F29+G29</f>
        <v>271459.09600000002</v>
      </c>
      <c r="I29" s="34">
        <v>386829.3</v>
      </c>
      <c r="J29" s="33"/>
      <c r="K29" s="34">
        <f t="shared" si="2"/>
        <v>386829.3</v>
      </c>
      <c r="L29" s="1">
        <v>-40308.101999999999</v>
      </c>
      <c r="M29" s="34">
        <f t="shared" ref="M29:M36" si="9">K29+L29</f>
        <v>346521.19799999997</v>
      </c>
      <c r="N29" s="34">
        <v>0</v>
      </c>
      <c r="O29" s="32"/>
      <c r="P29" s="34">
        <f t="shared" si="3"/>
        <v>0</v>
      </c>
      <c r="Q29" s="1"/>
      <c r="R29" s="34">
        <f t="shared" ref="R29:R36" si="10">P29+Q29</f>
        <v>0</v>
      </c>
      <c r="S29" s="15" t="s">
        <v>131</v>
      </c>
      <c r="T29" s="10" t="s">
        <v>25</v>
      </c>
      <c r="U29" s="36"/>
    </row>
    <row r="30" spans="1:21" x14ac:dyDescent="0.3">
      <c r="A30" s="29"/>
      <c r="B30" s="38" t="s">
        <v>64</v>
      </c>
      <c r="C30" s="40"/>
      <c r="D30" s="35">
        <v>235521.5</v>
      </c>
      <c r="E30" s="34"/>
      <c r="F30" s="34">
        <f t="shared" si="0"/>
        <v>235521.5</v>
      </c>
      <c r="G30" s="39"/>
      <c r="H30" s="34">
        <f t="shared" si="8"/>
        <v>235521.5</v>
      </c>
      <c r="I30" s="35">
        <v>0</v>
      </c>
      <c r="J30" s="33"/>
      <c r="K30" s="34">
        <f t="shared" si="2"/>
        <v>0</v>
      </c>
      <c r="L30" s="1"/>
      <c r="M30" s="34">
        <f t="shared" si="9"/>
        <v>0</v>
      </c>
      <c r="N30" s="35">
        <v>0</v>
      </c>
      <c r="O30" s="32"/>
      <c r="P30" s="34">
        <f t="shared" si="3"/>
        <v>0</v>
      </c>
      <c r="Q30" s="1"/>
      <c r="R30" s="34">
        <f t="shared" si="10"/>
        <v>0</v>
      </c>
      <c r="S30" s="15" t="s">
        <v>137</v>
      </c>
      <c r="U30" s="36"/>
    </row>
    <row r="31" spans="1:21" hidden="1" x14ac:dyDescent="0.3">
      <c r="A31" s="41"/>
      <c r="B31" s="31" t="s">
        <v>200</v>
      </c>
      <c r="C31" s="40"/>
      <c r="D31" s="35"/>
      <c r="E31" s="34">
        <v>122807.7</v>
      </c>
      <c r="F31" s="34">
        <f t="shared" si="0"/>
        <v>122807.7</v>
      </c>
      <c r="G31" s="39">
        <v>-122807.7</v>
      </c>
      <c r="H31" s="34">
        <f t="shared" si="8"/>
        <v>0</v>
      </c>
      <c r="I31" s="35"/>
      <c r="J31" s="33"/>
      <c r="K31" s="34">
        <f t="shared" si="2"/>
        <v>0</v>
      </c>
      <c r="L31" s="1"/>
      <c r="M31" s="34">
        <f t="shared" si="9"/>
        <v>0</v>
      </c>
      <c r="N31" s="35"/>
      <c r="O31" s="32"/>
      <c r="P31" s="34">
        <f t="shared" si="3"/>
        <v>0</v>
      </c>
      <c r="Q31" s="1"/>
      <c r="R31" s="34">
        <f t="shared" si="10"/>
        <v>0</v>
      </c>
      <c r="S31" s="15" t="s">
        <v>131</v>
      </c>
      <c r="T31" s="10" t="s">
        <v>25</v>
      </c>
      <c r="U31" s="36"/>
    </row>
    <row r="32" spans="1:21" ht="37.5" x14ac:dyDescent="0.3">
      <c r="A32" s="88" t="s">
        <v>144</v>
      </c>
      <c r="B32" s="38" t="s">
        <v>124</v>
      </c>
      <c r="C32" s="38" t="s">
        <v>38</v>
      </c>
      <c r="D32" s="32">
        <v>54620.7</v>
      </c>
      <c r="E32" s="33"/>
      <c r="F32" s="34">
        <f t="shared" si="0"/>
        <v>54620.7</v>
      </c>
      <c r="G32" s="1">
        <f>G34+G35</f>
        <v>0</v>
      </c>
      <c r="H32" s="34">
        <f t="shared" si="8"/>
        <v>54620.7</v>
      </c>
      <c r="I32" s="35">
        <v>0</v>
      </c>
      <c r="J32" s="33"/>
      <c r="K32" s="34">
        <f t="shared" si="2"/>
        <v>0</v>
      </c>
      <c r="L32" s="1">
        <f>L34+L35</f>
        <v>0</v>
      </c>
      <c r="M32" s="34">
        <f t="shared" si="9"/>
        <v>0</v>
      </c>
      <c r="N32" s="35">
        <v>0</v>
      </c>
      <c r="O32" s="32"/>
      <c r="P32" s="34">
        <f t="shared" si="3"/>
        <v>0</v>
      </c>
      <c r="Q32" s="1">
        <f>Q34+Q35</f>
        <v>0</v>
      </c>
      <c r="R32" s="34">
        <f t="shared" si="10"/>
        <v>0</v>
      </c>
      <c r="S32" s="15"/>
      <c r="U32" s="36"/>
    </row>
    <row r="33" spans="1:21" x14ac:dyDescent="0.3">
      <c r="A33" s="90"/>
      <c r="B33" s="37" t="s">
        <v>5</v>
      </c>
      <c r="C33" s="38"/>
      <c r="D33" s="32"/>
      <c r="E33" s="33"/>
      <c r="F33" s="34"/>
      <c r="G33" s="1"/>
      <c r="H33" s="34"/>
      <c r="I33" s="35"/>
      <c r="J33" s="33"/>
      <c r="K33" s="34"/>
      <c r="L33" s="1"/>
      <c r="M33" s="34"/>
      <c r="N33" s="35"/>
      <c r="O33" s="32"/>
      <c r="P33" s="34"/>
      <c r="Q33" s="1"/>
      <c r="R33" s="34"/>
      <c r="S33" s="15"/>
      <c r="U33" s="36"/>
    </row>
    <row r="34" spans="1:21" hidden="1" x14ac:dyDescent="0.3">
      <c r="A34" s="91"/>
      <c r="B34" s="30" t="s">
        <v>6</v>
      </c>
      <c r="C34" s="31"/>
      <c r="D34" s="32"/>
      <c r="E34" s="33"/>
      <c r="F34" s="34">
        <v>54620.7</v>
      </c>
      <c r="G34" s="1">
        <v>-54620.7</v>
      </c>
      <c r="H34" s="34">
        <f t="shared" si="8"/>
        <v>0</v>
      </c>
      <c r="I34" s="35"/>
      <c r="J34" s="33"/>
      <c r="K34" s="34"/>
      <c r="L34" s="1"/>
      <c r="M34" s="34">
        <f t="shared" si="9"/>
        <v>0</v>
      </c>
      <c r="N34" s="35"/>
      <c r="O34" s="32"/>
      <c r="P34" s="34"/>
      <c r="Q34" s="1"/>
      <c r="R34" s="34">
        <f t="shared" si="10"/>
        <v>0</v>
      </c>
      <c r="S34" s="15" t="s">
        <v>132</v>
      </c>
      <c r="T34" s="10" t="s">
        <v>25</v>
      </c>
      <c r="U34" s="36"/>
    </row>
    <row r="35" spans="1:21" x14ac:dyDescent="0.3">
      <c r="A35" s="90"/>
      <c r="B35" s="38" t="s">
        <v>200</v>
      </c>
      <c r="C35" s="38"/>
      <c r="D35" s="32"/>
      <c r="E35" s="33"/>
      <c r="F35" s="34"/>
      <c r="G35" s="1">
        <v>54620.7</v>
      </c>
      <c r="H35" s="34">
        <f t="shared" si="8"/>
        <v>54620.7</v>
      </c>
      <c r="I35" s="35"/>
      <c r="J35" s="33"/>
      <c r="K35" s="34"/>
      <c r="L35" s="1"/>
      <c r="M35" s="34">
        <f t="shared" si="9"/>
        <v>0</v>
      </c>
      <c r="N35" s="35"/>
      <c r="O35" s="32"/>
      <c r="P35" s="34"/>
      <c r="Q35" s="1"/>
      <c r="R35" s="34">
        <f t="shared" si="10"/>
        <v>0</v>
      </c>
      <c r="S35" s="15" t="s">
        <v>132</v>
      </c>
      <c r="U35" s="36"/>
    </row>
    <row r="36" spans="1:21" ht="56.25" x14ac:dyDescent="0.3">
      <c r="A36" s="90"/>
      <c r="B36" s="38" t="s">
        <v>124</v>
      </c>
      <c r="C36" s="38" t="s">
        <v>28</v>
      </c>
      <c r="D36" s="32">
        <f>D38+D39+D40</f>
        <v>619485.5</v>
      </c>
      <c r="E36" s="33">
        <f>E38+E39+E40</f>
        <v>0</v>
      </c>
      <c r="F36" s="34">
        <f t="shared" si="0"/>
        <v>619485.5</v>
      </c>
      <c r="G36" s="1">
        <f>G38+G39+G40+G41</f>
        <v>222299.2</v>
      </c>
      <c r="H36" s="34">
        <f t="shared" si="8"/>
        <v>841784.7</v>
      </c>
      <c r="I36" s="35">
        <f t="shared" ref="I36:N36" si="11">I38+I39+I40</f>
        <v>567480</v>
      </c>
      <c r="J36" s="33">
        <f>J38+J39+J40</f>
        <v>0</v>
      </c>
      <c r="K36" s="34">
        <f t="shared" si="2"/>
        <v>567480</v>
      </c>
      <c r="L36" s="1">
        <f>L38+L39+L40+L41</f>
        <v>-222299.2</v>
      </c>
      <c r="M36" s="34">
        <f t="shared" si="9"/>
        <v>345180.8</v>
      </c>
      <c r="N36" s="35">
        <f t="shared" si="11"/>
        <v>0</v>
      </c>
      <c r="O36" s="32">
        <f>O38+O39+O40</f>
        <v>0</v>
      </c>
      <c r="P36" s="34">
        <f t="shared" si="3"/>
        <v>0</v>
      </c>
      <c r="Q36" s="1">
        <f>Q38+Q39+Q40+Q41</f>
        <v>0</v>
      </c>
      <c r="R36" s="34">
        <f t="shared" si="10"/>
        <v>0</v>
      </c>
      <c r="S36" s="15"/>
      <c r="U36" s="36"/>
    </row>
    <row r="37" spans="1:21" x14ac:dyDescent="0.3">
      <c r="A37" s="90"/>
      <c r="B37" s="37" t="s">
        <v>5</v>
      </c>
      <c r="C37" s="40"/>
      <c r="D37" s="32"/>
      <c r="E37" s="33"/>
      <c r="F37" s="34"/>
      <c r="G37" s="1"/>
      <c r="H37" s="34"/>
      <c r="I37" s="35"/>
      <c r="J37" s="33"/>
      <c r="K37" s="34"/>
      <c r="L37" s="1"/>
      <c r="M37" s="34"/>
      <c r="N37" s="35"/>
      <c r="O37" s="32"/>
      <c r="P37" s="34"/>
      <c r="Q37" s="1"/>
      <c r="R37" s="34"/>
      <c r="S37" s="15"/>
      <c r="U37" s="36"/>
    </row>
    <row r="38" spans="1:21" hidden="1" x14ac:dyDescent="0.3">
      <c r="A38" s="91"/>
      <c r="B38" s="30" t="s">
        <v>6</v>
      </c>
      <c r="C38" s="40"/>
      <c r="D38" s="33">
        <v>92554.3</v>
      </c>
      <c r="E38" s="33"/>
      <c r="F38" s="34">
        <f t="shared" si="0"/>
        <v>92554.3</v>
      </c>
      <c r="G38" s="1">
        <v>-92554.3</v>
      </c>
      <c r="H38" s="34">
        <f t="shared" ref="H38:H61" si="12">F38+G38</f>
        <v>0</v>
      </c>
      <c r="I38" s="34">
        <v>222299.2</v>
      </c>
      <c r="J38" s="33"/>
      <c r="K38" s="34">
        <f t="shared" si="2"/>
        <v>222299.2</v>
      </c>
      <c r="L38" s="1">
        <v>-222299.2</v>
      </c>
      <c r="M38" s="34">
        <f t="shared" ref="M38:M61" si="13">K38+L38</f>
        <v>0</v>
      </c>
      <c r="N38" s="34">
        <v>0</v>
      </c>
      <c r="O38" s="32"/>
      <c r="P38" s="34">
        <f t="shared" si="3"/>
        <v>0</v>
      </c>
      <c r="Q38" s="1"/>
      <c r="R38" s="34">
        <f t="shared" ref="R38:R61" si="14">P38+Q38</f>
        <v>0</v>
      </c>
      <c r="S38" s="15" t="s">
        <v>132</v>
      </c>
      <c r="T38" s="10" t="s">
        <v>25</v>
      </c>
      <c r="U38" s="36"/>
    </row>
    <row r="39" spans="1:21" x14ac:dyDescent="0.3">
      <c r="A39" s="90"/>
      <c r="B39" s="37" t="s">
        <v>64</v>
      </c>
      <c r="C39" s="40"/>
      <c r="D39" s="32">
        <v>26346.6</v>
      </c>
      <c r="E39" s="33"/>
      <c r="F39" s="34">
        <f t="shared" si="0"/>
        <v>26346.6</v>
      </c>
      <c r="G39" s="1">
        <f>-2634.656+2634.656</f>
        <v>0</v>
      </c>
      <c r="H39" s="34">
        <f t="shared" si="12"/>
        <v>26346.6</v>
      </c>
      <c r="I39" s="35">
        <v>345180.8</v>
      </c>
      <c r="J39" s="33"/>
      <c r="K39" s="34">
        <f t="shared" si="2"/>
        <v>345180.8</v>
      </c>
      <c r="L39" s="1"/>
      <c r="M39" s="34">
        <f t="shared" si="13"/>
        <v>345180.8</v>
      </c>
      <c r="N39" s="35">
        <v>0</v>
      </c>
      <c r="O39" s="32"/>
      <c r="P39" s="34">
        <f t="shared" si="3"/>
        <v>0</v>
      </c>
      <c r="Q39" s="1"/>
      <c r="R39" s="34">
        <f t="shared" si="14"/>
        <v>0</v>
      </c>
      <c r="S39" s="15" t="s">
        <v>139</v>
      </c>
      <c r="U39" s="36"/>
    </row>
    <row r="40" spans="1:21" x14ac:dyDescent="0.3">
      <c r="A40" s="90"/>
      <c r="B40" s="37" t="s">
        <v>17</v>
      </c>
      <c r="C40" s="40"/>
      <c r="D40" s="32">
        <v>500584.6</v>
      </c>
      <c r="E40" s="33"/>
      <c r="F40" s="34">
        <f t="shared" si="0"/>
        <v>500584.6</v>
      </c>
      <c r="G40" s="1">
        <v>-50058.46</v>
      </c>
      <c r="H40" s="34">
        <f t="shared" si="12"/>
        <v>450526.13999999996</v>
      </c>
      <c r="I40" s="35">
        <v>0</v>
      </c>
      <c r="J40" s="33"/>
      <c r="K40" s="34">
        <f t="shared" si="2"/>
        <v>0</v>
      </c>
      <c r="L40" s="1"/>
      <c r="M40" s="34">
        <f t="shared" si="13"/>
        <v>0</v>
      </c>
      <c r="N40" s="35">
        <v>0</v>
      </c>
      <c r="O40" s="32"/>
      <c r="P40" s="34">
        <f t="shared" si="3"/>
        <v>0</v>
      </c>
      <c r="Q40" s="1"/>
      <c r="R40" s="34">
        <f t="shared" si="14"/>
        <v>0</v>
      </c>
      <c r="S40" s="15" t="s">
        <v>138</v>
      </c>
      <c r="U40" s="36"/>
    </row>
    <row r="41" spans="1:21" x14ac:dyDescent="0.3">
      <c r="A41" s="89"/>
      <c r="B41" s="38" t="s">
        <v>200</v>
      </c>
      <c r="C41" s="40"/>
      <c r="D41" s="32"/>
      <c r="E41" s="33"/>
      <c r="F41" s="34"/>
      <c r="G41" s="1">
        <v>364911.96</v>
      </c>
      <c r="H41" s="34">
        <f t="shared" si="12"/>
        <v>364911.96</v>
      </c>
      <c r="I41" s="35"/>
      <c r="J41" s="33"/>
      <c r="K41" s="34"/>
      <c r="L41" s="1"/>
      <c r="M41" s="34">
        <f t="shared" si="13"/>
        <v>0</v>
      </c>
      <c r="N41" s="35"/>
      <c r="O41" s="32"/>
      <c r="P41" s="34"/>
      <c r="Q41" s="1"/>
      <c r="R41" s="34">
        <f t="shared" si="14"/>
        <v>0</v>
      </c>
      <c r="S41" s="15" t="s">
        <v>132</v>
      </c>
      <c r="U41" s="36"/>
    </row>
    <row r="42" spans="1:21" ht="56.25" x14ac:dyDescent="0.3">
      <c r="A42" s="29" t="s">
        <v>145</v>
      </c>
      <c r="B42" s="37" t="s">
        <v>193</v>
      </c>
      <c r="C42" s="38" t="s">
        <v>28</v>
      </c>
      <c r="D42" s="32">
        <v>25000</v>
      </c>
      <c r="E42" s="33"/>
      <c r="F42" s="34">
        <f t="shared" si="0"/>
        <v>25000</v>
      </c>
      <c r="G42" s="1">
        <f>G44+G45</f>
        <v>186763.856</v>
      </c>
      <c r="H42" s="34">
        <f t="shared" si="12"/>
        <v>211763.856</v>
      </c>
      <c r="I42" s="35">
        <v>100000</v>
      </c>
      <c r="J42" s="33"/>
      <c r="K42" s="34">
        <f t="shared" si="2"/>
        <v>100000</v>
      </c>
      <c r="L42" s="1">
        <f>L44+L45</f>
        <v>409465.24400000001</v>
      </c>
      <c r="M42" s="34">
        <f t="shared" si="13"/>
        <v>509465.24400000001</v>
      </c>
      <c r="N42" s="35">
        <v>757100.7</v>
      </c>
      <c r="O42" s="32"/>
      <c r="P42" s="34">
        <f t="shared" si="3"/>
        <v>757100.7</v>
      </c>
      <c r="Q42" s="1">
        <f>Q44+Q45</f>
        <v>-11041.07</v>
      </c>
      <c r="R42" s="34">
        <f t="shared" si="14"/>
        <v>746059.63</v>
      </c>
      <c r="S42" s="15"/>
      <c r="U42" s="36"/>
    </row>
    <row r="43" spans="1:21" x14ac:dyDescent="0.3">
      <c r="A43" s="41"/>
      <c r="B43" s="37" t="s">
        <v>5</v>
      </c>
      <c r="C43" s="38"/>
      <c r="D43" s="32"/>
      <c r="E43" s="33"/>
      <c r="F43" s="34"/>
      <c r="G43" s="1"/>
      <c r="H43" s="34"/>
      <c r="I43" s="35"/>
      <c r="J43" s="33"/>
      <c r="K43" s="34"/>
      <c r="L43" s="1"/>
      <c r="M43" s="34"/>
      <c r="N43" s="35"/>
      <c r="O43" s="32"/>
      <c r="P43" s="34"/>
      <c r="Q43" s="1"/>
      <c r="R43" s="34"/>
      <c r="S43" s="15"/>
      <c r="U43" s="36"/>
    </row>
    <row r="44" spans="1:21" hidden="1" x14ac:dyDescent="0.3">
      <c r="A44" s="41"/>
      <c r="B44" s="30" t="s">
        <v>6</v>
      </c>
      <c r="C44" s="31"/>
      <c r="D44" s="32"/>
      <c r="E44" s="33"/>
      <c r="F44" s="34">
        <v>25000</v>
      </c>
      <c r="G44" s="1">
        <v>-25000</v>
      </c>
      <c r="H44" s="34">
        <f t="shared" si="12"/>
        <v>0</v>
      </c>
      <c r="I44" s="35"/>
      <c r="J44" s="33"/>
      <c r="K44" s="34">
        <v>100000</v>
      </c>
      <c r="L44" s="1">
        <v>409465.24400000001</v>
      </c>
      <c r="M44" s="34">
        <f t="shared" si="13"/>
        <v>509465.24400000001</v>
      </c>
      <c r="N44" s="35"/>
      <c r="O44" s="32"/>
      <c r="P44" s="34">
        <v>757100.7</v>
      </c>
      <c r="Q44" s="1">
        <v>-11041.07</v>
      </c>
      <c r="R44" s="34">
        <f t="shared" si="14"/>
        <v>746059.63</v>
      </c>
      <c r="S44" s="15" t="s">
        <v>133</v>
      </c>
      <c r="T44" s="10" t="s">
        <v>25</v>
      </c>
      <c r="U44" s="36"/>
    </row>
    <row r="45" spans="1:21" x14ac:dyDescent="0.3">
      <c r="A45" s="41"/>
      <c r="B45" s="38" t="s">
        <v>200</v>
      </c>
      <c r="C45" s="38"/>
      <c r="D45" s="32"/>
      <c r="E45" s="33"/>
      <c r="F45" s="34"/>
      <c r="G45" s="1">
        <v>211763.856</v>
      </c>
      <c r="H45" s="34">
        <f t="shared" si="12"/>
        <v>211763.856</v>
      </c>
      <c r="I45" s="35"/>
      <c r="J45" s="33"/>
      <c r="K45" s="34"/>
      <c r="L45" s="1"/>
      <c r="M45" s="34">
        <f t="shared" si="13"/>
        <v>0</v>
      </c>
      <c r="N45" s="35"/>
      <c r="O45" s="32"/>
      <c r="P45" s="34"/>
      <c r="Q45" s="1"/>
      <c r="R45" s="34">
        <f t="shared" si="14"/>
        <v>0</v>
      </c>
      <c r="S45" s="15" t="s">
        <v>133</v>
      </c>
      <c r="U45" s="36"/>
    </row>
    <row r="46" spans="1:21" ht="56.25" x14ac:dyDescent="0.3">
      <c r="A46" s="76" t="s">
        <v>146</v>
      </c>
      <c r="B46" s="86" t="s">
        <v>125</v>
      </c>
      <c r="C46" s="38" t="s">
        <v>28</v>
      </c>
      <c r="D46" s="32">
        <v>157309.6</v>
      </c>
      <c r="E46" s="33"/>
      <c r="F46" s="34">
        <f t="shared" si="0"/>
        <v>157309.6</v>
      </c>
      <c r="G46" s="1">
        <v>6917.74</v>
      </c>
      <c r="H46" s="34">
        <f t="shared" si="12"/>
        <v>164227.34</v>
      </c>
      <c r="I46" s="35">
        <v>0</v>
      </c>
      <c r="J46" s="33"/>
      <c r="K46" s="34">
        <f t="shared" si="2"/>
        <v>0</v>
      </c>
      <c r="L46" s="1"/>
      <c r="M46" s="34">
        <f t="shared" si="13"/>
        <v>0</v>
      </c>
      <c r="N46" s="35">
        <v>0</v>
      </c>
      <c r="O46" s="32"/>
      <c r="P46" s="34">
        <f t="shared" si="3"/>
        <v>0</v>
      </c>
      <c r="Q46" s="1"/>
      <c r="R46" s="34">
        <f t="shared" si="14"/>
        <v>0</v>
      </c>
      <c r="S46" s="15" t="s">
        <v>134</v>
      </c>
      <c r="U46" s="36"/>
    </row>
    <row r="47" spans="1:21" ht="37.5" x14ac:dyDescent="0.3">
      <c r="A47" s="77"/>
      <c r="B47" s="87"/>
      <c r="C47" s="38" t="s">
        <v>38</v>
      </c>
      <c r="D47" s="32">
        <v>1534.9</v>
      </c>
      <c r="E47" s="33"/>
      <c r="F47" s="34">
        <f t="shared" si="0"/>
        <v>1534.9</v>
      </c>
      <c r="G47" s="1"/>
      <c r="H47" s="34">
        <f t="shared" si="12"/>
        <v>1534.9</v>
      </c>
      <c r="I47" s="35">
        <v>0</v>
      </c>
      <c r="J47" s="33"/>
      <c r="K47" s="34">
        <f t="shared" si="2"/>
        <v>0</v>
      </c>
      <c r="L47" s="1"/>
      <c r="M47" s="34">
        <f t="shared" si="13"/>
        <v>0</v>
      </c>
      <c r="N47" s="35">
        <v>0</v>
      </c>
      <c r="O47" s="32"/>
      <c r="P47" s="34">
        <f t="shared" si="3"/>
        <v>0</v>
      </c>
      <c r="Q47" s="1"/>
      <c r="R47" s="34">
        <f t="shared" si="14"/>
        <v>0</v>
      </c>
      <c r="S47" s="15" t="s">
        <v>134</v>
      </c>
      <c r="U47" s="36"/>
    </row>
    <row r="48" spans="1:21" ht="56.25" x14ac:dyDescent="0.3">
      <c r="A48" s="76" t="s">
        <v>147</v>
      </c>
      <c r="B48" s="86" t="s">
        <v>126</v>
      </c>
      <c r="C48" s="38" t="s">
        <v>28</v>
      </c>
      <c r="D48" s="32">
        <v>122109.1</v>
      </c>
      <c r="E48" s="33"/>
      <c r="F48" s="34">
        <f t="shared" si="0"/>
        <v>122109.1</v>
      </c>
      <c r="G48" s="1">
        <v>65.174000000000007</v>
      </c>
      <c r="H48" s="34">
        <f t="shared" si="12"/>
        <v>122174.274</v>
      </c>
      <c r="I48" s="35">
        <v>0</v>
      </c>
      <c r="J48" s="33"/>
      <c r="K48" s="34">
        <f t="shared" si="2"/>
        <v>0</v>
      </c>
      <c r="L48" s="1"/>
      <c r="M48" s="34">
        <f t="shared" si="13"/>
        <v>0</v>
      </c>
      <c r="N48" s="35">
        <v>0</v>
      </c>
      <c r="O48" s="32"/>
      <c r="P48" s="34">
        <f t="shared" si="3"/>
        <v>0</v>
      </c>
      <c r="Q48" s="1"/>
      <c r="R48" s="34">
        <f t="shared" si="14"/>
        <v>0</v>
      </c>
      <c r="S48" s="15" t="s">
        <v>135</v>
      </c>
      <c r="U48" s="36"/>
    </row>
    <row r="49" spans="1:21" ht="37.5" x14ac:dyDescent="0.3">
      <c r="A49" s="77"/>
      <c r="B49" s="87"/>
      <c r="C49" s="38" t="s">
        <v>38</v>
      </c>
      <c r="D49" s="32">
        <v>377.3</v>
      </c>
      <c r="E49" s="33"/>
      <c r="F49" s="34">
        <f t="shared" si="0"/>
        <v>377.3</v>
      </c>
      <c r="G49" s="1"/>
      <c r="H49" s="34">
        <f t="shared" si="12"/>
        <v>377.3</v>
      </c>
      <c r="I49" s="35">
        <v>0</v>
      </c>
      <c r="J49" s="33"/>
      <c r="K49" s="34">
        <f t="shared" si="2"/>
        <v>0</v>
      </c>
      <c r="L49" s="1"/>
      <c r="M49" s="34">
        <f t="shared" si="13"/>
        <v>0</v>
      </c>
      <c r="N49" s="35">
        <v>0</v>
      </c>
      <c r="O49" s="32"/>
      <c r="P49" s="34">
        <f t="shared" si="3"/>
        <v>0</v>
      </c>
      <c r="Q49" s="1"/>
      <c r="R49" s="34">
        <f t="shared" si="14"/>
        <v>0</v>
      </c>
      <c r="S49" s="15" t="s">
        <v>135</v>
      </c>
      <c r="U49" s="36"/>
    </row>
    <row r="50" spans="1:21" ht="56.25" x14ac:dyDescent="0.3">
      <c r="A50" s="76" t="s">
        <v>148</v>
      </c>
      <c r="B50" s="86" t="s">
        <v>127</v>
      </c>
      <c r="C50" s="38" t="s">
        <v>28</v>
      </c>
      <c r="D50" s="32">
        <v>53552.5</v>
      </c>
      <c r="E50" s="33"/>
      <c r="F50" s="34">
        <f t="shared" si="0"/>
        <v>53552.5</v>
      </c>
      <c r="G50" s="1"/>
      <c r="H50" s="34">
        <f t="shared" si="12"/>
        <v>53552.5</v>
      </c>
      <c r="I50" s="35">
        <v>51507.3</v>
      </c>
      <c r="J50" s="33"/>
      <c r="K50" s="34">
        <f t="shared" si="2"/>
        <v>51507.3</v>
      </c>
      <c r="L50" s="1"/>
      <c r="M50" s="34">
        <f t="shared" si="13"/>
        <v>51507.3</v>
      </c>
      <c r="N50" s="35">
        <v>0</v>
      </c>
      <c r="O50" s="32"/>
      <c r="P50" s="34">
        <f t="shared" si="3"/>
        <v>0</v>
      </c>
      <c r="Q50" s="1"/>
      <c r="R50" s="34">
        <f t="shared" si="14"/>
        <v>0</v>
      </c>
      <c r="S50" s="15" t="s">
        <v>136</v>
      </c>
      <c r="U50" s="36"/>
    </row>
    <row r="51" spans="1:21" ht="37.5" x14ac:dyDescent="0.3">
      <c r="A51" s="77"/>
      <c r="B51" s="87"/>
      <c r="C51" s="38" t="s">
        <v>38</v>
      </c>
      <c r="D51" s="32">
        <v>0</v>
      </c>
      <c r="E51" s="33"/>
      <c r="F51" s="34">
        <f t="shared" si="0"/>
        <v>0</v>
      </c>
      <c r="G51" s="1"/>
      <c r="H51" s="34">
        <f t="shared" si="12"/>
        <v>0</v>
      </c>
      <c r="I51" s="35">
        <v>1410.5</v>
      </c>
      <c r="J51" s="33"/>
      <c r="K51" s="34">
        <f t="shared" si="2"/>
        <v>1410.5</v>
      </c>
      <c r="L51" s="1"/>
      <c r="M51" s="34">
        <f t="shared" si="13"/>
        <v>1410.5</v>
      </c>
      <c r="N51" s="35">
        <v>0</v>
      </c>
      <c r="O51" s="32"/>
      <c r="P51" s="34">
        <f t="shared" si="3"/>
        <v>0</v>
      </c>
      <c r="Q51" s="1"/>
      <c r="R51" s="34">
        <f t="shared" si="14"/>
        <v>0</v>
      </c>
      <c r="S51" s="15" t="s">
        <v>136</v>
      </c>
      <c r="U51" s="36"/>
    </row>
    <row r="52" spans="1:21" ht="56.25" x14ac:dyDescent="0.3">
      <c r="A52" s="29" t="s">
        <v>149</v>
      </c>
      <c r="B52" s="37" t="s">
        <v>217</v>
      </c>
      <c r="C52" s="38" t="s">
        <v>28</v>
      </c>
      <c r="D52" s="32"/>
      <c r="E52" s="33"/>
      <c r="F52" s="34"/>
      <c r="G52" s="1">
        <f>G54+G55</f>
        <v>121768.00599999999</v>
      </c>
      <c r="H52" s="34">
        <f t="shared" si="12"/>
        <v>121768.00599999999</v>
      </c>
      <c r="I52" s="35"/>
      <c r="J52" s="33"/>
      <c r="K52" s="34"/>
      <c r="L52" s="1"/>
      <c r="M52" s="34">
        <f t="shared" si="13"/>
        <v>0</v>
      </c>
      <c r="N52" s="35"/>
      <c r="O52" s="32"/>
      <c r="P52" s="34"/>
      <c r="Q52" s="1"/>
      <c r="R52" s="34">
        <f t="shared" si="14"/>
        <v>0</v>
      </c>
      <c r="S52" s="15"/>
      <c r="U52" s="36"/>
    </row>
    <row r="53" spans="1:21" x14ac:dyDescent="0.3">
      <c r="A53" s="29"/>
      <c r="B53" s="37" t="s">
        <v>5</v>
      </c>
      <c r="C53" s="38"/>
      <c r="D53" s="32"/>
      <c r="E53" s="33"/>
      <c r="F53" s="34"/>
      <c r="G53" s="1"/>
      <c r="H53" s="34"/>
      <c r="I53" s="35"/>
      <c r="J53" s="33"/>
      <c r="K53" s="34"/>
      <c r="L53" s="1"/>
      <c r="M53" s="34"/>
      <c r="N53" s="35"/>
      <c r="O53" s="32"/>
      <c r="P53" s="34"/>
      <c r="Q53" s="1"/>
      <c r="R53" s="34"/>
      <c r="S53" s="15"/>
      <c r="U53" s="36"/>
    </row>
    <row r="54" spans="1:21" hidden="1" x14ac:dyDescent="0.3">
      <c r="A54" s="42"/>
      <c r="B54" s="30" t="s">
        <v>6</v>
      </c>
      <c r="C54" s="31"/>
      <c r="D54" s="32"/>
      <c r="E54" s="33"/>
      <c r="F54" s="34"/>
      <c r="G54" s="1">
        <v>95080.23</v>
      </c>
      <c r="H54" s="34">
        <f t="shared" si="12"/>
        <v>95080.23</v>
      </c>
      <c r="I54" s="35"/>
      <c r="J54" s="33"/>
      <c r="K54" s="34"/>
      <c r="L54" s="1"/>
      <c r="M54" s="34">
        <f t="shared" si="13"/>
        <v>0</v>
      </c>
      <c r="N54" s="35"/>
      <c r="O54" s="32"/>
      <c r="P54" s="34"/>
      <c r="Q54" s="1"/>
      <c r="R54" s="34">
        <f t="shared" si="14"/>
        <v>0</v>
      </c>
      <c r="S54" s="15" t="s">
        <v>218</v>
      </c>
      <c r="T54" s="10" t="s">
        <v>25</v>
      </c>
      <c r="U54" s="36"/>
    </row>
    <row r="55" spans="1:21" x14ac:dyDescent="0.3">
      <c r="A55" s="29"/>
      <c r="B55" s="37" t="s">
        <v>200</v>
      </c>
      <c r="C55" s="38"/>
      <c r="D55" s="32"/>
      <c r="E55" s="33"/>
      <c r="F55" s="34"/>
      <c r="G55" s="1">
        <v>26687.776000000002</v>
      </c>
      <c r="H55" s="34">
        <f t="shared" si="12"/>
        <v>26687.776000000002</v>
      </c>
      <c r="I55" s="35"/>
      <c r="J55" s="33"/>
      <c r="K55" s="34"/>
      <c r="L55" s="1"/>
      <c r="M55" s="34">
        <f t="shared" si="13"/>
        <v>0</v>
      </c>
      <c r="N55" s="35"/>
      <c r="O55" s="32"/>
      <c r="P55" s="34"/>
      <c r="Q55" s="1"/>
      <c r="R55" s="34">
        <f t="shared" si="14"/>
        <v>0</v>
      </c>
      <c r="S55" s="15" t="s">
        <v>218</v>
      </c>
      <c r="U55" s="36"/>
    </row>
    <row r="56" spans="1:21" ht="56.25" x14ac:dyDescent="0.3">
      <c r="A56" s="29" t="s">
        <v>150</v>
      </c>
      <c r="B56" s="37" t="s">
        <v>219</v>
      </c>
      <c r="C56" s="38" t="s">
        <v>28</v>
      </c>
      <c r="D56" s="32"/>
      <c r="E56" s="33"/>
      <c r="F56" s="34"/>
      <c r="G56" s="1">
        <f>G58+G59</f>
        <v>13869.562</v>
      </c>
      <c r="H56" s="34">
        <f t="shared" si="12"/>
        <v>13869.562</v>
      </c>
      <c r="I56" s="35"/>
      <c r="J56" s="33"/>
      <c r="K56" s="34"/>
      <c r="L56" s="1"/>
      <c r="M56" s="34">
        <f t="shared" si="13"/>
        <v>0</v>
      </c>
      <c r="N56" s="35"/>
      <c r="O56" s="32"/>
      <c r="P56" s="34"/>
      <c r="Q56" s="1"/>
      <c r="R56" s="34">
        <f t="shared" si="14"/>
        <v>0</v>
      </c>
      <c r="S56" s="15"/>
      <c r="U56" s="36"/>
    </row>
    <row r="57" spans="1:21" x14ac:dyDescent="0.3">
      <c r="A57" s="29"/>
      <c r="B57" s="37" t="s">
        <v>5</v>
      </c>
      <c r="C57" s="38"/>
      <c r="D57" s="32"/>
      <c r="E57" s="33"/>
      <c r="F57" s="34"/>
      <c r="G57" s="1"/>
      <c r="H57" s="34"/>
      <c r="I57" s="35"/>
      <c r="J57" s="33"/>
      <c r="K57" s="34"/>
      <c r="L57" s="1"/>
      <c r="M57" s="34"/>
      <c r="N57" s="35"/>
      <c r="O57" s="32"/>
      <c r="P57" s="34"/>
      <c r="Q57" s="1"/>
      <c r="R57" s="34"/>
      <c r="S57" s="15"/>
      <c r="U57" s="36"/>
    </row>
    <row r="58" spans="1:21" hidden="1" x14ac:dyDescent="0.3">
      <c r="A58" s="42"/>
      <c r="B58" s="30" t="s">
        <v>6</v>
      </c>
      <c r="C58" s="31"/>
      <c r="D58" s="32"/>
      <c r="E58" s="33"/>
      <c r="F58" s="34"/>
      <c r="G58" s="1">
        <v>3705.857</v>
      </c>
      <c r="H58" s="34">
        <f t="shared" si="12"/>
        <v>3705.857</v>
      </c>
      <c r="I58" s="35"/>
      <c r="J58" s="33"/>
      <c r="K58" s="34"/>
      <c r="L58" s="1"/>
      <c r="M58" s="34">
        <f t="shared" si="13"/>
        <v>0</v>
      </c>
      <c r="N58" s="35"/>
      <c r="O58" s="32"/>
      <c r="P58" s="34"/>
      <c r="Q58" s="1"/>
      <c r="R58" s="34">
        <f t="shared" si="14"/>
        <v>0</v>
      </c>
      <c r="S58" s="15" t="s">
        <v>220</v>
      </c>
      <c r="T58" s="10" t="s">
        <v>25</v>
      </c>
      <c r="U58" s="36"/>
    </row>
    <row r="59" spans="1:21" x14ac:dyDescent="0.3">
      <c r="A59" s="29"/>
      <c r="B59" s="37" t="s">
        <v>200</v>
      </c>
      <c r="C59" s="38"/>
      <c r="D59" s="32"/>
      <c r="E59" s="33"/>
      <c r="F59" s="34"/>
      <c r="G59" s="1">
        <v>10163.705</v>
      </c>
      <c r="H59" s="34">
        <f t="shared" si="12"/>
        <v>10163.705</v>
      </c>
      <c r="I59" s="35"/>
      <c r="J59" s="33"/>
      <c r="K59" s="34"/>
      <c r="L59" s="1"/>
      <c r="M59" s="34">
        <f t="shared" si="13"/>
        <v>0</v>
      </c>
      <c r="N59" s="35"/>
      <c r="O59" s="32"/>
      <c r="P59" s="34"/>
      <c r="Q59" s="1"/>
      <c r="R59" s="34">
        <f t="shared" si="14"/>
        <v>0</v>
      </c>
      <c r="S59" s="15" t="s">
        <v>220</v>
      </c>
      <c r="U59" s="36"/>
    </row>
    <row r="60" spans="1:21" ht="56.25" x14ac:dyDescent="0.3">
      <c r="A60" s="29" t="s">
        <v>151</v>
      </c>
      <c r="B60" s="37" t="s">
        <v>236</v>
      </c>
      <c r="C60" s="38" t="s">
        <v>28</v>
      </c>
      <c r="D60" s="32"/>
      <c r="E60" s="33"/>
      <c r="F60" s="34"/>
      <c r="G60" s="1"/>
      <c r="H60" s="34">
        <f t="shared" si="12"/>
        <v>0</v>
      </c>
      <c r="I60" s="35"/>
      <c r="J60" s="33"/>
      <c r="K60" s="34"/>
      <c r="L60" s="1">
        <v>123188.321</v>
      </c>
      <c r="M60" s="34">
        <f t="shared" si="13"/>
        <v>123188.321</v>
      </c>
      <c r="N60" s="35"/>
      <c r="O60" s="32"/>
      <c r="P60" s="34"/>
      <c r="Q60" s="1">
        <v>391659.15399999998</v>
      </c>
      <c r="R60" s="34">
        <f t="shared" si="14"/>
        <v>391659.15399999998</v>
      </c>
      <c r="S60" s="15" t="s">
        <v>237</v>
      </c>
      <c r="U60" s="36"/>
    </row>
    <row r="61" spans="1:21" x14ac:dyDescent="0.3">
      <c r="A61" s="29"/>
      <c r="B61" s="37" t="s">
        <v>20</v>
      </c>
      <c r="C61" s="55"/>
      <c r="D61" s="17">
        <f>D66+D67+D68+D69+D74+D75+D76+D77+D78+D82+D85+D89+D92+D95</f>
        <v>1627824.9</v>
      </c>
      <c r="E61" s="17">
        <f>E66+E67+E68+E69+E74+E75+E76+E77+E78+E82+E85+E89+E92+E95</f>
        <v>0</v>
      </c>
      <c r="F61" s="18">
        <f t="shared" si="0"/>
        <v>1627824.9</v>
      </c>
      <c r="G61" s="17">
        <f>G66+G67+G68+G69+G74+G75+G76+G77+G78+G82+G85+G89+G92+G95</f>
        <v>-241182.39199999999</v>
      </c>
      <c r="H61" s="34">
        <f t="shared" si="12"/>
        <v>1386642.5079999999</v>
      </c>
      <c r="I61" s="18">
        <f t="shared" ref="I61:N61" si="15">I66+I67+I68+I69+I74+I75+I76+I77+I78+I82+I85+I89+I92+I95</f>
        <v>1550429.5</v>
      </c>
      <c r="J61" s="17">
        <f>J66+J67+J68+J69+J74+J75+J76+J77+J78+J82+J85+J89+J92+J95</f>
        <v>0</v>
      </c>
      <c r="K61" s="18">
        <f t="shared" si="2"/>
        <v>1550429.5</v>
      </c>
      <c r="L61" s="17">
        <f>L66+L67+L68+L69+L74+L75+L76+L77+L78+L82+L85+L89+L92+L95</f>
        <v>764563.52399999998</v>
      </c>
      <c r="M61" s="34">
        <f t="shared" si="13"/>
        <v>2314993.0240000002</v>
      </c>
      <c r="N61" s="18">
        <f t="shared" si="15"/>
        <v>1694249.2000000002</v>
      </c>
      <c r="O61" s="17">
        <f>O66+O67+O68+O69+O74+O75+O76+O77+O78+O82+O85+O89+O92+O95</f>
        <v>0</v>
      </c>
      <c r="P61" s="18">
        <f t="shared" si="3"/>
        <v>1694249.2000000002</v>
      </c>
      <c r="Q61" s="17">
        <f>Q66+Q67+Q68+Q69+Q74+Q75+Q76+Q77+Q78+Q82+Q85+Q89+Q92+Q95</f>
        <v>0</v>
      </c>
      <c r="R61" s="34">
        <f t="shared" si="14"/>
        <v>1694249.2000000002</v>
      </c>
      <c r="S61" s="19"/>
      <c r="T61" s="20"/>
      <c r="U61" s="27"/>
    </row>
    <row r="62" spans="1:21" x14ac:dyDescent="0.3">
      <c r="A62" s="29"/>
      <c r="B62" s="40" t="s">
        <v>5</v>
      </c>
      <c r="C62" s="55"/>
      <c r="D62" s="17"/>
      <c r="E62" s="17"/>
      <c r="F62" s="18"/>
      <c r="G62" s="17"/>
      <c r="H62" s="34"/>
      <c r="I62" s="18"/>
      <c r="J62" s="17"/>
      <c r="K62" s="18"/>
      <c r="L62" s="17"/>
      <c r="M62" s="34"/>
      <c r="N62" s="18"/>
      <c r="O62" s="17"/>
      <c r="P62" s="18"/>
      <c r="Q62" s="17"/>
      <c r="R62" s="34"/>
      <c r="S62" s="19"/>
      <c r="T62" s="20"/>
      <c r="U62" s="27"/>
    </row>
    <row r="63" spans="1:21" s="21" customFormat="1" hidden="1" x14ac:dyDescent="0.3">
      <c r="A63" s="16"/>
      <c r="B63" s="22" t="s">
        <v>6</v>
      </c>
      <c r="C63" s="44"/>
      <c r="D63" s="17">
        <f>D66+D67+D68+D74+D75+D76+D77+D80+D71</f>
        <v>373167</v>
      </c>
      <c r="E63" s="17">
        <f>E66+E67+E68+E74+E75+E76+E77+E80+E71</f>
        <v>0</v>
      </c>
      <c r="F63" s="18">
        <f t="shared" si="0"/>
        <v>373167</v>
      </c>
      <c r="G63" s="17">
        <f>G66+G67+G68+G74+G75+G76+G77+G80+G71</f>
        <v>80004.202000000005</v>
      </c>
      <c r="H63" s="18">
        <f t="shared" ref="H63:H78" si="16">F63+G63</f>
        <v>453171.20199999999</v>
      </c>
      <c r="I63" s="18">
        <f>I66+I67+I68+I74+I75+I76+I77+I80+I71</f>
        <v>1000406.5</v>
      </c>
      <c r="J63" s="17">
        <f>J66+J67+J68+J69+J74+J75+J76+J77+J80</f>
        <v>0</v>
      </c>
      <c r="K63" s="18">
        <f t="shared" si="2"/>
        <v>1000406.5</v>
      </c>
      <c r="L63" s="17">
        <f>L66+L67+L68+L74+L75+L76+L77+L80+L71</f>
        <v>0</v>
      </c>
      <c r="M63" s="18">
        <f t="shared" ref="M63:M78" si="17">K63+L63</f>
        <v>1000406.5</v>
      </c>
      <c r="N63" s="18">
        <f t="shared" ref="N63" si="18">N66+N67+N68+N69+N74+N75+N76+N77+N80</f>
        <v>1252145.6000000001</v>
      </c>
      <c r="O63" s="17">
        <f>O66+O67+O68+O74+O75+O76+O77+O80+O71</f>
        <v>0</v>
      </c>
      <c r="P63" s="18">
        <f t="shared" si="3"/>
        <v>1252145.6000000001</v>
      </c>
      <c r="Q63" s="17">
        <f>Q66+Q67+Q68+Q74+Q75+Q76+Q77+Q80+Q71</f>
        <v>0</v>
      </c>
      <c r="R63" s="18">
        <f t="shared" ref="R63:R78" si="19">P63+Q63</f>
        <v>1252145.6000000001</v>
      </c>
      <c r="S63" s="19"/>
      <c r="T63" s="20" t="s">
        <v>25</v>
      </c>
      <c r="U63" s="27"/>
    </row>
    <row r="64" spans="1:21" x14ac:dyDescent="0.3">
      <c r="A64" s="29"/>
      <c r="B64" s="38" t="s">
        <v>64</v>
      </c>
      <c r="C64" s="55"/>
      <c r="D64" s="17">
        <f>D81+D84+D87+D91+D94+D72</f>
        <v>707035.1</v>
      </c>
      <c r="E64" s="17">
        <f>E81+E84+E87+E91+E94+E72</f>
        <v>0</v>
      </c>
      <c r="F64" s="18">
        <f>D64+E64</f>
        <v>707035.1</v>
      </c>
      <c r="G64" s="17">
        <f>G81+G84+G87+G91+G94+G72+G98</f>
        <v>-42548.894</v>
      </c>
      <c r="H64" s="34">
        <f t="shared" si="16"/>
        <v>664486.20600000001</v>
      </c>
      <c r="I64" s="18">
        <f>I81+I84+I87+I91+I94+I72</f>
        <v>351507.5</v>
      </c>
      <c r="J64" s="17">
        <f>J81+J84+J87+J91+J94</f>
        <v>0</v>
      </c>
      <c r="K64" s="18">
        <f t="shared" si="2"/>
        <v>351507.5</v>
      </c>
      <c r="L64" s="17">
        <f>L81+L84+L87+L91+L94+L72+L98</f>
        <v>764563.52399999998</v>
      </c>
      <c r="M64" s="34">
        <f t="shared" si="17"/>
        <v>1116071.024</v>
      </c>
      <c r="N64" s="18">
        <f t="shared" ref="N64" si="20">N81+N84+N87+N91+N94</f>
        <v>241189.8</v>
      </c>
      <c r="O64" s="17">
        <f>O81+O84+O87+O91+O94+O72</f>
        <v>0</v>
      </c>
      <c r="P64" s="18">
        <f t="shared" si="3"/>
        <v>241189.8</v>
      </c>
      <c r="Q64" s="17">
        <f>Q81+Q84+Q87+Q91+Q94+Q72+Q98</f>
        <v>0</v>
      </c>
      <c r="R64" s="34">
        <f t="shared" si="19"/>
        <v>241189.8</v>
      </c>
      <c r="S64" s="19"/>
      <c r="T64" s="20"/>
      <c r="U64" s="27"/>
    </row>
    <row r="65" spans="1:21" x14ac:dyDescent="0.3">
      <c r="A65" s="29"/>
      <c r="B65" s="38" t="s">
        <v>17</v>
      </c>
      <c r="C65" s="55"/>
      <c r="D65" s="17">
        <f>D88+D97+D73</f>
        <v>547622.80000000005</v>
      </c>
      <c r="E65" s="17">
        <f>E88+E97+E73</f>
        <v>0</v>
      </c>
      <c r="F65" s="18">
        <f t="shared" si="0"/>
        <v>547622.80000000005</v>
      </c>
      <c r="G65" s="17">
        <f>G88+G97+G73</f>
        <v>-278637.69999999995</v>
      </c>
      <c r="H65" s="34">
        <f t="shared" si="16"/>
        <v>268985.10000000009</v>
      </c>
      <c r="I65" s="18">
        <f>I88+I97+I73</f>
        <v>198515.5</v>
      </c>
      <c r="J65" s="17">
        <f>J88+J97</f>
        <v>0</v>
      </c>
      <c r="K65" s="18">
        <f t="shared" si="2"/>
        <v>198515.5</v>
      </c>
      <c r="L65" s="17">
        <f>L88+L97+L73</f>
        <v>0</v>
      </c>
      <c r="M65" s="34">
        <f t="shared" si="17"/>
        <v>198515.5</v>
      </c>
      <c r="N65" s="18">
        <f t="shared" ref="N65" si="21">N88+N97</f>
        <v>200913.8</v>
      </c>
      <c r="O65" s="17">
        <f>O88+O97+O73</f>
        <v>0</v>
      </c>
      <c r="P65" s="18">
        <f t="shared" si="3"/>
        <v>200913.8</v>
      </c>
      <c r="Q65" s="17">
        <f>Q88+Q97+Q73</f>
        <v>0</v>
      </c>
      <c r="R65" s="34">
        <f t="shared" si="19"/>
        <v>200913.8</v>
      </c>
      <c r="S65" s="19"/>
      <c r="T65" s="20"/>
      <c r="U65" s="27"/>
    </row>
    <row r="66" spans="1:21" ht="56.25" x14ac:dyDescent="0.3">
      <c r="A66" s="29" t="s">
        <v>152</v>
      </c>
      <c r="B66" s="38" t="s">
        <v>29</v>
      </c>
      <c r="C66" s="55" t="s">
        <v>28</v>
      </c>
      <c r="D66" s="35">
        <v>0</v>
      </c>
      <c r="E66" s="34"/>
      <c r="F66" s="34">
        <f t="shared" si="0"/>
        <v>0</v>
      </c>
      <c r="G66" s="39"/>
      <c r="H66" s="34">
        <f t="shared" si="16"/>
        <v>0</v>
      </c>
      <c r="I66" s="35">
        <v>96899.3</v>
      </c>
      <c r="J66" s="34"/>
      <c r="K66" s="34">
        <f t="shared" si="2"/>
        <v>96899.3</v>
      </c>
      <c r="L66" s="39"/>
      <c r="M66" s="34">
        <f t="shared" si="17"/>
        <v>96899.3</v>
      </c>
      <c r="N66" s="35">
        <v>301615.5</v>
      </c>
      <c r="O66" s="35"/>
      <c r="P66" s="34">
        <f t="shared" si="3"/>
        <v>301615.5</v>
      </c>
      <c r="Q66" s="39"/>
      <c r="R66" s="34">
        <f t="shared" si="19"/>
        <v>301615.5</v>
      </c>
      <c r="S66" s="15">
        <v>1710141090</v>
      </c>
      <c r="U66" s="36"/>
    </row>
    <row r="67" spans="1:21" ht="56.25" x14ac:dyDescent="0.3">
      <c r="A67" s="29" t="s">
        <v>153</v>
      </c>
      <c r="B67" s="38" t="s">
        <v>194</v>
      </c>
      <c r="C67" s="55" t="s">
        <v>28</v>
      </c>
      <c r="D67" s="35">
        <v>0</v>
      </c>
      <c r="E67" s="34"/>
      <c r="F67" s="34">
        <f t="shared" si="0"/>
        <v>0</v>
      </c>
      <c r="G67" s="39"/>
      <c r="H67" s="34">
        <f t="shared" si="16"/>
        <v>0</v>
      </c>
      <c r="I67" s="35">
        <v>23507.200000000001</v>
      </c>
      <c r="J67" s="34"/>
      <c r="K67" s="34">
        <f t="shared" si="2"/>
        <v>23507.200000000001</v>
      </c>
      <c r="L67" s="39"/>
      <c r="M67" s="34">
        <f t="shared" si="17"/>
        <v>23507.200000000001</v>
      </c>
      <c r="N67" s="35">
        <v>50000</v>
      </c>
      <c r="O67" s="35"/>
      <c r="P67" s="34">
        <f t="shared" si="3"/>
        <v>50000</v>
      </c>
      <c r="Q67" s="39"/>
      <c r="R67" s="34">
        <f t="shared" si="19"/>
        <v>50000</v>
      </c>
      <c r="S67" s="15" t="s">
        <v>41</v>
      </c>
      <c r="U67" s="36"/>
    </row>
    <row r="68" spans="1:21" ht="75" x14ac:dyDescent="0.3">
      <c r="A68" s="29" t="s">
        <v>154</v>
      </c>
      <c r="B68" s="38" t="s">
        <v>30</v>
      </c>
      <c r="C68" s="55" t="s">
        <v>24</v>
      </c>
      <c r="D68" s="35">
        <v>6293</v>
      </c>
      <c r="E68" s="34"/>
      <c r="F68" s="34">
        <f t="shared" si="0"/>
        <v>6293</v>
      </c>
      <c r="G68" s="39">
        <v>2697</v>
      </c>
      <c r="H68" s="34">
        <f t="shared" si="16"/>
        <v>8990</v>
      </c>
      <c r="I68" s="35">
        <v>0</v>
      </c>
      <c r="J68" s="34"/>
      <c r="K68" s="34">
        <f t="shared" si="2"/>
        <v>0</v>
      </c>
      <c r="L68" s="39"/>
      <c r="M68" s="34">
        <f t="shared" si="17"/>
        <v>0</v>
      </c>
      <c r="N68" s="35">
        <v>0</v>
      </c>
      <c r="O68" s="35"/>
      <c r="P68" s="34">
        <f t="shared" si="3"/>
        <v>0</v>
      </c>
      <c r="Q68" s="39"/>
      <c r="R68" s="34">
        <f t="shared" si="19"/>
        <v>0</v>
      </c>
      <c r="S68" s="15" t="s">
        <v>34</v>
      </c>
      <c r="U68" s="36"/>
    </row>
    <row r="69" spans="1:21" ht="56.25" x14ac:dyDescent="0.3">
      <c r="A69" s="29" t="s">
        <v>155</v>
      </c>
      <c r="B69" s="38" t="s">
        <v>31</v>
      </c>
      <c r="C69" s="55" t="s">
        <v>28</v>
      </c>
      <c r="D69" s="35">
        <f>D71</f>
        <v>3235.7000000000003</v>
      </c>
      <c r="E69" s="34"/>
      <c r="F69" s="34">
        <f>D69+E69</f>
        <v>3235.7000000000003</v>
      </c>
      <c r="G69" s="39">
        <f>G71+G73+G72</f>
        <v>71370.498999999996</v>
      </c>
      <c r="H69" s="34">
        <f t="shared" si="16"/>
        <v>74606.198999999993</v>
      </c>
      <c r="I69" s="35">
        <v>0</v>
      </c>
      <c r="J69" s="34"/>
      <c r="K69" s="34">
        <f t="shared" si="2"/>
        <v>0</v>
      </c>
      <c r="L69" s="39">
        <f>L71+L73+L72</f>
        <v>0</v>
      </c>
      <c r="M69" s="34">
        <f t="shared" si="17"/>
        <v>0</v>
      </c>
      <c r="N69" s="35">
        <v>0</v>
      </c>
      <c r="O69" s="35"/>
      <c r="P69" s="34">
        <f t="shared" si="3"/>
        <v>0</v>
      </c>
      <c r="Q69" s="39">
        <f>Q71+Q73+Q72</f>
        <v>0</v>
      </c>
      <c r="R69" s="34">
        <f t="shared" si="19"/>
        <v>0</v>
      </c>
      <c r="S69" s="15"/>
      <c r="U69" s="36"/>
    </row>
    <row r="70" spans="1:21" x14ac:dyDescent="0.3">
      <c r="A70" s="29"/>
      <c r="B70" s="38" t="s">
        <v>5</v>
      </c>
      <c r="C70" s="55"/>
      <c r="D70" s="35"/>
      <c r="E70" s="34"/>
      <c r="F70" s="34"/>
      <c r="G70" s="39"/>
      <c r="H70" s="34"/>
      <c r="I70" s="35"/>
      <c r="J70" s="34"/>
      <c r="K70" s="34"/>
      <c r="L70" s="39"/>
      <c r="M70" s="34"/>
      <c r="N70" s="35"/>
      <c r="O70" s="35"/>
      <c r="P70" s="34"/>
      <c r="Q70" s="39"/>
      <c r="R70" s="34"/>
      <c r="S70" s="15"/>
      <c r="U70" s="36"/>
    </row>
    <row r="71" spans="1:21" hidden="1" x14ac:dyDescent="0.3">
      <c r="A71" s="29"/>
      <c r="B71" s="31" t="s">
        <v>6</v>
      </c>
      <c r="C71" s="45"/>
      <c r="D71" s="35">
        <v>3235.7000000000003</v>
      </c>
      <c r="E71" s="34"/>
      <c r="F71" s="34">
        <f t="shared" si="0"/>
        <v>3235.7000000000003</v>
      </c>
      <c r="G71" s="39">
        <v>101.657</v>
      </c>
      <c r="H71" s="34">
        <f t="shared" si="16"/>
        <v>3337.3570000000004</v>
      </c>
      <c r="I71" s="35"/>
      <c r="J71" s="34"/>
      <c r="K71" s="34">
        <f t="shared" si="2"/>
        <v>0</v>
      </c>
      <c r="L71" s="39"/>
      <c r="M71" s="34">
        <f t="shared" si="17"/>
        <v>0</v>
      </c>
      <c r="N71" s="35"/>
      <c r="O71" s="35"/>
      <c r="P71" s="34">
        <f t="shared" si="3"/>
        <v>0</v>
      </c>
      <c r="Q71" s="39"/>
      <c r="R71" s="34">
        <f t="shared" si="19"/>
        <v>0</v>
      </c>
      <c r="S71" s="15" t="s">
        <v>45</v>
      </c>
      <c r="T71" s="10" t="s">
        <v>25</v>
      </c>
      <c r="U71" s="36"/>
    </row>
    <row r="72" spans="1:21" x14ac:dyDescent="0.3">
      <c r="A72" s="29"/>
      <c r="B72" s="38" t="s">
        <v>64</v>
      </c>
      <c r="C72" s="55"/>
      <c r="D72" s="35"/>
      <c r="E72" s="34"/>
      <c r="F72" s="34">
        <f t="shared" si="0"/>
        <v>0</v>
      </c>
      <c r="G72" s="39">
        <v>3563.442</v>
      </c>
      <c r="H72" s="34">
        <f t="shared" si="16"/>
        <v>3563.442</v>
      </c>
      <c r="I72" s="35"/>
      <c r="J72" s="34"/>
      <c r="K72" s="34"/>
      <c r="L72" s="39"/>
      <c r="M72" s="34">
        <f t="shared" si="17"/>
        <v>0</v>
      </c>
      <c r="N72" s="35"/>
      <c r="O72" s="35"/>
      <c r="P72" s="34"/>
      <c r="Q72" s="39"/>
      <c r="R72" s="34">
        <f t="shared" si="19"/>
        <v>0</v>
      </c>
      <c r="S72" s="15" t="s">
        <v>202</v>
      </c>
      <c r="U72" s="36"/>
    </row>
    <row r="73" spans="1:21" x14ac:dyDescent="0.3">
      <c r="A73" s="29"/>
      <c r="B73" s="38" t="s">
        <v>17</v>
      </c>
      <c r="C73" s="55"/>
      <c r="D73" s="35"/>
      <c r="E73" s="34"/>
      <c r="F73" s="34">
        <f t="shared" si="0"/>
        <v>0</v>
      </c>
      <c r="G73" s="39">
        <v>67705.399999999994</v>
      </c>
      <c r="H73" s="34">
        <f t="shared" si="16"/>
        <v>67705.399999999994</v>
      </c>
      <c r="I73" s="35"/>
      <c r="J73" s="34"/>
      <c r="K73" s="34">
        <f t="shared" si="2"/>
        <v>0</v>
      </c>
      <c r="L73" s="39"/>
      <c r="M73" s="34">
        <f t="shared" si="17"/>
        <v>0</v>
      </c>
      <c r="N73" s="35"/>
      <c r="O73" s="35"/>
      <c r="P73" s="34">
        <f t="shared" si="3"/>
        <v>0</v>
      </c>
      <c r="Q73" s="39"/>
      <c r="R73" s="34">
        <f t="shared" si="19"/>
        <v>0</v>
      </c>
      <c r="S73" s="15" t="s">
        <v>202</v>
      </c>
      <c r="U73" s="36"/>
    </row>
    <row r="74" spans="1:21" ht="56.25" x14ac:dyDescent="0.3">
      <c r="A74" s="29" t="s">
        <v>156</v>
      </c>
      <c r="B74" s="38" t="s">
        <v>32</v>
      </c>
      <c r="C74" s="55" t="s">
        <v>28</v>
      </c>
      <c r="D74" s="35">
        <v>0</v>
      </c>
      <c r="E74" s="34"/>
      <c r="F74" s="34">
        <f t="shared" si="0"/>
        <v>0</v>
      </c>
      <c r="G74" s="39"/>
      <c r="H74" s="34">
        <f t="shared" si="16"/>
        <v>0</v>
      </c>
      <c r="I74" s="35">
        <v>80000</v>
      </c>
      <c r="J74" s="34"/>
      <c r="K74" s="34">
        <f t="shared" si="2"/>
        <v>80000</v>
      </c>
      <c r="L74" s="39"/>
      <c r="M74" s="34">
        <f t="shared" si="17"/>
        <v>80000</v>
      </c>
      <c r="N74" s="35">
        <v>100530.1</v>
      </c>
      <c r="O74" s="35"/>
      <c r="P74" s="34">
        <f t="shared" si="3"/>
        <v>100530.1</v>
      </c>
      <c r="Q74" s="39"/>
      <c r="R74" s="34">
        <f t="shared" si="19"/>
        <v>100530.1</v>
      </c>
      <c r="S74" s="15" t="s">
        <v>35</v>
      </c>
      <c r="U74" s="36"/>
    </row>
    <row r="75" spans="1:21" ht="75" x14ac:dyDescent="0.3">
      <c r="A75" s="29" t="s">
        <v>157</v>
      </c>
      <c r="B75" s="38" t="s">
        <v>40</v>
      </c>
      <c r="C75" s="55" t="s">
        <v>24</v>
      </c>
      <c r="D75" s="35">
        <v>3696</v>
      </c>
      <c r="E75" s="34"/>
      <c r="F75" s="34">
        <f t="shared" si="0"/>
        <v>3696</v>
      </c>
      <c r="G75" s="39"/>
      <c r="H75" s="34">
        <f t="shared" si="16"/>
        <v>3696</v>
      </c>
      <c r="I75" s="35">
        <v>0</v>
      </c>
      <c r="J75" s="34"/>
      <c r="K75" s="34">
        <f t="shared" si="2"/>
        <v>0</v>
      </c>
      <c r="L75" s="39"/>
      <c r="M75" s="34">
        <f t="shared" si="17"/>
        <v>0</v>
      </c>
      <c r="N75" s="35">
        <v>0</v>
      </c>
      <c r="O75" s="35"/>
      <c r="P75" s="34">
        <f t="shared" si="3"/>
        <v>0</v>
      </c>
      <c r="Q75" s="39"/>
      <c r="R75" s="34">
        <f t="shared" si="19"/>
        <v>0</v>
      </c>
      <c r="S75" s="15" t="s">
        <v>42</v>
      </c>
      <c r="U75" s="36"/>
    </row>
    <row r="76" spans="1:21" ht="75" x14ac:dyDescent="0.3">
      <c r="A76" s="29" t="s">
        <v>158</v>
      </c>
      <c r="B76" s="38" t="s">
        <v>195</v>
      </c>
      <c r="C76" s="55" t="s">
        <v>24</v>
      </c>
      <c r="D76" s="35">
        <v>279</v>
      </c>
      <c r="E76" s="34"/>
      <c r="F76" s="34">
        <f t="shared" si="0"/>
        <v>279</v>
      </c>
      <c r="G76" s="39"/>
      <c r="H76" s="34">
        <f t="shared" si="16"/>
        <v>279</v>
      </c>
      <c r="I76" s="35">
        <v>0</v>
      </c>
      <c r="J76" s="34"/>
      <c r="K76" s="34">
        <f t="shared" si="2"/>
        <v>0</v>
      </c>
      <c r="L76" s="39"/>
      <c r="M76" s="34">
        <f t="shared" si="17"/>
        <v>0</v>
      </c>
      <c r="N76" s="35">
        <v>0</v>
      </c>
      <c r="O76" s="35"/>
      <c r="P76" s="34">
        <f t="shared" si="3"/>
        <v>0</v>
      </c>
      <c r="Q76" s="39"/>
      <c r="R76" s="34">
        <f t="shared" si="19"/>
        <v>0</v>
      </c>
      <c r="S76" s="15" t="s">
        <v>43</v>
      </c>
      <c r="U76" s="36"/>
    </row>
    <row r="77" spans="1:21" ht="56.25" x14ac:dyDescent="0.3">
      <c r="A77" s="29" t="s">
        <v>159</v>
      </c>
      <c r="B77" s="38" t="s">
        <v>196</v>
      </c>
      <c r="C77" s="55" t="s">
        <v>28</v>
      </c>
      <c r="D77" s="35">
        <v>43764.3</v>
      </c>
      <c r="E77" s="34"/>
      <c r="F77" s="34">
        <f t="shared" si="0"/>
        <v>43764.3</v>
      </c>
      <c r="G77" s="39"/>
      <c r="H77" s="34">
        <f t="shared" si="16"/>
        <v>43764.3</v>
      </c>
      <c r="I77" s="35">
        <v>0</v>
      </c>
      <c r="J77" s="34"/>
      <c r="K77" s="34">
        <f t="shared" si="2"/>
        <v>0</v>
      </c>
      <c r="L77" s="39"/>
      <c r="M77" s="34">
        <f t="shared" si="17"/>
        <v>0</v>
      </c>
      <c r="N77" s="35">
        <v>0</v>
      </c>
      <c r="O77" s="35"/>
      <c r="P77" s="34">
        <f t="shared" si="3"/>
        <v>0</v>
      </c>
      <c r="Q77" s="39"/>
      <c r="R77" s="34">
        <f t="shared" si="19"/>
        <v>0</v>
      </c>
      <c r="S77" s="15" t="s">
        <v>44</v>
      </c>
      <c r="U77" s="36"/>
    </row>
    <row r="78" spans="1:21" ht="56.25" x14ac:dyDescent="0.3">
      <c r="A78" s="29" t="s">
        <v>160</v>
      </c>
      <c r="B78" s="38" t="s">
        <v>74</v>
      </c>
      <c r="C78" s="55" t="s">
        <v>3</v>
      </c>
      <c r="D78" s="35">
        <f>D80+D81</f>
        <v>315899</v>
      </c>
      <c r="E78" s="34">
        <f>E80+E81</f>
        <v>0</v>
      </c>
      <c r="F78" s="34">
        <f t="shared" si="0"/>
        <v>315899</v>
      </c>
      <c r="G78" s="39">
        <f>G80+G81</f>
        <v>77205.544999999998</v>
      </c>
      <c r="H78" s="34">
        <f t="shared" si="16"/>
        <v>393104.54499999998</v>
      </c>
      <c r="I78" s="35">
        <f t="shared" ref="I78:N78" si="22">I80+I81</f>
        <v>825025</v>
      </c>
      <c r="J78" s="34">
        <f>J80+J81</f>
        <v>0</v>
      </c>
      <c r="K78" s="34">
        <f t="shared" si="2"/>
        <v>825025</v>
      </c>
      <c r="L78" s="39">
        <f>L80+L81</f>
        <v>122845.276</v>
      </c>
      <c r="M78" s="34">
        <f t="shared" si="17"/>
        <v>947870.27599999995</v>
      </c>
      <c r="N78" s="35">
        <f t="shared" si="22"/>
        <v>800000</v>
      </c>
      <c r="O78" s="35">
        <f>O80+O81</f>
        <v>0</v>
      </c>
      <c r="P78" s="34">
        <f t="shared" si="3"/>
        <v>800000</v>
      </c>
      <c r="Q78" s="39">
        <f>Q80+Q81</f>
        <v>0</v>
      </c>
      <c r="R78" s="34">
        <f t="shared" si="19"/>
        <v>800000</v>
      </c>
      <c r="S78" s="15"/>
      <c r="U78" s="36"/>
    </row>
    <row r="79" spans="1:21" x14ac:dyDescent="0.3">
      <c r="A79" s="29"/>
      <c r="B79" s="38" t="s">
        <v>5</v>
      </c>
      <c r="C79" s="55"/>
      <c r="D79" s="35"/>
      <c r="E79" s="34"/>
      <c r="F79" s="34"/>
      <c r="G79" s="39"/>
      <c r="H79" s="34"/>
      <c r="I79" s="35"/>
      <c r="J79" s="34"/>
      <c r="K79" s="34"/>
      <c r="L79" s="39"/>
      <c r="M79" s="34"/>
      <c r="N79" s="35"/>
      <c r="O79" s="35"/>
      <c r="P79" s="34"/>
      <c r="Q79" s="39"/>
      <c r="R79" s="34"/>
      <c r="S79" s="15"/>
      <c r="U79" s="36"/>
    </row>
    <row r="80" spans="1:21" hidden="1" x14ac:dyDescent="0.3">
      <c r="A80" s="29"/>
      <c r="B80" s="31" t="s">
        <v>6</v>
      </c>
      <c r="C80" s="45"/>
      <c r="D80" s="34">
        <v>315899</v>
      </c>
      <c r="E80" s="34"/>
      <c r="F80" s="34">
        <f t="shared" si="0"/>
        <v>315899</v>
      </c>
      <c r="G80" s="39">
        <v>77205.544999999998</v>
      </c>
      <c r="H80" s="34">
        <f t="shared" ref="H80:H82" si="23">F80+G80</f>
        <v>393104.54499999998</v>
      </c>
      <c r="I80" s="34">
        <v>800000</v>
      </c>
      <c r="J80" s="34"/>
      <c r="K80" s="34">
        <f t="shared" si="2"/>
        <v>800000</v>
      </c>
      <c r="L80" s="39"/>
      <c r="M80" s="34">
        <f t="shared" ref="M80:M82" si="24">K80+L80</f>
        <v>800000</v>
      </c>
      <c r="N80" s="34">
        <v>800000</v>
      </c>
      <c r="O80" s="35"/>
      <c r="P80" s="34">
        <f t="shared" si="3"/>
        <v>800000</v>
      </c>
      <c r="Q80" s="39"/>
      <c r="R80" s="34">
        <f t="shared" ref="R80:R82" si="25">P80+Q80</f>
        <v>800000</v>
      </c>
      <c r="S80" s="15" t="s">
        <v>198</v>
      </c>
      <c r="T80" s="10" t="s">
        <v>25</v>
      </c>
      <c r="U80" s="36"/>
    </row>
    <row r="81" spans="1:21" x14ac:dyDescent="0.3">
      <c r="A81" s="29"/>
      <c r="B81" s="38" t="s">
        <v>64</v>
      </c>
      <c r="C81" s="55"/>
      <c r="D81" s="35">
        <v>0</v>
      </c>
      <c r="E81" s="34"/>
      <c r="F81" s="34">
        <f t="shared" si="0"/>
        <v>0</v>
      </c>
      <c r="G81" s="39"/>
      <c r="H81" s="34">
        <f t="shared" si="23"/>
        <v>0</v>
      </c>
      <c r="I81" s="35">
        <v>25025</v>
      </c>
      <c r="J81" s="34"/>
      <c r="K81" s="34">
        <f t="shared" si="2"/>
        <v>25025</v>
      </c>
      <c r="L81" s="39">
        <v>122845.276</v>
      </c>
      <c r="M81" s="34">
        <f t="shared" si="24"/>
        <v>147870.27600000001</v>
      </c>
      <c r="N81" s="35">
        <v>0</v>
      </c>
      <c r="O81" s="35"/>
      <c r="P81" s="34">
        <f t="shared" si="3"/>
        <v>0</v>
      </c>
      <c r="Q81" s="39"/>
      <c r="R81" s="34">
        <f t="shared" si="25"/>
        <v>0</v>
      </c>
      <c r="S81" s="15" t="s">
        <v>203</v>
      </c>
      <c r="U81" s="36"/>
    </row>
    <row r="82" spans="1:21" ht="112.5" x14ac:dyDescent="0.3">
      <c r="A82" s="29" t="s">
        <v>161</v>
      </c>
      <c r="B82" s="38" t="s">
        <v>75</v>
      </c>
      <c r="C82" s="55" t="s">
        <v>3</v>
      </c>
      <c r="D82" s="35">
        <f>D84</f>
        <v>215177.9</v>
      </c>
      <c r="E82" s="34">
        <f>E84</f>
        <v>0</v>
      </c>
      <c r="F82" s="34">
        <f t="shared" si="0"/>
        <v>215177.9</v>
      </c>
      <c r="G82" s="39">
        <f>G84</f>
        <v>0</v>
      </c>
      <c r="H82" s="34">
        <f t="shared" si="23"/>
        <v>215177.9</v>
      </c>
      <c r="I82" s="35">
        <f t="shared" ref="I82:N82" si="26">I84</f>
        <v>267185.59999999998</v>
      </c>
      <c r="J82" s="34">
        <f>J84</f>
        <v>0</v>
      </c>
      <c r="K82" s="34">
        <f t="shared" si="2"/>
        <v>267185.59999999998</v>
      </c>
      <c r="L82" s="39">
        <f>L84</f>
        <v>0</v>
      </c>
      <c r="M82" s="34">
        <f t="shared" si="24"/>
        <v>267185.59999999998</v>
      </c>
      <c r="N82" s="35">
        <f t="shared" si="26"/>
        <v>181176.5</v>
      </c>
      <c r="O82" s="35">
        <f>O84</f>
        <v>0</v>
      </c>
      <c r="P82" s="34">
        <f t="shared" si="3"/>
        <v>181176.5</v>
      </c>
      <c r="Q82" s="39">
        <f>Q84</f>
        <v>0</v>
      </c>
      <c r="R82" s="34">
        <f t="shared" si="25"/>
        <v>181176.5</v>
      </c>
      <c r="S82" s="15"/>
      <c r="U82" s="36"/>
    </row>
    <row r="83" spans="1:21" x14ac:dyDescent="0.3">
      <c r="A83" s="29"/>
      <c r="B83" s="38" t="s">
        <v>5</v>
      </c>
      <c r="C83" s="55"/>
      <c r="D83" s="35"/>
      <c r="E83" s="34"/>
      <c r="F83" s="34"/>
      <c r="G83" s="39"/>
      <c r="H83" s="34"/>
      <c r="I83" s="35"/>
      <c r="J83" s="34"/>
      <c r="K83" s="34"/>
      <c r="L83" s="39"/>
      <c r="M83" s="34"/>
      <c r="N83" s="35"/>
      <c r="O83" s="35"/>
      <c r="P83" s="34"/>
      <c r="Q83" s="39"/>
      <c r="R83" s="34"/>
      <c r="S83" s="15"/>
      <c r="U83" s="36"/>
    </row>
    <row r="84" spans="1:21" x14ac:dyDescent="0.3">
      <c r="A84" s="29"/>
      <c r="B84" s="38" t="s">
        <v>64</v>
      </c>
      <c r="C84" s="55"/>
      <c r="D84" s="35">
        <v>215177.9</v>
      </c>
      <c r="E84" s="34"/>
      <c r="F84" s="34">
        <f t="shared" si="0"/>
        <v>215177.9</v>
      </c>
      <c r="G84" s="39"/>
      <c r="H84" s="34">
        <f t="shared" ref="H84:H85" si="27">F84+G84</f>
        <v>215177.9</v>
      </c>
      <c r="I84" s="35">
        <v>267185.59999999998</v>
      </c>
      <c r="J84" s="34"/>
      <c r="K84" s="34">
        <f t="shared" si="2"/>
        <v>267185.59999999998</v>
      </c>
      <c r="L84" s="39"/>
      <c r="M84" s="34">
        <f t="shared" ref="M84:M85" si="28">K84+L84</f>
        <v>267185.59999999998</v>
      </c>
      <c r="N84" s="35">
        <v>181176.5</v>
      </c>
      <c r="O84" s="35"/>
      <c r="P84" s="34">
        <f t="shared" si="3"/>
        <v>181176.5</v>
      </c>
      <c r="Q84" s="39"/>
      <c r="R84" s="34">
        <f t="shared" ref="R84:R85" si="29">P84+Q84</f>
        <v>181176.5</v>
      </c>
      <c r="S84" s="15" t="s">
        <v>83</v>
      </c>
      <c r="U84" s="36"/>
    </row>
    <row r="85" spans="1:21" ht="56.25" x14ac:dyDescent="0.3">
      <c r="A85" s="29" t="s">
        <v>162</v>
      </c>
      <c r="B85" s="46" t="s">
        <v>197</v>
      </c>
      <c r="C85" s="55" t="s">
        <v>3</v>
      </c>
      <c r="D85" s="35">
        <f>D87+D88</f>
        <v>268372.90000000002</v>
      </c>
      <c r="E85" s="34">
        <f>E87+E88</f>
        <v>0</v>
      </c>
      <c r="F85" s="34">
        <f t="shared" si="0"/>
        <v>268372.90000000002</v>
      </c>
      <c r="G85" s="39">
        <f>G87+G88</f>
        <v>0</v>
      </c>
      <c r="H85" s="34">
        <f t="shared" si="27"/>
        <v>268372.90000000002</v>
      </c>
      <c r="I85" s="35">
        <f t="shared" ref="I85:N85" si="30">I87+I88</f>
        <v>257812.4</v>
      </c>
      <c r="J85" s="34">
        <f>J87+J88</f>
        <v>0</v>
      </c>
      <c r="K85" s="34">
        <f t="shared" si="2"/>
        <v>257812.4</v>
      </c>
      <c r="L85" s="39">
        <f>L87+L88</f>
        <v>0</v>
      </c>
      <c r="M85" s="34">
        <f t="shared" si="28"/>
        <v>257812.4</v>
      </c>
      <c r="N85" s="35">
        <f t="shared" si="30"/>
        <v>260927.09999999998</v>
      </c>
      <c r="O85" s="35">
        <f>O87+O88</f>
        <v>0</v>
      </c>
      <c r="P85" s="34">
        <f t="shared" si="3"/>
        <v>260927.09999999998</v>
      </c>
      <c r="Q85" s="39">
        <f>Q87+Q88</f>
        <v>0</v>
      </c>
      <c r="R85" s="34">
        <f t="shared" si="29"/>
        <v>260927.09999999998</v>
      </c>
      <c r="S85" s="15"/>
      <c r="U85" s="36"/>
    </row>
    <row r="86" spans="1:21" x14ac:dyDescent="0.3">
      <c r="A86" s="29"/>
      <c r="B86" s="38" t="s">
        <v>5</v>
      </c>
      <c r="C86" s="55"/>
      <c r="D86" s="32"/>
      <c r="E86" s="33"/>
      <c r="F86" s="34"/>
      <c r="G86" s="1"/>
      <c r="H86" s="34"/>
      <c r="I86" s="35"/>
      <c r="J86" s="33"/>
      <c r="K86" s="34"/>
      <c r="L86" s="1"/>
      <c r="M86" s="34"/>
      <c r="N86" s="35"/>
      <c r="O86" s="32"/>
      <c r="P86" s="34"/>
      <c r="Q86" s="1"/>
      <c r="R86" s="34"/>
      <c r="S86" s="15"/>
      <c r="U86" s="36"/>
    </row>
    <row r="87" spans="1:21" x14ac:dyDescent="0.3">
      <c r="A87" s="29"/>
      <c r="B87" s="38" t="s">
        <v>64</v>
      </c>
      <c r="C87" s="55"/>
      <c r="D87" s="35">
        <v>67093.2</v>
      </c>
      <c r="E87" s="34"/>
      <c r="F87" s="34">
        <f t="shared" si="0"/>
        <v>67093.2</v>
      </c>
      <c r="G87" s="39"/>
      <c r="H87" s="34">
        <f t="shared" ref="H87:H89" si="31">F87+G87</f>
        <v>67093.2</v>
      </c>
      <c r="I87" s="35">
        <v>59296.9</v>
      </c>
      <c r="J87" s="34"/>
      <c r="K87" s="34">
        <f t="shared" si="2"/>
        <v>59296.9</v>
      </c>
      <c r="L87" s="39"/>
      <c r="M87" s="34">
        <f t="shared" ref="M87:M89" si="32">K87+L87</f>
        <v>59296.9</v>
      </c>
      <c r="N87" s="35">
        <v>60013.3</v>
      </c>
      <c r="O87" s="35"/>
      <c r="P87" s="34">
        <f t="shared" si="3"/>
        <v>60013.3</v>
      </c>
      <c r="Q87" s="39"/>
      <c r="R87" s="34">
        <f t="shared" ref="R87:R89" si="33">P87+Q87</f>
        <v>60013.3</v>
      </c>
      <c r="S87" s="15" t="s">
        <v>84</v>
      </c>
      <c r="U87" s="36"/>
    </row>
    <row r="88" spans="1:21" x14ac:dyDescent="0.3">
      <c r="A88" s="29"/>
      <c r="B88" s="40" t="s">
        <v>17</v>
      </c>
      <c r="C88" s="55"/>
      <c r="D88" s="32">
        <v>201279.7</v>
      </c>
      <c r="E88" s="33"/>
      <c r="F88" s="34">
        <f t="shared" si="0"/>
        <v>201279.7</v>
      </c>
      <c r="G88" s="1"/>
      <c r="H88" s="34">
        <f t="shared" si="31"/>
        <v>201279.7</v>
      </c>
      <c r="I88" s="35">
        <v>198515.5</v>
      </c>
      <c r="J88" s="33"/>
      <c r="K88" s="34">
        <f t="shared" si="2"/>
        <v>198515.5</v>
      </c>
      <c r="L88" s="1"/>
      <c r="M88" s="34">
        <f t="shared" si="32"/>
        <v>198515.5</v>
      </c>
      <c r="N88" s="35">
        <v>200913.8</v>
      </c>
      <c r="O88" s="32"/>
      <c r="P88" s="34">
        <f t="shared" si="3"/>
        <v>200913.8</v>
      </c>
      <c r="Q88" s="1"/>
      <c r="R88" s="34">
        <f t="shared" si="33"/>
        <v>200913.8</v>
      </c>
      <c r="S88" s="15" t="s">
        <v>84</v>
      </c>
      <c r="U88" s="36"/>
    </row>
    <row r="89" spans="1:21" ht="56.25" x14ac:dyDescent="0.3">
      <c r="A89" s="29" t="s">
        <v>163</v>
      </c>
      <c r="B89" s="46" t="s">
        <v>76</v>
      </c>
      <c r="C89" s="55" t="s">
        <v>28</v>
      </c>
      <c r="D89" s="35">
        <f>D91</f>
        <v>199499.7</v>
      </c>
      <c r="E89" s="34">
        <f>E91</f>
        <v>0</v>
      </c>
      <c r="F89" s="34">
        <f t="shared" si="0"/>
        <v>199499.7</v>
      </c>
      <c r="G89" s="39">
        <f>G91</f>
        <v>-8499.9320000000007</v>
      </c>
      <c r="H89" s="34">
        <f t="shared" si="31"/>
        <v>190999.76800000001</v>
      </c>
      <c r="I89" s="35">
        <f t="shared" ref="I89:N89" si="34">I91</f>
        <v>0</v>
      </c>
      <c r="J89" s="34">
        <f>J91</f>
        <v>0</v>
      </c>
      <c r="K89" s="34">
        <f t="shared" si="2"/>
        <v>0</v>
      </c>
      <c r="L89" s="39">
        <f>L91</f>
        <v>0</v>
      </c>
      <c r="M89" s="34">
        <f t="shared" si="32"/>
        <v>0</v>
      </c>
      <c r="N89" s="35">
        <f t="shared" si="34"/>
        <v>0</v>
      </c>
      <c r="O89" s="35">
        <f>O91</f>
        <v>0</v>
      </c>
      <c r="P89" s="34">
        <f t="shared" si="3"/>
        <v>0</v>
      </c>
      <c r="Q89" s="39">
        <f>Q91</f>
        <v>0</v>
      </c>
      <c r="R89" s="34">
        <f t="shared" si="33"/>
        <v>0</v>
      </c>
      <c r="S89" s="15"/>
      <c r="U89" s="36"/>
    </row>
    <row r="90" spans="1:21" x14ac:dyDescent="0.3">
      <c r="A90" s="29"/>
      <c r="B90" s="38" t="s">
        <v>5</v>
      </c>
      <c r="C90" s="55"/>
      <c r="D90" s="35"/>
      <c r="E90" s="34"/>
      <c r="F90" s="34"/>
      <c r="G90" s="39"/>
      <c r="H90" s="34"/>
      <c r="I90" s="35"/>
      <c r="J90" s="34"/>
      <c r="K90" s="34"/>
      <c r="L90" s="39"/>
      <c r="M90" s="34"/>
      <c r="N90" s="35"/>
      <c r="O90" s="35"/>
      <c r="P90" s="34"/>
      <c r="Q90" s="39"/>
      <c r="R90" s="34"/>
      <c r="S90" s="15"/>
      <c r="U90" s="36"/>
    </row>
    <row r="91" spans="1:21" x14ac:dyDescent="0.3">
      <c r="A91" s="29"/>
      <c r="B91" s="38" t="s">
        <v>64</v>
      </c>
      <c r="C91" s="38"/>
      <c r="D91" s="35">
        <v>199499.7</v>
      </c>
      <c r="E91" s="34"/>
      <c r="F91" s="34">
        <f t="shared" si="0"/>
        <v>199499.7</v>
      </c>
      <c r="G91" s="39">
        <v>-8499.9320000000007</v>
      </c>
      <c r="H91" s="34">
        <f t="shared" ref="H91:H92" si="35">F91+G91</f>
        <v>190999.76800000001</v>
      </c>
      <c r="I91" s="35">
        <v>0</v>
      </c>
      <c r="J91" s="34"/>
      <c r="K91" s="34">
        <f t="shared" si="2"/>
        <v>0</v>
      </c>
      <c r="L91" s="39"/>
      <c r="M91" s="34">
        <f t="shared" ref="M91:M92" si="36">K91+L91</f>
        <v>0</v>
      </c>
      <c r="N91" s="35">
        <v>0</v>
      </c>
      <c r="O91" s="35"/>
      <c r="P91" s="34">
        <f t="shared" si="3"/>
        <v>0</v>
      </c>
      <c r="Q91" s="39"/>
      <c r="R91" s="34">
        <f t="shared" ref="R91:R92" si="37">P91+Q91</f>
        <v>0</v>
      </c>
      <c r="S91" s="15" t="s">
        <v>86</v>
      </c>
      <c r="U91" s="36"/>
    </row>
    <row r="92" spans="1:21" ht="56.25" x14ac:dyDescent="0.3">
      <c r="A92" s="29" t="s">
        <v>164</v>
      </c>
      <c r="B92" s="46" t="s">
        <v>77</v>
      </c>
      <c r="C92" s="55" t="s">
        <v>28</v>
      </c>
      <c r="D92" s="35">
        <f>D94</f>
        <v>225264.3</v>
      </c>
      <c r="E92" s="34">
        <f>E94</f>
        <v>0</v>
      </c>
      <c r="F92" s="34">
        <f t="shared" si="0"/>
        <v>225264.3</v>
      </c>
      <c r="G92" s="39">
        <f>G94</f>
        <v>-37612.404000000002</v>
      </c>
      <c r="H92" s="34">
        <f t="shared" si="35"/>
        <v>187651.89599999998</v>
      </c>
      <c r="I92" s="35">
        <f t="shared" ref="I92:N92" si="38">I94</f>
        <v>0</v>
      </c>
      <c r="J92" s="34">
        <f>J94</f>
        <v>0</v>
      </c>
      <c r="K92" s="34">
        <f t="shared" si="2"/>
        <v>0</v>
      </c>
      <c r="L92" s="39">
        <f>L94</f>
        <v>0</v>
      </c>
      <c r="M92" s="34">
        <f t="shared" si="36"/>
        <v>0</v>
      </c>
      <c r="N92" s="35">
        <f t="shared" si="38"/>
        <v>0</v>
      </c>
      <c r="O92" s="35">
        <f>O94</f>
        <v>0</v>
      </c>
      <c r="P92" s="34">
        <f t="shared" si="3"/>
        <v>0</v>
      </c>
      <c r="Q92" s="39">
        <f>Q94</f>
        <v>0</v>
      </c>
      <c r="R92" s="34">
        <f t="shared" si="37"/>
        <v>0</v>
      </c>
      <c r="S92" s="15"/>
      <c r="U92" s="36"/>
    </row>
    <row r="93" spans="1:21" x14ac:dyDescent="0.3">
      <c r="A93" s="29"/>
      <c r="B93" s="38" t="s">
        <v>5</v>
      </c>
      <c r="C93" s="55"/>
      <c r="D93" s="35"/>
      <c r="E93" s="34"/>
      <c r="F93" s="34"/>
      <c r="G93" s="39"/>
      <c r="H93" s="34"/>
      <c r="I93" s="35"/>
      <c r="J93" s="34"/>
      <c r="K93" s="34"/>
      <c r="L93" s="39"/>
      <c r="M93" s="34"/>
      <c r="N93" s="35"/>
      <c r="O93" s="35"/>
      <c r="P93" s="34"/>
      <c r="Q93" s="39"/>
      <c r="R93" s="34"/>
      <c r="S93" s="15"/>
      <c r="U93" s="36"/>
    </row>
    <row r="94" spans="1:21" x14ac:dyDescent="0.3">
      <c r="A94" s="29"/>
      <c r="B94" s="38" t="s">
        <v>64</v>
      </c>
      <c r="C94" s="55"/>
      <c r="D94" s="35">
        <v>225264.3</v>
      </c>
      <c r="E94" s="34"/>
      <c r="F94" s="34">
        <f t="shared" si="0"/>
        <v>225264.3</v>
      </c>
      <c r="G94" s="39">
        <v>-37612.404000000002</v>
      </c>
      <c r="H94" s="34">
        <f t="shared" ref="H94:H95" si="39">F94+G94</f>
        <v>187651.89599999998</v>
      </c>
      <c r="I94" s="35">
        <v>0</v>
      </c>
      <c r="J94" s="34"/>
      <c r="K94" s="34">
        <f t="shared" si="2"/>
        <v>0</v>
      </c>
      <c r="L94" s="39"/>
      <c r="M94" s="34">
        <f t="shared" ref="M94:M95" si="40">K94+L94</f>
        <v>0</v>
      </c>
      <c r="N94" s="35">
        <v>0</v>
      </c>
      <c r="O94" s="35"/>
      <c r="P94" s="34">
        <f t="shared" si="3"/>
        <v>0</v>
      </c>
      <c r="Q94" s="39"/>
      <c r="R94" s="34">
        <f t="shared" ref="R94:R95" si="41">P94+Q94</f>
        <v>0</v>
      </c>
      <c r="S94" s="15" t="s">
        <v>86</v>
      </c>
      <c r="U94" s="36"/>
    </row>
    <row r="95" spans="1:21" ht="75" x14ac:dyDescent="0.3">
      <c r="A95" s="29" t="s">
        <v>165</v>
      </c>
      <c r="B95" s="38" t="s">
        <v>78</v>
      </c>
      <c r="C95" s="55" t="s">
        <v>28</v>
      </c>
      <c r="D95" s="35">
        <f>D97</f>
        <v>346343.1</v>
      </c>
      <c r="E95" s="34">
        <f>E97</f>
        <v>0</v>
      </c>
      <c r="F95" s="34">
        <f t="shared" si="0"/>
        <v>346343.1</v>
      </c>
      <c r="G95" s="39">
        <f>G97+G98</f>
        <v>-346343.1</v>
      </c>
      <c r="H95" s="34">
        <f t="shared" si="39"/>
        <v>0</v>
      </c>
      <c r="I95" s="35">
        <f t="shared" ref="I95:N95" si="42">I97</f>
        <v>0</v>
      </c>
      <c r="J95" s="34">
        <f>J97</f>
        <v>0</v>
      </c>
      <c r="K95" s="34">
        <f t="shared" si="2"/>
        <v>0</v>
      </c>
      <c r="L95" s="39">
        <f>L97+L98</f>
        <v>641718.24800000002</v>
      </c>
      <c r="M95" s="34">
        <f t="shared" si="40"/>
        <v>641718.24800000002</v>
      </c>
      <c r="N95" s="35">
        <f t="shared" si="42"/>
        <v>0</v>
      </c>
      <c r="O95" s="35">
        <f>O97</f>
        <v>0</v>
      </c>
      <c r="P95" s="34">
        <f t="shared" si="3"/>
        <v>0</v>
      </c>
      <c r="Q95" s="39">
        <f>Q97+Q98</f>
        <v>0</v>
      </c>
      <c r="R95" s="34">
        <f t="shared" si="41"/>
        <v>0</v>
      </c>
      <c r="S95" s="15"/>
      <c r="U95" s="36"/>
    </row>
    <row r="96" spans="1:21" x14ac:dyDescent="0.3">
      <c r="A96" s="29"/>
      <c r="B96" s="38" t="s">
        <v>5</v>
      </c>
      <c r="C96" s="55"/>
      <c r="D96" s="35"/>
      <c r="E96" s="34"/>
      <c r="F96" s="34"/>
      <c r="G96" s="39"/>
      <c r="H96" s="34"/>
      <c r="I96" s="35"/>
      <c r="J96" s="34"/>
      <c r="K96" s="34"/>
      <c r="L96" s="39"/>
      <c r="M96" s="34"/>
      <c r="N96" s="35"/>
      <c r="O96" s="35"/>
      <c r="P96" s="34"/>
      <c r="Q96" s="39"/>
      <c r="R96" s="34"/>
      <c r="S96" s="15"/>
      <c r="U96" s="36"/>
    </row>
    <row r="97" spans="1:21" x14ac:dyDescent="0.3">
      <c r="A97" s="29"/>
      <c r="B97" s="38" t="s">
        <v>17</v>
      </c>
      <c r="C97" s="55"/>
      <c r="D97" s="35">
        <v>346343.1</v>
      </c>
      <c r="E97" s="34"/>
      <c r="F97" s="34">
        <f t="shared" si="0"/>
        <v>346343.1</v>
      </c>
      <c r="G97" s="39">
        <v>-346343.1</v>
      </c>
      <c r="H97" s="34">
        <f t="shared" ref="H97:H99" si="43">F97+G97</f>
        <v>0</v>
      </c>
      <c r="I97" s="35">
        <v>0</v>
      </c>
      <c r="J97" s="34"/>
      <c r="K97" s="34">
        <f t="shared" si="2"/>
        <v>0</v>
      </c>
      <c r="L97" s="39"/>
      <c r="M97" s="34">
        <f t="shared" ref="M97:M99" si="44">K97+L97</f>
        <v>0</v>
      </c>
      <c r="N97" s="35">
        <v>0</v>
      </c>
      <c r="O97" s="35"/>
      <c r="P97" s="34">
        <f t="shared" si="3"/>
        <v>0</v>
      </c>
      <c r="Q97" s="39"/>
      <c r="R97" s="34">
        <f t="shared" ref="R97:R99" si="45">P97+Q97</f>
        <v>0</v>
      </c>
      <c r="S97" s="15" t="s">
        <v>85</v>
      </c>
      <c r="U97" s="36"/>
    </row>
    <row r="98" spans="1:21" x14ac:dyDescent="0.3">
      <c r="A98" s="29"/>
      <c r="B98" s="38" t="s">
        <v>64</v>
      </c>
      <c r="C98" s="55"/>
      <c r="D98" s="35"/>
      <c r="E98" s="34"/>
      <c r="F98" s="34"/>
      <c r="G98" s="39"/>
      <c r="H98" s="34">
        <f t="shared" si="43"/>
        <v>0</v>
      </c>
      <c r="I98" s="35"/>
      <c r="J98" s="34"/>
      <c r="K98" s="34"/>
      <c r="L98" s="39">
        <v>641718.24800000002</v>
      </c>
      <c r="M98" s="34">
        <f t="shared" si="44"/>
        <v>641718.24800000002</v>
      </c>
      <c r="N98" s="35"/>
      <c r="O98" s="35"/>
      <c r="P98" s="34"/>
      <c r="Q98" s="39"/>
      <c r="R98" s="34">
        <f t="shared" si="45"/>
        <v>0</v>
      </c>
      <c r="S98" s="15" t="s">
        <v>86</v>
      </c>
      <c r="U98" s="36"/>
    </row>
    <row r="99" spans="1:21" x14ac:dyDescent="0.3">
      <c r="A99" s="29"/>
      <c r="B99" s="38" t="s">
        <v>19</v>
      </c>
      <c r="C99" s="38"/>
      <c r="D99" s="18">
        <f>D103+D104+D105</f>
        <v>652121.59999999998</v>
      </c>
      <c r="E99" s="18">
        <f>E103+E104+E105</f>
        <v>-28810.120999999999</v>
      </c>
      <c r="F99" s="18">
        <f t="shared" si="0"/>
        <v>623311.47899999993</v>
      </c>
      <c r="G99" s="18">
        <f>G103+G104+G105+G108+G109</f>
        <v>-163034.073</v>
      </c>
      <c r="H99" s="34">
        <f t="shared" si="43"/>
        <v>460277.40599999996</v>
      </c>
      <c r="I99" s="18">
        <f t="shared" ref="I99:N99" si="46">I103+I104+I105</f>
        <v>87519</v>
      </c>
      <c r="J99" s="18">
        <f>J103+J104+J105</f>
        <v>67940.256999999998</v>
      </c>
      <c r="K99" s="18">
        <f t="shared" si="2"/>
        <v>155459.25699999998</v>
      </c>
      <c r="L99" s="18">
        <f>L103+L104+L105+L108+L109</f>
        <v>273749.5</v>
      </c>
      <c r="M99" s="34">
        <f t="shared" si="44"/>
        <v>429208.75699999998</v>
      </c>
      <c r="N99" s="18">
        <f t="shared" si="46"/>
        <v>0</v>
      </c>
      <c r="O99" s="18">
        <f>O103+O104+O105</f>
        <v>0</v>
      </c>
      <c r="P99" s="18">
        <f t="shared" si="3"/>
        <v>0</v>
      </c>
      <c r="Q99" s="18">
        <f>Q103+Q104+Q105+Q108+Q109</f>
        <v>0</v>
      </c>
      <c r="R99" s="34">
        <f t="shared" si="45"/>
        <v>0</v>
      </c>
      <c r="S99" s="19"/>
      <c r="T99" s="20"/>
      <c r="U99" s="27"/>
    </row>
    <row r="100" spans="1:21" x14ac:dyDescent="0.3">
      <c r="A100" s="29"/>
      <c r="B100" s="38" t="s">
        <v>5</v>
      </c>
      <c r="C100" s="38"/>
      <c r="D100" s="17"/>
      <c r="E100" s="17"/>
      <c r="F100" s="18"/>
      <c r="G100" s="17"/>
      <c r="H100" s="34"/>
      <c r="I100" s="18"/>
      <c r="J100" s="17"/>
      <c r="K100" s="18"/>
      <c r="L100" s="17"/>
      <c r="M100" s="34"/>
      <c r="N100" s="18"/>
      <c r="O100" s="17"/>
      <c r="P100" s="18"/>
      <c r="Q100" s="17"/>
      <c r="R100" s="34"/>
      <c r="S100" s="19"/>
      <c r="T100" s="20"/>
      <c r="U100" s="27"/>
    </row>
    <row r="101" spans="1:21" s="21" customFormat="1" hidden="1" x14ac:dyDescent="0.3">
      <c r="A101" s="16"/>
      <c r="B101" s="28" t="s">
        <v>6</v>
      </c>
      <c r="C101" s="28"/>
      <c r="D101" s="17">
        <f>D103+D104</f>
        <v>425261.6</v>
      </c>
      <c r="E101" s="17">
        <f>E103+E104</f>
        <v>-28810.120999999999</v>
      </c>
      <c r="F101" s="18">
        <f t="shared" si="0"/>
        <v>396451.47899999999</v>
      </c>
      <c r="G101" s="17">
        <f>G103+G104+G108+G109</f>
        <v>-163034.073</v>
      </c>
      <c r="H101" s="18">
        <f t="shared" ref="H101:H105" si="47">F101+G101</f>
        <v>233417.40599999999</v>
      </c>
      <c r="I101" s="18">
        <f t="shared" ref="I101:N101" si="48">I103+I104</f>
        <v>87519</v>
      </c>
      <c r="J101" s="17">
        <f>J103+J104</f>
        <v>67940.256999999998</v>
      </c>
      <c r="K101" s="18">
        <f t="shared" si="2"/>
        <v>155459.25699999998</v>
      </c>
      <c r="L101" s="17">
        <f>L103+L104+L108+L109</f>
        <v>273749.5</v>
      </c>
      <c r="M101" s="18">
        <f t="shared" ref="M101:M105" si="49">K101+L101</f>
        <v>429208.75699999998</v>
      </c>
      <c r="N101" s="18">
        <f t="shared" si="48"/>
        <v>0</v>
      </c>
      <c r="O101" s="17">
        <f>O103+O104</f>
        <v>0</v>
      </c>
      <c r="P101" s="18">
        <f t="shared" si="3"/>
        <v>0</v>
      </c>
      <c r="Q101" s="17">
        <f>Q103+Q104+Q108+Q109</f>
        <v>0</v>
      </c>
      <c r="R101" s="18">
        <f t="shared" ref="R101:R105" si="50">P101+Q101</f>
        <v>0</v>
      </c>
      <c r="S101" s="19"/>
      <c r="T101" s="20" t="s">
        <v>25</v>
      </c>
      <c r="U101" s="27"/>
    </row>
    <row r="102" spans="1:21" x14ac:dyDescent="0.3">
      <c r="A102" s="29"/>
      <c r="B102" s="38" t="s">
        <v>64</v>
      </c>
      <c r="C102" s="38"/>
      <c r="D102" s="17">
        <f>D107</f>
        <v>226860</v>
      </c>
      <c r="E102" s="17">
        <f>E107</f>
        <v>0</v>
      </c>
      <c r="F102" s="18">
        <f t="shared" si="0"/>
        <v>226860</v>
      </c>
      <c r="G102" s="17">
        <f>G107</f>
        <v>0</v>
      </c>
      <c r="H102" s="34">
        <f t="shared" si="47"/>
        <v>226860</v>
      </c>
      <c r="I102" s="18">
        <f t="shared" ref="I102:N102" si="51">I107</f>
        <v>0</v>
      </c>
      <c r="J102" s="17">
        <f>J107</f>
        <v>0</v>
      </c>
      <c r="K102" s="18">
        <f t="shared" si="2"/>
        <v>0</v>
      </c>
      <c r="L102" s="17">
        <f>L107</f>
        <v>0</v>
      </c>
      <c r="M102" s="34">
        <f t="shared" si="49"/>
        <v>0</v>
      </c>
      <c r="N102" s="18">
        <f t="shared" si="51"/>
        <v>0</v>
      </c>
      <c r="O102" s="17">
        <f>O107</f>
        <v>0</v>
      </c>
      <c r="P102" s="18">
        <f t="shared" si="3"/>
        <v>0</v>
      </c>
      <c r="Q102" s="17">
        <f>Q107</f>
        <v>0</v>
      </c>
      <c r="R102" s="34">
        <f t="shared" si="50"/>
        <v>0</v>
      </c>
      <c r="S102" s="19"/>
      <c r="T102" s="20"/>
      <c r="U102" s="27"/>
    </row>
    <row r="103" spans="1:21" ht="64.5" customHeight="1" x14ac:dyDescent="0.3">
      <c r="A103" s="29" t="s">
        <v>166</v>
      </c>
      <c r="B103" s="38" t="s">
        <v>33</v>
      </c>
      <c r="C103" s="55" t="s">
        <v>28</v>
      </c>
      <c r="D103" s="32">
        <v>65230</v>
      </c>
      <c r="E103" s="33">
        <v>21189.879000000001</v>
      </c>
      <c r="F103" s="34">
        <f t="shared" si="0"/>
        <v>86419.879000000001</v>
      </c>
      <c r="G103" s="1"/>
      <c r="H103" s="34">
        <f t="shared" si="47"/>
        <v>86419.879000000001</v>
      </c>
      <c r="I103" s="35">
        <v>0</v>
      </c>
      <c r="J103" s="33"/>
      <c r="K103" s="34">
        <f t="shared" si="2"/>
        <v>0</v>
      </c>
      <c r="L103" s="1">
        <v>73749.5</v>
      </c>
      <c r="M103" s="34">
        <f t="shared" si="49"/>
        <v>73749.5</v>
      </c>
      <c r="N103" s="35">
        <v>0</v>
      </c>
      <c r="O103" s="32"/>
      <c r="P103" s="34">
        <f t="shared" si="3"/>
        <v>0</v>
      </c>
      <c r="Q103" s="1"/>
      <c r="R103" s="34">
        <f t="shared" si="50"/>
        <v>0</v>
      </c>
      <c r="S103" s="15" t="s">
        <v>87</v>
      </c>
      <c r="U103" s="36"/>
    </row>
    <row r="104" spans="1:21" ht="56.25" x14ac:dyDescent="0.3">
      <c r="A104" s="29" t="s">
        <v>167</v>
      </c>
      <c r="B104" s="40" t="s">
        <v>61</v>
      </c>
      <c r="C104" s="55" t="s">
        <v>63</v>
      </c>
      <c r="D104" s="32">
        <v>360031.6</v>
      </c>
      <c r="E104" s="33">
        <v>-50000</v>
      </c>
      <c r="F104" s="34">
        <f t="shared" ref="F104:F178" si="52">D104+E104</f>
        <v>310031.59999999998</v>
      </c>
      <c r="G104" s="1">
        <f>17562.98+5713.793-200000</f>
        <v>-176723.22700000001</v>
      </c>
      <c r="H104" s="34">
        <f t="shared" si="47"/>
        <v>133308.37299999996</v>
      </c>
      <c r="I104" s="35">
        <v>87519</v>
      </c>
      <c r="J104" s="33">
        <v>67940.256999999998</v>
      </c>
      <c r="K104" s="34">
        <f t="shared" ref="K104:K178" si="53">I104+J104</f>
        <v>155459.25699999998</v>
      </c>
      <c r="L104" s="1">
        <v>200000</v>
      </c>
      <c r="M104" s="34">
        <f t="shared" si="49"/>
        <v>355459.25699999998</v>
      </c>
      <c r="N104" s="35">
        <v>0</v>
      </c>
      <c r="O104" s="32"/>
      <c r="P104" s="34">
        <f t="shared" ref="P104:P178" si="54">N104+O104</f>
        <v>0</v>
      </c>
      <c r="Q104" s="1"/>
      <c r="R104" s="34">
        <f t="shared" si="50"/>
        <v>0</v>
      </c>
      <c r="S104" s="15" t="s">
        <v>88</v>
      </c>
      <c r="U104" s="36"/>
    </row>
    <row r="105" spans="1:21" ht="56.25" x14ac:dyDescent="0.3">
      <c r="A105" s="29" t="s">
        <v>168</v>
      </c>
      <c r="B105" s="46" t="s">
        <v>62</v>
      </c>
      <c r="C105" s="38" t="s">
        <v>63</v>
      </c>
      <c r="D105" s="32">
        <f>D107</f>
        <v>226860</v>
      </c>
      <c r="E105" s="33">
        <f>E107</f>
        <v>0</v>
      </c>
      <c r="F105" s="34">
        <f t="shared" si="52"/>
        <v>226860</v>
      </c>
      <c r="G105" s="1">
        <f>G107</f>
        <v>0</v>
      </c>
      <c r="H105" s="34">
        <f t="shared" si="47"/>
        <v>226860</v>
      </c>
      <c r="I105" s="35">
        <f t="shared" ref="I105:N105" si="55">I107</f>
        <v>0</v>
      </c>
      <c r="J105" s="33">
        <f>J107</f>
        <v>0</v>
      </c>
      <c r="K105" s="34">
        <f t="shared" si="53"/>
        <v>0</v>
      </c>
      <c r="L105" s="1">
        <f>L107</f>
        <v>0</v>
      </c>
      <c r="M105" s="34">
        <f t="shared" si="49"/>
        <v>0</v>
      </c>
      <c r="N105" s="35">
        <f t="shared" si="55"/>
        <v>0</v>
      </c>
      <c r="O105" s="32">
        <f>O107</f>
        <v>0</v>
      </c>
      <c r="P105" s="34">
        <f t="shared" si="54"/>
        <v>0</v>
      </c>
      <c r="Q105" s="1">
        <f>Q107</f>
        <v>0</v>
      </c>
      <c r="R105" s="34">
        <f t="shared" si="50"/>
        <v>0</v>
      </c>
      <c r="S105" s="15"/>
      <c r="U105" s="36"/>
    </row>
    <row r="106" spans="1:21" x14ac:dyDescent="0.3">
      <c r="A106" s="29"/>
      <c r="B106" s="38" t="s">
        <v>5</v>
      </c>
      <c r="C106" s="38"/>
      <c r="D106" s="32"/>
      <c r="E106" s="33"/>
      <c r="F106" s="34"/>
      <c r="G106" s="1"/>
      <c r="H106" s="34"/>
      <c r="I106" s="35"/>
      <c r="J106" s="33"/>
      <c r="K106" s="34"/>
      <c r="L106" s="1"/>
      <c r="M106" s="34"/>
      <c r="N106" s="35"/>
      <c r="O106" s="32"/>
      <c r="P106" s="34"/>
      <c r="Q106" s="1"/>
      <c r="R106" s="34"/>
      <c r="S106" s="15"/>
      <c r="U106" s="36"/>
    </row>
    <row r="107" spans="1:21" x14ac:dyDescent="0.3">
      <c r="A107" s="29"/>
      <c r="B107" s="46" t="s">
        <v>64</v>
      </c>
      <c r="C107" s="38"/>
      <c r="D107" s="32">
        <v>226860</v>
      </c>
      <c r="E107" s="33"/>
      <c r="F107" s="34">
        <f t="shared" si="52"/>
        <v>226860</v>
      </c>
      <c r="G107" s="1"/>
      <c r="H107" s="34">
        <f t="shared" ref="H107:H110" si="56">F107+G107</f>
        <v>226860</v>
      </c>
      <c r="I107" s="35">
        <v>0</v>
      </c>
      <c r="J107" s="33"/>
      <c r="K107" s="34">
        <f t="shared" si="53"/>
        <v>0</v>
      </c>
      <c r="L107" s="1"/>
      <c r="M107" s="34">
        <f t="shared" ref="M107:M110" si="57">K107+L107</f>
        <v>0</v>
      </c>
      <c r="N107" s="35">
        <v>0</v>
      </c>
      <c r="O107" s="32"/>
      <c r="P107" s="34">
        <f t="shared" si="54"/>
        <v>0</v>
      </c>
      <c r="Q107" s="1"/>
      <c r="R107" s="34">
        <f t="shared" ref="R107:R110" si="58">P107+Q107</f>
        <v>0</v>
      </c>
      <c r="S107" s="15" t="s">
        <v>89</v>
      </c>
      <c r="U107" s="36"/>
    </row>
    <row r="108" spans="1:21" ht="75" x14ac:dyDescent="0.3">
      <c r="A108" s="29" t="s">
        <v>169</v>
      </c>
      <c r="B108" s="46" t="s">
        <v>212</v>
      </c>
      <c r="C108" s="38" t="s">
        <v>24</v>
      </c>
      <c r="D108" s="32"/>
      <c r="E108" s="33"/>
      <c r="F108" s="34"/>
      <c r="G108" s="1">
        <v>13660</v>
      </c>
      <c r="H108" s="34">
        <f t="shared" si="56"/>
        <v>13660</v>
      </c>
      <c r="I108" s="35"/>
      <c r="J108" s="33"/>
      <c r="K108" s="34"/>
      <c r="L108" s="1"/>
      <c r="M108" s="34">
        <f t="shared" si="57"/>
        <v>0</v>
      </c>
      <c r="N108" s="35"/>
      <c r="O108" s="32"/>
      <c r="P108" s="34"/>
      <c r="Q108" s="1"/>
      <c r="R108" s="34">
        <f t="shared" si="58"/>
        <v>0</v>
      </c>
      <c r="S108" s="15" t="s">
        <v>213</v>
      </c>
      <c r="U108" s="36"/>
    </row>
    <row r="109" spans="1:21" ht="56.25" x14ac:dyDescent="0.3">
      <c r="A109" s="29" t="s">
        <v>170</v>
      </c>
      <c r="B109" s="46" t="s">
        <v>227</v>
      </c>
      <c r="C109" s="38" t="s">
        <v>28</v>
      </c>
      <c r="D109" s="32"/>
      <c r="E109" s="33"/>
      <c r="F109" s="34"/>
      <c r="G109" s="1">
        <v>29.154</v>
      </c>
      <c r="H109" s="34">
        <f t="shared" si="56"/>
        <v>29.154</v>
      </c>
      <c r="I109" s="35"/>
      <c r="J109" s="33"/>
      <c r="K109" s="34"/>
      <c r="L109" s="1"/>
      <c r="M109" s="34">
        <f t="shared" si="57"/>
        <v>0</v>
      </c>
      <c r="N109" s="35"/>
      <c r="O109" s="32"/>
      <c r="P109" s="34"/>
      <c r="Q109" s="1"/>
      <c r="R109" s="34">
        <f t="shared" si="58"/>
        <v>0</v>
      </c>
      <c r="S109" s="15" t="s">
        <v>228</v>
      </c>
      <c r="U109" s="36"/>
    </row>
    <row r="110" spans="1:21" x14ac:dyDescent="0.3">
      <c r="A110" s="29"/>
      <c r="B110" s="38" t="s">
        <v>4</v>
      </c>
      <c r="C110" s="38"/>
      <c r="D110" s="18">
        <f>D114+D115+D116+D117+D118+D119+D123+D127</f>
        <v>129061.20000000001</v>
      </c>
      <c r="E110" s="18">
        <f>E114+E115+E116+E117+E118+E119+E123+E127</f>
        <v>-1425.779</v>
      </c>
      <c r="F110" s="18">
        <f t="shared" si="52"/>
        <v>127635.42100000002</v>
      </c>
      <c r="G110" s="18">
        <f>G114+G115+G116+G117+G118+G119+G123+G127+G131+G132+G133</f>
        <v>24441.925999999999</v>
      </c>
      <c r="H110" s="34">
        <f t="shared" si="56"/>
        <v>152077.34700000001</v>
      </c>
      <c r="I110" s="18">
        <f t="shared" ref="I110:N110" si="59">I114+I115+I116+I117+I118+I119+I123+I127</f>
        <v>40592.799999999996</v>
      </c>
      <c r="J110" s="18">
        <f>J114+J115+J116+J117+J118+J119+J123+J127</f>
        <v>0</v>
      </c>
      <c r="K110" s="18">
        <f t="shared" si="53"/>
        <v>40592.799999999996</v>
      </c>
      <c r="L110" s="18">
        <f>L114+L115+L116+L117+L118+L119+L123+L127+L131+L132+L133</f>
        <v>0</v>
      </c>
      <c r="M110" s="34">
        <f t="shared" si="57"/>
        <v>40592.799999999996</v>
      </c>
      <c r="N110" s="18">
        <f t="shared" si="59"/>
        <v>10393.299999999999</v>
      </c>
      <c r="O110" s="18">
        <f>O114+O115+O116+O117+O118+O119+O123+O127</f>
        <v>0</v>
      </c>
      <c r="P110" s="18">
        <f t="shared" si="54"/>
        <v>10393.299999999999</v>
      </c>
      <c r="Q110" s="18">
        <f>Q114+Q115+Q116+Q117+Q118+Q119+Q123+Q127+Q131+Q132+Q133</f>
        <v>0</v>
      </c>
      <c r="R110" s="34">
        <f t="shared" si="58"/>
        <v>10393.299999999999</v>
      </c>
      <c r="S110" s="19"/>
      <c r="T110" s="20"/>
      <c r="U110" s="27"/>
    </row>
    <row r="111" spans="1:21" x14ac:dyDescent="0.3">
      <c r="A111" s="29"/>
      <c r="B111" s="40" t="s">
        <v>5</v>
      </c>
      <c r="C111" s="38"/>
      <c r="D111" s="17"/>
      <c r="E111" s="17"/>
      <c r="F111" s="18"/>
      <c r="G111" s="17"/>
      <c r="H111" s="34"/>
      <c r="I111" s="18"/>
      <c r="J111" s="17"/>
      <c r="K111" s="18"/>
      <c r="L111" s="17"/>
      <c r="M111" s="34"/>
      <c r="N111" s="18"/>
      <c r="O111" s="17"/>
      <c r="P111" s="18"/>
      <c r="Q111" s="17"/>
      <c r="R111" s="34"/>
      <c r="S111" s="19"/>
      <c r="T111" s="20"/>
      <c r="U111" s="27"/>
    </row>
    <row r="112" spans="1:21" s="21" customFormat="1" hidden="1" x14ac:dyDescent="0.3">
      <c r="A112" s="16"/>
      <c r="B112" s="22" t="s">
        <v>6</v>
      </c>
      <c r="C112" s="47"/>
      <c r="D112" s="24">
        <f>D114+D115+D116+D117+D118+D121+D125+D129</f>
        <v>114489.2</v>
      </c>
      <c r="E112" s="24">
        <f>E114+E115+E116+E117+E118+E121+E125+E129</f>
        <v>-1425.779</v>
      </c>
      <c r="F112" s="25">
        <f t="shared" si="52"/>
        <v>113063.421</v>
      </c>
      <c r="G112" s="24">
        <f>G114+G115+G116+G117+G118+G121+G125+G129+G131+G132+G133</f>
        <v>24441.925999999999</v>
      </c>
      <c r="H112" s="25">
        <f t="shared" ref="H112:H119" si="60">F112+G112</f>
        <v>137505.34700000001</v>
      </c>
      <c r="I112" s="25">
        <f t="shared" ref="I112:N112" si="61">I114+I115+I116+I117+I118+I121+I125+I129</f>
        <v>0</v>
      </c>
      <c r="J112" s="24">
        <f>J114+J115+J116+J117+J118+J121+J125+J129</f>
        <v>0</v>
      </c>
      <c r="K112" s="25">
        <f t="shared" si="53"/>
        <v>0</v>
      </c>
      <c r="L112" s="24">
        <f>L114+L115+L116+L117+L118+L121+L125+L129+L131+L132+L133</f>
        <v>0</v>
      </c>
      <c r="M112" s="25">
        <f t="shared" ref="M112:M119" si="62">K112+L112</f>
        <v>0</v>
      </c>
      <c r="N112" s="25">
        <f t="shared" si="61"/>
        <v>0</v>
      </c>
      <c r="O112" s="24">
        <f>O114+O115+O116+O117+O118+O121+O125+O129</f>
        <v>0</v>
      </c>
      <c r="P112" s="25">
        <f t="shared" si="54"/>
        <v>0</v>
      </c>
      <c r="Q112" s="24">
        <f>Q114+Q115+Q116+Q117+Q118+Q121+Q125+Q129+Q131+Q132+Q133</f>
        <v>0</v>
      </c>
      <c r="R112" s="25">
        <f t="shared" ref="R112:R119" si="63">P112+Q112</f>
        <v>0</v>
      </c>
      <c r="S112" s="26"/>
      <c r="T112" s="20" t="s">
        <v>25</v>
      </c>
      <c r="U112" s="27"/>
    </row>
    <row r="113" spans="1:21" x14ac:dyDescent="0.3">
      <c r="A113" s="29"/>
      <c r="B113" s="38" t="s">
        <v>71</v>
      </c>
      <c r="C113" s="38"/>
      <c r="D113" s="17">
        <f>D122+D126+D130</f>
        <v>14572.000000000002</v>
      </c>
      <c r="E113" s="17">
        <f>E122+E126+E130</f>
        <v>0</v>
      </c>
      <c r="F113" s="18">
        <f t="shared" si="52"/>
        <v>14572.000000000002</v>
      </c>
      <c r="G113" s="17">
        <f>G122+G126+G130</f>
        <v>0</v>
      </c>
      <c r="H113" s="34">
        <f t="shared" si="60"/>
        <v>14572.000000000002</v>
      </c>
      <c r="I113" s="18">
        <f t="shared" ref="I113:N113" si="64">I122+I126+I130</f>
        <v>40592.799999999996</v>
      </c>
      <c r="J113" s="17">
        <f>J122+J126+J130</f>
        <v>0</v>
      </c>
      <c r="K113" s="18">
        <f t="shared" si="53"/>
        <v>40592.799999999996</v>
      </c>
      <c r="L113" s="17">
        <f>L122+L126+L130</f>
        <v>0</v>
      </c>
      <c r="M113" s="34">
        <f t="shared" si="62"/>
        <v>40592.799999999996</v>
      </c>
      <c r="N113" s="18">
        <f t="shared" si="64"/>
        <v>10393.299999999999</v>
      </c>
      <c r="O113" s="17">
        <f>O122+O126+O130</f>
        <v>0</v>
      </c>
      <c r="P113" s="18">
        <f t="shared" si="54"/>
        <v>10393.299999999999</v>
      </c>
      <c r="Q113" s="17">
        <f>Q122+Q126+Q130</f>
        <v>0</v>
      </c>
      <c r="R113" s="34">
        <f t="shared" si="63"/>
        <v>10393.299999999999</v>
      </c>
      <c r="S113" s="19"/>
      <c r="T113" s="20"/>
      <c r="U113" s="27"/>
    </row>
    <row r="114" spans="1:21" ht="56.25" x14ac:dyDescent="0.3">
      <c r="A114" s="29" t="s">
        <v>171</v>
      </c>
      <c r="B114" s="38" t="s">
        <v>65</v>
      </c>
      <c r="C114" s="55" t="s">
        <v>63</v>
      </c>
      <c r="D114" s="32">
        <v>2753.6</v>
      </c>
      <c r="E114" s="33"/>
      <c r="F114" s="34">
        <f t="shared" si="52"/>
        <v>2753.6</v>
      </c>
      <c r="G114" s="1"/>
      <c r="H114" s="34">
        <f t="shared" si="60"/>
        <v>2753.6</v>
      </c>
      <c r="I114" s="35">
        <v>0</v>
      </c>
      <c r="J114" s="33"/>
      <c r="K114" s="34">
        <f t="shared" si="53"/>
        <v>0</v>
      </c>
      <c r="L114" s="1"/>
      <c r="M114" s="34">
        <f t="shared" si="62"/>
        <v>0</v>
      </c>
      <c r="N114" s="35">
        <v>0</v>
      </c>
      <c r="O114" s="32"/>
      <c r="P114" s="34">
        <f t="shared" si="54"/>
        <v>0</v>
      </c>
      <c r="Q114" s="1"/>
      <c r="R114" s="34">
        <f t="shared" si="63"/>
        <v>0</v>
      </c>
      <c r="S114" s="15" t="s">
        <v>90</v>
      </c>
      <c r="U114" s="36"/>
    </row>
    <row r="115" spans="1:21" ht="56.25" x14ac:dyDescent="0.3">
      <c r="A115" s="29" t="s">
        <v>172</v>
      </c>
      <c r="B115" s="38" t="s">
        <v>66</v>
      </c>
      <c r="C115" s="38" t="s">
        <v>63</v>
      </c>
      <c r="D115" s="32">
        <v>11301.9</v>
      </c>
      <c r="E115" s="33">
        <v>-180.65199999999999</v>
      </c>
      <c r="F115" s="34">
        <f t="shared" si="52"/>
        <v>11121.248</v>
      </c>
      <c r="G115" s="1"/>
      <c r="H115" s="34">
        <f t="shared" si="60"/>
        <v>11121.248</v>
      </c>
      <c r="I115" s="35">
        <v>0</v>
      </c>
      <c r="J115" s="33"/>
      <c r="K115" s="34">
        <f t="shared" si="53"/>
        <v>0</v>
      </c>
      <c r="L115" s="1"/>
      <c r="M115" s="34">
        <f t="shared" si="62"/>
        <v>0</v>
      </c>
      <c r="N115" s="35">
        <v>0</v>
      </c>
      <c r="O115" s="32"/>
      <c r="P115" s="34">
        <f t="shared" si="54"/>
        <v>0</v>
      </c>
      <c r="Q115" s="1"/>
      <c r="R115" s="34">
        <f t="shared" si="63"/>
        <v>0</v>
      </c>
      <c r="S115" s="15" t="s">
        <v>91</v>
      </c>
      <c r="U115" s="36"/>
    </row>
    <row r="116" spans="1:21" ht="56.25" x14ac:dyDescent="0.3">
      <c r="A116" s="29" t="s">
        <v>173</v>
      </c>
      <c r="B116" s="38" t="s">
        <v>67</v>
      </c>
      <c r="C116" s="46" t="s">
        <v>63</v>
      </c>
      <c r="D116" s="32">
        <v>7202.2</v>
      </c>
      <c r="E116" s="33"/>
      <c r="F116" s="34">
        <f t="shared" si="52"/>
        <v>7202.2</v>
      </c>
      <c r="G116" s="1"/>
      <c r="H116" s="34">
        <f t="shared" si="60"/>
        <v>7202.2</v>
      </c>
      <c r="I116" s="35">
        <v>0</v>
      </c>
      <c r="J116" s="33"/>
      <c r="K116" s="34">
        <f t="shared" si="53"/>
        <v>0</v>
      </c>
      <c r="L116" s="1"/>
      <c r="M116" s="34">
        <f t="shared" si="62"/>
        <v>0</v>
      </c>
      <c r="N116" s="35">
        <v>0</v>
      </c>
      <c r="O116" s="32"/>
      <c r="P116" s="34">
        <f t="shared" si="54"/>
        <v>0</v>
      </c>
      <c r="Q116" s="1"/>
      <c r="R116" s="34">
        <f t="shared" si="63"/>
        <v>0</v>
      </c>
      <c r="S116" s="48" t="s">
        <v>92</v>
      </c>
      <c r="U116" s="36"/>
    </row>
    <row r="117" spans="1:21" ht="56.25" x14ac:dyDescent="0.3">
      <c r="A117" s="29" t="s">
        <v>174</v>
      </c>
      <c r="B117" s="38" t="s">
        <v>68</v>
      </c>
      <c r="C117" s="38" t="s">
        <v>63</v>
      </c>
      <c r="D117" s="32">
        <v>9362.9</v>
      </c>
      <c r="E117" s="33"/>
      <c r="F117" s="34">
        <f t="shared" si="52"/>
        <v>9362.9</v>
      </c>
      <c r="G117" s="1"/>
      <c r="H117" s="34">
        <f t="shared" si="60"/>
        <v>9362.9</v>
      </c>
      <c r="I117" s="35">
        <v>0</v>
      </c>
      <c r="J117" s="33"/>
      <c r="K117" s="34">
        <f t="shared" si="53"/>
        <v>0</v>
      </c>
      <c r="L117" s="1"/>
      <c r="M117" s="34">
        <f t="shared" si="62"/>
        <v>0</v>
      </c>
      <c r="N117" s="35">
        <v>0</v>
      </c>
      <c r="O117" s="32"/>
      <c r="P117" s="34">
        <f t="shared" si="54"/>
        <v>0</v>
      </c>
      <c r="Q117" s="1"/>
      <c r="R117" s="34">
        <f t="shared" si="63"/>
        <v>0</v>
      </c>
      <c r="S117" s="15" t="s">
        <v>93</v>
      </c>
      <c r="U117" s="36"/>
    </row>
    <row r="118" spans="1:21" ht="56.25" x14ac:dyDescent="0.3">
      <c r="A118" s="29" t="s">
        <v>175</v>
      </c>
      <c r="B118" s="38" t="s">
        <v>69</v>
      </c>
      <c r="C118" s="55" t="s">
        <v>63</v>
      </c>
      <c r="D118" s="32">
        <v>8982.4</v>
      </c>
      <c r="E118" s="33">
        <v>-1245.127</v>
      </c>
      <c r="F118" s="34">
        <f t="shared" si="52"/>
        <v>7737.2729999999992</v>
      </c>
      <c r="G118" s="1"/>
      <c r="H118" s="34">
        <f t="shared" si="60"/>
        <v>7737.2729999999992</v>
      </c>
      <c r="I118" s="35">
        <v>0</v>
      </c>
      <c r="J118" s="33"/>
      <c r="K118" s="34">
        <f t="shared" si="53"/>
        <v>0</v>
      </c>
      <c r="L118" s="1"/>
      <c r="M118" s="34">
        <f t="shared" si="62"/>
        <v>0</v>
      </c>
      <c r="N118" s="35">
        <v>0</v>
      </c>
      <c r="O118" s="32"/>
      <c r="P118" s="34">
        <f t="shared" si="54"/>
        <v>0</v>
      </c>
      <c r="Q118" s="1"/>
      <c r="R118" s="34">
        <f t="shared" si="63"/>
        <v>0</v>
      </c>
      <c r="S118" s="15" t="s">
        <v>94</v>
      </c>
      <c r="U118" s="36"/>
    </row>
    <row r="119" spans="1:21" ht="56.25" x14ac:dyDescent="0.3">
      <c r="A119" s="29" t="s">
        <v>176</v>
      </c>
      <c r="B119" s="38" t="s">
        <v>70</v>
      </c>
      <c r="C119" s="55" t="s">
        <v>63</v>
      </c>
      <c r="D119" s="32">
        <f>D121+D122</f>
        <v>3792.2</v>
      </c>
      <c r="E119" s="33">
        <f>E121+E122</f>
        <v>0</v>
      </c>
      <c r="F119" s="34">
        <f t="shared" si="52"/>
        <v>3792.2</v>
      </c>
      <c r="G119" s="1">
        <f>G121+G122</f>
        <v>0</v>
      </c>
      <c r="H119" s="34">
        <f t="shared" si="60"/>
        <v>3792.2</v>
      </c>
      <c r="I119" s="35">
        <f t="shared" ref="I119:N119" si="65">I121+I122</f>
        <v>3863.7</v>
      </c>
      <c r="J119" s="33">
        <f>J121+J122</f>
        <v>0</v>
      </c>
      <c r="K119" s="34">
        <f t="shared" si="53"/>
        <v>3863.7</v>
      </c>
      <c r="L119" s="1">
        <f>L121+L122</f>
        <v>0</v>
      </c>
      <c r="M119" s="34">
        <f t="shared" si="62"/>
        <v>3863.7</v>
      </c>
      <c r="N119" s="35">
        <f t="shared" si="65"/>
        <v>0</v>
      </c>
      <c r="O119" s="32">
        <f>O121+O122</f>
        <v>0</v>
      </c>
      <c r="P119" s="34">
        <f t="shared" si="54"/>
        <v>0</v>
      </c>
      <c r="Q119" s="1">
        <f>Q121+Q122</f>
        <v>0</v>
      </c>
      <c r="R119" s="34">
        <f t="shared" si="63"/>
        <v>0</v>
      </c>
      <c r="S119" s="15"/>
      <c r="U119" s="36"/>
    </row>
    <row r="120" spans="1:21" x14ac:dyDescent="0.3">
      <c r="A120" s="29"/>
      <c r="B120" s="38" t="s">
        <v>5</v>
      </c>
      <c r="C120" s="55"/>
      <c r="D120" s="32"/>
      <c r="E120" s="33"/>
      <c r="F120" s="34"/>
      <c r="G120" s="1"/>
      <c r="H120" s="34"/>
      <c r="I120" s="35"/>
      <c r="J120" s="33"/>
      <c r="K120" s="34"/>
      <c r="L120" s="1"/>
      <c r="M120" s="34"/>
      <c r="N120" s="35"/>
      <c r="O120" s="32"/>
      <c r="P120" s="34"/>
      <c r="Q120" s="1"/>
      <c r="R120" s="34"/>
      <c r="S120" s="15"/>
      <c r="U120" s="36"/>
    </row>
    <row r="121" spans="1:21" hidden="1" x14ac:dyDescent="0.3">
      <c r="A121" s="29"/>
      <c r="B121" s="31" t="s">
        <v>6</v>
      </c>
      <c r="C121" s="45"/>
      <c r="D121" s="33">
        <v>1914</v>
      </c>
      <c r="E121" s="33"/>
      <c r="F121" s="34">
        <f t="shared" si="52"/>
        <v>1914</v>
      </c>
      <c r="G121" s="1"/>
      <c r="H121" s="34">
        <f t="shared" ref="H121:H123" si="66">F121+G121</f>
        <v>1914</v>
      </c>
      <c r="I121" s="34">
        <v>0</v>
      </c>
      <c r="J121" s="33"/>
      <c r="K121" s="34">
        <f t="shared" si="53"/>
        <v>0</v>
      </c>
      <c r="L121" s="1"/>
      <c r="M121" s="34">
        <f t="shared" ref="M121:M123" si="67">K121+L121</f>
        <v>0</v>
      </c>
      <c r="N121" s="34">
        <v>0</v>
      </c>
      <c r="O121" s="32"/>
      <c r="P121" s="34">
        <f t="shared" si="54"/>
        <v>0</v>
      </c>
      <c r="Q121" s="1"/>
      <c r="R121" s="34">
        <f t="shared" ref="R121:R123" si="68">P121+Q121</f>
        <v>0</v>
      </c>
      <c r="S121" s="15" t="s">
        <v>95</v>
      </c>
      <c r="T121" s="10" t="s">
        <v>25</v>
      </c>
      <c r="U121" s="36"/>
    </row>
    <row r="122" spans="1:21" x14ac:dyDescent="0.3">
      <c r="A122" s="29"/>
      <c r="B122" s="38" t="s">
        <v>71</v>
      </c>
      <c r="C122" s="55"/>
      <c r="D122" s="32">
        <v>1878.2</v>
      </c>
      <c r="E122" s="33"/>
      <c r="F122" s="34">
        <f t="shared" si="52"/>
        <v>1878.2</v>
      </c>
      <c r="G122" s="1"/>
      <c r="H122" s="34">
        <f t="shared" si="66"/>
        <v>1878.2</v>
      </c>
      <c r="I122" s="35">
        <v>3863.7</v>
      </c>
      <c r="J122" s="33"/>
      <c r="K122" s="34">
        <f t="shared" si="53"/>
        <v>3863.7</v>
      </c>
      <c r="L122" s="1"/>
      <c r="M122" s="34">
        <f t="shared" si="67"/>
        <v>3863.7</v>
      </c>
      <c r="N122" s="35">
        <v>0</v>
      </c>
      <c r="O122" s="32"/>
      <c r="P122" s="34">
        <f t="shared" si="54"/>
        <v>0</v>
      </c>
      <c r="Q122" s="1"/>
      <c r="R122" s="34">
        <f t="shared" si="68"/>
        <v>0</v>
      </c>
      <c r="S122" s="15" t="s">
        <v>96</v>
      </c>
      <c r="U122" s="36"/>
    </row>
    <row r="123" spans="1:21" ht="56.25" x14ac:dyDescent="0.3">
      <c r="A123" s="29" t="s">
        <v>177</v>
      </c>
      <c r="B123" s="46" t="s">
        <v>72</v>
      </c>
      <c r="C123" s="55" t="s">
        <v>63</v>
      </c>
      <c r="D123" s="32">
        <f>D125+D126</f>
        <v>11080.900000000001</v>
      </c>
      <c r="E123" s="33">
        <f>E125+E126</f>
        <v>0</v>
      </c>
      <c r="F123" s="34">
        <f t="shared" si="52"/>
        <v>11080.900000000001</v>
      </c>
      <c r="G123" s="1">
        <f>G125+G126</f>
        <v>468.06299999999999</v>
      </c>
      <c r="H123" s="34">
        <f t="shared" si="66"/>
        <v>11548.963000000002</v>
      </c>
      <c r="I123" s="35">
        <f t="shared" ref="I123:N123" si="69">I125+I126</f>
        <v>0</v>
      </c>
      <c r="J123" s="33">
        <f>J125+J126</f>
        <v>0</v>
      </c>
      <c r="K123" s="34">
        <f t="shared" si="53"/>
        <v>0</v>
      </c>
      <c r="L123" s="1">
        <f>L125+L126</f>
        <v>0</v>
      </c>
      <c r="M123" s="34">
        <f t="shared" si="67"/>
        <v>0</v>
      </c>
      <c r="N123" s="35">
        <f t="shared" si="69"/>
        <v>0</v>
      </c>
      <c r="O123" s="32">
        <f>O125+O126</f>
        <v>0</v>
      </c>
      <c r="P123" s="34">
        <f t="shared" si="54"/>
        <v>0</v>
      </c>
      <c r="Q123" s="1">
        <f>Q125+Q126</f>
        <v>0</v>
      </c>
      <c r="R123" s="34">
        <f t="shared" si="68"/>
        <v>0</v>
      </c>
      <c r="S123" s="15"/>
      <c r="U123" s="36"/>
    </row>
    <row r="124" spans="1:21" x14ac:dyDescent="0.3">
      <c r="A124" s="29"/>
      <c r="B124" s="38" t="s">
        <v>5</v>
      </c>
      <c r="C124" s="55"/>
      <c r="D124" s="32"/>
      <c r="E124" s="33"/>
      <c r="F124" s="34"/>
      <c r="G124" s="1"/>
      <c r="H124" s="34"/>
      <c r="I124" s="35"/>
      <c r="J124" s="33"/>
      <c r="K124" s="34"/>
      <c r="L124" s="1"/>
      <c r="M124" s="34"/>
      <c r="N124" s="35"/>
      <c r="O124" s="32"/>
      <c r="P124" s="34"/>
      <c r="Q124" s="1"/>
      <c r="R124" s="34"/>
      <c r="S124" s="15"/>
      <c r="U124" s="36"/>
    </row>
    <row r="125" spans="1:21" hidden="1" x14ac:dyDescent="0.3">
      <c r="A125" s="29"/>
      <c r="B125" s="31" t="s">
        <v>6</v>
      </c>
      <c r="C125" s="45"/>
      <c r="D125" s="33">
        <v>2419.1999999999998</v>
      </c>
      <c r="E125" s="33"/>
      <c r="F125" s="34">
        <f t="shared" si="52"/>
        <v>2419.1999999999998</v>
      </c>
      <c r="G125" s="1">
        <v>468.06299999999999</v>
      </c>
      <c r="H125" s="34">
        <f t="shared" ref="H125:H127" si="70">F125+G125</f>
        <v>2887.2629999999999</v>
      </c>
      <c r="I125" s="34">
        <v>0</v>
      </c>
      <c r="J125" s="33"/>
      <c r="K125" s="34">
        <f t="shared" si="53"/>
        <v>0</v>
      </c>
      <c r="L125" s="1"/>
      <c r="M125" s="34">
        <f t="shared" ref="M125:M127" si="71">K125+L125</f>
        <v>0</v>
      </c>
      <c r="N125" s="34">
        <v>0</v>
      </c>
      <c r="O125" s="32"/>
      <c r="P125" s="34">
        <f t="shared" si="54"/>
        <v>0</v>
      </c>
      <c r="Q125" s="1"/>
      <c r="R125" s="34">
        <f t="shared" ref="R125:R127" si="72">P125+Q125</f>
        <v>0</v>
      </c>
      <c r="S125" s="15" t="s">
        <v>97</v>
      </c>
      <c r="T125" s="10" t="s">
        <v>25</v>
      </c>
      <c r="U125" s="36"/>
    </row>
    <row r="126" spans="1:21" x14ac:dyDescent="0.3">
      <c r="A126" s="29"/>
      <c r="B126" s="38" t="s">
        <v>71</v>
      </c>
      <c r="C126" s="55"/>
      <c r="D126" s="32">
        <v>8661.7000000000007</v>
      </c>
      <c r="E126" s="33"/>
      <c r="F126" s="34">
        <f t="shared" si="52"/>
        <v>8661.7000000000007</v>
      </c>
      <c r="G126" s="1"/>
      <c r="H126" s="34">
        <f t="shared" si="70"/>
        <v>8661.7000000000007</v>
      </c>
      <c r="I126" s="35">
        <v>0</v>
      </c>
      <c r="J126" s="33"/>
      <c r="K126" s="34">
        <f t="shared" si="53"/>
        <v>0</v>
      </c>
      <c r="L126" s="1"/>
      <c r="M126" s="34">
        <f t="shared" si="71"/>
        <v>0</v>
      </c>
      <c r="N126" s="35">
        <v>0</v>
      </c>
      <c r="O126" s="32"/>
      <c r="P126" s="34">
        <f t="shared" si="54"/>
        <v>0</v>
      </c>
      <c r="Q126" s="1"/>
      <c r="R126" s="34">
        <f t="shared" si="72"/>
        <v>0</v>
      </c>
      <c r="S126" s="15" t="s">
        <v>96</v>
      </c>
      <c r="U126" s="36"/>
    </row>
    <row r="127" spans="1:21" ht="56.25" x14ac:dyDescent="0.3">
      <c r="A127" s="29" t="s">
        <v>178</v>
      </c>
      <c r="B127" s="46" t="s">
        <v>73</v>
      </c>
      <c r="C127" s="55" t="s">
        <v>63</v>
      </c>
      <c r="D127" s="32">
        <f>D129+D130</f>
        <v>74585.100000000006</v>
      </c>
      <c r="E127" s="33">
        <f>E129+E130</f>
        <v>0</v>
      </c>
      <c r="F127" s="34">
        <f t="shared" si="52"/>
        <v>74585.100000000006</v>
      </c>
      <c r="G127" s="1">
        <f>G129+G130</f>
        <v>0</v>
      </c>
      <c r="H127" s="34">
        <f t="shared" si="70"/>
        <v>74585.100000000006</v>
      </c>
      <c r="I127" s="35">
        <f t="shared" ref="I127:N127" si="73">I129+I130</f>
        <v>36729.1</v>
      </c>
      <c r="J127" s="33">
        <f>J129+J130</f>
        <v>0</v>
      </c>
      <c r="K127" s="34">
        <f t="shared" si="53"/>
        <v>36729.1</v>
      </c>
      <c r="L127" s="1">
        <f>L129+L130</f>
        <v>0</v>
      </c>
      <c r="M127" s="34">
        <f t="shared" si="71"/>
        <v>36729.1</v>
      </c>
      <c r="N127" s="35">
        <f t="shared" si="73"/>
        <v>10393.299999999999</v>
      </c>
      <c r="O127" s="32">
        <f>O129+O130</f>
        <v>0</v>
      </c>
      <c r="P127" s="34">
        <f t="shared" si="54"/>
        <v>10393.299999999999</v>
      </c>
      <c r="Q127" s="1">
        <f>Q129+Q130</f>
        <v>0</v>
      </c>
      <c r="R127" s="34">
        <f t="shared" si="72"/>
        <v>10393.299999999999</v>
      </c>
      <c r="S127" s="15"/>
      <c r="U127" s="36"/>
    </row>
    <row r="128" spans="1:21" x14ac:dyDescent="0.3">
      <c r="A128" s="29"/>
      <c r="B128" s="38" t="s">
        <v>5</v>
      </c>
      <c r="C128" s="55"/>
      <c r="D128" s="32"/>
      <c r="E128" s="33"/>
      <c r="F128" s="34"/>
      <c r="G128" s="1"/>
      <c r="H128" s="34"/>
      <c r="I128" s="35"/>
      <c r="J128" s="33"/>
      <c r="K128" s="34"/>
      <c r="L128" s="1"/>
      <c r="M128" s="34"/>
      <c r="N128" s="35"/>
      <c r="O128" s="32"/>
      <c r="P128" s="34"/>
      <c r="Q128" s="1"/>
      <c r="R128" s="34"/>
      <c r="S128" s="15"/>
      <c r="U128" s="36"/>
    </row>
    <row r="129" spans="1:21" hidden="1" x14ac:dyDescent="0.3">
      <c r="A129" s="29"/>
      <c r="B129" s="49" t="s">
        <v>6</v>
      </c>
      <c r="C129" s="50"/>
      <c r="D129" s="33">
        <v>70553</v>
      </c>
      <c r="E129" s="33"/>
      <c r="F129" s="34">
        <f t="shared" si="52"/>
        <v>70553</v>
      </c>
      <c r="G129" s="1"/>
      <c r="H129" s="34">
        <f t="shared" ref="H129:H134" si="74">F129+G129</f>
        <v>70553</v>
      </c>
      <c r="I129" s="34">
        <v>0</v>
      </c>
      <c r="J129" s="33"/>
      <c r="K129" s="34">
        <f t="shared" si="53"/>
        <v>0</v>
      </c>
      <c r="L129" s="1"/>
      <c r="M129" s="34">
        <f t="shared" ref="M129:M134" si="75">K129+L129</f>
        <v>0</v>
      </c>
      <c r="N129" s="34">
        <v>0</v>
      </c>
      <c r="O129" s="32"/>
      <c r="P129" s="34">
        <f t="shared" si="54"/>
        <v>0</v>
      </c>
      <c r="Q129" s="1"/>
      <c r="R129" s="34">
        <f t="shared" ref="R129:R134" si="76">P129+Q129</f>
        <v>0</v>
      </c>
      <c r="S129" s="15" t="s">
        <v>98</v>
      </c>
      <c r="T129" s="10" t="s">
        <v>25</v>
      </c>
      <c r="U129" s="36"/>
    </row>
    <row r="130" spans="1:21" x14ac:dyDescent="0.3">
      <c r="A130" s="29"/>
      <c r="B130" s="38" t="s">
        <v>71</v>
      </c>
      <c r="C130" s="55"/>
      <c r="D130" s="32">
        <v>4032.1</v>
      </c>
      <c r="E130" s="33"/>
      <c r="F130" s="34">
        <f t="shared" si="52"/>
        <v>4032.1</v>
      </c>
      <c r="G130" s="1"/>
      <c r="H130" s="34">
        <f t="shared" si="74"/>
        <v>4032.1</v>
      </c>
      <c r="I130" s="35">
        <v>36729.1</v>
      </c>
      <c r="J130" s="33"/>
      <c r="K130" s="34">
        <f t="shared" si="53"/>
        <v>36729.1</v>
      </c>
      <c r="L130" s="1"/>
      <c r="M130" s="34">
        <f t="shared" si="75"/>
        <v>36729.1</v>
      </c>
      <c r="N130" s="35">
        <v>10393.299999999999</v>
      </c>
      <c r="O130" s="32"/>
      <c r="P130" s="34">
        <f t="shared" si="54"/>
        <v>10393.299999999999</v>
      </c>
      <c r="Q130" s="1"/>
      <c r="R130" s="34">
        <f t="shared" si="76"/>
        <v>10393.299999999999</v>
      </c>
      <c r="S130" s="15" t="s">
        <v>96</v>
      </c>
      <c r="U130" s="36"/>
    </row>
    <row r="131" spans="1:21" ht="56.25" x14ac:dyDescent="0.3">
      <c r="A131" s="29" t="s">
        <v>179</v>
      </c>
      <c r="B131" s="38" t="s">
        <v>204</v>
      </c>
      <c r="C131" s="55" t="s">
        <v>63</v>
      </c>
      <c r="D131" s="32"/>
      <c r="E131" s="33"/>
      <c r="F131" s="34"/>
      <c r="G131" s="1">
        <v>15199.334000000001</v>
      </c>
      <c r="H131" s="34">
        <f t="shared" si="74"/>
        <v>15199.334000000001</v>
      </c>
      <c r="I131" s="35"/>
      <c r="J131" s="33"/>
      <c r="K131" s="34"/>
      <c r="L131" s="1"/>
      <c r="M131" s="34">
        <f t="shared" si="75"/>
        <v>0</v>
      </c>
      <c r="N131" s="35"/>
      <c r="O131" s="32"/>
      <c r="P131" s="34"/>
      <c r="Q131" s="1"/>
      <c r="R131" s="34">
        <f t="shared" si="76"/>
        <v>0</v>
      </c>
      <c r="S131" s="15" t="s">
        <v>205</v>
      </c>
      <c r="U131" s="36"/>
    </row>
    <row r="132" spans="1:21" ht="56.25" x14ac:dyDescent="0.3">
      <c r="A132" s="29" t="s">
        <v>181</v>
      </c>
      <c r="B132" s="38" t="s">
        <v>206</v>
      </c>
      <c r="C132" s="55" t="s">
        <v>63</v>
      </c>
      <c r="D132" s="32"/>
      <c r="E132" s="33"/>
      <c r="F132" s="34"/>
      <c r="G132" s="1">
        <v>2699.0189999999998</v>
      </c>
      <c r="H132" s="34">
        <f t="shared" si="74"/>
        <v>2699.0189999999998</v>
      </c>
      <c r="I132" s="35"/>
      <c r="J132" s="33"/>
      <c r="K132" s="34"/>
      <c r="L132" s="1"/>
      <c r="M132" s="34">
        <f t="shared" si="75"/>
        <v>0</v>
      </c>
      <c r="N132" s="35"/>
      <c r="O132" s="32"/>
      <c r="P132" s="34"/>
      <c r="Q132" s="1"/>
      <c r="R132" s="34">
        <f t="shared" si="76"/>
        <v>0</v>
      </c>
      <c r="S132" s="15" t="s">
        <v>207</v>
      </c>
      <c r="U132" s="36"/>
    </row>
    <row r="133" spans="1:21" ht="56.25" x14ac:dyDescent="0.3">
      <c r="A133" s="29" t="s">
        <v>182</v>
      </c>
      <c r="B133" s="38" t="s">
        <v>208</v>
      </c>
      <c r="C133" s="55" t="s">
        <v>63</v>
      </c>
      <c r="D133" s="32"/>
      <c r="E133" s="33"/>
      <c r="F133" s="34"/>
      <c r="G133" s="1">
        <v>6075.51</v>
      </c>
      <c r="H133" s="34">
        <f t="shared" si="74"/>
        <v>6075.51</v>
      </c>
      <c r="I133" s="35"/>
      <c r="J133" s="33"/>
      <c r="K133" s="34"/>
      <c r="L133" s="1"/>
      <c r="M133" s="34">
        <f t="shared" si="75"/>
        <v>0</v>
      </c>
      <c r="N133" s="35"/>
      <c r="O133" s="32"/>
      <c r="P133" s="34"/>
      <c r="Q133" s="1"/>
      <c r="R133" s="34">
        <f t="shared" si="76"/>
        <v>0</v>
      </c>
      <c r="S133" s="15" t="s">
        <v>209</v>
      </c>
      <c r="U133" s="36"/>
    </row>
    <row r="134" spans="1:21" s="21" customFormat="1" hidden="1" x14ac:dyDescent="0.3">
      <c r="A134" s="16"/>
      <c r="B134" s="28" t="s">
        <v>36</v>
      </c>
      <c r="C134" s="28"/>
      <c r="D134" s="18">
        <f>D139</f>
        <v>1087961.7</v>
      </c>
      <c r="E134" s="18">
        <f>E139</f>
        <v>-17300.919000000002</v>
      </c>
      <c r="F134" s="18">
        <f t="shared" si="52"/>
        <v>1070660.781</v>
      </c>
      <c r="G134" s="18">
        <f>G139</f>
        <v>-1070660.781</v>
      </c>
      <c r="H134" s="18">
        <f t="shared" si="74"/>
        <v>0</v>
      </c>
      <c r="I134" s="18">
        <f t="shared" ref="I134:N134" si="77">I139</f>
        <v>375557.5</v>
      </c>
      <c r="J134" s="18">
        <f>J139</f>
        <v>-4508.25</v>
      </c>
      <c r="K134" s="18">
        <f t="shared" si="53"/>
        <v>371049.25</v>
      </c>
      <c r="L134" s="18">
        <f>L139</f>
        <v>-371049.25</v>
      </c>
      <c r="M134" s="18">
        <f t="shared" si="75"/>
        <v>0</v>
      </c>
      <c r="N134" s="18">
        <f t="shared" si="77"/>
        <v>0</v>
      </c>
      <c r="O134" s="18">
        <f>O139</f>
        <v>0</v>
      </c>
      <c r="P134" s="18">
        <f t="shared" si="54"/>
        <v>0</v>
      </c>
      <c r="Q134" s="18">
        <f>Q139</f>
        <v>0</v>
      </c>
      <c r="R134" s="18">
        <f t="shared" si="76"/>
        <v>0</v>
      </c>
      <c r="S134" s="19"/>
      <c r="T134" s="20" t="s">
        <v>25</v>
      </c>
      <c r="U134" s="27"/>
    </row>
    <row r="135" spans="1:21" s="21" customFormat="1" hidden="1" x14ac:dyDescent="0.3">
      <c r="A135" s="16"/>
      <c r="B135" s="28" t="s">
        <v>5</v>
      </c>
      <c r="C135" s="2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9"/>
      <c r="T135" s="20" t="s">
        <v>25</v>
      </c>
      <c r="U135" s="27"/>
    </row>
    <row r="136" spans="1:21" s="21" customFormat="1" hidden="1" x14ac:dyDescent="0.3">
      <c r="A136" s="16"/>
      <c r="B136" s="51" t="s">
        <v>6</v>
      </c>
      <c r="C136" s="52"/>
      <c r="D136" s="18">
        <f t="shared" ref="D136:E138" si="78">D141</f>
        <v>18371.599999999999</v>
      </c>
      <c r="E136" s="18">
        <f t="shared" si="78"/>
        <v>-17300.919000000002</v>
      </c>
      <c r="F136" s="18">
        <f t="shared" si="52"/>
        <v>1070.6809999999969</v>
      </c>
      <c r="G136" s="18">
        <f t="shared" ref="G136" si="79">G141</f>
        <v>-1070.681</v>
      </c>
      <c r="H136" s="18">
        <f t="shared" ref="H136:H139" si="80">F136+G136</f>
        <v>-3.1832314562052488E-12</v>
      </c>
      <c r="I136" s="18">
        <f t="shared" ref="I136:N136" si="81">I141</f>
        <v>4879.3</v>
      </c>
      <c r="J136" s="18">
        <f t="shared" si="81"/>
        <v>-4508.25</v>
      </c>
      <c r="K136" s="18">
        <f t="shared" si="53"/>
        <v>371.05000000000018</v>
      </c>
      <c r="L136" s="18">
        <f t="shared" ref="L136" si="82">L141</f>
        <v>-371.05</v>
      </c>
      <c r="M136" s="18">
        <f t="shared" ref="M136:M139" si="83">K136+L136</f>
        <v>0</v>
      </c>
      <c r="N136" s="18">
        <f t="shared" si="81"/>
        <v>0</v>
      </c>
      <c r="O136" s="18">
        <f t="shared" ref="O136:Q136" si="84">O141</f>
        <v>0</v>
      </c>
      <c r="P136" s="18">
        <f t="shared" si="54"/>
        <v>0</v>
      </c>
      <c r="Q136" s="18">
        <f t="shared" si="84"/>
        <v>0</v>
      </c>
      <c r="R136" s="18">
        <f t="shared" ref="R136:R139" si="85">P136+Q136</f>
        <v>0</v>
      </c>
      <c r="S136" s="19"/>
      <c r="T136" s="20" t="s">
        <v>25</v>
      </c>
      <c r="U136" s="27"/>
    </row>
    <row r="137" spans="1:21" s="21" customFormat="1" hidden="1" x14ac:dyDescent="0.3">
      <c r="A137" s="16"/>
      <c r="B137" s="28" t="s">
        <v>64</v>
      </c>
      <c r="C137" s="28"/>
      <c r="D137" s="18">
        <f t="shared" si="78"/>
        <v>53479.5</v>
      </c>
      <c r="E137" s="18">
        <f t="shared" si="78"/>
        <v>0</v>
      </c>
      <c r="F137" s="18">
        <f t="shared" si="52"/>
        <v>53479.5</v>
      </c>
      <c r="G137" s="18">
        <f t="shared" ref="G137" si="86">G142</f>
        <v>-53479.5</v>
      </c>
      <c r="H137" s="18">
        <f t="shared" si="80"/>
        <v>0</v>
      </c>
      <c r="I137" s="18">
        <f t="shared" ref="I137:N137" si="87">I142</f>
        <v>18533.900000000001</v>
      </c>
      <c r="J137" s="18">
        <f t="shared" si="87"/>
        <v>0</v>
      </c>
      <c r="K137" s="18">
        <f t="shared" si="53"/>
        <v>18533.900000000001</v>
      </c>
      <c r="L137" s="18">
        <f t="shared" ref="L137" si="88">L142</f>
        <v>-18533.900000000001</v>
      </c>
      <c r="M137" s="18">
        <f t="shared" si="83"/>
        <v>0</v>
      </c>
      <c r="N137" s="18">
        <f t="shared" si="87"/>
        <v>0</v>
      </c>
      <c r="O137" s="18">
        <f t="shared" ref="O137:Q137" si="89">O142</f>
        <v>0</v>
      </c>
      <c r="P137" s="18">
        <f t="shared" si="54"/>
        <v>0</v>
      </c>
      <c r="Q137" s="18">
        <f t="shared" si="89"/>
        <v>0</v>
      </c>
      <c r="R137" s="18">
        <f t="shared" si="85"/>
        <v>0</v>
      </c>
      <c r="S137" s="19"/>
      <c r="T137" s="20" t="s">
        <v>25</v>
      </c>
      <c r="U137" s="27"/>
    </row>
    <row r="138" spans="1:21" s="21" customFormat="1" hidden="1" x14ac:dyDescent="0.3">
      <c r="A138" s="16"/>
      <c r="B138" s="28" t="s">
        <v>17</v>
      </c>
      <c r="C138" s="43"/>
      <c r="D138" s="18">
        <f t="shared" si="78"/>
        <v>1016110.6</v>
      </c>
      <c r="E138" s="18">
        <f t="shared" si="78"/>
        <v>0</v>
      </c>
      <c r="F138" s="18">
        <f t="shared" si="52"/>
        <v>1016110.6</v>
      </c>
      <c r="G138" s="18">
        <f t="shared" ref="G138" si="90">G143</f>
        <v>-1016110.6</v>
      </c>
      <c r="H138" s="18">
        <f t="shared" si="80"/>
        <v>0</v>
      </c>
      <c r="I138" s="18">
        <f t="shared" ref="I138:N138" si="91">I143</f>
        <v>352144.3</v>
      </c>
      <c r="J138" s="18">
        <f t="shared" si="91"/>
        <v>0</v>
      </c>
      <c r="K138" s="18">
        <f t="shared" si="53"/>
        <v>352144.3</v>
      </c>
      <c r="L138" s="18">
        <f t="shared" ref="L138" si="92">L143</f>
        <v>-352144.3</v>
      </c>
      <c r="M138" s="18">
        <f t="shared" si="83"/>
        <v>0</v>
      </c>
      <c r="N138" s="18">
        <f t="shared" si="91"/>
        <v>0</v>
      </c>
      <c r="O138" s="18">
        <f t="shared" ref="O138:Q138" si="93">O143</f>
        <v>0</v>
      </c>
      <c r="P138" s="18">
        <f t="shared" si="54"/>
        <v>0</v>
      </c>
      <c r="Q138" s="18">
        <f t="shared" si="93"/>
        <v>0</v>
      </c>
      <c r="R138" s="18">
        <f t="shared" si="85"/>
        <v>0</v>
      </c>
      <c r="S138" s="19"/>
      <c r="T138" s="20" t="s">
        <v>25</v>
      </c>
      <c r="U138" s="27"/>
    </row>
    <row r="139" spans="1:21" ht="37.5" hidden="1" x14ac:dyDescent="0.3">
      <c r="A139" s="29" t="s">
        <v>177</v>
      </c>
      <c r="B139" s="31" t="s">
        <v>82</v>
      </c>
      <c r="C139" s="45" t="s">
        <v>37</v>
      </c>
      <c r="D139" s="35">
        <f>D141+D142+D143</f>
        <v>1087961.7</v>
      </c>
      <c r="E139" s="34">
        <f>E141+E142+E143</f>
        <v>-17300.919000000002</v>
      </c>
      <c r="F139" s="34">
        <f t="shared" si="52"/>
        <v>1070660.781</v>
      </c>
      <c r="G139" s="39">
        <f>G141+G142+G143</f>
        <v>-1070660.781</v>
      </c>
      <c r="H139" s="34">
        <f t="shared" si="80"/>
        <v>0</v>
      </c>
      <c r="I139" s="35">
        <f t="shared" ref="I139:N139" si="94">I141+I142+I143</f>
        <v>375557.5</v>
      </c>
      <c r="J139" s="34">
        <f>J141+J142+J143</f>
        <v>-4508.25</v>
      </c>
      <c r="K139" s="34">
        <f t="shared" si="53"/>
        <v>371049.25</v>
      </c>
      <c r="L139" s="39">
        <f>L141+L142+L143</f>
        <v>-371049.25</v>
      </c>
      <c r="M139" s="34">
        <f t="shared" si="83"/>
        <v>0</v>
      </c>
      <c r="N139" s="35">
        <f t="shared" si="94"/>
        <v>0</v>
      </c>
      <c r="O139" s="35">
        <f>O141+O142+O143</f>
        <v>0</v>
      </c>
      <c r="P139" s="34">
        <f t="shared" si="54"/>
        <v>0</v>
      </c>
      <c r="Q139" s="39">
        <f>Q141+Q142+Q143</f>
        <v>0</v>
      </c>
      <c r="R139" s="34">
        <f t="shared" si="85"/>
        <v>0</v>
      </c>
      <c r="S139" s="15"/>
      <c r="T139" s="10" t="s">
        <v>25</v>
      </c>
      <c r="U139" s="36"/>
    </row>
    <row r="140" spans="1:21" hidden="1" x14ac:dyDescent="0.3">
      <c r="A140" s="29"/>
      <c r="B140" s="31" t="s">
        <v>5</v>
      </c>
      <c r="C140" s="45"/>
      <c r="D140" s="35"/>
      <c r="E140" s="34"/>
      <c r="F140" s="34"/>
      <c r="G140" s="39"/>
      <c r="H140" s="34"/>
      <c r="I140" s="35"/>
      <c r="J140" s="34"/>
      <c r="K140" s="34"/>
      <c r="L140" s="39"/>
      <c r="M140" s="34"/>
      <c r="N140" s="35"/>
      <c r="O140" s="35"/>
      <c r="P140" s="34"/>
      <c r="Q140" s="39"/>
      <c r="R140" s="34"/>
      <c r="S140" s="15"/>
      <c r="T140" s="10" t="s">
        <v>25</v>
      </c>
      <c r="U140" s="36"/>
    </row>
    <row r="141" spans="1:21" hidden="1" x14ac:dyDescent="0.3">
      <c r="A141" s="29"/>
      <c r="B141" s="49" t="s">
        <v>6</v>
      </c>
      <c r="C141" s="53"/>
      <c r="D141" s="34">
        <v>18371.599999999999</v>
      </c>
      <c r="E141" s="34">
        <v>-17300.919000000002</v>
      </c>
      <c r="F141" s="34">
        <f t="shared" si="52"/>
        <v>1070.6809999999969</v>
      </c>
      <c r="G141" s="39">
        <v>-1070.681</v>
      </c>
      <c r="H141" s="34">
        <f t="shared" ref="H141:H170" si="95">F141+G141</f>
        <v>-3.1832314562052488E-12</v>
      </c>
      <c r="I141" s="34">
        <v>4879.3</v>
      </c>
      <c r="J141" s="34">
        <v>-4508.25</v>
      </c>
      <c r="K141" s="34">
        <f t="shared" si="53"/>
        <v>371.05000000000018</v>
      </c>
      <c r="L141" s="39">
        <v>-371.05</v>
      </c>
      <c r="M141" s="34">
        <f t="shared" ref="M141:M170" si="96">K141+L141</f>
        <v>0</v>
      </c>
      <c r="N141" s="34">
        <v>0</v>
      </c>
      <c r="O141" s="35"/>
      <c r="P141" s="34">
        <f t="shared" si="54"/>
        <v>0</v>
      </c>
      <c r="Q141" s="39"/>
      <c r="R141" s="34">
        <f t="shared" ref="R141:R170" si="97">P141+Q141</f>
        <v>0</v>
      </c>
      <c r="S141" s="15" t="s">
        <v>99</v>
      </c>
      <c r="T141" s="10" t="s">
        <v>25</v>
      </c>
      <c r="U141" s="36"/>
    </row>
    <row r="142" spans="1:21" hidden="1" x14ac:dyDescent="0.3">
      <c r="A142" s="29"/>
      <c r="B142" s="31" t="s">
        <v>64</v>
      </c>
      <c r="C142" s="45"/>
      <c r="D142" s="35">
        <v>53479.5</v>
      </c>
      <c r="E142" s="34"/>
      <c r="F142" s="34">
        <f t="shared" si="52"/>
        <v>53479.5</v>
      </c>
      <c r="G142" s="39">
        <v>-53479.5</v>
      </c>
      <c r="H142" s="34">
        <f t="shared" si="95"/>
        <v>0</v>
      </c>
      <c r="I142" s="35">
        <v>18533.900000000001</v>
      </c>
      <c r="J142" s="34"/>
      <c r="K142" s="34">
        <f t="shared" si="53"/>
        <v>18533.900000000001</v>
      </c>
      <c r="L142" s="39">
        <v>-18533.900000000001</v>
      </c>
      <c r="M142" s="34">
        <f t="shared" si="96"/>
        <v>0</v>
      </c>
      <c r="N142" s="35">
        <v>0</v>
      </c>
      <c r="O142" s="35"/>
      <c r="P142" s="34">
        <f t="shared" si="54"/>
        <v>0</v>
      </c>
      <c r="Q142" s="39"/>
      <c r="R142" s="34">
        <f t="shared" si="97"/>
        <v>0</v>
      </c>
      <c r="S142" s="15" t="s">
        <v>99</v>
      </c>
      <c r="T142" s="10" t="s">
        <v>25</v>
      </c>
      <c r="U142" s="36"/>
    </row>
    <row r="143" spans="1:21" hidden="1" x14ac:dyDescent="0.3">
      <c r="A143" s="29"/>
      <c r="B143" s="31" t="s">
        <v>17</v>
      </c>
      <c r="C143" s="45"/>
      <c r="D143" s="35">
        <v>1016110.6</v>
      </c>
      <c r="E143" s="34"/>
      <c r="F143" s="34">
        <f t="shared" si="52"/>
        <v>1016110.6</v>
      </c>
      <c r="G143" s="39">
        <v>-1016110.6</v>
      </c>
      <c r="H143" s="34">
        <f t="shared" si="95"/>
        <v>0</v>
      </c>
      <c r="I143" s="35">
        <v>352144.3</v>
      </c>
      <c r="J143" s="34"/>
      <c r="K143" s="34">
        <f t="shared" si="53"/>
        <v>352144.3</v>
      </c>
      <c r="L143" s="39">
        <v>-352144.3</v>
      </c>
      <c r="M143" s="34">
        <f t="shared" si="96"/>
        <v>0</v>
      </c>
      <c r="N143" s="35">
        <v>0</v>
      </c>
      <c r="O143" s="35"/>
      <c r="P143" s="34">
        <f t="shared" si="54"/>
        <v>0</v>
      </c>
      <c r="Q143" s="39"/>
      <c r="R143" s="34">
        <f t="shared" si="97"/>
        <v>0</v>
      </c>
      <c r="S143" s="15" t="s">
        <v>99</v>
      </c>
      <c r="T143" s="10" t="s">
        <v>25</v>
      </c>
      <c r="U143" s="36"/>
    </row>
    <row r="144" spans="1:21" x14ac:dyDescent="0.3">
      <c r="A144" s="29"/>
      <c r="B144" s="38" t="s">
        <v>221</v>
      </c>
      <c r="C144" s="55"/>
      <c r="D144" s="18"/>
      <c r="E144" s="18"/>
      <c r="F144" s="18"/>
      <c r="G144" s="18">
        <f>G145</f>
        <v>82484.097999999998</v>
      </c>
      <c r="H144" s="34">
        <f t="shared" si="95"/>
        <v>82484.097999999998</v>
      </c>
      <c r="I144" s="18"/>
      <c r="J144" s="18"/>
      <c r="K144" s="18"/>
      <c r="L144" s="18">
        <f>L145</f>
        <v>0</v>
      </c>
      <c r="M144" s="34">
        <f t="shared" si="96"/>
        <v>0</v>
      </c>
      <c r="N144" s="18"/>
      <c r="O144" s="18"/>
      <c r="P144" s="18"/>
      <c r="Q144" s="18">
        <f>Q145</f>
        <v>0</v>
      </c>
      <c r="R144" s="34">
        <f t="shared" si="97"/>
        <v>0</v>
      </c>
      <c r="S144" s="19"/>
      <c r="T144" s="20"/>
      <c r="U144" s="27"/>
    </row>
    <row r="145" spans="1:21" ht="56.25" x14ac:dyDescent="0.3">
      <c r="A145" s="29" t="s">
        <v>183</v>
      </c>
      <c r="B145" s="38" t="s">
        <v>222</v>
      </c>
      <c r="C145" s="55" t="s">
        <v>28</v>
      </c>
      <c r="D145" s="35"/>
      <c r="E145" s="34"/>
      <c r="F145" s="34"/>
      <c r="G145" s="39">
        <v>82484.097999999998</v>
      </c>
      <c r="H145" s="34">
        <f t="shared" si="95"/>
        <v>82484.097999999998</v>
      </c>
      <c r="I145" s="35"/>
      <c r="J145" s="34"/>
      <c r="K145" s="34"/>
      <c r="L145" s="39"/>
      <c r="M145" s="34">
        <f t="shared" si="96"/>
        <v>0</v>
      </c>
      <c r="N145" s="35"/>
      <c r="O145" s="35"/>
      <c r="P145" s="34"/>
      <c r="Q145" s="39"/>
      <c r="R145" s="34">
        <f t="shared" si="97"/>
        <v>0</v>
      </c>
      <c r="S145" s="15" t="s">
        <v>223</v>
      </c>
      <c r="U145" s="36"/>
    </row>
    <row r="146" spans="1:21" x14ac:dyDescent="0.3">
      <c r="A146" s="29"/>
      <c r="B146" s="38" t="s">
        <v>7</v>
      </c>
      <c r="C146" s="38"/>
      <c r="D146" s="18">
        <f>D147+D148</f>
        <v>34000.1</v>
      </c>
      <c r="E146" s="18">
        <f>E147+E148</f>
        <v>0</v>
      </c>
      <c r="F146" s="18">
        <f t="shared" si="52"/>
        <v>34000.1</v>
      </c>
      <c r="G146" s="18">
        <f>G147+G148+G149+G150</f>
        <v>156277.141</v>
      </c>
      <c r="H146" s="34">
        <f t="shared" si="95"/>
        <v>190277.24100000001</v>
      </c>
      <c r="I146" s="18">
        <f t="shared" ref="I146:N146" si="98">I147+I148</f>
        <v>350759.2</v>
      </c>
      <c r="J146" s="18">
        <f>J147+J148</f>
        <v>-5270.1</v>
      </c>
      <c r="K146" s="18">
        <f t="shared" si="53"/>
        <v>345489.10000000003</v>
      </c>
      <c r="L146" s="18">
        <f>L147+L148+L149+L150</f>
        <v>0</v>
      </c>
      <c r="M146" s="34">
        <f t="shared" si="96"/>
        <v>345489.10000000003</v>
      </c>
      <c r="N146" s="18">
        <f t="shared" si="98"/>
        <v>313169.8</v>
      </c>
      <c r="O146" s="18">
        <f>O147+O148</f>
        <v>0</v>
      </c>
      <c r="P146" s="18">
        <f t="shared" si="54"/>
        <v>313169.8</v>
      </c>
      <c r="Q146" s="18">
        <f>Q147+Q148+Q149+Q150</f>
        <v>0</v>
      </c>
      <c r="R146" s="34">
        <f t="shared" si="97"/>
        <v>313169.8</v>
      </c>
      <c r="S146" s="19"/>
      <c r="T146" s="20"/>
      <c r="U146" s="27"/>
    </row>
    <row r="147" spans="1:21" ht="56.25" x14ac:dyDescent="0.3">
      <c r="A147" s="29" t="s">
        <v>184</v>
      </c>
      <c r="B147" s="38" t="s">
        <v>79</v>
      </c>
      <c r="C147" s="55" t="s">
        <v>28</v>
      </c>
      <c r="D147" s="35">
        <v>34000.1</v>
      </c>
      <c r="E147" s="34"/>
      <c r="F147" s="34">
        <f t="shared" si="52"/>
        <v>34000.1</v>
      </c>
      <c r="G147" s="39"/>
      <c r="H147" s="34">
        <f t="shared" si="95"/>
        <v>34000.1</v>
      </c>
      <c r="I147" s="35">
        <v>190073.7</v>
      </c>
      <c r="J147" s="34"/>
      <c r="K147" s="34">
        <f t="shared" si="53"/>
        <v>190073.7</v>
      </c>
      <c r="L147" s="39"/>
      <c r="M147" s="34">
        <f t="shared" si="96"/>
        <v>190073.7</v>
      </c>
      <c r="N147" s="35">
        <v>313169.8</v>
      </c>
      <c r="O147" s="35"/>
      <c r="P147" s="34">
        <f t="shared" si="54"/>
        <v>313169.8</v>
      </c>
      <c r="Q147" s="39"/>
      <c r="R147" s="34">
        <f t="shared" si="97"/>
        <v>313169.8</v>
      </c>
      <c r="S147" s="15" t="s">
        <v>100</v>
      </c>
      <c r="U147" s="36"/>
    </row>
    <row r="148" spans="1:21" ht="56.25" x14ac:dyDescent="0.3">
      <c r="A148" s="54" t="s">
        <v>185</v>
      </c>
      <c r="B148" s="38" t="s">
        <v>80</v>
      </c>
      <c r="C148" s="55" t="s">
        <v>28</v>
      </c>
      <c r="D148" s="35">
        <v>0</v>
      </c>
      <c r="E148" s="34"/>
      <c r="F148" s="34">
        <f t="shared" si="52"/>
        <v>0</v>
      </c>
      <c r="G148" s="39"/>
      <c r="H148" s="34">
        <f t="shared" si="95"/>
        <v>0</v>
      </c>
      <c r="I148" s="35">
        <v>160685.5</v>
      </c>
      <c r="J148" s="34">
        <v>-5270.1</v>
      </c>
      <c r="K148" s="34">
        <f t="shared" si="53"/>
        <v>155415.4</v>
      </c>
      <c r="L148" s="39"/>
      <c r="M148" s="34">
        <f t="shared" si="96"/>
        <v>155415.4</v>
      </c>
      <c r="N148" s="35">
        <v>0</v>
      </c>
      <c r="O148" s="35"/>
      <c r="P148" s="34">
        <f t="shared" si="54"/>
        <v>0</v>
      </c>
      <c r="Q148" s="39"/>
      <c r="R148" s="34">
        <f t="shared" si="97"/>
        <v>0</v>
      </c>
      <c r="S148" s="15" t="s">
        <v>101</v>
      </c>
      <c r="U148" s="36"/>
    </row>
    <row r="149" spans="1:21" ht="56.25" x14ac:dyDescent="0.3">
      <c r="A149" s="54" t="s">
        <v>186</v>
      </c>
      <c r="B149" s="38" t="s">
        <v>238</v>
      </c>
      <c r="C149" s="55" t="s">
        <v>28</v>
      </c>
      <c r="D149" s="35"/>
      <c r="E149" s="34"/>
      <c r="F149" s="34"/>
      <c r="G149" s="39">
        <v>116033.47199999999</v>
      </c>
      <c r="H149" s="34">
        <f t="shared" si="95"/>
        <v>116033.47199999999</v>
      </c>
      <c r="I149" s="35"/>
      <c r="J149" s="34"/>
      <c r="K149" s="34"/>
      <c r="L149" s="39"/>
      <c r="M149" s="34">
        <f t="shared" si="96"/>
        <v>0</v>
      </c>
      <c r="N149" s="35"/>
      <c r="O149" s="35"/>
      <c r="P149" s="34"/>
      <c r="Q149" s="39"/>
      <c r="R149" s="34">
        <f t="shared" si="97"/>
        <v>0</v>
      </c>
      <c r="S149" s="15" t="s">
        <v>224</v>
      </c>
      <c r="U149" s="36"/>
    </row>
    <row r="150" spans="1:21" ht="56.25" x14ac:dyDescent="0.3">
      <c r="A150" s="54" t="s">
        <v>180</v>
      </c>
      <c r="B150" s="38" t="s">
        <v>225</v>
      </c>
      <c r="C150" s="55" t="s">
        <v>28</v>
      </c>
      <c r="D150" s="35"/>
      <c r="E150" s="34"/>
      <c r="F150" s="34"/>
      <c r="G150" s="39">
        <v>40243.669000000002</v>
      </c>
      <c r="H150" s="34">
        <f t="shared" si="95"/>
        <v>40243.669000000002</v>
      </c>
      <c r="I150" s="35"/>
      <c r="J150" s="34"/>
      <c r="K150" s="34"/>
      <c r="L150" s="39"/>
      <c r="M150" s="34">
        <f t="shared" si="96"/>
        <v>0</v>
      </c>
      <c r="N150" s="35"/>
      <c r="O150" s="35"/>
      <c r="P150" s="34"/>
      <c r="Q150" s="39"/>
      <c r="R150" s="34">
        <f t="shared" si="97"/>
        <v>0</v>
      </c>
      <c r="S150" s="15" t="s">
        <v>226</v>
      </c>
      <c r="U150" s="36"/>
    </row>
    <row r="151" spans="1:21" x14ac:dyDescent="0.3">
      <c r="A151" s="29"/>
      <c r="B151" s="38" t="s">
        <v>13</v>
      </c>
      <c r="C151" s="38"/>
      <c r="D151" s="18">
        <f>D152+D153+D154+D155+D156+D157+D158+D159+D160+D161+D162</f>
        <v>118230.2</v>
      </c>
      <c r="E151" s="18">
        <f>E152+E153+E154+E155+E156+E157+E158+E159+E160+E161+E162</f>
        <v>0</v>
      </c>
      <c r="F151" s="18">
        <f t="shared" si="52"/>
        <v>118230.2</v>
      </c>
      <c r="G151" s="18">
        <f>G152+G153+G154+G155+G156+G157+G158+G159+G160+G161+G162+G163</f>
        <v>8333.732</v>
      </c>
      <c r="H151" s="34">
        <f t="shared" si="95"/>
        <v>126563.932</v>
      </c>
      <c r="I151" s="18">
        <f t="shared" ref="I151:N151" si="99">I152+I153+I154+I155+I156+I157+I158+I159+I160+I161+I162</f>
        <v>161204.80000000002</v>
      </c>
      <c r="J151" s="18">
        <f>J152+J153+J154+J155+J156+J157+J158+J159+J160+J161+J162</f>
        <v>0</v>
      </c>
      <c r="K151" s="18">
        <f t="shared" si="53"/>
        <v>161204.80000000002</v>
      </c>
      <c r="L151" s="18">
        <f>L152+L153+L154+L155+L156+L157+L158+L159+L160+L161+L162+L163</f>
        <v>0</v>
      </c>
      <c r="M151" s="34">
        <f t="shared" si="96"/>
        <v>161204.80000000002</v>
      </c>
      <c r="N151" s="18">
        <f t="shared" si="99"/>
        <v>18530.999999999996</v>
      </c>
      <c r="O151" s="18">
        <f>O152+O153+O154+O155+O156+O157+O158+O159+O160+O161+O162</f>
        <v>0</v>
      </c>
      <c r="P151" s="18">
        <f t="shared" si="54"/>
        <v>18530.999999999996</v>
      </c>
      <c r="Q151" s="18">
        <f>Q152+Q153+Q154+Q155+Q156+Q157+Q158+Q159+Q160+Q161+Q162+Q163</f>
        <v>0</v>
      </c>
      <c r="R151" s="34">
        <f t="shared" si="97"/>
        <v>18530.999999999996</v>
      </c>
      <c r="S151" s="19"/>
      <c r="T151" s="20"/>
      <c r="U151" s="27"/>
    </row>
    <row r="152" spans="1:21" ht="56.25" x14ac:dyDescent="0.3">
      <c r="A152" s="29" t="s">
        <v>187</v>
      </c>
      <c r="B152" s="38" t="s">
        <v>46</v>
      </c>
      <c r="C152" s="55" t="s">
        <v>28</v>
      </c>
      <c r="D152" s="35">
        <v>35549</v>
      </c>
      <c r="E152" s="34"/>
      <c r="F152" s="34">
        <f t="shared" si="52"/>
        <v>35549</v>
      </c>
      <c r="G152" s="39"/>
      <c r="H152" s="34">
        <f t="shared" si="95"/>
        <v>35549</v>
      </c>
      <c r="I152" s="35">
        <v>0</v>
      </c>
      <c r="J152" s="34"/>
      <c r="K152" s="34">
        <f t="shared" si="53"/>
        <v>0</v>
      </c>
      <c r="L152" s="39"/>
      <c r="M152" s="34">
        <f t="shared" si="96"/>
        <v>0</v>
      </c>
      <c r="N152" s="35">
        <v>0</v>
      </c>
      <c r="O152" s="35"/>
      <c r="P152" s="34">
        <f t="shared" si="54"/>
        <v>0</v>
      </c>
      <c r="Q152" s="39"/>
      <c r="R152" s="34">
        <f t="shared" si="97"/>
        <v>0</v>
      </c>
      <c r="S152" s="15" t="s">
        <v>102</v>
      </c>
      <c r="U152" s="36"/>
    </row>
    <row r="153" spans="1:21" ht="56.25" x14ac:dyDescent="0.3">
      <c r="A153" s="29" t="s">
        <v>188</v>
      </c>
      <c r="B153" s="38" t="s">
        <v>47</v>
      </c>
      <c r="C153" s="55" t="s">
        <v>28</v>
      </c>
      <c r="D153" s="35">
        <v>57683.9</v>
      </c>
      <c r="E153" s="34"/>
      <c r="F153" s="34">
        <f t="shared" si="52"/>
        <v>57683.9</v>
      </c>
      <c r="G153" s="39"/>
      <c r="H153" s="34">
        <f t="shared" si="95"/>
        <v>57683.9</v>
      </c>
      <c r="I153" s="35">
        <v>151968.9</v>
      </c>
      <c r="J153" s="34"/>
      <c r="K153" s="34">
        <f t="shared" si="53"/>
        <v>151968.9</v>
      </c>
      <c r="L153" s="39"/>
      <c r="M153" s="34">
        <f t="shared" si="96"/>
        <v>151968.9</v>
      </c>
      <c r="N153" s="35">
        <v>0</v>
      </c>
      <c r="O153" s="35"/>
      <c r="P153" s="34">
        <f t="shared" si="54"/>
        <v>0</v>
      </c>
      <c r="Q153" s="39"/>
      <c r="R153" s="34">
        <f t="shared" si="97"/>
        <v>0</v>
      </c>
      <c r="S153" s="15" t="s">
        <v>103</v>
      </c>
      <c r="U153" s="36"/>
    </row>
    <row r="154" spans="1:21" ht="56.25" x14ac:dyDescent="0.3">
      <c r="A154" s="29" t="s">
        <v>189</v>
      </c>
      <c r="B154" s="38" t="s">
        <v>48</v>
      </c>
      <c r="C154" s="55" t="s">
        <v>28</v>
      </c>
      <c r="D154" s="35">
        <v>9209.2999999999993</v>
      </c>
      <c r="E154" s="34"/>
      <c r="F154" s="34">
        <f t="shared" si="52"/>
        <v>9209.2999999999993</v>
      </c>
      <c r="G154" s="39"/>
      <c r="H154" s="34">
        <f t="shared" si="95"/>
        <v>9209.2999999999993</v>
      </c>
      <c r="I154" s="35">
        <v>0</v>
      </c>
      <c r="J154" s="34"/>
      <c r="K154" s="34">
        <f t="shared" si="53"/>
        <v>0</v>
      </c>
      <c r="L154" s="39"/>
      <c r="M154" s="34">
        <f t="shared" si="96"/>
        <v>0</v>
      </c>
      <c r="N154" s="35">
        <v>0</v>
      </c>
      <c r="O154" s="35"/>
      <c r="P154" s="34">
        <f t="shared" si="54"/>
        <v>0</v>
      </c>
      <c r="Q154" s="39"/>
      <c r="R154" s="34">
        <f t="shared" si="97"/>
        <v>0</v>
      </c>
      <c r="S154" s="15" t="s">
        <v>104</v>
      </c>
      <c r="U154" s="36"/>
    </row>
    <row r="155" spans="1:21" ht="56.25" x14ac:dyDescent="0.3">
      <c r="A155" s="29" t="s">
        <v>190</v>
      </c>
      <c r="B155" s="38" t="s">
        <v>49</v>
      </c>
      <c r="C155" s="55" t="s">
        <v>28</v>
      </c>
      <c r="D155" s="35">
        <v>7574</v>
      </c>
      <c r="E155" s="34"/>
      <c r="F155" s="34">
        <f t="shared" si="52"/>
        <v>7574</v>
      </c>
      <c r="G155" s="39">
        <v>314.48500000000001</v>
      </c>
      <c r="H155" s="34">
        <f t="shared" si="95"/>
        <v>7888.4849999999997</v>
      </c>
      <c r="I155" s="35">
        <v>0</v>
      </c>
      <c r="J155" s="34"/>
      <c r="K155" s="34">
        <f t="shared" si="53"/>
        <v>0</v>
      </c>
      <c r="L155" s="39"/>
      <c r="M155" s="34">
        <f t="shared" si="96"/>
        <v>0</v>
      </c>
      <c r="N155" s="35">
        <v>0</v>
      </c>
      <c r="O155" s="35"/>
      <c r="P155" s="34">
        <f t="shared" si="54"/>
        <v>0</v>
      </c>
      <c r="Q155" s="39"/>
      <c r="R155" s="34">
        <f t="shared" si="97"/>
        <v>0</v>
      </c>
      <c r="S155" s="15" t="s">
        <v>105</v>
      </c>
      <c r="U155" s="36"/>
    </row>
    <row r="156" spans="1:21" ht="56.25" x14ac:dyDescent="0.3">
      <c r="A156" s="29" t="s">
        <v>191</v>
      </c>
      <c r="B156" s="38" t="s">
        <v>50</v>
      </c>
      <c r="C156" s="55" t="s">
        <v>28</v>
      </c>
      <c r="D156" s="35">
        <v>640.5</v>
      </c>
      <c r="E156" s="34"/>
      <c r="F156" s="34">
        <f t="shared" si="52"/>
        <v>640.5</v>
      </c>
      <c r="G156" s="39"/>
      <c r="H156" s="34">
        <f t="shared" si="95"/>
        <v>640.5</v>
      </c>
      <c r="I156" s="35">
        <v>7899.7</v>
      </c>
      <c r="J156" s="34"/>
      <c r="K156" s="34">
        <f t="shared" si="53"/>
        <v>7899.7</v>
      </c>
      <c r="L156" s="39"/>
      <c r="M156" s="34">
        <f t="shared" si="96"/>
        <v>7899.7</v>
      </c>
      <c r="N156" s="35">
        <v>0</v>
      </c>
      <c r="O156" s="35"/>
      <c r="P156" s="34">
        <f t="shared" si="54"/>
        <v>0</v>
      </c>
      <c r="Q156" s="39"/>
      <c r="R156" s="34">
        <f t="shared" si="97"/>
        <v>0</v>
      </c>
      <c r="S156" s="15" t="s">
        <v>106</v>
      </c>
      <c r="U156" s="36"/>
    </row>
    <row r="157" spans="1:21" ht="56.25" x14ac:dyDescent="0.3">
      <c r="A157" s="29" t="s">
        <v>192</v>
      </c>
      <c r="B157" s="38" t="s">
        <v>51</v>
      </c>
      <c r="C157" s="55" t="s">
        <v>28</v>
      </c>
      <c r="D157" s="35">
        <v>7573.5</v>
      </c>
      <c r="E157" s="34"/>
      <c r="F157" s="34">
        <f t="shared" si="52"/>
        <v>7573.5</v>
      </c>
      <c r="G157" s="39">
        <v>314.48500000000001</v>
      </c>
      <c r="H157" s="34">
        <f t="shared" si="95"/>
        <v>7887.9849999999997</v>
      </c>
      <c r="I157" s="35">
        <v>0</v>
      </c>
      <c r="J157" s="34"/>
      <c r="K157" s="34">
        <f t="shared" si="53"/>
        <v>0</v>
      </c>
      <c r="L157" s="39"/>
      <c r="M157" s="34">
        <f t="shared" si="96"/>
        <v>0</v>
      </c>
      <c r="N157" s="35">
        <v>0</v>
      </c>
      <c r="O157" s="35"/>
      <c r="P157" s="34">
        <f t="shared" si="54"/>
        <v>0</v>
      </c>
      <c r="Q157" s="39"/>
      <c r="R157" s="34">
        <f t="shared" si="97"/>
        <v>0</v>
      </c>
      <c r="S157" s="15" t="s">
        <v>107</v>
      </c>
      <c r="U157" s="36"/>
    </row>
    <row r="158" spans="1:21" ht="56.25" x14ac:dyDescent="0.3">
      <c r="A158" s="29" t="s">
        <v>210</v>
      </c>
      <c r="B158" s="38" t="s">
        <v>52</v>
      </c>
      <c r="C158" s="55" t="s">
        <v>28</v>
      </c>
      <c r="D158" s="35">
        <v>0</v>
      </c>
      <c r="E158" s="34"/>
      <c r="F158" s="34">
        <f t="shared" si="52"/>
        <v>0</v>
      </c>
      <c r="G158" s="39"/>
      <c r="H158" s="34">
        <f t="shared" si="95"/>
        <v>0</v>
      </c>
      <c r="I158" s="35">
        <v>668.1</v>
      </c>
      <c r="J158" s="34"/>
      <c r="K158" s="34">
        <f t="shared" si="53"/>
        <v>668.1</v>
      </c>
      <c r="L158" s="39"/>
      <c r="M158" s="34">
        <f t="shared" si="96"/>
        <v>668.1</v>
      </c>
      <c r="N158" s="35">
        <v>8231.5</v>
      </c>
      <c r="O158" s="35"/>
      <c r="P158" s="34">
        <f t="shared" si="54"/>
        <v>8231.5</v>
      </c>
      <c r="Q158" s="39"/>
      <c r="R158" s="34">
        <f t="shared" si="97"/>
        <v>8231.5</v>
      </c>
      <c r="S158" s="15" t="s">
        <v>108</v>
      </c>
      <c r="U158" s="36"/>
    </row>
    <row r="159" spans="1:21" ht="56.25" x14ac:dyDescent="0.3">
      <c r="A159" s="29" t="s">
        <v>211</v>
      </c>
      <c r="B159" s="38" t="s">
        <v>53</v>
      </c>
      <c r="C159" s="55" t="s">
        <v>28</v>
      </c>
      <c r="D159" s="35">
        <v>0</v>
      </c>
      <c r="E159" s="34"/>
      <c r="F159" s="34">
        <f t="shared" si="52"/>
        <v>0</v>
      </c>
      <c r="G159" s="39"/>
      <c r="H159" s="34">
        <f t="shared" si="95"/>
        <v>0</v>
      </c>
      <c r="I159" s="35">
        <v>668.1</v>
      </c>
      <c r="J159" s="34"/>
      <c r="K159" s="34">
        <f t="shared" si="53"/>
        <v>668.1</v>
      </c>
      <c r="L159" s="39"/>
      <c r="M159" s="34">
        <f t="shared" si="96"/>
        <v>668.1</v>
      </c>
      <c r="N159" s="35">
        <v>8231.5</v>
      </c>
      <c r="O159" s="35"/>
      <c r="P159" s="34">
        <f t="shared" si="54"/>
        <v>8231.5</v>
      </c>
      <c r="Q159" s="39"/>
      <c r="R159" s="34">
        <f t="shared" si="97"/>
        <v>8231.5</v>
      </c>
      <c r="S159" s="15" t="s">
        <v>109</v>
      </c>
      <c r="U159" s="36"/>
    </row>
    <row r="160" spans="1:21" ht="56.25" x14ac:dyDescent="0.3">
      <c r="A160" s="29" t="s">
        <v>214</v>
      </c>
      <c r="B160" s="38" t="s">
        <v>110</v>
      </c>
      <c r="C160" s="55" t="s">
        <v>28</v>
      </c>
      <c r="D160" s="35">
        <v>0</v>
      </c>
      <c r="E160" s="34"/>
      <c r="F160" s="34">
        <f t="shared" si="52"/>
        <v>0</v>
      </c>
      <c r="G160" s="39"/>
      <c r="H160" s="34">
        <f t="shared" si="95"/>
        <v>0</v>
      </c>
      <c r="I160" s="35">
        <v>0</v>
      </c>
      <c r="J160" s="34"/>
      <c r="K160" s="34">
        <f t="shared" si="53"/>
        <v>0</v>
      </c>
      <c r="L160" s="39"/>
      <c r="M160" s="34">
        <f t="shared" si="96"/>
        <v>0</v>
      </c>
      <c r="N160" s="35">
        <v>675.8</v>
      </c>
      <c r="O160" s="35"/>
      <c r="P160" s="34">
        <f t="shared" si="54"/>
        <v>675.8</v>
      </c>
      <c r="Q160" s="39"/>
      <c r="R160" s="34">
        <f t="shared" si="97"/>
        <v>675.8</v>
      </c>
      <c r="S160" s="15" t="s">
        <v>111</v>
      </c>
      <c r="U160" s="36"/>
    </row>
    <row r="161" spans="1:21" ht="56.25" x14ac:dyDescent="0.3">
      <c r="A161" s="29" t="s">
        <v>229</v>
      </c>
      <c r="B161" s="38" t="s">
        <v>112</v>
      </c>
      <c r="C161" s="55" t="s">
        <v>28</v>
      </c>
      <c r="D161" s="35">
        <v>0</v>
      </c>
      <c r="E161" s="34"/>
      <c r="F161" s="34">
        <f t="shared" si="52"/>
        <v>0</v>
      </c>
      <c r="G161" s="39"/>
      <c r="H161" s="34">
        <f t="shared" si="95"/>
        <v>0</v>
      </c>
      <c r="I161" s="35">
        <v>0</v>
      </c>
      <c r="J161" s="34"/>
      <c r="K161" s="34">
        <f t="shared" si="53"/>
        <v>0</v>
      </c>
      <c r="L161" s="39"/>
      <c r="M161" s="34">
        <f t="shared" si="96"/>
        <v>0</v>
      </c>
      <c r="N161" s="35">
        <v>696.1</v>
      </c>
      <c r="O161" s="35"/>
      <c r="P161" s="34">
        <f t="shared" si="54"/>
        <v>696.1</v>
      </c>
      <c r="Q161" s="39"/>
      <c r="R161" s="34">
        <f t="shared" si="97"/>
        <v>696.1</v>
      </c>
      <c r="S161" s="15" t="s">
        <v>113</v>
      </c>
      <c r="U161" s="36"/>
    </row>
    <row r="162" spans="1:21" ht="56.25" x14ac:dyDescent="0.3">
      <c r="A162" s="29" t="s">
        <v>230</v>
      </c>
      <c r="B162" s="38" t="s">
        <v>54</v>
      </c>
      <c r="C162" s="55" t="s">
        <v>28</v>
      </c>
      <c r="D162" s="35">
        <v>0</v>
      </c>
      <c r="E162" s="34"/>
      <c r="F162" s="34">
        <f t="shared" si="52"/>
        <v>0</v>
      </c>
      <c r="G162" s="39"/>
      <c r="H162" s="34">
        <f t="shared" si="95"/>
        <v>0</v>
      </c>
      <c r="I162" s="35">
        <v>0</v>
      </c>
      <c r="J162" s="34"/>
      <c r="K162" s="34">
        <f t="shared" si="53"/>
        <v>0</v>
      </c>
      <c r="L162" s="39"/>
      <c r="M162" s="34">
        <f t="shared" si="96"/>
        <v>0</v>
      </c>
      <c r="N162" s="35">
        <v>696.1</v>
      </c>
      <c r="O162" s="35"/>
      <c r="P162" s="34">
        <f t="shared" si="54"/>
        <v>696.1</v>
      </c>
      <c r="Q162" s="39"/>
      <c r="R162" s="34">
        <f t="shared" si="97"/>
        <v>696.1</v>
      </c>
      <c r="S162" s="15" t="s">
        <v>114</v>
      </c>
      <c r="U162" s="36"/>
    </row>
    <row r="163" spans="1:21" ht="56.25" x14ac:dyDescent="0.3">
      <c r="A163" s="29" t="s">
        <v>231</v>
      </c>
      <c r="B163" s="38" t="s">
        <v>215</v>
      </c>
      <c r="C163" s="55" t="s">
        <v>28</v>
      </c>
      <c r="D163" s="35"/>
      <c r="E163" s="34"/>
      <c r="F163" s="34"/>
      <c r="G163" s="39">
        <v>7704.7619999999997</v>
      </c>
      <c r="H163" s="34">
        <f t="shared" si="95"/>
        <v>7704.7619999999997</v>
      </c>
      <c r="I163" s="35"/>
      <c r="J163" s="34"/>
      <c r="K163" s="34"/>
      <c r="L163" s="39"/>
      <c r="M163" s="34">
        <f t="shared" si="96"/>
        <v>0</v>
      </c>
      <c r="N163" s="35"/>
      <c r="O163" s="35"/>
      <c r="P163" s="34"/>
      <c r="Q163" s="39"/>
      <c r="R163" s="34">
        <f t="shared" si="97"/>
        <v>0</v>
      </c>
      <c r="S163" s="15" t="s">
        <v>216</v>
      </c>
      <c r="U163" s="36"/>
    </row>
    <row r="164" spans="1:21" x14ac:dyDescent="0.3">
      <c r="A164" s="29"/>
      <c r="B164" s="38" t="s">
        <v>55</v>
      </c>
      <c r="C164" s="63"/>
      <c r="D164" s="18">
        <f>D165+D166+D167+D168+D169</f>
        <v>87804.5</v>
      </c>
      <c r="E164" s="18">
        <f>E165+E166+E167+E168+E169</f>
        <v>0</v>
      </c>
      <c r="F164" s="18">
        <f t="shared" si="52"/>
        <v>87804.5</v>
      </c>
      <c r="G164" s="18">
        <f>G165+G166+G167+G168+G169</f>
        <v>0</v>
      </c>
      <c r="H164" s="34">
        <f t="shared" si="95"/>
        <v>87804.5</v>
      </c>
      <c r="I164" s="18">
        <f t="shared" ref="I164:N164" si="100">I165+I166+I167+I168+I169</f>
        <v>31210.5</v>
      </c>
      <c r="J164" s="18">
        <f>J165+J166+J167+J168+J169</f>
        <v>0</v>
      </c>
      <c r="K164" s="18">
        <f t="shared" si="53"/>
        <v>31210.5</v>
      </c>
      <c r="L164" s="18">
        <f>L165+L166+L167+L168+L169</f>
        <v>0</v>
      </c>
      <c r="M164" s="34">
        <f t="shared" si="96"/>
        <v>31210.5</v>
      </c>
      <c r="N164" s="18">
        <f t="shared" si="100"/>
        <v>32708.6</v>
      </c>
      <c r="O164" s="18">
        <f>O165+O166+O167+O168+O169</f>
        <v>0</v>
      </c>
      <c r="P164" s="18">
        <f t="shared" si="54"/>
        <v>32708.6</v>
      </c>
      <c r="Q164" s="18">
        <f>Q165+Q166+Q167+Q168+Q169</f>
        <v>0</v>
      </c>
      <c r="R164" s="34">
        <f t="shared" si="97"/>
        <v>32708.6</v>
      </c>
      <c r="S164" s="19"/>
      <c r="T164" s="20"/>
      <c r="U164" s="27"/>
    </row>
    <row r="165" spans="1:21" ht="56.25" x14ac:dyDescent="0.3">
      <c r="A165" s="29" t="s">
        <v>232</v>
      </c>
      <c r="B165" s="38" t="s">
        <v>56</v>
      </c>
      <c r="C165" s="55" t="s">
        <v>28</v>
      </c>
      <c r="D165" s="35">
        <v>28242.400000000001</v>
      </c>
      <c r="E165" s="34"/>
      <c r="F165" s="34">
        <f t="shared" si="52"/>
        <v>28242.400000000001</v>
      </c>
      <c r="G165" s="39"/>
      <c r="H165" s="34">
        <f t="shared" si="95"/>
        <v>28242.400000000001</v>
      </c>
      <c r="I165" s="35">
        <v>0</v>
      </c>
      <c r="J165" s="34"/>
      <c r="K165" s="34">
        <f t="shared" si="53"/>
        <v>0</v>
      </c>
      <c r="L165" s="39"/>
      <c r="M165" s="34">
        <f t="shared" si="96"/>
        <v>0</v>
      </c>
      <c r="N165" s="35">
        <v>0</v>
      </c>
      <c r="O165" s="35"/>
      <c r="P165" s="34">
        <f t="shared" si="54"/>
        <v>0</v>
      </c>
      <c r="Q165" s="39"/>
      <c r="R165" s="34">
        <f t="shared" si="97"/>
        <v>0</v>
      </c>
      <c r="S165" s="15" t="s">
        <v>115</v>
      </c>
      <c r="U165" s="36"/>
    </row>
    <row r="166" spans="1:21" ht="56.25" x14ac:dyDescent="0.3">
      <c r="A166" s="29" t="s">
        <v>233</v>
      </c>
      <c r="B166" s="38" t="s">
        <v>57</v>
      </c>
      <c r="C166" s="55" t="s">
        <v>28</v>
      </c>
      <c r="D166" s="35">
        <v>29781.1</v>
      </c>
      <c r="E166" s="34"/>
      <c r="F166" s="34">
        <f t="shared" si="52"/>
        <v>29781.1</v>
      </c>
      <c r="G166" s="39"/>
      <c r="H166" s="34">
        <f t="shared" si="95"/>
        <v>29781.1</v>
      </c>
      <c r="I166" s="35">
        <v>0</v>
      </c>
      <c r="J166" s="34"/>
      <c r="K166" s="34">
        <f t="shared" si="53"/>
        <v>0</v>
      </c>
      <c r="L166" s="39"/>
      <c r="M166" s="34">
        <f t="shared" si="96"/>
        <v>0</v>
      </c>
      <c r="N166" s="35">
        <v>0</v>
      </c>
      <c r="O166" s="35"/>
      <c r="P166" s="34">
        <f t="shared" si="54"/>
        <v>0</v>
      </c>
      <c r="Q166" s="39"/>
      <c r="R166" s="34">
        <f t="shared" si="97"/>
        <v>0</v>
      </c>
      <c r="S166" s="15" t="s">
        <v>116</v>
      </c>
      <c r="U166" s="36"/>
    </row>
    <row r="167" spans="1:21" ht="56.25" x14ac:dyDescent="0.3">
      <c r="A167" s="29" t="s">
        <v>234</v>
      </c>
      <c r="B167" s="38" t="s">
        <v>58</v>
      </c>
      <c r="C167" s="55" t="s">
        <v>28</v>
      </c>
      <c r="D167" s="35">
        <v>29781</v>
      </c>
      <c r="E167" s="34"/>
      <c r="F167" s="34">
        <f t="shared" si="52"/>
        <v>29781</v>
      </c>
      <c r="G167" s="39"/>
      <c r="H167" s="34">
        <f t="shared" si="95"/>
        <v>29781</v>
      </c>
      <c r="I167" s="35">
        <v>0</v>
      </c>
      <c r="J167" s="34"/>
      <c r="K167" s="34">
        <f t="shared" si="53"/>
        <v>0</v>
      </c>
      <c r="L167" s="39"/>
      <c r="M167" s="34">
        <f t="shared" si="96"/>
        <v>0</v>
      </c>
      <c r="N167" s="35">
        <v>0</v>
      </c>
      <c r="O167" s="35"/>
      <c r="P167" s="34">
        <f t="shared" si="54"/>
        <v>0</v>
      </c>
      <c r="Q167" s="39"/>
      <c r="R167" s="34">
        <f t="shared" si="97"/>
        <v>0</v>
      </c>
      <c r="S167" s="15" t="s">
        <v>117</v>
      </c>
      <c r="U167" s="36"/>
    </row>
    <row r="168" spans="1:21" ht="56.25" x14ac:dyDescent="0.3">
      <c r="A168" s="29" t="s">
        <v>235</v>
      </c>
      <c r="B168" s="38" t="s">
        <v>59</v>
      </c>
      <c r="C168" s="55" t="s">
        <v>28</v>
      </c>
      <c r="D168" s="35">
        <v>0</v>
      </c>
      <c r="E168" s="34"/>
      <c r="F168" s="34">
        <f t="shared" si="52"/>
        <v>0</v>
      </c>
      <c r="G168" s="39"/>
      <c r="H168" s="34">
        <f t="shared" si="95"/>
        <v>0</v>
      </c>
      <c r="I168" s="35">
        <v>31210.5</v>
      </c>
      <c r="J168" s="34"/>
      <c r="K168" s="34">
        <f t="shared" si="53"/>
        <v>31210.5</v>
      </c>
      <c r="L168" s="39"/>
      <c r="M168" s="34">
        <f t="shared" si="96"/>
        <v>31210.5</v>
      </c>
      <c r="N168" s="35">
        <v>0</v>
      </c>
      <c r="O168" s="35"/>
      <c r="P168" s="34">
        <f t="shared" si="54"/>
        <v>0</v>
      </c>
      <c r="Q168" s="39"/>
      <c r="R168" s="34">
        <f t="shared" si="97"/>
        <v>0</v>
      </c>
      <c r="S168" s="15" t="s">
        <v>118</v>
      </c>
      <c r="U168" s="36"/>
    </row>
    <row r="169" spans="1:21" ht="56.25" x14ac:dyDescent="0.3">
      <c r="A169" s="29" t="s">
        <v>239</v>
      </c>
      <c r="B169" s="38" t="s">
        <v>60</v>
      </c>
      <c r="C169" s="55" t="s">
        <v>28</v>
      </c>
      <c r="D169" s="35">
        <v>0</v>
      </c>
      <c r="E169" s="34"/>
      <c r="F169" s="34">
        <f t="shared" si="52"/>
        <v>0</v>
      </c>
      <c r="G169" s="39"/>
      <c r="H169" s="34">
        <f t="shared" si="95"/>
        <v>0</v>
      </c>
      <c r="I169" s="35">
        <v>0</v>
      </c>
      <c r="J169" s="34"/>
      <c r="K169" s="34">
        <f t="shared" si="53"/>
        <v>0</v>
      </c>
      <c r="L169" s="39"/>
      <c r="M169" s="34">
        <f t="shared" si="96"/>
        <v>0</v>
      </c>
      <c r="N169" s="35">
        <v>32708.6</v>
      </c>
      <c r="O169" s="35"/>
      <c r="P169" s="34">
        <f t="shared" si="54"/>
        <v>32708.6</v>
      </c>
      <c r="Q169" s="39"/>
      <c r="R169" s="34">
        <f t="shared" si="97"/>
        <v>32708.6</v>
      </c>
      <c r="S169" s="15" t="s">
        <v>119</v>
      </c>
      <c r="U169" s="36"/>
    </row>
    <row r="170" spans="1:21" x14ac:dyDescent="0.3">
      <c r="A170" s="29"/>
      <c r="B170" s="93" t="s">
        <v>8</v>
      </c>
      <c r="C170" s="94"/>
      <c r="D170" s="18">
        <f>D16+D61+D99+D110+D134+D146+D151+D164</f>
        <v>5567816.5999999996</v>
      </c>
      <c r="E170" s="18">
        <f>E16+E61+E99+E110+E134+E146+E151+E164</f>
        <v>-68981.171000000002</v>
      </c>
      <c r="F170" s="18">
        <f t="shared" si="52"/>
        <v>5498835.4289999995</v>
      </c>
      <c r="G170" s="18">
        <f>G16+G61+G99+G110+G134+G146+G151+G164+G144</f>
        <v>-626761.71999999986</v>
      </c>
      <c r="H170" s="34">
        <f t="shared" si="95"/>
        <v>4872073.7089999998</v>
      </c>
      <c r="I170" s="18">
        <f>I16+I61+I99+I110+I134+I146+I151+I164</f>
        <v>4489082.5</v>
      </c>
      <c r="J170" s="18">
        <f>J16+J61+J99+J110+J134+J146+J151+J164</f>
        <v>4975.3069999999989</v>
      </c>
      <c r="K170" s="18">
        <f t="shared" si="53"/>
        <v>4494057.807</v>
      </c>
      <c r="L170" s="18">
        <f>L16+L61+L99+L110+L134+L146+L151+L164+L144</f>
        <v>977618.13899999997</v>
      </c>
      <c r="M170" s="34">
        <f t="shared" si="96"/>
        <v>5471675.9460000005</v>
      </c>
      <c r="N170" s="18">
        <f>N16+N61+N99+N110+N134+N146+N151+N164</f>
        <v>3929971.9999999995</v>
      </c>
      <c r="O170" s="18">
        <f>O16+O61+O99+O110+O134+O146+O151+O164</f>
        <v>-70868.899999999994</v>
      </c>
      <c r="P170" s="18">
        <f t="shared" si="54"/>
        <v>3859103.0999999996</v>
      </c>
      <c r="Q170" s="18">
        <f>Q16+Q61+Q99+Q110+Q134+Q146+Q151+Q164+Q144</f>
        <v>380618.08399999997</v>
      </c>
      <c r="R170" s="34">
        <f t="shared" si="97"/>
        <v>4239721.1839999994</v>
      </c>
      <c r="S170" s="19"/>
      <c r="T170" s="20"/>
      <c r="U170" s="27"/>
    </row>
    <row r="171" spans="1:21" x14ac:dyDescent="0.3">
      <c r="A171" s="29"/>
      <c r="B171" s="93" t="s">
        <v>9</v>
      </c>
      <c r="C171" s="95"/>
      <c r="D171" s="35"/>
      <c r="E171" s="34"/>
      <c r="F171" s="34"/>
      <c r="G171" s="39"/>
      <c r="H171" s="34"/>
      <c r="I171" s="35"/>
      <c r="J171" s="34"/>
      <c r="K171" s="34"/>
      <c r="L171" s="39"/>
      <c r="M171" s="34"/>
      <c r="N171" s="35"/>
      <c r="O171" s="35"/>
      <c r="P171" s="34"/>
      <c r="Q171" s="39"/>
      <c r="R171" s="34"/>
      <c r="S171" s="15"/>
      <c r="U171" s="36"/>
    </row>
    <row r="172" spans="1:21" x14ac:dyDescent="0.3">
      <c r="A172" s="29"/>
      <c r="B172" s="93" t="s">
        <v>71</v>
      </c>
      <c r="C172" s="95"/>
      <c r="D172" s="35">
        <f>D113</f>
        <v>14572.000000000002</v>
      </c>
      <c r="E172" s="34">
        <f>E113</f>
        <v>0</v>
      </c>
      <c r="F172" s="34">
        <f t="shared" si="52"/>
        <v>14572.000000000002</v>
      </c>
      <c r="G172" s="39">
        <f>G113</f>
        <v>0</v>
      </c>
      <c r="H172" s="34">
        <f t="shared" ref="H172:H175" si="101">F172+G172</f>
        <v>14572.000000000002</v>
      </c>
      <c r="I172" s="35">
        <f t="shared" ref="I172:N172" si="102">I113</f>
        <v>40592.799999999996</v>
      </c>
      <c r="J172" s="34">
        <f>J113</f>
        <v>0</v>
      </c>
      <c r="K172" s="34">
        <f t="shared" si="53"/>
        <v>40592.799999999996</v>
      </c>
      <c r="L172" s="39">
        <f>L113</f>
        <v>0</v>
      </c>
      <c r="M172" s="34">
        <f t="shared" ref="M172:M175" si="103">K172+L172</f>
        <v>40592.799999999996</v>
      </c>
      <c r="N172" s="35">
        <f t="shared" si="102"/>
        <v>10393.299999999999</v>
      </c>
      <c r="O172" s="35">
        <f>O113</f>
        <v>0</v>
      </c>
      <c r="P172" s="34">
        <f t="shared" si="54"/>
        <v>10393.299999999999</v>
      </c>
      <c r="Q172" s="39">
        <f>Q113</f>
        <v>0</v>
      </c>
      <c r="R172" s="34">
        <f t="shared" ref="R172:R175" si="104">P172+Q172</f>
        <v>10393.299999999999</v>
      </c>
      <c r="S172" s="15"/>
      <c r="U172" s="36"/>
    </row>
    <row r="173" spans="1:21" x14ac:dyDescent="0.3">
      <c r="A173" s="29"/>
      <c r="B173" s="93" t="s">
        <v>64</v>
      </c>
      <c r="C173" s="97"/>
      <c r="D173" s="35">
        <f>D19+D64+D102+D137</f>
        <v>1249242.7</v>
      </c>
      <c r="E173" s="34">
        <f>E19+E64+E102+E137</f>
        <v>0</v>
      </c>
      <c r="F173" s="34">
        <f t="shared" si="52"/>
        <v>1249242.7</v>
      </c>
      <c r="G173" s="39">
        <f>G19+G64+G102+G137</f>
        <v>-96028.394</v>
      </c>
      <c r="H173" s="34">
        <f t="shared" si="101"/>
        <v>1153214.3059999999</v>
      </c>
      <c r="I173" s="35">
        <f>I19+I64+I102+I137</f>
        <v>715222.20000000007</v>
      </c>
      <c r="J173" s="34">
        <f>J19+J64+J102+J137</f>
        <v>0</v>
      </c>
      <c r="K173" s="34">
        <f t="shared" si="53"/>
        <v>715222.20000000007</v>
      </c>
      <c r="L173" s="39">
        <f>L19+L64+L102+L137</f>
        <v>746029.62399999995</v>
      </c>
      <c r="M173" s="34">
        <f t="shared" si="103"/>
        <v>1461251.824</v>
      </c>
      <c r="N173" s="35">
        <f>N19+N64+N102+N137</f>
        <v>241189.8</v>
      </c>
      <c r="O173" s="35">
        <f>O19+O64+O102+O137</f>
        <v>0</v>
      </c>
      <c r="P173" s="34">
        <f t="shared" si="54"/>
        <v>241189.8</v>
      </c>
      <c r="Q173" s="39">
        <f>Q19+Q64+Q102+Q137</f>
        <v>0</v>
      </c>
      <c r="R173" s="34">
        <f t="shared" si="104"/>
        <v>241189.8</v>
      </c>
      <c r="S173" s="15"/>
      <c r="U173" s="36"/>
    </row>
    <row r="174" spans="1:21" x14ac:dyDescent="0.3">
      <c r="A174" s="29"/>
      <c r="B174" s="93" t="s">
        <v>17</v>
      </c>
      <c r="C174" s="97"/>
      <c r="D174" s="35">
        <f>D20+D65+D138</f>
        <v>2064318</v>
      </c>
      <c r="E174" s="34">
        <f>E20+E65+E138</f>
        <v>0</v>
      </c>
      <c r="F174" s="34">
        <f t="shared" si="52"/>
        <v>2064318</v>
      </c>
      <c r="G174" s="39">
        <f>G20+G65+G138</f>
        <v>-1344806.76</v>
      </c>
      <c r="H174" s="34">
        <f t="shared" si="101"/>
        <v>719511.24</v>
      </c>
      <c r="I174" s="35">
        <f>I20+I65+I138</f>
        <v>550659.80000000005</v>
      </c>
      <c r="J174" s="34">
        <f>J20+J65+J138</f>
        <v>0</v>
      </c>
      <c r="K174" s="34">
        <f t="shared" si="53"/>
        <v>550659.80000000005</v>
      </c>
      <c r="L174" s="39">
        <f>L20+L65+L138</f>
        <v>-352144.3</v>
      </c>
      <c r="M174" s="34">
        <f t="shared" si="103"/>
        <v>198515.50000000006</v>
      </c>
      <c r="N174" s="35">
        <f>N20+N65+N138</f>
        <v>200913.8</v>
      </c>
      <c r="O174" s="35">
        <f>O20+O65+O138</f>
        <v>0</v>
      </c>
      <c r="P174" s="34">
        <f t="shared" si="54"/>
        <v>200913.8</v>
      </c>
      <c r="Q174" s="39">
        <f>Q20+Q65+Q138</f>
        <v>0</v>
      </c>
      <c r="R174" s="34">
        <f t="shared" si="104"/>
        <v>200913.8</v>
      </c>
      <c r="S174" s="15"/>
      <c r="U174" s="36"/>
    </row>
    <row r="175" spans="1:21" x14ac:dyDescent="0.3">
      <c r="A175" s="29"/>
      <c r="B175" s="93" t="s">
        <v>200</v>
      </c>
      <c r="C175" s="97"/>
      <c r="D175" s="35"/>
      <c r="E175" s="34">
        <f>E21</f>
        <v>122807.7</v>
      </c>
      <c r="F175" s="34">
        <f t="shared" si="52"/>
        <v>122807.7</v>
      </c>
      <c r="G175" s="39">
        <f>G21</f>
        <v>545340.29700000002</v>
      </c>
      <c r="H175" s="34">
        <f t="shared" si="101"/>
        <v>668147.99699999997</v>
      </c>
      <c r="I175" s="35"/>
      <c r="J175" s="34">
        <f>J21</f>
        <v>0</v>
      </c>
      <c r="K175" s="34">
        <f t="shared" si="53"/>
        <v>0</v>
      </c>
      <c r="L175" s="39">
        <f>L21</f>
        <v>0</v>
      </c>
      <c r="M175" s="34">
        <f t="shared" si="103"/>
        <v>0</v>
      </c>
      <c r="N175" s="35"/>
      <c r="O175" s="35">
        <f>O21</f>
        <v>0</v>
      </c>
      <c r="P175" s="34">
        <f t="shared" si="54"/>
        <v>0</v>
      </c>
      <c r="Q175" s="39">
        <f>Q21</f>
        <v>0</v>
      </c>
      <c r="R175" s="34">
        <f t="shared" si="104"/>
        <v>0</v>
      </c>
      <c r="S175" s="15"/>
      <c r="U175" s="36"/>
    </row>
    <row r="176" spans="1:21" x14ac:dyDescent="0.3">
      <c r="A176" s="29"/>
      <c r="B176" s="92" t="s">
        <v>10</v>
      </c>
      <c r="C176" s="92"/>
      <c r="D176" s="35"/>
      <c r="E176" s="34"/>
      <c r="F176" s="34"/>
      <c r="G176" s="39"/>
      <c r="H176" s="34"/>
      <c r="I176" s="35"/>
      <c r="J176" s="34"/>
      <c r="K176" s="34"/>
      <c r="L176" s="39"/>
      <c r="M176" s="34"/>
      <c r="N176" s="35"/>
      <c r="O176" s="35"/>
      <c r="P176" s="34"/>
      <c r="Q176" s="39"/>
      <c r="R176" s="34"/>
      <c r="S176" s="15"/>
      <c r="U176" s="36"/>
    </row>
    <row r="177" spans="1:21" x14ac:dyDescent="0.3">
      <c r="A177" s="29"/>
      <c r="B177" s="101" t="s">
        <v>12</v>
      </c>
      <c r="C177" s="101"/>
      <c r="D177" s="35">
        <f>D66+D67+D69+D74+D77+D152+D153+D154+D155+D156+D157+D158+D159+D160+D161+D162+D165+D166+D167+D168+D169+D89+D92+D95+D147+D148+D103+D22+D23+D25+D27+D36+D42+D46+D48+D50</f>
        <v>2897651.4000000004</v>
      </c>
      <c r="E177" s="34">
        <f>E66+E67+E69+E74+E77+E152+E153+E154+E155+E156+E157+E158+E159+E160+E161+E162+E165+E166+E167+E168+E169+E89+E92+E95+E147+E148+E103+E22+E23+E25+E27+E36+E42+E46+E48+E50</f>
        <v>-254.47299999999814</v>
      </c>
      <c r="F177" s="34">
        <f t="shared" si="52"/>
        <v>2897396.9270000001</v>
      </c>
      <c r="G177" s="39">
        <f>G66+G67+G69+G74+G77+G152+G153+G154+G155+G156+G157+G158+G159+G160+G161+G162+G165+G166+G167+G168+G169+G89+G92+G95+G147+G148+G103+G22+G23+G25+G27+G36+G42+G46+G48+G50+G52+G163+G56+G145+G149+G150+G109+G60</f>
        <v>502617.81699999998</v>
      </c>
      <c r="H177" s="34">
        <f t="shared" ref="H177:H182" si="105">F177+G177</f>
        <v>3400014.7439999999</v>
      </c>
      <c r="I177" s="35">
        <f>I66+I67+I69+I74+I77+I152+I153+I154+I155+I156+I157+I158+I159+I160+I161+I162+I165+I166+I167+I168+I169+I89+I92+I95+I147+I148+I103+I22+I23+I25+I27+I36+I42+I46+I48+I50</f>
        <v>2607969.9</v>
      </c>
      <c r="J177" s="34">
        <f>J66+J67+J69+J74+J77+J152+J153+J154+J155+J156+J157+J158+J159+J160+J161+J162+J165+J166+J167+J168+J169+J89+J92+J95+J147+J148+J103+J22+J23+J25+J27+J36+J42+J46+J48+J50</f>
        <v>-58456.7</v>
      </c>
      <c r="K177" s="34">
        <f t="shared" si="53"/>
        <v>2549513.1999999997</v>
      </c>
      <c r="L177" s="39">
        <f>L66+L67+L69+L74+L77+L152+L153+L154+L155+L156+L157+L158+L159+L160+L161+L162+L165+L166+L167+L168+L169+L89+L92+L95+L147+L148+L103+L22+L23+L25+L27+L36+L42+L46+L48+L50+L52+L163+L56+L145+L149+L150+L109+L60</f>
        <v>985514.01100000006</v>
      </c>
      <c r="M177" s="34">
        <f t="shared" ref="M177:M182" si="106">K177+L177</f>
        <v>3535027.2109999997</v>
      </c>
      <c r="N177" s="35">
        <f>N66+N67+N69+N74+N77+N152+N153+N154+N155+N156+N157+N158+N159+N160+N161+N162+N165+N166+N167+N168+N169+N89+N92+N95+N147+N148+N103+N22+N23+N25+N27+N36+N42+N46+N48+N50</f>
        <v>2622854.3999999994</v>
      </c>
      <c r="O177" s="35">
        <f>O66+O67+O69+O74+O77+O152+O153+O154+O155+O156+O157+O158+O159+O160+O161+O162+O165+O166+O167+O168+O169+O89+O92+O95+O147+O148+O103+O22+O23+O25+O27+O36+O42+O46+O48+O50</f>
        <v>-70868.899999999994</v>
      </c>
      <c r="P177" s="34">
        <f t="shared" si="54"/>
        <v>2551985.4999999995</v>
      </c>
      <c r="Q177" s="39">
        <f>Q66+Q67+Q69+Q74+Q77+Q152+Q153+Q154+Q155+Q156+Q157+Q158+Q159+Q160+Q161+Q162+Q165+Q166+Q167+Q168+Q169+Q89+Q92+Q95+Q147+Q148+Q103+Q22+Q23+Q25+Q27+Q36+Q42+Q46+Q48+Q50+Q52+Q163+Q56+Q145+Q149+Q150+Q109+Q60</f>
        <v>380618.08399999997</v>
      </c>
      <c r="R177" s="34">
        <f t="shared" ref="R177:R182" si="107">P177+Q177</f>
        <v>2932603.5839999993</v>
      </c>
      <c r="S177" s="15"/>
      <c r="U177" s="36"/>
    </row>
    <row r="178" spans="1:21" x14ac:dyDescent="0.3">
      <c r="A178" s="29"/>
      <c r="B178" s="101" t="s">
        <v>38</v>
      </c>
      <c r="C178" s="101"/>
      <c r="D178" s="35">
        <f>D26+D32+D47+D49+D51+D24</f>
        <v>56532.9</v>
      </c>
      <c r="E178" s="34">
        <f>E26+E32+E47+E49+E51+E24</f>
        <v>0</v>
      </c>
      <c r="F178" s="34">
        <f t="shared" si="52"/>
        <v>56532.9</v>
      </c>
      <c r="G178" s="39">
        <f>G26+G32+G47+G49+G51+G24</f>
        <v>0</v>
      </c>
      <c r="H178" s="34">
        <f t="shared" si="105"/>
        <v>56532.9</v>
      </c>
      <c r="I178" s="35">
        <f>I26+I32+I47+I49+I51+I24</f>
        <v>27420.3</v>
      </c>
      <c r="J178" s="34">
        <f>J26+J32+J47+J49+J51+J24</f>
        <v>0</v>
      </c>
      <c r="K178" s="34">
        <f t="shared" si="53"/>
        <v>27420.3</v>
      </c>
      <c r="L178" s="39">
        <f>L26+L32+L47+L49+L51+L24</f>
        <v>40308.101999999999</v>
      </c>
      <c r="M178" s="34">
        <f t="shared" si="106"/>
        <v>67728.402000000002</v>
      </c>
      <c r="N178" s="35">
        <f>N26+N32+N47+N49+N51+N24</f>
        <v>54620.7</v>
      </c>
      <c r="O178" s="35">
        <f>O26+O32+O47+O49+O51+O24</f>
        <v>0</v>
      </c>
      <c r="P178" s="34">
        <f t="shared" si="54"/>
        <v>54620.7</v>
      </c>
      <c r="Q178" s="39">
        <f>Q26+Q32+Q47+Q49+Q51+Q24</f>
        <v>0</v>
      </c>
      <c r="R178" s="34">
        <f t="shared" si="107"/>
        <v>54620.7</v>
      </c>
      <c r="S178" s="15"/>
      <c r="U178" s="36"/>
    </row>
    <row r="179" spans="1:21" x14ac:dyDescent="0.3">
      <c r="A179" s="29"/>
      <c r="B179" s="102" t="s">
        <v>3</v>
      </c>
      <c r="C179" s="100"/>
      <c r="D179" s="35">
        <f>D78+D82+D85</f>
        <v>799449.8</v>
      </c>
      <c r="E179" s="34">
        <f>E78+E82+E85</f>
        <v>0</v>
      </c>
      <c r="F179" s="34">
        <f t="shared" ref="F179:F182" si="108">D179+E179</f>
        <v>799449.8</v>
      </c>
      <c r="G179" s="39">
        <f>G78+G82+G85</f>
        <v>77205.544999999998</v>
      </c>
      <c r="H179" s="34">
        <f t="shared" si="105"/>
        <v>876655.34500000009</v>
      </c>
      <c r="I179" s="35">
        <f>I78+I82+I85</f>
        <v>1350023</v>
      </c>
      <c r="J179" s="34">
        <f>J78+J82+J85</f>
        <v>0</v>
      </c>
      <c r="K179" s="34">
        <f t="shared" ref="K179:K182" si="109">I179+J179</f>
        <v>1350023</v>
      </c>
      <c r="L179" s="39">
        <f>L78+L82+L85</f>
        <v>122845.276</v>
      </c>
      <c r="M179" s="34">
        <f t="shared" si="106"/>
        <v>1472868.2760000001</v>
      </c>
      <c r="N179" s="35">
        <f>N78+N82+N85</f>
        <v>1242103.6000000001</v>
      </c>
      <c r="O179" s="35">
        <f>O78+O82+O85</f>
        <v>0</v>
      </c>
      <c r="P179" s="34">
        <f t="shared" ref="P179:P182" si="110">N179+O179</f>
        <v>1242103.6000000001</v>
      </c>
      <c r="Q179" s="39">
        <f>Q78+Q82+Q85</f>
        <v>0</v>
      </c>
      <c r="R179" s="34">
        <f t="shared" si="107"/>
        <v>1242103.6000000001</v>
      </c>
      <c r="S179" s="15"/>
      <c r="U179" s="36"/>
    </row>
    <row r="180" spans="1:21" x14ac:dyDescent="0.3">
      <c r="A180" s="29"/>
      <c r="B180" s="92" t="s">
        <v>22</v>
      </c>
      <c r="C180" s="100"/>
      <c r="D180" s="35">
        <f>D104+D105+D114+D115+D116+D117+D118+D119+D123+D127</f>
        <v>715952.79999999993</v>
      </c>
      <c r="E180" s="34">
        <f>E104+E105+E114+E115+E116+E117+E118+E119+E123+E127</f>
        <v>-51425.779000000002</v>
      </c>
      <c r="F180" s="34">
        <f t="shared" si="108"/>
        <v>664527.02099999995</v>
      </c>
      <c r="G180" s="39">
        <f>G104+G105+G114+G115+G116+G117+G118+G119+G123+G127+G131+G132+G133</f>
        <v>-152281.30100000001</v>
      </c>
      <c r="H180" s="34">
        <f t="shared" si="105"/>
        <v>512245.72</v>
      </c>
      <c r="I180" s="35">
        <f>I104+I105+I114+I115+I116+I117+I118+I119+I123+I127</f>
        <v>128111.79999999999</v>
      </c>
      <c r="J180" s="34">
        <f>J104+J105+J114+J115+J116+J117+J118+J119+J123+J127</f>
        <v>67940.256999999998</v>
      </c>
      <c r="K180" s="34">
        <f t="shared" si="109"/>
        <v>196052.05699999997</v>
      </c>
      <c r="L180" s="39">
        <f>L104+L105+L114+L115+L116+L117+L118+L119+L123+L127+L131+L132+L133</f>
        <v>200000</v>
      </c>
      <c r="M180" s="34">
        <f t="shared" si="106"/>
        <v>396052.05699999997</v>
      </c>
      <c r="N180" s="35">
        <f>N104+N105+N114+N115+N116+N117+N118+N119+N123+N127</f>
        <v>10393.299999999999</v>
      </c>
      <c r="O180" s="35">
        <f>O104+O105+O114+O115+O116+O117+O118+O119+O123+O127</f>
        <v>0</v>
      </c>
      <c r="P180" s="34">
        <f t="shared" si="110"/>
        <v>10393.299999999999</v>
      </c>
      <c r="Q180" s="39">
        <f>Q104+Q105+Q114+Q115+Q116+Q117+Q118+Q119+Q123+Q127+Q131+Q132+Q133</f>
        <v>0</v>
      </c>
      <c r="R180" s="34">
        <f t="shared" si="107"/>
        <v>10393.299999999999</v>
      </c>
      <c r="S180" s="15"/>
      <c r="U180" s="36"/>
    </row>
    <row r="181" spans="1:21" hidden="1" x14ac:dyDescent="0.3">
      <c r="A181" s="29"/>
      <c r="B181" s="92" t="s">
        <v>37</v>
      </c>
      <c r="C181" s="100"/>
      <c r="D181" s="35">
        <f>D139</f>
        <v>1087961.7</v>
      </c>
      <c r="E181" s="34">
        <f>E139</f>
        <v>-17300.919000000002</v>
      </c>
      <c r="F181" s="34">
        <f t="shared" si="108"/>
        <v>1070660.781</v>
      </c>
      <c r="G181" s="39">
        <f>G139</f>
        <v>-1070660.781</v>
      </c>
      <c r="H181" s="34">
        <f t="shared" si="105"/>
        <v>0</v>
      </c>
      <c r="I181" s="35">
        <f t="shared" ref="I181:N181" si="111">I139</f>
        <v>375557.5</v>
      </c>
      <c r="J181" s="34">
        <f>J139</f>
        <v>-4508.25</v>
      </c>
      <c r="K181" s="34">
        <f t="shared" si="109"/>
        <v>371049.25</v>
      </c>
      <c r="L181" s="39">
        <f>L139</f>
        <v>-371049.25</v>
      </c>
      <c r="M181" s="34">
        <f t="shared" si="106"/>
        <v>0</v>
      </c>
      <c r="N181" s="35">
        <f t="shared" si="111"/>
        <v>0</v>
      </c>
      <c r="O181" s="35">
        <f>O139</f>
        <v>0</v>
      </c>
      <c r="P181" s="34">
        <f t="shared" si="110"/>
        <v>0</v>
      </c>
      <c r="Q181" s="39">
        <f>Q139</f>
        <v>0</v>
      </c>
      <c r="R181" s="34">
        <f t="shared" si="107"/>
        <v>0</v>
      </c>
      <c r="S181" s="15"/>
      <c r="T181" s="10" t="s">
        <v>25</v>
      </c>
    </row>
    <row r="182" spans="1:21" x14ac:dyDescent="0.3">
      <c r="A182" s="29"/>
      <c r="B182" s="100" t="s">
        <v>24</v>
      </c>
      <c r="C182" s="100"/>
      <c r="D182" s="35">
        <f>D68+D75+D76</f>
        <v>10268</v>
      </c>
      <c r="E182" s="34">
        <f>E68+E75+E76</f>
        <v>0</v>
      </c>
      <c r="F182" s="34">
        <f t="shared" si="108"/>
        <v>10268</v>
      </c>
      <c r="G182" s="39">
        <f>G68+G75+G76+G108</f>
        <v>16357</v>
      </c>
      <c r="H182" s="34">
        <f t="shared" si="105"/>
        <v>26625</v>
      </c>
      <c r="I182" s="35">
        <f t="shared" ref="I182:N182" si="112">I68+I75+I76</f>
        <v>0</v>
      </c>
      <c r="J182" s="34">
        <f>J68+J75+J76</f>
        <v>0</v>
      </c>
      <c r="K182" s="34">
        <f t="shared" si="109"/>
        <v>0</v>
      </c>
      <c r="L182" s="39">
        <f>L68+L75+L76+L108</f>
        <v>0</v>
      </c>
      <c r="M182" s="34">
        <f t="shared" si="106"/>
        <v>0</v>
      </c>
      <c r="N182" s="35">
        <f t="shared" si="112"/>
        <v>0</v>
      </c>
      <c r="O182" s="35">
        <f>O68+O75+O76</f>
        <v>0</v>
      </c>
      <c r="P182" s="34">
        <f t="shared" si="110"/>
        <v>0</v>
      </c>
      <c r="Q182" s="39">
        <f>Q68+Q75+Q76+Q108</f>
        <v>0</v>
      </c>
      <c r="R182" s="34">
        <f t="shared" si="107"/>
        <v>0</v>
      </c>
      <c r="S182" s="15"/>
    </row>
    <row r="183" spans="1:21" x14ac:dyDescent="0.3">
      <c r="D183" s="56"/>
      <c r="E183" s="57"/>
      <c r="F183" s="57"/>
      <c r="G183" s="58"/>
      <c r="H183" s="57"/>
      <c r="I183" s="56"/>
      <c r="J183" s="57"/>
      <c r="K183" s="57"/>
      <c r="L183" s="58"/>
      <c r="M183" s="57"/>
      <c r="N183" s="56"/>
      <c r="O183" s="56"/>
      <c r="P183" s="57"/>
      <c r="Q183" s="58"/>
      <c r="R183" s="57"/>
    </row>
    <row r="184" spans="1:21" x14ac:dyDescent="0.3">
      <c r="D184" s="56"/>
      <c r="E184" s="57"/>
      <c r="F184" s="57"/>
      <c r="G184" s="58"/>
      <c r="H184" s="57"/>
      <c r="I184" s="56"/>
      <c r="J184" s="57"/>
      <c r="K184" s="57"/>
      <c r="L184" s="58"/>
      <c r="M184" s="57"/>
      <c r="N184" s="56"/>
      <c r="O184" s="56"/>
      <c r="P184" s="57"/>
      <c r="Q184" s="58"/>
      <c r="R184" s="57"/>
    </row>
  </sheetData>
  <autoFilter ref="A15:U182">
    <filterColumn colId="19">
      <filters blank="1"/>
    </filterColumn>
  </autoFilter>
  <mergeCells count="44">
    <mergeCell ref="B182:C182"/>
    <mergeCell ref="B181:C181"/>
    <mergeCell ref="B177:C177"/>
    <mergeCell ref="B180:C180"/>
    <mergeCell ref="B179:C179"/>
    <mergeCell ref="B178:C178"/>
    <mergeCell ref="B176:C176"/>
    <mergeCell ref="I14:I15"/>
    <mergeCell ref="B170:C170"/>
    <mergeCell ref="B171:C171"/>
    <mergeCell ref="B172:C172"/>
    <mergeCell ref="B14:B15"/>
    <mergeCell ref="C14:C15"/>
    <mergeCell ref="B173:C173"/>
    <mergeCell ref="B174:C174"/>
    <mergeCell ref="B26:B27"/>
    <mergeCell ref="B24:B25"/>
    <mergeCell ref="E14:E15"/>
    <mergeCell ref="B175:C175"/>
    <mergeCell ref="G14:G15"/>
    <mergeCell ref="H14:H15"/>
    <mergeCell ref="F14:F15"/>
    <mergeCell ref="B48:B49"/>
    <mergeCell ref="A48:A49"/>
    <mergeCell ref="B50:B51"/>
    <mergeCell ref="A50:A51"/>
    <mergeCell ref="A26:A27"/>
    <mergeCell ref="B46:B47"/>
    <mergeCell ref="A46:A47"/>
    <mergeCell ref="A32:A41"/>
    <mergeCell ref="Q14:Q15"/>
    <mergeCell ref="R14:R15"/>
    <mergeCell ref="A11:R12"/>
    <mergeCell ref="A10:R10"/>
    <mergeCell ref="A24:A25"/>
    <mergeCell ref="J14:J15"/>
    <mergeCell ref="O14:O15"/>
    <mergeCell ref="K14:K15"/>
    <mergeCell ref="P14:P15"/>
    <mergeCell ref="D14:D15"/>
    <mergeCell ref="A14:A15"/>
    <mergeCell ref="N14:N15"/>
    <mergeCell ref="L14:L15"/>
    <mergeCell ref="M14:M15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2024-02-06T12:02:54Z</cp:lastPrinted>
  <dcterms:created xsi:type="dcterms:W3CDTF">2014-02-04T08:37:28Z</dcterms:created>
  <dcterms:modified xsi:type="dcterms:W3CDTF">2024-02-06T12:03:09Z</dcterms:modified>
</cp:coreProperties>
</file>