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K:\ФГР\УОВ\Проекты 2024\Постановления Главы\46\"/>
    </mc:Choice>
  </mc:AlternateContent>
  <bookViews>
    <workbookView xWindow="0" yWindow="0" windowWidth="23040" windowHeight="8805"/>
  </bookViews>
  <sheets>
    <sheet name="№2" sheetId="7" r:id="rId1"/>
  </sheets>
  <definedNames>
    <definedName name="_xlnm.Print_Titles" localSheetId="0">№2!$9:$9</definedName>
  </definedNames>
  <calcPr calcId="152511"/>
</workbook>
</file>

<file path=xl/calcChain.xml><?xml version="1.0" encoding="utf-8"?>
<calcChain xmlns="http://schemas.openxmlformats.org/spreadsheetml/2006/main">
  <c r="E10" i="7" l="1"/>
  <c r="D10" i="7" l="1"/>
  <c r="C10" i="7"/>
  <c r="E24" i="7"/>
  <c r="D25" i="7"/>
  <c r="D36" i="7"/>
  <c r="C36" i="7"/>
  <c r="C33" i="7"/>
  <c r="C25" i="7"/>
  <c r="C15" i="7"/>
  <c r="D46" i="7"/>
  <c r="C46" i="7"/>
  <c r="C47" i="7"/>
  <c r="D47" i="7"/>
  <c r="E43" i="7"/>
  <c r="E44" i="7"/>
  <c r="E45" i="7"/>
  <c r="D42" i="7"/>
  <c r="C42" i="7"/>
  <c r="E37" i="7"/>
  <c r="E29" i="7"/>
  <c r="E17" i="7"/>
  <c r="E12" i="7" l="1"/>
  <c r="E14" i="7"/>
  <c r="E16" i="7"/>
  <c r="E18" i="7"/>
  <c r="E19" i="7"/>
  <c r="E21" i="7"/>
  <c r="E22" i="7"/>
  <c r="E23" i="7"/>
  <c r="E26" i="7"/>
  <c r="E27" i="7"/>
  <c r="E28" i="7"/>
  <c r="E30" i="7"/>
  <c r="E31" i="7"/>
  <c r="E32" i="7"/>
  <c r="E34" i="7"/>
  <c r="E35" i="7"/>
  <c r="E38" i="7"/>
  <c r="E39" i="7"/>
  <c r="E40" i="7"/>
  <c r="E41" i="7"/>
  <c r="E47" i="7"/>
  <c r="E48" i="7"/>
  <c r="E49" i="7"/>
  <c r="E50" i="7"/>
  <c r="E51" i="7"/>
  <c r="E53" i="7"/>
  <c r="E54" i="7"/>
  <c r="C51" i="7" l="1"/>
  <c r="C48" i="7" l="1"/>
  <c r="C50" i="7" l="1"/>
  <c r="C49" i="7"/>
  <c r="C27" i="7" l="1"/>
  <c r="C30" i="7" l="1"/>
  <c r="C53" i="7" l="1"/>
  <c r="C35" i="7" l="1"/>
  <c r="C38" i="7" l="1"/>
  <c r="C41" i="7" l="1"/>
  <c r="C12" i="7" l="1"/>
  <c r="D15" i="7" l="1"/>
  <c r="E15" i="7" l="1"/>
  <c r="E46" i="7"/>
  <c r="E42" i="7"/>
  <c r="E36" i="7"/>
  <c r="D33" i="7"/>
  <c r="E33" i="7" s="1"/>
  <c r="E25" i="7"/>
  <c r="D20" i="7"/>
  <c r="E20" i="7" s="1"/>
  <c r="C20" i="7"/>
  <c r="D13" i="7"/>
  <c r="E13" i="7" s="1"/>
  <c r="C13" i="7"/>
  <c r="D11" i="7"/>
  <c r="E11" i="7" s="1"/>
  <c r="C11" i="7"/>
  <c r="C56" i="7" l="1"/>
  <c r="D56" i="7" l="1"/>
  <c r="E56" i="7" s="1"/>
</calcChain>
</file>

<file path=xl/sharedStrings.xml><?xml version="1.0" encoding="utf-8"?>
<sst xmlns="http://schemas.openxmlformats.org/spreadsheetml/2006/main" count="104" uniqueCount="104">
  <si>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</si>
  <si>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</si>
  <si>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</si>
  <si>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</si>
  <si>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</si>
  <si>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</si>
  <si>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</si>
  <si>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</si>
  <si>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</si>
  <si>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</si>
  <si>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</si>
  <si>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</si>
  <si>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</si>
  <si>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</si>
  <si>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</si>
  <si>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</si>
  <si>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</si>
  <si>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</si>
  <si>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</si>
  <si>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</si>
  <si>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</si>
  <si>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</si>
  <si>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</si>
  <si>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</si>
  <si>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</si>
  <si>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</si>
  <si>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</si>
  <si>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</si>
  <si>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</si>
  <si>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</si>
  <si>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</si>
  <si>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</si>
  <si>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</si>
  <si>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</si>
  <si>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</si>
  <si>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</si>
  <si>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</si>
  <si>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</si>
  <si>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</si>
  <si>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</si>
  <si>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</si>
  <si>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</si>
  <si>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</si>
  <si>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</si>
  <si>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</si>
  <si>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</si>
  <si>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</si>
  <si>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</si>
  <si>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</si>
  <si>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</si>
  <si>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</si>
  <si>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</si>
  <si>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</si>
  <si>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</si>
  <si>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</si>
  <si>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</si>
  <si>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</si>
  <si>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</si>
  <si>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</si>
  <si>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</si>
  <si>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</si>
  <si>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</si>
  <si>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</si>
  <si>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</si>
  <si>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</si>
  <si>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</si>
  <si>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</si>
  <si>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</si>
  <si>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</si>
  <si>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</si>
  <si>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к решению</t>
  </si>
  <si>
    <t>Пермской городской Думы</t>
  </si>
  <si>
    <t>Код бюджетной классификации Российской Федерации</t>
  </si>
  <si>
    <t>Наименование доходов</t>
  </si>
  <si>
    <t>Всего</t>
  </si>
  <si>
    <t>тыс. руб.</t>
  </si>
  <si>
    <t>Налог, взимаемый в связи с применением упрощенной системы налогообложения</t>
  </si>
  <si>
    <t>10501000000000110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</si>
  <si>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</si>
  <si>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</si>
  <si>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20700000000000000</t>
  </si>
  <si>
    <t>ПРОЧИЕ БЕЗВОЗМЕЗДНЫЕ ПОСТУПЛЕНИЯ</t>
  </si>
  <si>
    <t>Отчет об исполнении доходов бюджета города Перми по кодам видов доходов, подвидов доходов</t>
  </si>
  <si>
    <t>за 2023 год</t>
  </si>
  <si>
    <t>% исполнения</t>
  </si>
  <si>
    <t>Утвержденный план по решению ПГД от 20.12.2022 № 267 (в ред. от 19.12.2023 № 268 )</t>
  </si>
  <si>
    <t>Инициативные платежи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</si>
  <si>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</si>
  <si>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Единый налог на вмененный доход для отдельных видов деятельности</t>
  </si>
  <si>
    <t>10502000020000110</t>
  </si>
  <si>
    <t>11105400000000120</t>
  </si>
  <si>
    <t>11401040040000410</t>
  </si>
  <si>
    <t>Доходы от продажи квартир, находящихся в собственности городских округов</t>
  </si>
  <si>
    <t>11701000000000180</t>
  </si>
  <si>
    <t>Невыясненные поступления, зачисляемые в бюджеты городских округов</t>
  </si>
  <si>
    <t>11715000000000150</t>
  </si>
  <si>
    <t>20300000000000000</t>
  </si>
  <si>
    <t>БЕЗВОЗМЕЗДНЫЕ ПОСТУПЛЕНИЯ ОТ ГОСУДАРСТВЕННЫХ (МУНИЦИПАЛЬНЫХ) ОРГАНИЗАЦИЙ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</si>
  <si>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</si>
  <si>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</si>
  <si>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10900000000000000</t>
  </si>
  <si>
    <t>ЗАДОЛЖЕННОСТЬ  И ПЕРЕРАСЧЕТЫ ПО ОТМЕНЕННЫМ НАЛОГАМ, СБОРАМ И ИНЫМ ОБЯЗАТЕЛЬНЫМ ПЛАТЕЖАМ</t>
  </si>
  <si>
    <t>Приложение 2</t>
  </si>
  <si>
    <t>Исполнено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</si>
</sst>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?"/>
    <numFmt numFmtId="166" formatCode="0.0%"/>
  </numFmts>
  <fonts count="7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20">
    <xf numFmtId="0" fontId="0" fillId="0" borderId="0" xfId="0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/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wrapText="1"/>
    </xf>
    <xf numFmtId="165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wrapText="1"/>
    </xf>
    <xf numFmtId="166" fontId="3" fillId="0" borderId="1" xfId="2" applyNumberFormat="1" applyFont="1" applyFill="1" applyBorder="1" applyAlignment="1">
      <alignment horizontal="right" vertical="center" shrinkToFit="1"/>
    </xf>
    <xf numFmtId="164" fontId="6" fillId="0" borderId="0" xfId="0" applyNumberFormat="1" applyFont="1" applyFill="1" applyAlignment="1">
      <alignment horizontal="center"/>
    </xf>
    <xf numFmtId="49" fontId="2" fillId="0" borderId="1" xfId="0" applyNumberFormat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tabSelected="1" zoomScale="80" zoomScaleNormal="80" workbookViewId="0">
      <selection activeCell="D11" sqref="D11"/>
    </sheetView>
  </sheetViews>
  <sheetFormatPr defaultColWidth="9.140625" defaultRowHeight="18.75" x14ac:dyDescent="0.3"/>
  <cols>
    <col min="1" max="1" width="27.28515625" style="5" customWidth="1"/>
    <col min="2" max="2" width="60.5703125" style="5" customWidth="1"/>
    <col min="3" max="3" width="22" style="5" customWidth="1"/>
    <col min="4" max="4" width="20" style="5" customWidth="1"/>
    <col min="5" max="5" width="14.85546875" style="5" customWidth="1"/>
    <col min="6" max="16384" width="9.140625" style="5"/>
  </cols>
  <sheetData>
    <row r="1" spans="1:5" x14ac:dyDescent="0.3">
      <c r="E1" s="1" t="s">
        <v>102</v>
      </c>
    </row>
    <row r="2" spans="1:5" x14ac:dyDescent="0.3">
      <c r="E2" s="1" t="s">
        <v>70</v>
      </c>
    </row>
    <row r="3" spans="1:5" x14ac:dyDescent="0.3">
      <c r="E3" s="2" t="s">
        <v>71</v>
      </c>
    </row>
    <row r="4" spans="1:5" x14ac:dyDescent="0.3">
      <c r="E4" s="2"/>
    </row>
    <row r="5" spans="1:5" x14ac:dyDescent="0.3">
      <c r="E5" s="2"/>
    </row>
    <row r="6" spans="1:5" x14ac:dyDescent="0.3">
      <c r="A6" s="18" t="s">
        <v>82</v>
      </c>
      <c r="B6" s="18"/>
      <c r="C6" s="18"/>
      <c r="D6" s="18"/>
      <c r="E6" s="18"/>
    </row>
    <row r="7" spans="1:5" x14ac:dyDescent="0.3">
      <c r="A7" s="18" t="s">
        <v>83</v>
      </c>
      <c r="B7" s="18"/>
      <c r="C7" s="18"/>
      <c r="D7" s="18"/>
      <c r="E7" s="18"/>
    </row>
    <row r="8" spans="1:5" x14ac:dyDescent="0.3">
      <c r="E8" s="4" t="s">
        <v>75</v>
      </c>
    </row>
    <row r="9" spans="1:5" ht="131.25" x14ac:dyDescent="0.3">
      <c r="A9" s="3" t="s">
        <v>72</v>
      </c>
      <c r="B9" s="3" t="s">
        <v>73</v>
      </c>
      <c r="C9" s="3" t="s">
        <v>85</v>
      </c>
      <c r="D9" s="3" t="s">
        <v>103</v>
      </c>
      <c r="E9" s="15" t="s">
        <v>84</v>
      </c>
    </row>
    <row r="10" spans="1:5" x14ac:dyDescent="0.3">
      <c r="A10" s="7" t="s">
        <v>0</v>
      </c>
      <c r="B10" s="8" t="s">
        <v>1</v>
      </c>
      <c r="C10" s="9">
        <f>C11+C13+C15+C20+C23+C24+C25+C32+C33+C36+C41+C42</f>
        <v>26583669.603999995</v>
      </c>
      <c r="D10" s="9">
        <f>D11+D13+D15+D20+D23+D24+D25+D32+D33+D36+D41+D42</f>
        <v>27751477.353999998</v>
      </c>
      <c r="E10" s="17">
        <f>IFERROR(D10/C10,"")</f>
        <v>1.0439295164059774</v>
      </c>
    </row>
    <row r="11" spans="1:5" x14ac:dyDescent="0.3">
      <c r="A11" s="7" t="s">
        <v>2</v>
      </c>
      <c r="B11" s="8" t="s">
        <v>3</v>
      </c>
      <c r="C11" s="9">
        <f>C12</f>
        <v>14848766.5</v>
      </c>
      <c r="D11" s="9">
        <f t="shared" ref="D11" si="0">D12</f>
        <v>15866994.745999999</v>
      </c>
      <c r="E11" s="17">
        <f t="shared" ref="E11:E56" si="1">IFERROR(D11/C11,"")</f>
        <v>1.0685732546201734</v>
      </c>
    </row>
    <row r="12" spans="1:5" x14ac:dyDescent="0.3">
      <c r="A12" s="7" t="s">
        <v>4</v>
      </c>
      <c r="B12" s="8" t="s">
        <v>5</v>
      </c>
      <c r="C12" s="9">
        <f>14235121.9+613644.6</f>
        <v>14848766.5</v>
      </c>
      <c r="D12" s="9">
        <v>15866994.745999999</v>
      </c>
      <c r="E12" s="17">
        <f t="shared" si="1"/>
        <v>1.0685732546201734</v>
      </c>
    </row>
    <row r="13" spans="1:5" ht="56.25" x14ac:dyDescent="0.3">
      <c r="A13" s="7" t="s">
        <v>6</v>
      </c>
      <c r="B13" s="8" t="s">
        <v>7</v>
      </c>
      <c r="C13" s="9">
        <f>C14</f>
        <v>80057.5</v>
      </c>
      <c r="D13" s="9">
        <f t="shared" ref="D13" si="2">D14</f>
        <v>79788.273000000001</v>
      </c>
      <c r="E13" s="17">
        <f t="shared" si="1"/>
        <v>0.99663707959903824</v>
      </c>
    </row>
    <row r="14" spans="1:5" ht="56.25" x14ac:dyDescent="0.3">
      <c r="A14" s="7" t="s">
        <v>8</v>
      </c>
      <c r="B14" s="8" t="s">
        <v>9</v>
      </c>
      <c r="C14" s="9">
        <v>80057.5</v>
      </c>
      <c r="D14" s="9">
        <v>79788.273000000001</v>
      </c>
      <c r="E14" s="17">
        <f t="shared" si="1"/>
        <v>0.99663707959903824</v>
      </c>
    </row>
    <row r="15" spans="1:5" x14ac:dyDescent="0.3">
      <c r="A15" s="7" t="s">
        <v>10</v>
      </c>
      <c r="B15" s="8" t="s">
        <v>11</v>
      </c>
      <c r="C15" s="9">
        <f>SUM(C16:C19)</f>
        <v>1523832.7</v>
      </c>
      <c r="D15" s="9">
        <f>SUM(D16:D19)</f>
        <v>1118566.875</v>
      </c>
      <c r="E15" s="17">
        <f t="shared" si="1"/>
        <v>0.73404834730216773</v>
      </c>
    </row>
    <row r="16" spans="1:5" ht="37.5" x14ac:dyDescent="0.3">
      <c r="A16" s="7" t="s">
        <v>77</v>
      </c>
      <c r="B16" s="8" t="s">
        <v>76</v>
      </c>
      <c r="C16" s="9">
        <v>1204375.8999999999</v>
      </c>
      <c r="D16" s="9">
        <v>1027055.952</v>
      </c>
      <c r="E16" s="17">
        <f t="shared" si="1"/>
        <v>0.85277026217479124</v>
      </c>
    </row>
    <row r="17" spans="1:5" ht="37.5" x14ac:dyDescent="0.3">
      <c r="A17" s="7" t="s">
        <v>89</v>
      </c>
      <c r="B17" s="8" t="s">
        <v>88</v>
      </c>
      <c r="C17" s="9">
        <v>0</v>
      </c>
      <c r="D17" s="9">
        <v>-1392.914</v>
      </c>
      <c r="E17" s="17" t="str">
        <f t="shared" si="1"/>
        <v/>
      </c>
    </row>
    <row r="18" spans="1:5" x14ac:dyDescent="0.3">
      <c r="A18" s="7" t="s">
        <v>12</v>
      </c>
      <c r="B18" s="8" t="s">
        <v>13</v>
      </c>
      <c r="C18" s="9">
        <v>4690.3</v>
      </c>
      <c r="D18" s="9">
        <v>-1487.7909999999999</v>
      </c>
      <c r="E18" s="17">
        <f t="shared" si="1"/>
        <v>-0.31720593565443572</v>
      </c>
    </row>
    <row r="19" spans="1:5" ht="37.5" x14ac:dyDescent="0.3">
      <c r="A19" s="7" t="s">
        <v>14</v>
      </c>
      <c r="B19" s="8" t="s">
        <v>15</v>
      </c>
      <c r="C19" s="9">
        <v>314766.5</v>
      </c>
      <c r="D19" s="9">
        <v>94391.627999999997</v>
      </c>
      <c r="E19" s="17">
        <f t="shared" si="1"/>
        <v>0.29987825260947398</v>
      </c>
    </row>
    <row r="20" spans="1:5" x14ac:dyDescent="0.3">
      <c r="A20" s="7" t="s">
        <v>16</v>
      </c>
      <c r="B20" s="8" t="s">
        <v>17</v>
      </c>
      <c r="C20" s="9">
        <f>SUM(C21:C22)</f>
        <v>3320663.0999999996</v>
      </c>
      <c r="D20" s="9">
        <f>SUM(D21:D22)</f>
        <v>3339020.4529999997</v>
      </c>
      <c r="E20" s="17">
        <f t="shared" si="1"/>
        <v>1.0055282190475752</v>
      </c>
    </row>
    <row r="21" spans="1:5" x14ac:dyDescent="0.3">
      <c r="A21" s="7" t="s">
        <v>18</v>
      </c>
      <c r="B21" s="8" t="s">
        <v>19</v>
      </c>
      <c r="C21" s="9">
        <v>1083466.2</v>
      </c>
      <c r="D21" s="9">
        <v>1198233.602</v>
      </c>
      <c r="E21" s="17">
        <f t="shared" si="1"/>
        <v>1.1059261488729413</v>
      </c>
    </row>
    <row r="22" spans="1:5" x14ac:dyDescent="0.3">
      <c r="A22" s="7" t="s">
        <v>20</v>
      </c>
      <c r="B22" s="8" t="s">
        <v>21</v>
      </c>
      <c r="C22" s="9">
        <v>2237196.9</v>
      </c>
      <c r="D22" s="9">
        <v>2140786.8509999998</v>
      </c>
      <c r="E22" s="17">
        <f t="shared" si="1"/>
        <v>0.95690587225469514</v>
      </c>
    </row>
    <row r="23" spans="1:5" x14ac:dyDescent="0.3">
      <c r="A23" s="7" t="s">
        <v>22</v>
      </c>
      <c r="B23" s="8" t="s">
        <v>23</v>
      </c>
      <c r="C23" s="9">
        <v>229615.2</v>
      </c>
      <c r="D23" s="9">
        <v>206778.59700000001</v>
      </c>
      <c r="E23" s="17">
        <f t="shared" si="1"/>
        <v>0.90054402757308749</v>
      </c>
    </row>
    <row r="24" spans="1:5" ht="56.25" x14ac:dyDescent="0.3">
      <c r="A24" s="7" t="s">
        <v>100</v>
      </c>
      <c r="B24" s="8" t="s">
        <v>101</v>
      </c>
      <c r="C24" s="9">
        <v>0</v>
      </c>
      <c r="D24" s="9">
        <v>270.28800000000001</v>
      </c>
      <c r="E24" s="17" t="str">
        <f t="shared" si="1"/>
        <v/>
      </c>
    </row>
    <row r="25" spans="1:5" ht="75" x14ac:dyDescent="0.3">
      <c r="A25" s="7" t="s">
        <v>24</v>
      </c>
      <c r="B25" s="8" t="s">
        <v>25</v>
      </c>
      <c r="C25" s="9">
        <f>SUM(C26:C31)</f>
        <v>1005604.9229999998</v>
      </c>
      <c r="D25" s="9">
        <f>SUM(D26:D31)</f>
        <v>1020614.147</v>
      </c>
      <c r="E25" s="17">
        <f t="shared" si="1"/>
        <v>1.0149255673443041</v>
      </c>
    </row>
    <row r="26" spans="1:5" ht="112.5" x14ac:dyDescent="0.3">
      <c r="A26" s="7" t="s">
        <v>26</v>
      </c>
      <c r="B26" s="8" t="s">
        <v>27</v>
      </c>
      <c r="C26" s="9">
        <v>496</v>
      </c>
      <c r="D26" s="9">
        <v>3566.5059999999999</v>
      </c>
      <c r="E26" s="17">
        <f t="shared" si="1"/>
        <v>7.19053629032258</v>
      </c>
    </row>
    <row r="27" spans="1:5" ht="131.25" x14ac:dyDescent="0.3">
      <c r="A27" s="7" t="s">
        <v>28</v>
      </c>
      <c r="B27" s="10" t="s">
        <v>29</v>
      </c>
      <c r="C27" s="9">
        <f>855853.4+25225.6-8428.8+9204.6+2894.019+2135.5</f>
        <v>886884.3189999999</v>
      </c>
      <c r="D27" s="9">
        <v>770858.728</v>
      </c>
      <c r="E27" s="17">
        <f t="shared" si="1"/>
        <v>0.86917618395731278</v>
      </c>
    </row>
    <row r="28" spans="1:5" ht="75" x14ac:dyDescent="0.3">
      <c r="A28" s="7" t="s">
        <v>30</v>
      </c>
      <c r="B28" s="8" t="s">
        <v>31</v>
      </c>
      <c r="C28" s="9">
        <v>2995.4</v>
      </c>
      <c r="D28" s="9">
        <v>3776.9029999999998</v>
      </c>
      <c r="E28" s="17">
        <f t="shared" si="1"/>
        <v>1.2609010482740202</v>
      </c>
    </row>
    <row r="29" spans="1:5" ht="112.5" x14ac:dyDescent="0.3">
      <c r="A29" s="7" t="s">
        <v>90</v>
      </c>
      <c r="B29" s="8" t="s">
        <v>87</v>
      </c>
      <c r="C29" s="9">
        <v>0</v>
      </c>
      <c r="D29" s="9">
        <v>292.59199999999998</v>
      </c>
      <c r="E29" s="17" t="str">
        <f t="shared" si="1"/>
        <v/>
      </c>
    </row>
    <row r="30" spans="1:5" ht="37.5" x14ac:dyDescent="0.3">
      <c r="A30" s="7" t="s">
        <v>32</v>
      </c>
      <c r="B30" s="8" t="s">
        <v>33</v>
      </c>
      <c r="C30" s="9">
        <f>42524.8+7112.978+10736.226</f>
        <v>60374.004000000008</v>
      </c>
      <c r="D30" s="9">
        <v>60374.004000000001</v>
      </c>
      <c r="E30" s="17">
        <f t="shared" si="1"/>
        <v>0.99999999999999989</v>
      </c>
    </row>
    <row r="31" spans="1:5" ht="131.25" x14ac:dyDescent="0.3">
      <c r="A31" s="7" t="s">
        <v>34</v>
      </c>
      <c r="B31" s="10" t="s">
        <v>35</v>
      </c>
      <c r="C31" s="9">
        <v>54855.199999999997</v>
      </c>
      <c r="D31" s="9">
        <v>181745.41399999999</v>
      </c>
      <c r="E31" s="17">
        <f t="shared" si="1"/>
        <v>3.3131847846694571</v>
      </c>
    </row>
    <row r="32" spans="1:5" ht="37.5" x14ac:dyDescent="0.3">
      <c r="A32" s="7" t="s">
        <v>36</v>
      </c>
      <c r="B32" s="8" t="s">
        <v>37</v>
      </c>
      <c r="C32" s="9">
        <v>7767.5</v>
      </c>
      <c r="D32" s="9">
        <v>11084.117</v>
      </c>
      <c r="E32" s="17">
        <f t="shared" si="1"/>
        <v>1.4269864177663341</v>
      </c>
    </row>
    <row r="33" spans="1:5" ht="37.5" x14ac:dyDescent="0.3">
      <c r="A33" s="7" t="s">
        <v>38</v>
      </c>
      <c r="B33" s="8" t="s">
        <v>39</v>
      </c>
      <c r="C33" s="9">
        <f>SUM(C34:C35)</f>
        <v>4883270.6809999989</v>
      </c>
      <c r="D33" s="9">
        <f t="shared" ref="D33" si="3">SUM(D34:D35)</f>
        <v>4841799.8209999995</v>
      </c>
      <c r="E33" s="17">
        <f t="shared" si="1"/>
        <v>0.99150756476364177</v>
      </c>
    </row>
    <row r="34" spans="1:5" x14ac:dyDescent="0.3">
      <c r="A34" s="7" t="s">
        <v>40</v>
      </c>
      <c r="B34" s="8" t="s">
        <v>41</v>
      </c>
      <c r="C34" s="9">
        <v>680.5</v>
      </c>
      <c r="D34" s="9">
        <v>1441.1690000000001</v>
      </c>
      <c r="E34" s="17">
        <f t="shared" si="1"/>
        <v>2.117808963997061</v>
      </c>
    </row>
    <row r="35" spans="1:5" x14ac:dyDescent="0.3">
      <c r="A35" s="7" t="s">
        <v>42</v>
      </c>
      <c r="B35" s="8" t="s">
        <v>43</v>
      </c>
      <c r="C35" s="9">
        <f>4402340.1+35171.1+108390.009+354836.587-18147.615</f>
        <v>4882590.1809999989</v>
      </c>
      <c r="D35" s="9">
        <v>4840358.6519999998</v>
      </c>
      <c r="E35" s="17">
        <f t="shared" si="1"/>
        <v>0.99135058904506501</v>
      </c>
    </row>
    <row r="36" spans="1:5" ht="37.5" x14ac:dyDescent="0.3">
      <c r="A36" s="7" t="s">
        <v>44</v>
      </c>
      <c r="B36" s="8" t="s">
        <v>45</v>
      </c>
      <c r="C36" s="9">
        <f>SUM(C37:C40)</f>
        <v>349678.2</v>
      </c>
      <c r="D36" s="9">
        <f>SUM(D37:D40)</f>
        <v>560087.89099999995</v>
      </c>
      <c r="E36" s="17">
        <f t="shared" si="1"/>
        <v>1.6017237877568573</v>
      </c>
    </row>
    <row r="37" spans="1:5" ht="37.5" x14ac:dyDescent="0.3">
      <c r="A37" s="7" t="s">
        <v>91</v>
      </c>
      <c r="B37" s="10" t="s">
        <v>92</v>
      </c>
      <c r="C37" s="9">
        <v>0</v>
      </c>
      <c r="D37" s="9">
        <v>8905.6679999999997</v>
      </c>
      <c r="E37" s="17" t="str">
        <f t="shared" si="1"/>
        <v/>
      </c>
    </row>
    <row r="38" spans="1:5" ht="131.25" x14ac:dyDescent="0.3">
      <c r="A38" s="7" t="s">
        <v>46</v>
      </c>
      <c r="B38" s="10" t="s">
        <v>47</v>
      </c>
      <c r="C38" s="9">
        <f>85540.8+85630.3+29092.9</f>
        <v>200264</v>
      </c>
      <c r="D38" s="9">
        <v>228852.929</v>
      </c>
      <c r="E38" s="17">
        <f t="shared" si="1"/>
        <v>1.1427562068070147</v>
      </c>
    </row>
    <row r="39" spans="1:5" ht="56.25" x14ac:dyDescent="0.3">
      <c r="A39" s="7" t="s">
        <v>48</v>
      </c>
      <c r="B39" s="8" t="s">
        <v>49</v>
      </c>
      <c r="C39" s="9">
        <v>104142</v>
      </c>
      <c r="D39" s="9">
        <v>222355.24799999999</v>
      </c>
      <c r="E39" s="17">
        <f t="shared" si="1"/>
        <v>2.1351159762631791</v>
      </c>
    </row>
    <row r="40" spans="1:5" ht="131.25" x14ac:dyDescent="0.3">
      <c r="A40" s="7" t="s">
        <v>50</v>
      </c>
      <c r="B40" s="8" t="s">
        <v>51</v>
      </c>
      <c r="C40" s="9">
        <v>45272.2</v>
      </c>
      <c r="D40" s="9">
        <v>99974.046000000002</v>
      </c>
      <c r="E40" s="17">
        <f t="shared" si="1"/>
        <v>2.2082877792552607</v>
      </c>
    </row>
    <row r="41" spans="1:5" ht="37.5" x14ac:dyDescent="0.3">
      <c r="A41" s="7" t="s">
        <v>52</v>
      </c>
      <c r="B41" s="8" t="s">
        <v>53</v>
      </c>
      <c r="C41" s="9">
        <f>197759.3+14383.9</f>
        <v>212143.19999999998</v>
      </c>
      <c r="D41" s="9">
        <v>246019.75599999999</v>
      </c>
      <c r="E41" s="17">
        <f t="shared" si="1"/>
        <v>1.1596872112799279</v>
      </c>
    </row>
    <row r="42" spans="1:5" x14ac:dyDescent="0.3">
      <c r="A42" s="7" t="s">
        <v>54</v>
      </c>
      <c r="B42" s="8" t="s">
        <v>55</v>
      </c>
      <c r="C42" s="9">
        <f>SUM(C43:C45)</f>
        <v>122270.1</v>
      </c>
      <c r="D42" s="9">
        <f>SUM(D43:D45)</f>
        <v>460452.39</v>
      </c>
      <c r="E42" s="17">
        <f t="shared" si="1"/>
        <v>3.7658625452993002</v>
      </c>
    </row>
    <row r="43" spans="1:5" ht="37.5" x14ac:dyDescent="0.3">
      <c r="A43" s="7" t="s">
        <v>93</v>
      </c>
      <c r="B43" s="8" t="s">
        <v>94</v>
      </c>
      <c r="C43" s="9">
        <v>0</v>
      </c>
      <c r="D43" s="9">
        <v>-5989.701</v>
      </c>
      <c r="E43" s="17" t="str">
        <f t="shared" si="1"/>
        <v/>
      </c>
    </row>
    <row r="44" spans="1:5" x14ac:dyDescent="0.3">
      <c r="A44" s="7" t="s">
        <v>56</v>
      </c>
      <c r="B44" s="8" t="s">
        <v>57</v>
      </c>
      <c r="C44" s="9">
        <v>122270.1</v>
      </c>
      <c r="D44" s="9">
        <v>465586.83</v>
      </c>
      <c r="E44" s="17">
        <f t="shared" si="1"/>
        <v>3.8078551501961639</v>
      </c>
    </row>
    <row r="45" spans="1:5" x14ac:dyDescent="0.3">
      <c r="A45" s="7" t="s">
        <v>95</v>
      </c>
      <c r="B45" s="16" t="s">
        <v>86</v>
      </c>
      <c r="C45" s="9">
        <v>0</v>
      </c>
      <c r="D45" s="9">
        <v>855.26099999999997</v>
      </c>
      <c r="E45" s="17" t="str">
        <f t="shared" si="1"/>
        <v/>
      </c>
    </row>
    <row r="46" spans="1:5" x14ac:dyDescent="0.3">
      <c r="A46" s="7" t="s">
        <v>58</v>
      </c>
      <c r="B46" s="8" t="s">
        <v>59</v>
      </c>
      <c r="C46" s="9">
        <f>C47+C52+C53+C54+C55</f>
        <v>26751256.473999996</v>
      </c>
      <c r="D46" s="9">
        <f>D47+D52+D53+D54+D55</f>
        <v>29196023.949999996</v>
      </c>
      <c r="E46" s="17">
        <f t="shared" si="1"/>
        <v>1.0913888840464787</v>
      </c>
    </row>
    <row r="47" spans="1:5" ht="56.25" x14ac:dyDescent="0.3">
      <c r="A47" s="7" t="s">
        <v>60</v>
      </c>
      <c r="B47" s="8" t="s">
        <v>61</v>
      </c>
      <c r="C47" s="9">
        <f>SUM(C48:C51)</f>
        <v>26248401.545999996</v>
      </c>
      <c r="D47" s="9">
        <f>SUM(D48:D51)</f>
        <v>28264315.935999997</v>
      </c>
      <c r="E47" s="17">
        <f t="shared" si="1"/>
        <v>1.0768014153725565</v>
      </c>
    </row>
    <row r="48" spans="1:5" ht="37.5" x14ac:dyDescent="0.3">
      <c r="A48" s="7" t="s">
        <v>62</v>
      </c>
      <c r="B48" s="8" t="s">
        <v>63</v>
      </c>
      <c r="C48" s="9">
        <f>384548+41401.9</f>
        <v>425949.9</v>
      </c>
      <c r="D48" s="9">
        <v>427749.9</v>
      </c>
      <c r="E48" s="17">
        <f t="shared" si="1"/>
        <v>1.0042258490963374</v>
      </c>
    </row>
    <row r="49" spans="1:5" ht="56.25" x14ac:dyDescent="0.3">
      <c r="A49" s="7" t="s">
        <v>64</v>
      </c>
      <c r="B49" s="8" t="s">
        <v>65</v>
      </c>
      <c r="C49" s="9">
        <f>5309242.5+252929.046-109646.3-37258.804+81307.5-42137.5+3561989.4</f>
        <v>9016425.8420000002</v>
      </c>
      <c r="D49" s="9">
        <v>9802287.841</v>
      </c>
      <c r="E49" s="17">
        <f t="shared" si="1"/>
        <v>1.0871589266934716</v>
      </c>
    </row>
    <row r="50" spans="1:5" ht="37.5" x14ac:dyDescent="0.3">
      <c r="A50" s="7" t="s">
        <v>66</v>
      </c>
      <c r="B50" s="8" t="s">
        <v>67</v>
      </c>
      <c r="C50" s="9">
        <f>11808776.7-77102.8</f>
        <v>11731673.899999999</v>
      </c>
      <c r="D50" s="9">
        <v>12839268.343</v>
      </c>
      <c r="E50" s="17">
        <f t="shared" si="1"/>
        <v>1.0944106060602317</v>
      </c>
    </row>
    <row r="51" spans="1:5" x14ac:dyDescent="0.3">
      <c r="A51" s="7" t="s">
        <v>68</v>
      </c>
      <c r="B51" s="8" t="s">
        <v>69</v>
      </c>
      <c r="C51" s="9">
        <f>4849958.3+5000+37258.804+207159.8-25025</f>
        <v>5074351.9039999992</v>
      </c>
      <c r="D51" s="9">
        <v>5195009.852</v>
      </c>
      <c r="E51" s="17">
        <f t="shared" si="1"/>
        <v>1.0237780016606433</v>
      </c>
    </row>
    <row r="52" spans="1:5" ht="56.25" x14ac:dyDescent="0.3">
      <c r="A52" s="6" t="s">
        <v>96</v>
      </c>
      <c r="B52" s="8" t="s">
        <v>97</v>
      </c>
      <c r="C52" s="9">
        <v>0</v>
      </c>
      <c r="D52" s="9">
        <v>1249.8869999999999</v>
      </c>
      <c r="E52" s="17"/>
    </row>
    <row r="53" spans="1:5" x14ac:dyDescent="0.3">
      <c r="A53" s="13" t="s">
        <v>80</v>
      </c>
      <c r="B53" s="8" t="s">
        <v>81</v>
      </c>
      <c r="C53" s="9">
        <f>158920.093+55846+280081.965</f>
        <v>494848.05800000002</v>
      </c>
      <c r="D53" s="9">
        <v>1067467.9580000001</v>
      </c>
      <c r="E53" s="17">
        <f t="shared" si="1"/>
        <v>2.1571630740844498</v>
      </c>
    </row>
    <row r="54" spans="1:5" ht="112.5" x14ac:dyDescent="0.3">
      <c r="A54" s="11" t="s">
        <v>78</v>
      </c>
      <c r="B54" s="12" t="s">
        <v>79</v>
      </c>
      <c r="C54" s="9">
        <v>8006.87</v>
      </c>
      <c r="D54" s="9">
        <v>194546.361</v>
      </c>
      <c r="E54" s="17">
        <f t="shared" si="1"/>
        <v>24.297429707238908</v>
      </c>
    </row>
    <row r="55" spans="1:5" ht="75" x14ac:dyDescent="0.3">
      <c r="A55" s="11" t="s">
        <v>98</v>
      </c>
      <c r="B55" s="12" t="s">
        <v>99</v>
      </c>
      <c r="C55" s="9">
        <v>0</v>
      </c>
      <c r="D55" s="9">
        <v>-331556.19199999998</v>
      </c>
      <c r="E55" s="17"/>
    </row>
    <row r="56" spans="1:5" ht="25.9" customHeight="1" x14ac:dyDescent="0.3">
      <c r="A56" s="19" t="s">
        <v>74</v>
      </c>
      <c r="B56" s="19"/>
      <c r="C56" s="9">
        <f>C10+C46</f>
        <v>53334926.077999994</v>
      </c>
      <c r="D56" s="9">
        <f>D10+D46</f>
        <v>56947501.30399999</v>
      </c>
      <c r="E56" s="17">
        <f t="shared" si="1"/>
        <v>1.0677337626889509</v>
      </c>
    </row>
    <row r="59" spans="1:5" x14ac:dyDescent="0.3">
      <c r="B59" s="14"/>
    </row>
  </sheetData>
  <mergeCells count="3">
    <mergeCell ref="A6:E6"/>
    <mergeCell ref="A7:E7"/>
    <mergeCell ref="A56:B56"/>
  </mergeCells>
  <pageMargins left="0.70866141732283472" right="0.26" top="0.42" bottom="0.33" header="0.17" footer="0.17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№2</vt:lpstr>
      <vt:lpstr>№2!Заголовки_для_печати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description>POI HSSF rep:2.53.0.669</dc:description>
  <cp:lastModifiedBy>Самохвалова Елена Владимировна</cp:lastModifiedBy>
  <cp:lastPrinted>2024-03-14T12:22:38Z</cp:lastPrinted>
  <dcterms:created xsi:type="dcterms:W3CDTF">2021-10-15T09:45:43Z</dcterms:created>
  <dcterms:modified xsi:type="dcterms:W3CDTF">2024-04-08T10:54:13Z</dcterms:modified>
</cp:coreProperties>
</file>