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2024-2026" sheetId="1" r:id="rId1"/>
  </sheets>
  <definedNames>
    <definedName name="_xlnm._FilterDatabase" localSheetId="0" hidden="1">'2024-2026'!$A$17:$AC$190</definedName>
    <definedName name="_xlnm.Print_Titles" localSheetId="0">'2024-2026'!$16:$17</definedName>
    <definedName name="_xlnm.Print_Area" localSheetId="0">'2024-2026'!$A$1:$Z$189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5" i="1" l="1"/>
  <c r="R104" i="1"/>
  <c r="K67" i="1" l="1"/>
  <c r="I67" i="1"/>
  <c r="G67" i="1"/>
  <c r="F67" i="1"/>
  <c r="E67" i="1"/>
  <c r="D67" i="1"/>
  <c r="P67" i="1"/>
  <c r="R67" i="1"/>
  <c r="N67" i="1"/>
  <c r="M67" i="1"/>
  <c r="O67" i="1" s="1"/>
  <c r="F101" i="1"/>
  <c r="H101" i="1" s="1"/>
  <c r="J101" i="1" s="1"/>
  <c r="L101" i="1" s="1"/>
  <c r="Q101" i="1"/>
  <c r="S101" i="1" s="1"/>
  <c r="K99" i="1"/>
  <c r="Z101" i="1"/>
  <c r="Y99" i="1"/>
  <c r="R99" i="1"/>
  <c r="P99" i="1"/>
  <c r="K68" i="1"/>
  <c r="R46" i="1"/>
  <c r="Y21" i="1" l="1"/>
  <c r="R21" i="1"/>
  <c r="K21" i="1"/>
  <c r="Y44" i="1"/>
  <c r="R44" i="1"/>
  <c r="K44" i="1"/>
  <c r="Z47" i="1"/>
  <c r="S47" i="1"/>
  <c r="L47" i="1"/>
  <c r="Y66" i="1"/>
  <c r="R66" i="1"/>
  <c r="K66" i="1"/>
  <c r="Z105" i="1"/>
  <c r="S105" i="1"/>
  <c r="L105" i="1"/>
  <c r="Z104" i="1" l="1"/>
  <c r="S104" i="1"/>
  <c r="L104" i="1"/>
  <c r="Y68" i="1" l="1"/>
  <c r="R68" i="1"/>
  <c r="Z85" i="1"/>
  <c r="S85" i="1"/>
  <c r="L85" i="1"/>
  <c r="Y81" i="1"/>
  <c r="R81" i="1"/>
  <c r="K81" i="1"/>
  <c r="K189" i="1" l="1"/>
  <c r="K171" i="1"/>
  <c r="K158" i="1"/>
  <c r="K153" i="1"/>
  <c r="K151" i="1"/>
  <c r="K146" i="1"/>
  <c r="K188" i="1" s="1"/>
  <c r="K145" i="1"/>
  <c r="K144" i="1"/>
  <c r="K143" i="1"/>
  <c r="K141" i="1"/>
  <c r="K134" i="1"/>
  <c r="K130" i="1"/>
  <c r="K126" i="1"/>
  <c r="K120" i="1"/>
  <c r="K119" i="1"/>
  <c r="K112" i="1"/>
  <c r="K106" i="1" s="1"/>
  <c r="K109" i="1"/>
  <c r="K108" i="1"/>
  <c r="K96" i="1"/>
  <c r="K93" i="1"/>
  <c r="K89" i="1"/>
  <c r="K86" i="1"/>
  <c r="K72" i="1"/>
  <c r="K59" i="1"/>
  <c r="K55" i="1"/>
  <c r="K38" i="1"/>
  <c r="K34" i="1"/>
  <c r="K185" i="1" s="1"/>
  <c r="K29" i="1"/>
  <c r="K23" i="1"/>
  <c r="K182" i="1" s="1"/>
  <c r="K22" i="1"/>
  <c r="K20" i="1"/>
  <c r="K184" i="1" l="1"/>
  <c r="K64" i="1"/>
  <c r="K180" i="1"/>
  <c r="K187" i="1"/>
  <c r="K179" i="1"/>
  <c r="K18" i="1"/>
  <c r="K186" i="1"/>
  <c r="K181" i="1"/>
  <c r="K117" i="1"/>
  <c r="Y189" i="1"/>
  <c r="Y171" i="1"/>
  <c r="Y158" i="1"/>
  <c r="Y153" i="1"/>
  <c r="Y151" i="1"/>
  <c r="Y146" i="1"/>
  <c r="Y188" i="1" s="1"/>
  <c r="Y145" i="1"/>
  <c r="Y144" i="1"/>
  <c r="Y143" i="1"/>
  <c r="Y134" i="1"/>
  <c r="Y130" i="1"/>
  <c r="Y126" i="1"/>
  <c r="Y120" i="1"/>
  <c r="Y119" i="1"/>
  <c r="Y112" i="1"/>
  <c r="Y109" i="1"/>
  <c r="Y108" i="1"/>
  <c r="Y96" i="1"/>
  <c r="Y93" i="1"/>
  <c r="Y89" i="1"/>
  <c r="Y86" i="1"/>
  <c r="Y72" i="1"/>
  <c r="Y67" i="1"/>
  <c r="Y38" i="1"/>
  <c r="Y34" i="1"/>
  <c r="Y185" i="1" s="1"/>
  <c r="Y29" i="1"/>
  <c r="Y23" i="1"/>
  <c r="Y22" i="1"/>
  <c r="Y20" i="1"/>
  <c r="R189" i="1"/>
  <c r="R171" i="1"/>
  <c r="R158" i="1"/>
  <c r="R153" i="1"/>
  <c r="R151" i="1"/>
  <c r="R146" i="1"/>
  <c r="R188" i="1" s="1"/>
  <c r="R145" i="1"/>
  <c r="R144" i="1"/>
  <c r="R143" i="1"/>
  <c r="R134" i="1"/>
  <c r="R130" i="1"/>
  <c r="R126" i="1"/>
  <c r="R120" i="1"/>
  <c r="R119" i="1"/>
  <c r="R112" i="1"/>
  <c r="R106" i="1" s="1"/>
  <c r="R109" i="1"/>
  <c r="R108" i="1"/>
  <c r="R96" i="1"/>
  <c r="R93" i="1"/>
  <c r="R89" i="1"/>
  <c r="R86" i="1"/>
  <c r="R72" i="1"/>
  <c r="R38" i="1"/>
  <c r="R34" i="1"/>
  <c r="R185" i="1" s="1"/>
  <c r="R29" i="1"/>
  <c r="R23" i="1"/>
  <c r="R182" i="1" s="1"/>
  <c r="R22" i="1"/>
  <c r="R20" i="1"/>
  <c r="I189" i="1"/>
  <c r="I171" i="1"/>
  <c r="I158" i="1"/>
  <c r="I153" i="1"/>
  <c r="I151" i="1"/>
  <c r="I146" i="1"/>
  <c r="I188" i="1" s="1"/>
  <c r="I145" i="1"/>
  <c r="I144" i="1"/>
  <c r="I143" i="1"/>
  <c r="I134" i="1"/>
  <c r="I130" i="1"/>
  <c r="I126" i="1"/>
  <c r="I120" i="1"/>
  <c r="I119" i="1"/>
  <c r="I112" i="1"/>
  <c r="I106" i="1" s="1"/>
  <c r="I109" i="1"/>
  <c r="I108" i="1"/>
  <c r="I99" i="1"/>
  <c r="I96" i="1"/>
  <c r="I93" i="1"/>
  <c r="I89" i="1"/>
  <c r="I86" i="1"/>
  <c r="I81" i="1"/>
  <c r="I72" i="1"/>
  <c r="I68" i="1"/>
  <c r="I66" i="1"/>
  <c r="I59" i="1"/>
  <c r="I55" i="1"/>
  <c r="I44" i="1"/>
  <c r="I38" i="1"/>
  <c r="I34" i="1"/>
  <c r="I185" i="1" s="1"/>
  <c r="I29" i="1"/>
  <c r="I23" i="1"/>
  <c r="I182" i="1" s="1"/>
  <c r="I22" i="1"/>
  <c r="I21" i="1"/>
  <c r="I20" i="1"/>
  <c r="Y141" i="1" l="1"/>
  <c r="R186" i="1"/>
  <c r="Y180" i="1"/>
  <c r="R184" i="1"/>
  <c r="Y181" i="1"/>
  <c r="Y186" i="1"/>
  <c r="Y18" i="1"/>
  <c r="Y106" i="1"/>
  <c r="R179" i="1"/>
  <c r="I179" i="1"/>
  <c r="R187" i="1"/>
  <c r="R141" i="1"/>
  <c r="Y184" i="1"/>
  <c r="Y64" i="1"/>
  <c r="R64" i="1"/>
  <c r="Y179" i="1"/>
  <c r="K177" i="1"/>
  <c r="Y117" i="1"/>
  <c r="Y182" i="1"/>
  <c r="Y187" i="1"/>
  <c r="R181" i="1"/>
  <c r="R180" i="1"/>
  <c r="R18" i="1"/>
  <c r="R117" i="1"/>
  <c r="I141" i="1"/>
  <c r="I187" i="1"/>
  <c r="I180" i="1"/>
  <c r="I186" i="1"/>
  <c r="I64" i="1"/>
  <c r="I18" i="1"/>
  <c r="I181" i="1"/>
  <c r="I184" i="1"/>
  <c r="I117" i="1"/>
  <c r="W23" i="1"/>
  <c r="W22" i="1"/>
  <c r="W21" i="1"/>
  <c r="W20" i="1"/>
  <c r="P23" i="1"/>
  <c r="P22" i="1"/>
  <c r="P21" i="1"/>
  <c r="P20" i="1"/>
  <c r="G23" i="1"/>
  <c r="G20" i="1"/>
  <c r="X63" i="1"/>
  <c r="Z63" i="1" s="1"/>
  <c r="Q63" i="1"/>
  <c r="S63" i="1" s="1"/>
  <c r="H63" i="1"/>
  <c r="J63" i="1" s="1"/>
  <c r="L63" i="1" s="1"/>
  <c r="W44" i="1"/>
  <c r="P44" i="1"/>
  <c r="G44" i="1"/>
  <c r="X46" i="1"/>
  <c r="Z46" i="1" s="1"/>
  <c r="X48" i="1"/>
  <c r="Z48" i="1" s="1"/>
  <c r="Q46" i="1"/>
  <c r="S46" i="1" s="1"/>
  <c r="Q48" i="1"/>
  <c r="S48" i="1" s="1"/>
  <c r="H46" i="1"/>
  <c r="J46" i="1" s="1"/>
  <c r="L46" i="1" s="1"/>
  <c r="H48" i="1"/>
  <c r="J48" i="1" s="1"/>
  <c r="L48" i="1" s="1"/>
  <c r="W38" i="1"/>
  <c r="P38" i="1"/>
  <c r="X43" i="1"/>
  <c r="Z43" i="1" s="1"/>
  <c r="Q43" i="1"/>
  <c r="S43" i="1" s="1"/>
  <c r="H43" i="1"/>
  <c r="J43" i="1" s="1"/>
  <c r="L43" i="1" s="1"/>
  <c r="W34" i="1"/>
  <c r="P34" i="1"/>
  <c r="G34" i="1"/>
  <c r="X36" i="1"/>
  <c r="Z36" i="1" s="1"/>
  <c r="X37" i="1"/>
  <c r="Z37" i="1" s="1"/>
  <c r="Q36" i="1"/>
  <c r="S36" i="1" s="1"/>
  <c r="Q37" i="1"/>
  <c r="S37" i="1" s="1"/>
  <c r="H36" i="1"/>
  <c r="J36" i="1" s="1"/>
  <c r="L36" i="1" s="1"/>
  <c r="H37" i="1"/>
  <c r="J37" i="1" s="1"/>
  <c r="L37" i="1" s="1"/>
  <c r="G41" i="1"/>
  <c r="G21" i="1" s="1"/>
  <c r="Y177" i="1" l="1"/>
  <c r="Y190" i="1" s="1"/>
  <c r="R177" i="1"/>
  <c r="R190" i="1" s="1"/>
  <c r="I177" i="1"/>
  <c r="G38" i="1"/>
  <c r="W108" i="1"/>
  <c r="P108" i="1"/>
  <c r="X116" i="1"/>
  <c r="Z116" i="1" s="1"/>
  <c r="Q116" i="1"/>
  <c r="S116" i="1" s="1"/>
  <c r="H116" i="1"/>
  <c r="J116" i="1" s="1"/>
  <c r="L116" i="1" s="1"/>
  <c r="W153" i="1"/>
  <c r="P153" i="1"/>
  <c r="G153" i="1"/>
  <c r="X157" i="1"/>
  <c r="Z157" i="1" s="1"/>
  <c r="Q157" i="1"/>
  <c r="S157" i="1" s="1"/>
  <c r="H157" i="1"/>
  <c r="J157" i="1" s="1"/>
  <c r="L157" i="1" s="1"/>
  <c r="X156" i="1"/>
  <c r="Z156" i="1" s="1"/>
  <c r="Q156" i="1"/>
  <c r="S156" i="1" s="1"/>
  <c r="H156" i="1"/>
  <c r="J156" i="1" s="1"/>
  <c r="L156" i="1" s="1"/>
  <c r="X152" i="1"/>
  <c r="Z152" i="1" s="1"/>
  <c r="Q152" i="1"/>
  <c r="S152" i="1" s="1"/>
  <c r="H152" i="1"/>
  <c r="J152" i="1" s="1"/>
  <c r="L152" i="1" s="1"/>
  <c r="W151" i="1"/>
  <c r="X151" i="1" s="1"/>
  <c r="Z151" i="1" s="1"/>
  <c r="P151" i="1"/>
  <c r="Q151" i="1" s="1"/>
  <c r="S151" i="1" s="1"/>
  <c r="G151" i="1"/>
  <c r="H151" i="1" s="1"/>
  <c r="J151" i="1" s="1"/>
  <c r="L151" i="1" s="1"/>
  <c r="X58" i="1"/>
  <c r="Z58" i="1" s="1"/>
  <c r="X59" i="1"/>
  <c r="Z59" i="1" s="1"/>
  <c r="X61" i="1"/>
  <c r="Z61" i="1" s="1"/>
  <c r="X62" i="1"/>
  <c r="Z62" i="1" s="1"/>
  <c r="Q59" i="1"/>
  <c r="S59" i="1" s="1"/>
  <c r="Q61" i="1"/>
  <c r="S61" i="1" s="1"/>
  <c r="Q62" i="1"/>
  <c r="S62" i="1" s="1"/>
  <c r="H61" i="1"/>
  <c r="J61" i="1" s="1"/>
  <c r="L61" i="1" s="1"/>
  <c r="H62" i="1"/>
  <c r="J62" i="1" s="1"/>
  <c r="L62" i="1" s="1"/>
  <c r="G59" i="1"/>
  <c r="H59" i="1" s="1"/>
  <c r="J59" i="1" s="1"/>
  <c r="L59" i="1" s="1"/>
  <c r="G158" i="1"/>
  <c r="X57" i="1"/>
  <c r="Z57" i="1" s="1"/>
  <c r="Q57" i="1"/>
  <c r="S57" i="1" s="1"/>
  <c r="Q58" i="1"/>
  <c r="S58" i="1" s="1"/>
  <c r="H57" i="1"/>
  <c r="J57" i="1" s="1"/>
  <c r="L57" i="1" s="1"/>
  <c r="H58" i="1"/>
  <c r="J58" i="1" s="1"/>
  <c r="L58" i="1" s="1"/>
  <c r="G55" i="1"/>
  <c r="X55" i="1" l="1"/>
  <c r="Z55" i="1" s="1"/>
  <c r="Q55" i="1"/>
  <c r="S55" i="1" s="1"/>
  <c r="H55" i="1"/>
  <c r="J55" i="1" s="1"/>
  <c r="L55" i="1" s="1"/>
  <c r="W158" i="1"/>
  <c r="P158" i="1"/>
  <c r="X170" i="1"/>
  <c r="Z170" i="1" s="1"/>
  <c r="Q170" i="1"/>
  <c r="S170" i="1" s="1"/>
  <c r="H170" i="1"/>
  <c r="J170" i="1" s="1"/>
  <c r="L170" i="1" s="1"/>
  <c r="W189" i="1" l="1"/>
  <c r="P189" i="1"/>
  <c r="G189" i="1"/>
  <c r="X115" i="1"/>
  <c r="Z115" i="1" s="1"/>
  <c r="Q115" i="1"/>
  <c r="S115" i="1" s="1"/>
  <c r="H115" i="1"/>
  <c r="J115" i="1" s="1"/>
  <c r="L115" i="1" s="1"/>
  <c r="G111" i="1" l="1"/>
  <c r="W119" i="1"/>
  <c r="P119" i="1"/>
  <c r="G119" i="1"/>
  <c r="X140" i="1"/>
  <c r="Z140" i="1" s="1"/>
  <c r="Q140" i="1"/>
  <c r="S140" i="1" s="1"/>
  <c r="H140" i="1"/>
  <c r="J140" i="1" s="1"/>
  <c r="L140" i="1" s="1"/>
  <c r="X139" i="1"/>
  <c r="Z139" i="1" s="1"/>
  <c r="Q139" i="1"/>
  <c r="S139" i="1" s="1"/>
  <c r="H139" i="1"/>
  <c r="J139" i="1" s="1"/>
  <c r="L139" i="1" s="1"/>
  <c r="X138" i="1"/>
  <c r="Z138" i="1" s="1"/>
  <c r="Q138" i="1"/>
  <c r="S138" i="1" s="1"/>
  <c r="H138" i="1"/>
  <c r="J138" i="1" s="1"/>
  <c r="L138" i="1" s="1"/>
  <c r="W67" i="1"/>
  <c r="W99" i="1"/>
  <c r="G99" i="1"/>
  <c r="X103" i="1"/>
  <c r="Z103" i="1" s="1"/>
  <c r="Q103" i="1"/>
  <c r="S103" i="1" s="1"/>
  <c r="H103" i="1"/>
  <c r="J103" i="1" s="1"/>
  <c r="L103" i="1" s="1"/>
  <c r="U66" i="1"/>
  <c r="U68" i="1"/>
  <c r="U67" i="1"/>
  <c r="M68" i="1"/>
  <c r="M66" i="1"/>
  <c r="W68" i="1"/>
  <c r="W66" i="1"/>
  <c r="P68" i="1"/>
  <c r="P66" i="1"/>
  <c r="G68" i="1"/>
  <c r="G66" i="1"/>
  <c r="E66" i="1"/>
  <c r="E68" i="1"/>
  <c r="D68" i="1"/>
  <c r="D66" i="1"/>
  <c r="F75" i="1"/>
  <c r="H75" i="1" s="1"/>
  <c r="J75" i="1" s="1"/>
  <c r="L75" i="1" s="1"/>
  <c r="D72" i="1"/>
  <c r="X75" i="1"/>
  <c r="Z75" i="1" s="1"/>
  <c r="Q75" i="1"/>
  <c r="S75" i="1" s="1"/>
  <c r="W72" i="1"/>
  <c r="P72" i="1"/>
  <c r="G72" i="1"/>
  <c r="V74" i="1"/>
  <c r="X74" i="1" s="1"/>
  <c r="Z74" i="1" s="1"/>
  <c r="V76" i="1"/>
  <c r="X76" i="1" s="1"/>
  <c r="Z76" i="1" s="1"/>
  <c r="O74" i="1"/>
  <c r="Q74" i="1" s="1"/>
  <c r="S74" i="1" s="1"/>
  <c r="O76" i="1"/>
  <c r="Q76" i="1" s="1"/>
  <c r="S76" i="1" s="1"/>
  <c r="F74" i="1"/>
  <c r="H74" i="1" s="1"/>
  <c r="J74" i="1" s="1"/>
  <c r="L74" i="1" s="1"/>
  <c r="F76" i="1"/>
  <c r="H76" i="1" s="1"/>
  <c r="J76" i="1" s="1"/>
  <c r="L76" i="1" s="1"/>
  <c r="G108" i="1" l="1"/>
  <c r="F72" i="1"/>
  <c r="W185" i="1"/>
  <c r="W171" i="1"/>
  <c r="W146" i="1"/>
  <c r="W188" i="1" s="1"/>
  <c r="W145" i="1"/>
  <c r="W144" i="1"/>
  <c r="W143" i="1"/>
  <c r="W134" i="1"/>
  <c r="W130" i="1"/>
  <c r="W126" i="1"/>
  <c r="W120" i="1"/>
  <c r="W179" i="1" s="1"/>
  <c r="W112" i="1"/>
  <c r="W106" i="1" s="1"/>
  <c r="W109" i="1"/>
  <c r="W96" i="1"/>
  <c r="W93" i="1"/>
  <c r="W89" i="1"/>
  <c r="W86" i="1"/>
  <c r="W81" i="1"/>
  <c r="W29" i="1"/>
  <c r="W18" i="1" s="1"/>
  <c r="P185" i="1"/>
  <c r="P171" i="1"/>
  <c r="P146" i="1"/>
  <c r="P145" i="1"/>
  <c r="P144" i="1"/>
  <c r="P143" i="1"/>
  <c r="P134" i="1"/>
  <c r="P130" i="1"/>
  <c r="P126" i="1"/>
  <c r="P120" i="1"/>
  <c r="P179" i="1" s="1"/>
  <c r="P112" i="1"/>
  <c r="P106" i="1" s="1"/>
  <c r="P109" i="1"/>
  <c r="P96" i="1"/>
  <c r="P93" i="1"/>
  <c r="P89" i="1"/>
  <c r="P86" i="1"/>
  <c r="P81" i="1"/>
  <c r="P29" i="1"/>
  <c r="P18" i="1" s="1"/>
  <c r="P182" i="1"/>
  <c r="G185" i="1"/>
  <c r="G171" i="1"/>
  <c r="G146" i="1"/>
  <c r="G145" i="1"/>
  <c r="G144" i="1"/>
  <c r="G143" i="1"/>
  <c r="G134" i="1"/>
  <c r="G130" i="1"/>
  <c r="G126" i="1"/>
  <c r="G120" i="1"/>
  <c r="G179" i="1" s="1"/>
  <c r="G112" i="1"/>
  <c r="G106" i="1" s="1"/>
  <c r="G109" i="1"/>
  <c r="G96" i="1"/>
  <c r="G93" i="1"/>
  <c r="G89" i="1"/>
  <c r="G86" i="1"/>
  <c r="G81" i="1"/>
  <c r="G29" i="1"/>
  <c r="G18" i="1" s="1"/>
  <c r="G22" i="1"/>
  <c r="P184" i="1" l="1"/>
  <c r="G184" i="1"/>
  <c r="P180" i="1"/>
  <c r="W184" i="1"/>
  <c r="G186" i="1"/>
  <c r="W141" i="1"/>
  <c r="P187" i="1"/>
  <c r="W117" i="1"/>
  <c r="P186" i="1"/>
  <c r="P117" i="1"/>
  <c r="W187" i="1"/>
  <c r="G187" i="1"/>
  <c r="G117" i="1"/>
  <c r="P64" i="1"/>
  <c r="P181" i="1"/>
  <c r="W181" i="1"/>
  <c r="W186" i="1"/>
  <c r="W180" i="1"/>
  <c r="W182" i="1"/>
  <c r="W64" i="1"/>
  <c r="P188" i="1"/>
  <c r="P141" i="1"/>
  <c r="G188" i="1"/>
  <c r="G141" i="1"/>
  <c r="G181" i="1"/>
  <c r="G180" i="1"/>
  <c r="G182" i="1"/>
  <c r="G64" i="1"/>
  <c r="E29" i="1"/>
  <c r="P177" i="1" l="1"/>
  <c r="P190" i="1" s="1"/>
  <c r="G177" i="1"/>
  <c r="W177" i="1"/>
  <c r="W190" i="1" s="1"/>
  <c r="U23" i="1"/>
  <c r="U182" i="1" s="1"/>
  <c r="V182" i="1" s="1"/>
  <c r="X182" i="1" s="1"/>
  <c r="Z182" i="1" s="1"/>
  <c r="N23" i="1"/>
  <c r="N182" i="1" s="1"/>
  <c r="O182" i="1" s="1"/>
  <c r="Q182" i="1" s="1"/>
  <c r="S182" i="1" s="1"/>
  <c r="E23" i="1"/>
  <c r="E182" i="1" s="1"/>
  <c r="F182" i="1" s="1"/>
  <c r="H182" i="1" s="1"/>
  <c r="J182" i="1" s="1"/>
  <c r="L182" i="1" s="1"/>
  <c r="V33" i="1"/>
  <c r="X33" i="1" s="1"/>
  <c r="Z33" i="1" s="1"/>
  <c r="O33" i="1"/>
  <c r="Q33" i="1" s="1"/>
  <c r="S33" i="1" s="1"/>
  <c r="F33" i="1"/>
  <c r="H33" i="1" s="1"/>
  <c r="J33" i="1" s="1"/>
  <c r="L33" i="1" s="1"/>
  <c r="F23" i="1" l="1"/>
  <c r="H23" i="1" s="1"/>
  <c r="J23" i="1" s="1"/>
  <c r="L23" i="1" s="1"/>
  <c r="O23" i="1"/>
  <c r="Q23" i="1" s="1"/>
  <c r="S23" i="1" s="1"/>
  <c r="V23" i="1"/>
  <c r="X23" i="1" s="1"/>
  <c r="Z23" i="1" s="1"/>
  <c r="V176" i="1"/>
  <c r="X176" i="1" s="1"/>
  <c r="Z176" i="1" s="1"/>
  <c r="V175" i="1"/>
  <c r="X175" i="1" s="1"/>
  <c r="Z175" i="1" s="1"/>
  <c r="V174" i="1"/>
  <c r="X174" i="1" s="1"/>
  <c r="Z174" i="1" s="1"/>
  <c r="V173" i="1"/>
  <c r="X173" i="1" s="1"/>
  <c r="Z173" i="1" s="1"/>
  <c r="V172" i="1"/>
  <c r="X172" i="1" s="1"/>
  <c r="Z172" i="1" s="1"/>
  <c r="V169" i="1"/>
  <c r="X169" i="1" s="1"/>
  <c r="Z169" i="1" s="1"/>
  <c r="V168" i="1"/>
  <c r="X168" i="1" s="1"/>
  <c r="Z168" i="1" s="1"/>
  <c r="V167" i="1"/>
  <c r="X167" i="1" s="1"/>
  <c r="Z167" i="1" s="1"/>
  <c r="V166" i="1"/>
  <c r="X166" i="1" s="1"/>
  <c r="Z166" i="1" s="1"/>
  <c r="V165" i="1"/>
  <c r="X165" i="1" s="1"/>
  <c r="Z165" i="1" s="1"/>
  <c r="V164" i="1"/>
  <c r="X164" i="1" s="1"/>
  <c r="Z164" i="1" s="1"/>
  <c r="V163" i="1"/>
  <c r="X163" i="1" s="1"/>
  <c r="Z163" i="1" s="1"/>
  <c r="V162" i="1"/>
  <c r="X162" i="1" s="1"/>
  <c r="Z162" i="1" s="1"/>
  <c r="V161" i="1"/>
  <c r="X161" i="1" s="1"/>
  <c r="Z161" i="1" s="1"/>
  <c r="V160" i="1"/>
  <c r="X160" i="1" s="1"/>
  <c r="Z160" i="1" s="1"/>
  <c r="V159" i="1"/>
  <c r="X159" i="1" s="1"/>
  <c r="Z159" i="1" s="1"/>
  <c r="V155" i="1"/>
  <c r="X155" i="1" s="1"/>
  <c r="Z155" i="1" s="1"/>
  <c r="V154" i="1"/>
  <c r="X154" i="1" s="1"/>
  <c r="Z154" i="1" s="1"/>
  <c r="V150" i="1"/>
  <c r="X150" i="1" s="1"/>
  <c r="Z150" i="1" s="1"/>
  <c r="V149" i="1"/>
  <c r="X149" i="1" s="1"/>
  <c r="Z149" i="1" s="1"/>
  <c r="V148" i="1"/>
  <c r="X148" i="1" s="1"/>
  <c r="Z148" i="1" s="1"/>
  <c r="V137" i="1"/>
  <c r="X137" i="1" s="1"/>
  <c r="Z137" i="1" s="1"/>
  <c r="V136" i="1"/>
  <c r="X136" i="1" s="1"/>
  <c r="Z136" i="1" s="1"/>
  <c r="V133" i="1"/>
  <c r="X133" i="1" s="1"/>
  <c r="Z133" i="1" s="1"/>
  <c r="V132" i="1"/>
  <c r="X132" i="1" s="1"/>
  <c r="Z132" i="1" s="1"/>
  <c r="V129" i="1"/>
  <c r="X129" i="1" s="1"/>
  <c r="Z129" i="1" s="1"/>
  <c r="V128" i="1"/>
  <c r="X128" i="1" s="1"/>
  <c r="Z128" i="1" s="1"/>
  <c r="V125" i="1"/>
  <c r="X125" i="1" s="1"/>
  <c r="Z125" i="1" s="1"/>
  <c r="V124" i="1"/>
  <c r="X124" i="1" s="1"/>
  <c r="Z124" i="1" s="1"/>
  <c r="V123" i="1"/>
  <c r="X123" i="1" s="1"/>
  <c r="Z123" i="1" s="1"/>
  <c r="V122" i="1"/>
  <c r="X122" i="1" s="1"/>
  <c r="Z122" i="1" s="1"/>
  <c r="V121" i="1"/>
  <c r="X121" i="1" s="1"/>
  <c r="Z121" i="1" s="1"/>
  <c r="V114" i="1"/>
  <c r="X114" i="1" s="1"/>
  <c r="Z114" i="1" s="1"/>
  <c r="V111" i="1"/>
  <c r="X111" i="1" s="1"/>
  <c r="Z111" i="1" s="1"/>
  <c r="V110" i="1"/>
  <c r="X110" i="1" s="1"/>
  <c r="Z110" i="1" s="1"/>
  <c r="V102" i="1"/>
  <c r="X102" i="1" s="1"/>
  <c r="Z102" i="1" s="1"/>
  <c r="V98" i="1"/>
  <c r="X98" i="1" s="1"/>
  <c r="Z98" i="1" s="1"/>
  <c r="V95" i="1"/>
  <c r="X95" i="1" s="1"/>
  <c r="Z95" i="1" s="1"/>
  <c r="V92" i="1"/>
  <c r="X92" i="1" s="1"/>
  <c r="Z92" i="1" s="1"/>
  <c r="V91" i="1"/>
  <c r="X91" i="1" s="1"/>
  <c r="Z91" i="1" s="1"/>
  <c r="V88" i="1"/>
  <c r="X88" i="1" s="1"/>
  <c r="Z88" i="1" s="1"/>
  <c r="V84" i="1"/>
  <c r="X84" i="1" s="1"/>
  <c r="Z84" i="1" s="1"/>
  <c r="V83" i="1"/>
  <c r="X83" i="1" s="1"/>
  <c r="Z83" i="1" s="1"/>
  <c r="V80" i="1"/>
  <c r="X80" i="1" s="1"/>
  <c r="Z80" i="1" s="1"/>
  <c r="V79" i="1"/>
  <c r="X79" i="1" s="1"/>
  <c r="Z79" i="1" s="1"/>
  <c r="V78" i="1"/>
  <c r="X78" i="1" s="1"/>
  <c r="Z78" i="1" s="1"/>
  <c r="V77" i="1"/>
  <c r="X77" i="1" s="1"/>
  <c r="Z77" i="1" s="1"/>
  <c r="V72" i="1"/>
  <c r="X72" i="1" s="1"/>
  <c r="Z72" i="1" s="1"/>
  <c r="V71" i="1"/>
  <c r="X71" i="1" s="1"/>
  <c r="Z71" i="1" s="1"/>
  <c r="V70" i="1"/>
  <c r="X70" i="1" s="1"/>
  <c r="Z70" i="1" s="1"/>
  <c r="V69" i="1"/>
  <c r="X69" i="1" s="1"/>
  <c r="Z69" i="1" s="1"/>
  <c r="V54" i="1"/>
  <c r="X54" i="1" s="1"/>
  <c r="Z54" i="1" s="1"/>
  <c r="V53" i="1"/>
  <c r="X53" i="1" s="1"/>
  <c r="Z53" i="1" s="1"/>
  <c r="V52" i="1"/>
  <c r="X52" i="1" s="1"/>
  <c r="Z52" i="1" s="1"/>
  <c r="V51" i="1"/>
  <c r="X51" i="1" s="1"/>
  <c r="Z51" i="1" s="1"/>
  <c r="V50" i="1"/>
  <c r="X50" i="1" s="1"/>
  <c r="Z50" i="1" s="1"/>
  <c r="V49" i="1"/>
  <c r="X49" i="1" s="1"/>
  <c r="Z49" i="1" s="1"/>
  <c r="V44" i="1"/>
  <c r="X44" i="1" s="1"/>
  <c r="Z44" i="1" s="1"/>
  <c r="V42" i="1"/>
  <c r="X42" i="1" s="1"/>
  <c r="Z42" i="1" s="1"/>
  <c r="V41" i="1"/>
  <c r="X41" i="1" s="1"/>
  <c r="Z41" i="1" s="1"/>
  <c r="V40" i="1"/>
  <c r="X40" i="1" s="1"/>
  <c r="Z40" i="1" s="1"/>
  <c r="V34" i="1"/>
  <c r="X34" i="1" s="1"/>
  <c r="Z34" i="1" s="1"/>
  <c r="V32" i="1"/>
  <c r="X32" i="1" s="1"/>
  <c r="Z32" i="1" s="1"/>
  <c r="V31" i="1"/>
  <c r="X31" i="1" s="1"/>
  <c r="Z31" i="1" s="1"/>
  <c r="V28" i="1"/>
  <c r="X28" i="1" s="1"/>
  <c r="Z28" i="1" s="1"/>
  <c r="V27" i="1"/>
  <c r="X27" i="1" s="1"/>
  <c r="Z27" i="1" s="1"/>
  <c r="V26" i="1"/>
  <c r="X26" i="1" s="1"/>
  <c r="Z26" i="1" s="1"/>
  <c r="V25" i="1"/>
  <c r="X25" i="1" s="1"/>
  <c r="Z25" i="1" s="1"/>
  <c r="V24" i="1"/>
  <c r="X24" i="1" s="1"/>
  <c r="Z24" i="1" s="1"/>
  <c r="O176" i="1"/>
  <c r="Q176" i="1" s="1"/>
  <c r="S176" i="1" s="1"/>
  <c r="O175" i="1"/>
  <c r="Q175" i="1" s="1"/>
  <c r="S175" i="1" s="1"/>
  <c r="O174" i="1"/>
  <c r="Q174" i="1" s="1"/>
  <c r="S174" i="1" s="1"/>
  <c r="O173" i="1"/>
  <c r="Q173" i="1" s="1"/>
  <c r="S173" i="1" s="1"/>
  <c r="O172" i="1"/>
  <c r="Q172" i="1" s="1"/>
  <c r="S172" i="1" s="1"/>
  <c r="O169" i="1"/>
  <c r="Q169" i="1" s="1"/>
  <c r="S169" i="1" s="1"/>
  <c r="O168" i="1"/>
  <c r="Q168" i="1" s="1"/>
  <c r="S168" i="1" s="1"/>
  <c r="O167" i="1"/>
  <c r="Q167" i="1" s="1"/>
  <c r="S167" i="1" s="1"/>
  <c r="O166" i="1"/>
  <c r="Q166" i="1" s="1"/>
  <c r="S166" i="1" s="1"/>
  <c r="O165" i="1"/>
  <c r="Q165" i="1" s="1"/>
  <c r="S165" i="1" s="1"/>
  <c r="O164" i="1"/>
  <c r="Q164" i="1" s="1"/>
  <c r="S164" i="1" s="1"/>
  <c r="O163" i="1"/>
  <c r="Q163" i="1" s="1"/>
  <c r="S163" i="1" s="1"/>
  <c r="O162" i="1"/>
  <c r="Q162" i="1" s="1"/>
  <c r="S162" i="1" s="1"/>
  <c r="O161" i="1"/>
  <c r="Q161" i="1" s="1"/>
  <c r="S161" i="1" s="1"/>
  <c r="O160" i="1"/>
  <c r="Q160" i="1" s="1"/>
  <c r="S160" i="1" s="1"/>
  <c r="O159" i="1"/>
  <c r="Q159" i="1" s="1"/>
  <c r="S159" i="1" s="1"/>
  <c r="O155" i="1"/>
  <c r="Q155" i="1" s="1"/>
  <c r="S155" i="1" s="1"/>
  <c r="O154" i="1"/>
  <c r="Q154" i="1" s="1"/>
  <c r="S154" i="1" s="1"/>
  <c r="O150" i="1"/>
  <c r="Q150" i="1" s="1"/>
  <c r="S150" i="1" s="1"/>
  <c r="O149" i="1"/>
  <c r="Q149" i="1" s="1"/>
  <c r="S149" i="1" s="1"/>
  <c r="O148" i="1"/>
  <c r="Q148" i="1" s="1"/>
  <c r="S148" i="1" s="1"/>
  <c r="O137" i="1"/>
  <c r="Q137" i="1" s="1"/>
  <c r="S137" i="1" s="1"/>
  <c r="O136" i="1"/>
  <c r="Q136" i="1" s="1"/>
  <c r="S136" i="1" s="1"/>
  <c r="O133" i="1"/>
  <c r="Q133" i="1" s="1"/>
  <c r="S133" i="1" s="1"/>
  <c r="O132" i="1"/>
  <c r="Q132" i="1" s="1"/>
  <c r="S132" i="1" s="1"/>
  <c r="O129" i="1"/>
  <c r="Q129" i="1" s="1"/>
  <c r="S129" i="1" s="1"/>
  <c r="O128" i="1"/>
  <c r="Q128" i="1" s="1"/>
  <c r="S128" i="1" s="1"/>
  <c r="O125" i="1"/>
  <c r="Q125" i="1" s="1"/>
  <c r="S125" i="1" s="1"/>
  <c r="O124" i="1"/>
  <c r="Q124" i="1" s="1"/>
  <c r="S124" i="1" s="1"/>
  <c r="O123" i="1"/>
  <c r="Q123" i="1" s="1"/>
  <c r="S123" i="1" s="1"/>
  <c r="O122" i="1"/>
  <c r="Q122" i="1" s="1"/>
  <c r="S122" i="1" s="1"/>
  <c r="O121" i="1"/>
  <c r="Q121" i="1" s="1"/>
  <c r="S121" i="1" s="1"/>
  <c r="O114" i="1"/>
  <c r="Q114" i="1" s="1"/>
  <c r="S114" i="1" s="1"/>
  <c r="O111" i="1"/>
  <c r="Q111" i="1" s="1"/>
  <c r="S111" i="1" s="1"/>
  <c r="O110" i="1"/>
  <c r="Q110" i="1" s="1"/>
  <c r="S110" i="1" s="1"/>
  <c r="O102" i="1"/>
  <c r="Q102" i="1" s="1"/>
  <c r="S102" i="1" s="1"/>
  <c r="O98" i="1"/>
  <c r="Q98" i="1" s="1"/>
  <c r="S98" i="1" s="1"/>
  <c r="O95" i="1"/>
  <c r="Q95" i="1" s="1"/>
  <c r="S95" i="1" s="1"/>
  <c r="O92" i="1"/>
  <c r="Q92" i="1" s="1"/>
  <c r="S92" i="1" s="1"/>
  <c r="O91" i="1"/>
  <c r="Q91" i="1" s="1"/>
  <c r="S91" i="1" s="1"/>
  <c r="O88" i="1"/>
  <c r="Q88" i="1" s="1"/>
  <c r="S88" i="1" s="1"/>
  <c r="O84" i="1"/>
  <c r="Q84" i="1" s="1"/>
  <c r="S84" i="1" s="1"/>
  <c r="O83" i="1"/>
  <c r="Q83" i="1" s="1"/>
  <c r="S83" i="1" s="1"/>
  <c r="O80" i="1"/>
  <c r="Q80" i="1" s="1"/>
  <c r="S80" i="1" s="1"/>
  <c r="O79" i="1"/>
  <c r="Q79" i="1" s="1"/>
  <c r="S79" i="1" s="1"/>
  <c r="O78" i="1"/>
  <c r="Q78" i="1" s="1"/>
  <c r="S78" i="1" s="1"/>
  <c r="O77" i="1"/>
  <c r="Q77" i="1" s="1"/>
  <c r="S77" i="1" s="1"/>
  <c r="O72" i="1"/>
  <c r="Q72" i="1" s="1"/>
  <c r="S72" i="1" s="1"/>
  <c r="O71" i="1"/>
  <c r="Q71" i="1" s="1"/>
  <c r="S71" i="1" s="1"/>
  <c r="O70" i="1"/>
  <c r="Q70" i="1" s="1"/>
  <c r="S70" i="1" s="1"/>
  <c r="O69" i="1"/>
  <c r="Q69" i="1" s="1"/>
  <c r="S69" i="1" s="1"/>
  <c r="O54" i="1"/>
  <c r="Q54" i="1" s="1"/>
  <c r="S54" i="1" s="1"/>
  <c r="O53" i="1"/>
  <c r="Q53" i="1" s="1"/>
  <c r="S53" i="1" s="1"/>
  <c r="O52" i="1"/>
  <c r="Q52" i="1" s="1"/>
  <c r="S52" i="1" s="1"/>
  <c r="O51" i="1"/>
  <c r="Q51" i="1" s="1"/>
  <c r="S51" i="1" s="1"/>
  <c r="O50" i="1"/>
  <c r="Q50" i="1" s="1"/>
  <c r="S50" i="1" s="1"/>
  <c r="O49" i="1"/>
  <c r="Q49" i="1" s="1"/>
  <c r="S49" i="1" s="1"/>
  <c r="O44" i="1"/>
  <c r="Q44" i="1" s="1"/>
  <c r="S44" i="1" s="1"/>
  <c r="O42" i="1"/>
  <c r="Q42" i="1" s="1"/>
  <c r="S42" i="1" s="1"/>
  <c r="O41" i="1"/>
  <c r="Q41" i="1" s="1"/>
  <c r="S41" i="1" s="1"/>
  <c r="O40" i="1"/>
  <c r="Q40" i="1" s="1"/>
  <c r="S40" i="1" s="1"/>
  <c r="O34" i="1"/>
  <c r="Q34" i="1" s="1"/>
  <c r="S34" i="1" s="1"/>
  <c r="O32" i="1"/>
  <c r="Q32" i="1" s="1"/>
  <c r="S32" i="1" s="1"/>
  <c r="O31" i="1"/>
  <c r="Q31" i="1" s="1"/>
  <c r="S31" i="1" s="1"/>
  <c r="O28" i="1"/>
  <c r="Q28" i="1" s="1"/>
  <c r="S28" i="1" s="1"/>
  <c r="O27" i="1"/>
  <c r="Q27" i="1" s="1"/>
  <c r="S27" i="1" s="1"/>
  <c r="O26" i="1"/>
  <c r="Q26" i="1" s="1"/>
  <c r="S26" i="1" s="1"/>
  <c r="O25" i="1"/>
  <c r="Q25" i="1" s="1"/>
  <c r="S25" i="1" s="1"/>
  <c r="O24" i="1"/>
  <c r="Q24" i="1" s="1"/>
  <c r="S24" i="1" s="1"/>
  <c r="F176" i="1"/>
  <c r="H176" i="1" s="1"/>
  <c r="J176" i="1" s="1"/>
  <c r="L176" i="1" s="1"/>
  <c r="F175" i="1"/>
  <c r="H175" i="1" s="1"/>
  <c r="J175" i="1" s="1"/>
  <c r="L175" i="1" s="1"/>
  <c r="F174" i="1"/>
  <c r="H174" i="1" s="1"/>
  <c r="J174" i="1" s="1"/>
  <c r="L174" i="1" s="1"/>
  <c r="F173" i="1"/>
  <c r="H173" i="1" s="1"/>
  <c r="J173" i="1" s="1"/>
  <c r="L173" i="1" s="1"/>
  <c r="F172" i="1"/>
  <c r="H172" i="1" s="1"/>
  <c r="J172" i="1" s="1"/>
  <c r="L172" i="1" s="1"/>
  <c r="F169" i="1"/>
  <c r="H169" i="1" s="1"/>
  <c r="J169" i="1" s="1"/>
  <c r="L169" i="1" s="1"/>
  <c r="F168" i="1"/>
  <c r="H168" i="1" s="1"/>
  <c r="J168" i="1" s="1"/>
  <c r="L168" i="1" s="1"/>
  <c r="F167" i="1"/>
  <c r="H167" i="1" s="1"/>
  <c r="J167" i="1" s="1"/>
  <c r="L167" i="1" s="1"/>
  <c r="F166" i="1"/>
  <c r="H166" i="1" s="1"/>
  <c r="J166" i="1" s="1"/>
  <c r="L166" i="1" s="1"/>
  <c r="F165" i="1"/>
  <c r="H165" i="1" s="1"/>
  <c r="J165" i="1" s="1"/>
  <c r="L165" i="1" s="1"/>
  <c r="F164" i="1"/>
  <c r="H164" i="1" s="1"/>
  <c r="J164" i="1" s="1"/>
  <c r="L164" i="1" s="1"/>
  <c r="F163" i="1"/>
  <c r="H163" i="1" s="1"/>
  <c r="J163" i="1" s="1"/>
  <c r="L163" i="1" s="1"/>
  <c r="F162" i="1"/>
  <c r="H162" i="1" s="1"/>
  <c r="J162" i="1" s="1"/>
  <c r="L162" i="1" s="1"/>
  <c r="F161" i="1"/>
  <c r="H161" i="1" s="1"/>
  <c r="J161" i="1" s="1"/>
  <c r="L161" i="1" s="1"/>
  <c r="F160" i="1"/>
  <c r="H160" i="1" s="1"/>
  <c r="J160" i="1" s="1"/>
  <c r="L160" i="1" s="1"/>
  <c r="F159" i="1"/>
  <c r="H159" i="1" s="1"/>
  <c r="J159" i="1" s="1"/>
  <c r="L159" i="1" s="1"/>
  <c r="F155" i="1"/>
  <c r="H155" i="1" s="1"/>
  <c r="J155" i="1" s="1"/>
  <c r="L155" i="1" s="1"/>
  <c r="F154" i="1"/>
  <c r="H154" i="1" s="1"/>
  <c r="J154" i="1" s="1"/>
  <c r="L154" i="1" s="1"/>
  <c r="F150" i="1"/>
  <c r="H150" i="1" s="1"/>
  <c r="J150" i="1" s="1"/>
  <c r="L150" i="1" s="1"/>
  <c r="F149" i="1"/>
  <c r="H149" i="1" s="1"/>
  <c r="J149" i="1" s="1"/>
  <c r="L149" i="1" s="1"/>
  <c r="F148" i="1"/>
  <c r="H148" i="1" s="1"/>
  <c r="J148" i="1" s="1"/>
  <c r="L148" i="1" s="1"/>
  <c r="F137" i="1"/>
  <c r="H137" i="1" s="1"/>
  <c r="J137" i="1" s="1"/>
  <c r="L137" i="1" s="1"/>
  <c r="F136" i="1"/>
  <c r="H136" i="1" s="1"/>
  <c r="J136" i="1" s="1"/>
  <c r="L136" i="1" s="1"/>
  <c r="F133" i="1"/>
  <c r="H133" i="1" s="1"/>
  <c r="J133" i="1" s="1"/>
  <c r="L133" i="1" s="1"/>
  <c r="F132" i="1"/>
  <c r="H132" i="1" s="1"/>
  <c r="J132" i="1" s="1"/>
  <c r="L132" i="1" s="1"/>
  <c r="F129" i="1"/>
  <c r="H129" i="1" s="1"/>
  <c r="J129" i="1" s="1"/>
  <c r="L129" i="1" s="1"/>
  <c r="F128" i="1"/>
  <c r="H128" i="1" s="1"/>
  <c r="J128" i="1" s="1"/>
  <c r="L128" i="1" s="1"/>
  <c r="F125" i="1"/>
  <c r="H125" i="1" s="1"/>
  <c r="J125" i="1" s="1"/>
  <c r="L125" i="1" s="1"/>
  <c r="F124" i="1"/>
  <c r="H124" i="1" s="1"/>
  <c r="J124" i="1" s="1"/>
  <c r="L124" i="1" s="1"/>
  <c r="F123" i="1"/>
  <c r="H123" i="1" s="1"/>
  <c r="J123" i="1" s="1"/>
  <c r="L123" i="1" s="1"/>
  <c r="F122" i="1"/>
  <c r="H122" i="1" s="1"/>
  <c r="J122" i="1" s="1"/>
  <c r="L122" i="1" s="1"/>
  <c r="F121" i="1"/>
  <c r="H121" i="1" s="1"/>
  <c r="J121" i="1" s="1"/>
  <c r="L121" i="1" s="1"/>
  <c r="F114" i="1"/>
  <c r="H114" i="1" s="1"/>
  <c r="J114" i="1" s="1"/>
  <c r="L114" i="1" s="1"/>
  <c r="F111" i="1"/>
  <c r="H111" i="1" s="1"/>
  <c r="J111" i="1" s="1"/>
  <c r="L111" i="1" s="1"/>
  <c r="F110" i="1"/>
  <c r="H110" i="1" s="1"/>
  <c r="J110" i="1" s="1"/>
  <c r="L110" i="1" s="1"/>
  <c r="F102" i="1"/>
  <c r="H102" i="1" s="1"/>
  <c r="J102" i="1" s="1"/>
  <c r="L102" i="1" s="1"/>
  <c r="F98" i="1"/>
  <c r="H98" i="1" s="1"/>
  <c r="J98" i="1" s="1"/>
  <c r="L98" i="1" s="1"/>
  <c r="F95" i="1"/>
  <c r="H95" i="1" s="1"/>
  <c r="J95" i="1" s="1"/>
  <c r="L95" i="1" s="1"/>
  <c r="F92" i="1"/>
  <c r="H92" i="1" s="1"/>
  <c r="J92" i="1" s="1"/>
  <c r="L92" i="1" s="1"/>
  <c r="F91" i="1"/>
  <c r="H91" i="1" s="1"/>
  <c r="J91" i="1" s="1"/>
  <c r="L91" i="1" s="1"/>
  <c r="F88" i="1"/>
  <c r="H88" i="1" s="1"/>
  <c r="J88" i="1" s="1"/>
  <c r="L88" i="1" s="1"/>
  <c r="F84" i="1"/>
  <c r="H84" i="1" s="1"/>
  <c r="J84" i="1" s="1"/>
  <c r="L84" i="1" s="1"/>
  <c r="F83" i="1"/>
  <c r="H83" i="1" s="1"/>
  <c r="J83" i="1" s="1"/>
  <c r="L83" i="1" s="1"/>
  <c r="F80" i="1"/>
  <c r="H80" i="1" s="1"/>
  <c r="J80" i="1" s="1"/>
  <c r="L80" i="1" s="1"/>
  <c r="F79" i="1"/>
  <c r="H79" i="1" s="1"/>
  <c r="J79" i="1" s="1"/>
  <c r="L79" i="1" s="1"/>
  <c r="F78" i="1"/>
  <c r="H78" i="1" s="1"/>
  <c r="J78" i="1" s="1"/>
  <c r="L78" i="1" s="1"/>
  <c r="F77" i="1"/>
  <c r="H77" i="1" s="1"/>
  <c r="J77" i="1" s="1"/>
  <c r="L77" i="1" s="1"/>
  <c r="H72" i="1"/>
  <c r="J72" i="1" s="1"/>
  <c r="L72" i="1" s="1"/>
  <c r="F71" i="1"/>
  <c r="H71" i="1" s="1"/>
  <c r="J71" i="1" s="1"/>
  <c r="L71" i="1" s="1"/>
  <c r="F70" i="1"/>
  <c r="H70" i="1" s="1"/>
  <c r="J70" i="1" s="1"/>
  <c r="L70" i="1" s="1"/>
  <c r="F69" i="1"/>
  <c r="H69" i="1" s="1"/>
  <c r="J69" i="1" s="1"/>
  <c r="L69" i="1" s="1"/>
  <c r="F54" i="1"/>
  <c r="H54" i="1" s="1"/>
  <c r="J54" i="1" s="1"/>
  <c r="L54" i="1" s="1"/>
  <c r="F53" i="1"/>
  <c r="H53" i="1" s="1"/>
  <c r="J53" i="1" s="1"/>
  <c r="L53" i="1" s="1"/>
  <c r="F52" i="1"/>
  <c r="H52" i="1" s="1"/>
  <c r="J52" i="1" s="1"/>
  <c r="L52" i="1" s="1"/>
  <c r="F51" i="1"/>
  <c r="H51" i="1" s="1"/>
  <c r="J51" i="1" s="1"/>
  <c r="L51" i="1" s="1"/>
  <c r="F50" i="1"/>
  <c r="H50" i="1" s="1"/>
  <c r="J50" i="1" s="1"/>
  <c r="L50" i="1" s="1"/>
  <c r="F49" i="1"/>
  <c r="H49" i="1" s="1"/>
  <c r="J49" i="1" s="1"/>
  <c r="L49" i="1" s="1"/>
  <c r="F44" i="1"/>
  <c r="H44" i="1" s="1"/>
  <c r="J44" i="1" s="1"/>
  <c r="L44" i="1" s="1"/>
  <c r="F42" i="1"/>
  <c r="H42" i="1" s="1"/>
  <c r="J42" i="1" s="1"/>
  <c r="L42" i="1" s="1"/>
  <c r="F41" i="1"/>
  <c r="H41" i="1" s="1"/>
  <c r="J41" i="1" s="1"/>
  <c r="L41" i="1" s="1"/>
  <c r="F40" i="1"/>
  <c r="H40" i="1" s="1"/>
  <c r="J40" i="1" s="1"/>
  <c r="L40" i="1" s="1"/>
  <c r="F34" i="1"/>
  <c r="H34" i="1" s="1"/>
  <c r="J34" i="1" s="1"/>
  <c r="L34" i="1" s="1"/>
  <c r="F32" i="1"/>
  <c r="H32" i="1" s="1"/>
  <c r="J32" i="1" s="1"/>
  <c r="L32" i="1" s="1"/>
  <c r="F31" i="1"/>
  <c r="H31" i="1" s="1"/>
  <c r="J31" i="1" s="1"/>
  <c r="L31" i="1" s="1"/>
  <c r="F28" i="1"/>
  <c r="H28" i="1" s="1"/>
  <c r="J28" i="1" s="1"/>
  <c r="L28" i="1" s="1"/>
  <c r="F27" i="1"/>
  <c r="H27" i="1" s="1"/>
  <c r="J27" i="1" s="1"/>
  <c r="L27" i="1" s="1"/>
  <c r="F26" i="1"/>
  <c r="H26" i="1" s="1"/>
  <c r="J26" i="1" s="1"/>
  <c r="L26" i="1" s="1"/>
  <c r="F25" i="1"/>
  <c r="H25" i="1" s="1"/>
  <c r="J25" i="1" s="1"/>
  <c r="L25" i="1" s="1"/>
  <c r="F24" i="1"/>
  <c r="H24" i="1" s="1"/>
  <c r="J24" i="1" s="1"/>
  <c r="L24" i="1" s="1"/>
  <c r="U189" i="1" l="1"/>
  <c r="U185" i="1"/>
  <c r="U171" i="1"/>
  <c r="U158" i="1"/>
  <c r="U153" i="1"/>
  <c r="U146" i="1"/>
  <c r="U188" i="1" s="1"/>
  <c r="U145" i="1"/>
  <c r="U144" i="1"/>
  <c r="U143" i="1"/>
  <c r="U134" i="1"/>
  <c r="U130" i="1"/>
  <c r="U126" i="1"/>
  <c r="U120" i="1"/>
  <c r="U179" i="1" s="1"/>
  <c r="U119" i="1"/>
  <c r="U112" i="1"/>
  <c r="U109" i="1"/>
  <c r="U108" i="1"/>
  <c r="U99" i="1"/>
  <c r="U96" i="1"/>
  <c r="U93" i="1"/>
  <c r="U89" i="1"/>
  <c r="U86" i="1"/>
  <c r="U81" i="1"/>
  <c r="U38" i="1"/>
  <c r="U29" i="1"/>
  <c r="U22" i="1"/>
  <c r="U21" i="1"/>
  <c r="U20" i="1"/>
  <c r="N189" i="1"/>
  <c r="N185" i="1"/>
  <c r="N171" i="1"/>
  <c r="N158" i="1"/>
  <c r="N153" i="1"/>
  <c r="N146" i="1"/>
  <c r="N188" i="1" s="1"/>
  <c r="N145" i="1"/>
  <c r="N144" i="1"/>
  <c r="N143" i="1"/>
  <c r="N134" i="1"/>
  <c r="N130" i="1"/>
  <c r="N126" i="1"/>
  <c r="N120" i="1"/>
  <c r="N179" i="1" s="1"/>
  <c r="N119" i="1"/>
  <c r="N112" i="1"/>
  <c r="N106" i="1" s="1"/>
  <c r="N109" i="1"/>
  <c r="N108" i="1"/>
  <c r="N99" i="1"/>
  <c r="N96" i="1"/>
  <c r="N93" i="1"/>
  <c r="N89" i="1"/>
  <c r="N86" i="1"/>
  <c r="N81" i="1"/>
  <c r="N68" i="1"/>
  <c r="N66" i="1"/>
  <c r="N38" i="1"/>
  <c r="N29" i="1"/>
  <c r="N22" i="1"/>
  <c r="N21" i="1"/>
  <c r="N20" i="1"/>
  <c r="U186" i="1" l="1"/>
  <c r="U184" i="1"/>
  <c r="U181" i="1"/>
  <c r="U141" i="1"/>
  <c r="U187" i="1"/>
  <c r="U180" i="1"/>
  <c r="U64" i="1"/>
  <c r="U18" i="1"/>
  <c r="N117" i="1"/>
  <c r="N141" i="1"/>
  <c r="N18" i="1"/>
  <c r="N180" i="1"/>
  <c r="N186" i="1"/>
  <c r="N187" i="1"/>
  <c r="N64" i="1"/>
  <c r="N181" i="1"/>
  <c r="N184" i="1"/>
  <c r="U117" i="1"/>
  <c r="U106" i="1"/>
  <c r="E96" i="1"/>
  <c r="E189" i="1"/>
  <c r="E185" i="1"/>
  <c r="E171" i="1"/>
  <c r="E158" i="1"/>
  <c r="E153" i="1"/>
  <c r="E146" i="1"/>
  <c r="E188" i="1" s="1"/>
  <c r="E145" i="1"/>
  <c r="E144" i="1"/>
  <c r="E143" i="1"/>
  <c r="E134" i="1"/>
  <c r="E130" i="1"/>
  <c r="E126" i="1"/>
  <c r="E120" i="1"/>
  <c r="E179" i="1" s="1"/>
  <c r="E119" i="1"/>
  <c r="E112" i="1"/>
  <c r="E106" i="1" s="1"/>
  <c r="E109" i="1"/>
  <c r="E108" i="1"/>
  <c r="E99" i="1"/>
  <c r="E93" i="1"/>
  <c r="E89" i="1"/>
  <c r="E86" i="1"/>
  <c r="E81" i="1"/>
  <c r="E38" i="1"/>
  <c r="E22" i="1"/>
  <c r="E21" i="1"/>
  <c r="E20" i="1"/>
  <c r="U177" i="1" l="1"/>
  <c r="U190" i="1" s="1"/>
  <c r="N177" i="1"/>
  <c r="N190" i="1" s="1"/>
  <c r="E141" i="1"/>
  <c r="E181" i="1"/>
  <c r="E18" i="1"/>
  <c r="E117" i="1"/>
  <c r="E186" i="1"/>
  <c r="E180" i="1"/>
  <c r="E184" i="1"/>
  <c r="E64" i="1"/>
  <c r="E187" i="1"/>
  <c r="M185" i="1"/>
  <c r="O185" i="1" s="1"/>
  <c r="Q185" i="1" s="1"/>
  <c r="S185" i="1" s="1"/>
  <c r="T185" i="1"/>
  <c r="V185" i="1" s="1"/>
  <c r="X185" i="1" s="1"/>
  <c r="Z185" i="1" s="1"/>
  <c r="D185" i="1"/>
  <c r="F185" i="1" s="1"/>
  <c r="H185" i="1" s="1"/>
  <c r="J185" i="1" s="1"/>
  <c r="L185" i="1" s="1"/>
  <c r="M20" i="1"/>
  <c r="O20" i="1" s="1"/>
  <c r="Q20" i="1" s="1"/>
  <c r="S20" i="1" s="1"/>
  <c r="T20" i="1"/>
  <c r="V20" i="1" s="1"/>
  <c r="X20" i="1" s="1"/>
  <c r="Z20" i="1" s="1"/>
  <c r="D20" i="1"/>
  <c r="F20" i="1" s="1"/>
  <c r="H20" i="1" s="1"/>
  <c r="J20" i="1" s="1"/>
  <c r="L20" i="1" s="1"/>
  <c r="E177" i="1" l="1"/>
  <c r="M22" i="1"/>
  <c r="O22" i="1" s="1"/>
  <c r="Q22" i="1" s="1"/>
  <c r="S22" i="1" s="1"/>
  <c r="T22" i="1"/>
  <c r="V22" i="1" s="1"/>
  <c r="X22" i="1" s="1"/>
  <c r="Z22" i="1" s="1"/>
  <c r="D22" i="1"/>
  <c r="F22" i="1" s="1"/>
  <c r="H22" i="1" s="1"/>
  <c r="J22" i="1" s="1"/>
  <c r="L22" i="1" s="1"/>
  <c r="M21" i="1"/>
  <c r="O21" i="1" s="1"/>
  <c r="Q21" i="1" s="1"/>
  <c r="S21" i="1" s="1"/>
  <c r="T21" i="1"/>
  <c r="V21" i="1" s="1"/>
  <c r="X21" i="1" s="1"/>
  <c r="Z21" i="1" s="1"/>
  <c r="D21" i="1"/>
  <c r="F21" i="1" s="1"/>
  <c r="H21" i="1" s="1"/>
  <c r="J21" i="1" s="1"/>
  <c r="L21" i="1" s="1"/>
  <c r="M38" i="1"/>
  <c r="O38" i="1" s="1"/>
  <c r="Q38" i="1" s="1"/>
  <c r="S38" i="1" s="1"/>
  <c r="T38" i="1"/>
  <c r="V38" i="1" s="1"/>
  <c r="X38" i="1" s="1"/>
  <c r="Z38" i="1" s="1"/>
  <c r="D38" i="1"/>
  <c r="F38" i="1" s="1"/>
  <c r="H38" i="1" s="1"/>
  <c r="J38" i="1" s="1"/>
  <c r="L38" i="1" s="1"/>
  <c r="M29" i="1"/>
  <c r="O29" i="1" s="1"/>
  <c r="Q29" i="1" s="1"/>
  <c r="S29" i="1" s="1"/>
  <c r="T29" i="1"/>
  <c r="V29" i="1" s="1"/>
  <c r="X29" i="1" s="1"/>
  <c r="Z29" i="1" s="1"/>
  <c r="D29" i="1"/>
  <c r="D18" i="1" l="1"/>
  <c r="F18" i="1" s="1"/>
  <c r="H18" i="1" s="1"/>
  <c r="J18" i="1" s="1"/>
  <c r="L18" i="1" s="1"/>
  <c r="F29" i="1"/>
  <c r="H29" i="1" s="1"/>
  <c r="J29" i="1" s="1"/>
  <c r="L29" i="1" s="1"/>
  <c r="T18" i="1"/>
  <c r="V18" i="1" s="1"/>
  <c r="X18" i="1" s="1"/>
  <c r="Z18" i="1" s="1"/>
  <c r="M18" i="1"/>
  <c r="O18" i="1" s="1"/>
  <c r="Q18" i="1" s="1"/>
  <c r="S18" i="1" s="1"/>
  <c r="M189" i="1"/>
  <c r="O189" i="1" s="1"/>
  <c r="Q189" i="1" s="1"/>
  <c r="S189" i="1" s="1"/>
  <c r="T189" i="1"/>
  <c r="V189" i="1" s="1"/>
  <c r="X189" i="1" s="1"/>
  <c r="Z189" i="1" s="1"/>
  <c r="M143" i="1"/>
  <c r="O143" i="1" s="1"/>
  <c r="Q143" i="1" s="1"/>
  <c r="S143" i="1" s="1"/>
  <c r="T143" i="1"/>
  <c r="V143" i="1" s="1"/>
  <c r="X143" i="1" s="1"/>
  <c r="Z143" i="1" s="1"/>
  <c r="M144" i="1"/>
  <c r="O144" i="1" s="1"/>
  <c r="Q144" i="1" s="1"/>
  <c r="S144" i="1" s="1"/>
  <c r="T144" i="1"/>
  <c r="V144" i="1" s="1"/>
  <c r="X144" i="1" s="1"/>
  <c r="Z144" i="1" s="1"/>
  <c r="M145" i="1"/>
  <c r="O145" i="1" s="1"/>
  <c r="Q145" i="1" s="1"/>
  <c r="S145" i="1" s="1"/>
  <c r="T145" i="1"/>
  <c r="V145" i="1" s="1"/>
  <c r="X145" i="1" s="1"/>
  <c r="Z145" i="1" s="1"/>
  <c r="D145" i="1"/>
  <c r="F145" i="1" s="1"/>
  <c r="H145" i="1" s="1"/>
  <c r="J145" i="1" s="1"/>
  <c r="L145" i="1" s="1"/>
  <c r="D144" i="1"/>
  <c r="F144" i="1" s="1"/>
  <c r="H144" i="1" s="1"/>
  <c r="J144" i="1" s="1"/>
  <c r="L144" i="1" s="1"/>
  <c r="D143" i="1"/>
  <c r="F143" i="1" s="1"/>
  <c r="H143" i="1" s="1"/>
  <c r="J143" i="1" s="1"/>
  <c r="L143" i="1" s="1"/>
  <c r="D146" i="1"/>
  <c r="M146" i="1"/>
  <c r="T146" i="1"/>
  <c r="M153" i="1"/>
  <c r="O153" i="1" s="1"/>
  <c r="Q153" i="1" s="1"/>
  <c r="S153" i="1" s="1"/>
  <c r="T153" i="1"/>
  <c r="V153" i="1" s="1"/>
  <c r="X153" i="1" s="1"/>
  <c r="Z153" i="1" s="1"/>
  <c r="D153" i="1"/>
  <c r="F153" i="1" s="1"/>
  <c r="H153" i="1" s="1"/>
  <c r="J153" i="1" s="1"/>
  <c r="L153" i="1" s="1"/>
  <c r="O68" i="1"/>
  <c r="Q68" i="1" s="1"/>
  <c r="S68" i="1" s="1"/>
  <c r="T68" i="1"/>
  <c r="V68" i="1" s="1"/>
  <c r="X68" i="1" s="1"/>
  <c r="Z68" i="1" s="1"/>
  <c r="F68" i="1"/>
  <c r="H68" i="1" s="1"/>
  <c r="J68" i="1" s="1"/>
  <c r="L68" i="1" s="1"/>
  <c r="Q67" i="1"/>
  <c r="S67" i="1" s="1"/>
  <c r="T67" i="1"/>
  <c r="V67" i="1" s="1"/>
  <c r="X67" i="1" s="1"/>
  <c r="Z67" i="1" s="1"/>
  <c r="H67" i="1"/>
  <c r="J67" i="1" s="1"/>
  <c r="L67" i="1" s="1"/>
  <c r="O66" i="1"/>
  <c r="Q66" i="1" s="1"/>
  <c r="S66" i="1" s="1"/>
  <c r="T66" i="1"/>
  <c r="V66" i="1" s="1"/>
  <c r="X66" i="1" s="1"/>
  <c r="Z66" i="1" s="1"/>
  <c r="M99" i="1"/>
  <c r="O99" i="1" s="1"/>
  <c r="Q99" i="1" s="1"/>
  <c r="S99" i="1" s="1"/>
  <c r="T99" i="1"/>
  <c r="V99" i="1" s="1"/>
  <c r="X99" i="1" s="1"/>
  <c r="Z99" i="1" s="1"/>
  <c r="D99" i="1"/>
  <c r="M96" i="1"/>
  <c r="O96" i="1" s="1"/>
  <c r="Q96" i="1" s="1"/>
  <c r="S96" i="1" s="1"/>
  <c r="T96" i="1"/>
  <c r="V96" i="1" s="1"/>
  <c r="X96" i="1" s="1"/>
  <c r="Z96" i="1" s="1"/>
  <c r="D96" i="1"/>
  <c r="F96" i="1" s="1"/>
  <c r="H96" i="1" s="1"/>
  <c r="J96" i="1" s="1"/>
  <c r="L96" i="1" s="1"/>
  <c r="M93" i="1"/>
  <c r="O93" i="1" s="1"/>
  <c r="Q93" i="1" s="1"/>
  <c r="S93" i="1" s="1"/>
  <c r="T93" i="1"/>
  <c r="V93" i="1" s="1"/>
  <c r="X93" i="1" s="1"/>
  <c r="Z93" i="1" s="1"/>
  <c r="D93" i="1"/>
  <c r="F93" i="1" s="1"/>
  <c r="H93" i="1" s="1"/>
  <c r="J93" i="1" s="1"/>
  <c r="L93" i="1" s="1"/>
  <c r="M89" i="1"/>
  <c r="O89" i="1" s="1"/>
  <c r="Q89" i="1" s="1"/>
  <c r="S89" i="1" s="1"/>
  <c r="T89" i="1"/>
  <c r="V89" i="1" s="1"/>
  <c r="X89" i="1" s="1"/>
  <c r="Z89" i="1" s="1"/>
  <c r="D89" i="1"/>
  <c r="F89" i="1" s="1"/>
  <c r="H89" i="1" s="1"/>
  <c r="J89" i="1" s="1"/>
  <c r="L89" i="1" s="1"/>
  <c r="M86" i="1"/>
  <c r="O86" i="1" s="1"/>
  <c r="Q86" i="1" s="1"/>
  <c r="S86" i="1" s="1"/>
  <c r="T86" i="1"/>
  <c r="V86" i="1" s="1"/>
  <c r="X86" i="1" s="1"/>
  <c r="Z86" i="1" s="1"/>
  <c r="D86" i="1"/>
  <c r="F86" i="1" s="1"/>
  <c r="H86" i="1" s="1"/>
  <c r="J86" i="1" s="1"/>
  <c r="L86" i="1" s="1"/>
  <c r="M81" i="1"/>
  <c r="O81" i="1" s="1"/>
  <c r="Q81" i="1" s="1"/>
  <c r="S81" i="1" s="1"/>
  <c r="T81" i="1"/>
  <c r="V81" i="1" s="1"/>
  <c r="X81" i="1" s="1"/>
  <c r="Z81" i="1" s="1"/>
  <c r="D81" i="1"/>
  <c r="F99" i="1" l="1"/>
  <c r="H99" i="1" s="1"/>
  <c r="J99" i="1" s="1"/>
  <c r="L99" i="1" s="1"/>
  <c r="F81" i="1"/>
  <c r="H81" i="1" s="1"/>
  <c r="J81" i="1" s="1"/>
  <c r="L81" i="1" s="1"/>
  <c r="D64" i="1"/>
  <c r="D141" i="1"/>
  <c r="F141" i="1" s="1"/>
  <c r="H141" i="1" s="1"/>
  <c r="J141" i="1" s="1"/>
  <c r="L141" i="1" s="1"/>
  <c r="F146" i="1"/>
  <c r="H146" i="1" s="1"/>
  <c r="J146" i="1" s="1"/>
  <c r="L146" i="1" s="1"/>
  <c r="T141" i="1"/>
  <c r="V141" i="1" s="1"/>
  <c r="X141" i="1" s="1"/>
  <c r="Z141" i="1" s="1"/>
  <c r="V146" i="1"/>
  <c r="X146" i="1" s="1"/>
  <c r="Z146" i="1" s="1"/>
  <c r="M141" i="1"/>
  <c r="O141" i="1" s="1"/>
  <c r="Q141" i="1" s="1"/>
  <c r="S141" i="1" s="1"/>
  <c r="O146" i="1"/>
  <c r="Q146" i="1" s="1"/>
  <c r="S146" i="1" s="1"/>
  <c r="T184" i="1"/>
  <c r="V184" i="1" s="1"/>
  <c r="X184" i="1" s="1"/>
  <c r="Z184" i="1" s="1"/>
  <c r="M184" i="1"/>
  <c r="O184" i="1" s="1"/>
  <c r="Q184" i="1" s="1"/>
  <c r="S184" i="1" s="1"/>
  <c r="D181" i="1"/>
  <c r="F181" i="1" s="1"/>
  <c r="H181" i="1" s="1"/>
  <c r="J181" i="1" s="1"/>
  <c r="L181" i="1" s="1"/>
  <c r="D188" i="1"/>
  <c r="F188" i="1" s="1"/>
  <c r="H188" i="1" s="1"/>
  <c r="J188" i="1" s="1"/>
  <c r="L188" i="1" s="1"/>
  <c r="T181" i="1"/>
  <c r="V181" i="1" s="1"/>
  <c r="X181" i="1" s="1"/>
  <c r="Z181" i="1" s="1"/>
  <c r="M181" i="1"/>
  <c r="O181" i="1" s="1"/>
  <c r="Q181" i="1" s="1"/>
  <c r="S181" i="1" s="1"/>
  <c r="T188" i="1"/>
  <c r="V188" i="1" s="1"/>
  <c r="X188" i="1" s="1"/>
  <c r="Z188" i="1" s="1"/>
  <c r="M188" i="1"/>
  <c r="O188" i="1" s="1"/>
  <c r="Q188" i="1" s="1"/>
  <c r="S188" i="1" s="1"/>
  <c r="D186" i="1"/>
  <c r="F186" i="1" s="1"/>
  <c r="H186" i="1" s="1"/>
  <c r="J186" i="1" s="1"/>
  <c r="L186" i="1" s="1"/>
  <c r="T64" i="1"/>
  <c r="V64" i="1" s="1"/>
  <c r="X64" i="1" s="1"/>
  <c r="Z64" i="1" s="1"/>
  <c r="M64" i="1"/>
  <c r="O64" i="1" s="1"/>
  <c r="Q64" i="1" s="1"/>
  <c r="S64" i="1" s="1"/>
  <c r="T186" i="1"/>
  <c r="V186" i="1" s="1"/>
  <c r="X186" i="1" s="1"/>
  <c r="Z186" i="1" s="1"/>
  <c r="M186" i="1"/>
  <c r="O186" i="1" s="1"/>
  <c r="Q186" i="1" s="1"/>
  <c r="S186" i="1" s="1"/>
  <c r="M120" i="1" l="1"/>
  <c r="T120" i="1"/>
  <c r="D120" i="1"/>
  <c r="M119" i="1"/>
  <c r="O119" i="1" s="1"/>
  <c r="Q119" i="1" s="1"/>
  <c r="S119" i="1" s="1"/>
  <c r="T119" i="1"/>
  <c r="V119" i="1" s="1"/>
  <c r="X119" i="1" s="1"/>
  <c r="Z119" i="1" s="1"/>
  <c r="D119" i="1"/>
  <c r="F119" i="1" s="1"/>
  <c r="H119" i="1" s="1"/>
  <c r="J119" i="1" s="1"/>
  <c r="L119" i="1" s="1"/>
  <c r="M134" i="1"/>
  <c r="O134" i="1" s="1"/>
  <c r="Q134" i="1" s="1"/>
  <c r="S134" i="1" s="1"/>
  <c r="T134" i="1"/>
  <c r="V134" i="1" s="1"/>
  <c r="X134" i="1" s="1"/>
  <c r="Z134" i="1" s="1"/>
  <c r="D134" i="1"/>
  <c r="F134" i="1" s="1"/>
  <c r="H134" i="1" s="1"/>
  <c r="J134" i="1" s="1"/>
  <c r="L134" i="1" s="1"/>
  <c r="D130" i="1"/>
  <c r="F130" i="1" s="1"/>
  <c r="H130" i="1" s="1"/>
  <c r="J130" i="1" s="1"/>
  <c r="L130" i="1" s="1"/>
  <c r="M130" i="1"/>
  <c r="O130" i="1" s="1"/>
  <c r="Q130" i="1" s="1"/>
  <c r="S130" i="1" s="1"/>
  <c r="T130" i="1"/>
  <c r="V130" i="1" s="1"/>
  <c r="X130" i="1" s="1"/>
  <c r="Z130" i="1" s="1"/>
  <c r="M126" i="1"/>
  <c r="O126" i="1" s="1"/>
  <c r="Q126" i="1" s="1"/>
  <c r="S126" i="1" s="1"/>
  <c r="T126" i="1"/>
  <c r="V126" i="1" s="1"/>
  <c r="X126" i="1" s="1"/>
  <c r="Z126" i="1" s="1"/>
  <c r="D126" i="1"/>
  <c r="F126" i="1" s="1"/>
  <c r="H126" i="1" s="1"/>
  <c r="J126" i="1" s="1"/>
  <c r="L126" i="1" s="1"/>
  <c r="M109" i="1"/>
  <c r="T109" i="1"/>
  <c r="D109" i="1"/>
  <c r="M108" i="1"/>
  <c r="O108" i="1" s="1"/>
  <c r="Q108" i="1" s="1"/>
  <c r="S108" i="1" s="1"/>
  <c r="T108" i="1"/>
  <c r="V108" i="1" s="1"/>
  <c r="X108" i="1" s="1"/>
  <c r="Z108" i="1" s="1"/>
  <c r="D108" i="1"/>
  <c r="F108" i="1" s="1"/>
  <c r="H108" i="1" s="1"/>
  <c r="J108" i="1" s="1"/>
  <c r="L108" i="1" s="1"/>
  <c r="M112" i="1"/>
  <c r="O112" i="1" s="1"/>
  <c r="Q112" i="1" s="1"/>
  <c r="S112" i="1" s="1"/>
  <c r="T112" i="1"/>
  <c r="V112" i="1" s="1"/>
  <c r="X112" i="1" s="1"/>
  <c r="Z112" i="1" s="1"/>
  <c r="D112" i="1"/>
  <c r="F112" i="1" s="1"/>
  <c r="H112" i="1" s="1"/>
  <c r="J112" i="1" s="1"/>
  <c r="L112" i="1" s="1"/>
  <c r="M171" i="1"/>
  <c r="O171" i="1" s="1"/>
  <c r="Q171" i="1" s="1"/>
  <c r="S171" i="1" s="1"/>
  <c r="T171" i="1"/>
  <c r="V171" i="1" s="1"/>
  <c r="X171" i="1" s="1"/>
  <c r="Z171" i="1" s="1"/>
  <c r="D171" i="1"/>
  <c r="F171" i="1" s="1"/>
  <c r="H171" i="1" s="1"/>
  <c r="J171" i="1" s="1"/>
  <c r="L171" i="1" s="1"/>
  <c r="M180" i="1" l="1"/>
  <c r="O180" i="1" s="1"/>
  <c r="Q180" i="1" s="1"/>
  <c r="S180" i="1" s="1"/>
  <c r="O109" i="1"/>
  <c r="Q109" i="1" s="1"/>
  <c r="S109" i="1" s="1"/>
  <c r="D179" i="1"/>
  <c r="F179" i="1" s="1"/>
  <c r="H179" i="1" s="1"/>
  <c r="J179" i="1" s="1"/>
  <c r="L179" i="1" s="1"/>
  <c r="F120" i="1"/>
  <c r="H120" i="1" s="1"/>
  <c r="J120" i="1" s="1"/>
  <c r="L120" i="1" s="1"/>
  <c r="D180" i="1"/>
  <c r="F180" i="1" s="1"/>
  <c r="H180" i="1" s="1"/>
  <c r="J180" i="1" s="1"/>
  <c r="L180" i="1" s="1"/>
  <c r="F109" i="1"/>
  <c r="H109" i="1" s="1"/>
  <c r="J109" i="1" s="1"/>
  <c r="L109" i="1" s="1"/>
  <c r="T179" i="1"/>
  <c r="V179" i="1" s="1"/>
  <c r="X179" i="1" s="1"/>
  <c r="Z179" i="1" s="1"/>
  <c r="V120" i="1"/>
  <c r="X120" i="1" s="1"/>
  <c r="Z120" i="1" s="1"/>
  <c r="T180" i="1"/>
  <c r="V180" i="1" s="1"/>
  <c r="X180" i="1" s="1"/>
  <c r="Z180" i="1" s="1"/>
  <c r="V109" i="1"/>
  <c r="X109" i="1" s="1"/>
  <c r="Z109" i="1" s="1"/>
  <c r="M179" i="1"/>
  <c r="O179" i="1" s="1"/>
  <c r="Q179" i="1" s="1"/>
  <c r="S179" i="1" s="1"/>
  <c r="O120" i="1"/>
  <c r="Q120" i="1" s="1"/>
  <c r="S120" i="1" s="1"/>
  <c r="D117" i="1"/>
  <c r="F117" i="1" s="1"/>
  <c r="H117" i="1" s="1"/>
  <c r="J117" i="1" s="1"/>
  <c r="L117" i="1" s="1"/>
  <c r="M187" i="1"/>
  <c r="O187" i="1" s="1"/>
  <c r="Q187" i="1" s="1"/>
  <c r="S187" i="1" s="1"/>
  <c r="D106" i="1"/>
  <c r="F106" i="1" s="1"/>
  <c r="H106" i="1" s="1"/>
  <c r="J106" i="1" s="1"/>
  <c r="L106" i="1" s="1"/>
  <c r="D187" i="1"/>
  <c r="F187" i="1" s="1"/>
  <c r="H187" i="1" s="1"/>
  <c r="J187" i="1" s="1"/>
  <c r="L187" i="1" s="1"/>
  <c r="T187" i="1"/>
  <c r="V187" i="1" s="1"/>
  <c r="X187" i="1" s="1"/>
  <c r="Z187" i="1" s="1"/>
  <c r="T117" i="1"/>
  <c r="V117" i="1" s="1"/>
  <c r="X117" i="1" s="1"/>
  <c r="Z117" i="1" s="1"/>
  <c r="M117" i="1"/>
  <c r="O117" i="1" s="1"/>
  <c r="Q117" i="1" s="1"/>
  <c r="S117" i="1" s="1"/>
  <c r="M158" i="1" l="1"/>
  <c r="O158" i="1" s="1"/>
  <c r="Q158" i="1" s="1"/>
  <c r="S158" i="1" s="1"/>
  <c r="T158" i="1"/>
  <c r="V158" i="1" s="1"/>
  <c r="X158" i="1" s="1"/>
  <c r="Z158" i="1" s="1"/>
  <c r="D158" i="1"/>
  <c r="F158" i="1" s="1"/>
  <c r="H158" i="1" s="1"/>
  <c r="J158" i="1" s="1"/>
  <c r="L158" i="1" s="1"/>
  <c r="D189" i="1" l="1"/>
  <c r="F189" i="1" s="1"/>
  <c r="H189" i="1" s="1"/>
  <c r="J189" i="1" s="1"/>
  <c r="L189" i="1" s="1"/>
  <c r="D184" i="1"/>
  <c r="F184" i="1" s="1"/>
  <c r="H184" i="1" s="1"/>
  <c r="J184" i="1" s="1"/>
  <c r="L184" i="1" s="1"/>
  <c r="F66" i="1" l="1"/>
  <c r="H66" i="1" s="1"/>
  <c r="J66" i="1" s="1"/>
  <c r="L66" i="1" s="1"/>
  <c r="D177" i="1" l="1"/>
  <c r="F177" i="1" s="1"/>
  <c r="H177" i="1" s="1"/>
  <c r="J177" i="1" s="1"/>
  <c r="L177" i="1" s="1"/>
  <c r="F64" i="1"/>
  <c r="H64" i="1" s="1"/>
  <c r="J64" i="1" s="1"/>
  <c r="L64" i="1" s="1"/>
  <c r="M106" i="1"/>
  <c r="T106" i="1"/>
  <c r="T177" i="1" l="1"/>
  <c r="T190" i="1" s="1"/>
  <c r="V106" i="1"/>
  <c r="X106" i="1" s="1"/>
  <c r="Z106" i="1" s="1"/>
  <c r="M177" i="1"/>
  <c r="M190" i="1" s="1"/>
  <c r="O106" i="1"/>
  <c r="Q106" i="1" s="1"/>
  <c r="S106" i="1" s="1"/>
  <c r="O177" i="1" l="1"/>
  <c r="O190" i="1" s="1"/>
  <c r="V177" i="1"/>
  <c r="X177" i="1" l="1"/>
  <c r="V190" i="1"/>
  <c r="Q177" i="1"/>
  <c r="S177" i="1" l="1"/>
  <c r="Q190" i="1"/>
  <c r="Z177" i="1"/>
  <c r="X190" i="1"/>
</calcChain>
</file>

<file path=xl/sharedStrings.xml><?xml version="1.0" encoding="utf-8"?>
<sst xmlns="http://schemas.openxmlformats.org/spreadsheetml/2006/main" count="468" uniqueCount="251">
  <si>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</si>
  <si>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</si>
  <si>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</si>
  <si>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</si>
  <si>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</si>
  <si>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</si>
  <si>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</si>
  <si>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</si>
  <si>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</si>
  <si>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</si>
  <si>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</si>
  <si>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Объект</t>
  </si>
  <si>
    <t xml:space="preserve">Управление капитального строительства </t>
  </si>
  <si>
    <t>Общественная безопасность</t>
  </si>
  <si>
    <t>тыс. руб.</t>
  </si>
  <si>
    <t>к решению</t>
  </si>
  <si>
    <t>Пермской городской Думы</t>
  </si>
  <si>
    <t>федеральный бюджет</t>
  </si>
  <si>
    <t>ПЕРЕЧЕНЬ</t>
  </si>
  <si>
    <t>Внешнее благоустройство</t>
  </si>
  <si>
    <t>Жилищно-коммунальное хозяйство</t>
  </si>
  <si>
    <t xml:space="preserve">федеральный бюджет </t>
  </si>
  <si>
    <t xml:space="preserve">Департамент дорог и благоустройства </t>
  </si>
  <si>
    <t>2024 год</t>
  </si>
  <si>
    <t>Департамент жилищно-коммунального хозяйства</t>
  </si>
  <si>
    <t>0</t>
  </si>
  <si>
    <t>ПРИЛОЖЕНИЕ 4</t>
  </si>
  <si>
    <t>2025 год</t>
  </si>
  <si>
    <t>Управление капитального строительства</t>
  </si>
  <si>
    <t>Реконструкция системы очистки сточных вод в микрорайоне «Крым» Кировского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</si>
  <si>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</si>
  <si>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</si>
  <si>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</si>
  <si>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городского питомника растений на земельном участке с кадастровым номером 59:01:0000000:91384</t>
  </si>
  <si>
    <t>1710141320</t>
  </si>
  <si>
    <t>1710143480</t>
  </si>
  <si>
    <t>Транспорт</t>
  </si>
  <si>
    <t>Департамент транспорта</t>
  </si>
  <si>
    <t>Департамент образования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</si>
  <si>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2024 год и на плановый период 2025 и 2026 годов</t>
  </si>
  <si>
    <t>Выкуп сетей водоснабжения и водоотведения, принадлежащих на праве собственности ООО «Энергия-М»</t>
  </si>
  <si>
    <t>1710141220</t>
  </si>
  <si>
    <t>1710141700</t>
  </si>
  <si>
    <t>1710141710</t>
  </si>
  <si>
    <t>1710142360</t>
  </si>
  <si>
    <t>1710142260, 171F552430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</si>
  <si>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</si>
  <si>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</si>
  <si>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</si>
  <si>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</si>
  <si>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</si>
  <si>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</si>
  <si>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</si>
  <si>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</si>
  <si>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пожарного резервуара в микрорайоне Химики Орджоникидзевского района города Перми</t>
  </si>
  <si>
    <t>Прочие объекты</t>
  </si>
  <si>
    <t>Строительство нежилого здания под размещение общественного центра по адресу: г. Пермь, Кировский район, ул. Батумская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</si>
  <si>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</si>
  <si>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</si>
  <si>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</si>
  <si>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</si>
  <si>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Строительство крематория на кладбище «Восточное» города Перми</t>
  </si>
  <si>
    <t>Строительство смотровой площадки по ул. Окулова, ОП «Попова»</t>
  </si>
  <si>
    <t>Департамент дорог и благоустройства</t>
  </si>
  <si>
    <t>бюджет Пермского края</t>
  </si>
  <si>
    <t>Строительство проезда на участке от ул. Уральской до ул. Степана Разина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</si>
  <si>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</si>
  <si>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</si>
  <si>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</si>
  <si>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Реконструкция Комсомольского проспекта от ул. Ленина до ул. Екатерининской по нечетной стороне, Тр-5в</t>
  </si>
  <si>
    <t>Реконструкция ул. Пермской от ул. Плеханова до ул. Попова</t>
  </si>
  <si>
    <t>дорожный фонд Пермского края</t>
  </si>
  <si>
    <t>Реконструкция ул. Карпинского от ул. Архитектора Свиязева до ул. Космонавта Леонова</t>
  </si>
  <si>
    <t>Строительство автомобильной дороги по ул. Агатовой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</si>
  <si>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</si>
  <si>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</si>
  <si>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</si>
  <si>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</si>
  <si>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</si>
  <si>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Строительство плавательного бассейна по адресу: ул. Гайвинская, 50</t>
  </si>
  <si>
    <t>Строительство спортивной трассы для лыжероллеров по адресу: г. Пермь, ул. Агрономическая, 23</t>
  </si>
  <si>
    <t>2026 год</t>
  </si>
  <si>
    <t>Реализация проекта, направленного на комплексное развитие городского наземного электрического транспорта г. Перми</t>
  </si>
  <si>
    <t>153012С080</t>
  </si>
  <si>
    <t>15301R0820</t>
  </si>
  <si>
    <t>151F367483</t>
  </si>
  <si>
    <t>151F367484</t>
  </si>
  <si>
    <t>1410743570</t>
  </si>
  <si>
    <t>1120441120</t>
  </si>
  <si>
    <t>11105SЖ410</t>
  </si>
  <si>
    <t>2010141670</t>
  </si>
  <si>
    <t>2010141990</t>
  </si>
  <si>
    <t>2010143420</t>
  </si>
  <si>
    <t>2010143430</t>
  </si>
  <si>
    <t>2010143450</t>
  </si>
  <si>
    <t>20101ST04D</t>
  </si>
  <si>
    <t>20101ST040</t>
  </si>
  <si>
    <t>20101ST04E</t>
  </si>
  <si>
    <t>20101ST04S</t>
  </si>
  <si>
    <t>121R754010</t>
  </si>
  <si>
    <t>0510141880</t>
  </si>
  <si>
    <t>0510141950</t>
  </si>
  <si>
    <t>0220241030</t>
  </si>
  <si>
    <t>0220443730</t>
  </si>
  <si>
    <t>0230243170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</si>
  <si>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</si>
  <si>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</si>
  <si>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</si>
  <si>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</si>
  <si>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</si>
  <si>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микрорайоне Липовая гора по ул. 4-й Липогорской Свердловского района города Перми</t>
  </si>
  <si>
    <t>0230243610</t>
  </si>
  <si>
    <t>Строительство пожарного резервуара в микрорайоне Вышка-2 по ул. Омской Мотовилихинского района города Перми</t>
  </si>
  <si>
    <t>0230243620</t>
  </si>
  <si>
    <t>0230243630</t>
  </si>
  <si>
    <t>0110441040</t>
  </si>
  <si>
    <t>0110441720</t>
  </si>
  <si>
    <t>0110441730</t>
  </si>
  <si>
    <t>0110441740</t>
  </si>
  <si>
    <t>0110441750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</si>
  <si>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</si>
  <si>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</si>
  <si>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</si>
  <si>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Реконструкция здания по ул. Уральской, 110 для размещения общеобразовательной организации г. Перми</t>
  </si>
  <si>
    <t>Строительство здания общеобразовательного учреждения по адресу: г. Пермь, ул. Ветлужская</t>
  </si>
  <si>
    <t>Строительство спортивного зала МАОУ «СОШ № 81» г. Перми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</si>
  <si>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</si>
  <si>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</si>
  <si>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0810143350</t>
  </si>
  <si>
    <t>0820141300</t>
  </si>
  <si>
    <t>0820142550</t>
  </si>
  <si>
    <t>0820143360</t>
  </si>
  <si>
    <t>0820141660</t>
  </si>
  <si>
    <t>0820141680</t>
  </si>
  <si>
    <t>0820143510</t>
  </si>
  <si>
    <t>0820143520</t>
  </si>
  <si>
    <t>0820142640</t>
  </si>
  <si>
    <t>08201SН070</t>
  </si>
  <si>
    <t>082E153050</t>
  </si>
  <si>
    <t>08201SН070, 082E153050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</si>
  <si>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</si>
  <si>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</si>
  <si>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</si>
  <si>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</si>
  <si>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</si>
  <si>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</si>
  <si>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</si>
  <si>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</si>
  <si>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</si>
  <si>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</si>
  <si>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</si>
  <si>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</si>
  <si>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</si>
  <si>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</si>
  <si>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</si>
  <si>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</si>
  <si>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</si>
  <si>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</si>
  <si>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</si>
  <si>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</si>
  <si>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</si>
  <si>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</si>
  <si>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</si>
  <si>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</si>
  <si>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</si>
  <si>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</si>
  <si>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</si>
  <si>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</si>
  <si>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</si>
  <si>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</si>
  <si>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</si>
  <si>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</si>
  <si>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</si>
  <si>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</si>
  <si>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</si>
  <si>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</si>
  <si>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</si>
  <si>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</si>
  <si>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</si>
  <si>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</si>
  <si>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47.</t>
  </si>
  <si>
    <t>41.</t>
  </si>
  <si>
    <t>42.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</si>
  <si>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</si>
  <si>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</si>
  <si>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</si>
  <si>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</si>
  <si>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</si>
  <si>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</si>
  <si>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</si>
  <si>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</si>
  <si>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</si>
  <si>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</si>
  <si>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Строительство нового корпуса МАОУ «Инженерная школа» г. Перми по ул. Академика Веденеева</t>
  </si>
  <si>
    <t>Строительство водопроводных сетей в микрорайоне «Вышка-1» Мотовилихинского района города Перми</t>
  </si>
  <si>
    <t>Выкуп сетей водоотведения по адресу: г. Пермь, ул. Монастырская, 61</t>
  </si>
  <si>
    <t>Реконструкция канализационной насосной станции «Речник» Дзержинского района города Перми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</si>
  <si>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</si>
  <si>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Поправки</t>
  </si>
  <si>
    <t>безвозмездные поступления</t>
  </si>
  <si>
    <t>Уточнение февраль</t>
  </si>
  <si>
    <t>171F552430</t>
  </si>
  <si>
    <t>15101SЖ860, 151F367484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</si>
  <si>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</si>
  <si>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2010141760</t>
  </si>
  <si>
    <t>Реконструкция ул. Героев Хасана от ул. Хлебозаводская до ул. Василия Васильева</t>
  </si>
  <si>
    <t>2010142570</t>
  </si>
  <si>
    <t>Строительство автомобильной дороги по ул. Топазной</t>
  </si>
  <si>
    <t>2010143400</t>
  </si>
  <si>
    <t>54.</t>
  </si>
  <si>
    <t>55.</t>
  </si>
  <si>
    <t>Строительство места отвала снега по ул. Промышленной</t>
  </si>
  <si>
    <t>1710643460</t>
  </si>
  <si>
    <t>56.</t>
  </si>
  <si>
    <t>Строительство пожарного резервуара в д. Ласьвинские хутора Кировского района города Перми</t>
  </si>
  <si>
    <t>0230243210</t>
  </si>
  <si>
    <t>Реконструкция здания под размещение общеобразовательной организации по ул. Целинной, 15</t>
  </si>
  <si>
    <t>0820141160</t>
  </si>
  <si>
    <t>Строительство корпуса МАОУ «Школа дизайна «Точка» г. Перми</t>
  </si>
  <si>
    <t>0820143500</t>
  </si>
  <si>
    <t>Культура и молодежная политика</t>
  </si>
  <si>
    <t>Реконструкция здания МАУ «Дворец молодежи» г. Перми</t>
  </si>
  <si>
    <t>0410241910</t>
  </si>
  <si>
    <t>05101SФ280</t>
  </si>
  <si>
    <t>Строительство плавательного бассейна по адресу: ул. Гашкова, 20а</t>
  </si>
  <si>
    <t>0510141470</t>
  </si>
  <si>
    <t>Строительство подпорной стенки с устройством противопожарного проезда по ул. Льва Шатрова, 35</t>
  </si>
  <si>
    <t>2010343340</t>
  </si>
  <si>
    <t>57.</t>
  </si>
  <si>
    <t>58.</t>
  </si>
  <si>
    <t>59.</t>
  </si>
  <si>
    <t>60.</t>
  </si>
  <si>
    <t>61.</t>
  </si>
  <si>
    <t>62.</t>
  </si>
  <si>
    <t>63.</t>
  </si>
  <si>
    <t>Строительство школы в м/р ДКЖ г. Перми</t>
  </si>
  <si>
    <t>0820141230</t>
  </si>
  <si>
    <t>Реконструкция физкультурно-оздоровительного комплекса по адресу: г. Пермь, ул. Рабочая, 9</t>
  </si>
  <si>
    <t>64.</t>
  </si>
  <si>
    <t>от 19.12.2023 № 265</t>
  </si>
  <si>
    <t>Комитет февраль</t>
  </si>
  <si>
    <t>1510121480, 1530343260</t>
  </si>
  <si>
    <t>Уточнение апрель</t>
  </si>
  <si>
    <t>Строительство водопроводных сетей в микрорайоне Турбино</t>
  </si>
  <si>
    <t>1710141770</t>
  </si>
  <si>
    <t>Строительство водопроводных сетей по ул. 2-я Мулянская Дзержинского района города Перми</t>
  </si>
  <si>
    <t>1710141780</t>
  </si>
  <si>
    <t>65.</t>
  </si>
  <si>
    <t>66.</t>
  </si>
  <si>
    <t xml:space="preserve"> </t>
  </si>
  <si>
    <t>от 23.04.2024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</si>
</sst>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129">
    <xf numFmtId="0" fontId="0" fillId="0" borderId="0" xfId="0"/>
    <xf numFmtId="164" fontId="2" fillId="4" borderId="5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top"/>
    </xf>
    <xf numFmtId="164" fontId="2" fillId="3" borderId="5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164" fontId="2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/>
    </xf>
    <xf numFmtId="164" fontId="2" fillId="3" borderId="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left"/>
    </xf>
    <xf numFmtId="1" fontId="2" fillId="3" borderId="0" xfId="0" applyNumberFormat="1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164" fontId="1" fillId="2" borderId="0" xfId="3" applyNumberFormat="1" applyFont="1" applyFill="1" applyBorder="1" applyAlignment="1">
      <alignment horizontal="right"/>
    </xf>
    <xf numFmtId="164" fontId="1" fillId="2" borderId="0" xfId="3" applyNumberFormat="1" applyFont="1" applyFill="1" applyBorder="1" applyAlignment="1">
      <alignment horizontal="right" vertical="top"/>
    </xf>
    <xf numFmtId="164" fontId="2" fillId="2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right"/>
    </xf>
    <xf numFmtId="164" fontId="1" fillId="0" borderId="0" xfId="3" applyNumberFormat="1" applyFont="1" applyFill="1" applyBorder="1" applyAlignment="1">
      <alignment horizontal="right" vertical="top"/>
    </xf>
    <xf numFmtId="0" fontId="0" fillId="0" borderId="0" xfId="0" applyFill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3" xfId="2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194"/>
  <sheetViews>
    <sheetView tabSelected="1" zoomScale="70" zoomScaleNormal="70" workbookViewId="0">
      <selection activeCell="B9" sqref="B9"/>
    </sheetView>
  </sheetViews>
  <sheetFormatPr defaultColWidth="9.109375" defaultRowHeight="18" x14ac:dyDescent="0.35"/>
  <cols>
    <col min="1" max="1" width="5.5546875" style="64" customWidth="1"/>
    <col min="2" max="2" width="82.6640625" style="65" customWidth="1"/>
    <col min="3" max="3" width="21.33203125" style="65" customWidth="1"/>
    <col min="4" max="4" width="17.5546875" style="3" hidden="1" customWidth="1"/>
    <col min="5" max="10" width="17.5546875" style="4" hidden="1" customWidth="1"/>
    <col min="11" max="11" width="17.5546875" style="5" hidden="1" customWidth="1"/>
    <col min="12" max="12" width="17.5546875" style="3" customWidth="1"/>
    <col min="13" max="13" width="17.5546875" style="3" hidden="1" customWidth="1"/>
    <col min="14" max="17" width="17.5546875" style="4" hidden="1" customWidth="1"/>
    <col min="18" max="18" width="17.88671875" style="5" hidden="1" customWidth="1"/>
    <col min="19" max="19" width="17.5546875" style="3" customWidth="1"/>
    <col min="20" max="21" width="17.5546875" style="3" hidden="1" customWidth="1"/>
    <col min="22" max="24" width="17.5546875" style="4" hidden="1" customWidth="1"/>
    <col min="25" max="25" width="17.5546875" style="5" hidden="1" customWidth="1"/>
    <col min="26" max="26" width="17.5546875" style="3" customWidth="1"/>
    <col min="27" max="27" width="17.109375" style="8" hidden="1" customWidth="1"/>
    <col min="28" max="28" width="10" style="9" hidden="1" customWidth="1"/>
    <col min="29" max="29" width="9.44140625" style="2" hidden="1" customWidth="1"/>
    <col min="30" max="30" width="9.109375" style="2" hidden="1" customWidth="1"/>
    <col min="31" max="31" width="9.109375" style="64" customWidth="1"/>
    <col min="32" max="16384" width="9.109375" style="64"/>
  </cols>
  <sheetData>
    <row r="1" spans="1:27" x14ac:dyDescent="0.35">
      <c r="T1" s="6"/>
      <c r="V1" s="7"/>
      <c r="X1" s="53"/>
      <c r="Z1" s="72" t="s">
        <v>26</v>
      </c>
    </row>
    <row r="2" spans="1:27" x14ac:dyDescent="0.35">
      <c r="T2" s="6"/>
      <c r="V2" s="7"/>
      <c r="X2" s="53"/>
      <c r="Z2" s="72" t="s">
        <v>15</v>
      </c>
    </row>
    <row r="3" spans="1:27" x14ac:dyDescent="0.35">
      <c r="T3" s="6"/>
      <c r="V3" s="7"/>
      <c r="X3" s="53"/>
      <c r="Z3" s="72" t="s">
        <v>16</v>
      </c>
    </row>
    <row r="4" spans="1:27" x14ac:dyDescent="0.35">
      <c r="S4" s="84" t="s">
        <v>250</v>
      </c>
      <c r="T4" s="85"/>
      <c r="U4" s="85"/>
      <c r="V4" s="85"/>
      <c r="W4" s="85"/>
      <c r="X4" s="85"/>
      <c r="Y4" s="85"/>
      <c r="Z4" s="84"/>
    </row>
    <row r="5" spans="1:27" x14ac:dyDescent="0.35">
      <c r="X5" s="54"/>
      <c r="Z5" s="73"/>
    </row>
    <row r="6" spans="1:27" x14ac:dyDescent="0.35">
      <c r="X6" s="55"/>
      <c r="Z6" s="74" t="s">
        <v>26</v>
      </c>
    </row>
    <row r="7" spans="1:27" x14ac:dyDescent="0.35">
      <c r="X7" s="53"/>
      <c r="Z7" s="72" t="s">
        <v>15</v>
      </c>
    </row>
    <row r="8" spans="1:27" x14ac:dyDescent="0.35">
      <c r="X8" s="56"/>
      <c r="Z8" s="75" t="s">
        <v>16</v>
      </c>
    </row>
    <row r="9" spans="1:27" x14ac:dyDescent="0.35">
      <c r="X9" s="56"/>
      <c r="Z9" s="75" t="s">
        <v>239</v>
      </c>
    </row>
    <row r="10" spans="1:27" x14ac:dyDescent="0.35">
      <c r="X10" s="56"/>
      <c r="Z10" s="75"/>
    </row>
    <row r="11" spans="1:27" ht="15.75" customHeight="1" x14ac:dyDescent="0.35">
      <c r="A11" s="86" t="s">
        <v>18</v>
      </c>
      <c r="B11" s="87"/>
      <c r="C11" s="87"/>
      <c r="D11" s="88"/>
      <c r="E11" s="88"/>
      <c r="F11" s="89"/>
      <c r="G11" s="89"/>
      <c r="H11" s="89"/>
      <c r="I11" s="89"/>
      <c r="J11" s="89"/>
      <c r="K11" s="89"/>
      <c r="L11" s="88"/>
      <c r="M11" s="88"/>
      <c r="N11" s="88"/>
      <c r="O11" s="89"/>
      <c r="P11" s="89"/>
      <c r="Q11" s="89"/>
      <c r="R11" s="89"/>
      <c r="S11" s="88"/>
      <c r="T11" s="90"/>
      <c r="U11" s="91"/>
      <c r="V11" s="92"/>
      <c r="W11" s="91"/>
      <c r="X11" s="92"/>
      <c r="Y11" s="93"/>
      <c r="Z11" s="94"/>
      <c r="AA11" s="10"/>
    </row>
    <row r="12" spans="1:27" ht="19.5" customHeight="1" x14ac:dyDescent="0.35">
      <c r="A12" s="86" t="s">
        <v>39</v>
      </c>
      <c r="B12" s="87"/>
      <c r="C12" s="87"/>
      <c r="D12" s="88"/>
      <c r="E12" s="88"/>
      <c r="F12" s="89"/>
      <c r="G12" s="89"/>
      <c r="H12" s="89"/>
      <c r="I12" s="89"/>
      <c r="J12" s="89"/>
      <c r="K12" s="89"/>
      <c r="L12" s="88"/>
      <c r="M12" s="88"/>
      <c r="N12" s="88"/>
      <c r="O12" s="89"/>
      <c r="P12" s="89"/>
      <c r="Q12" s="89"/>
      <c r="R12" s="89"/>
      <c r="S12" s="88"/>
      <c r="T12" s="90"/>
      <c r="U12" s="91"/>
      <c r="V12" s="92"/>
      <c r="W12" s="91"/>
      <c r="X12" s="92"/>
      <c r="Y12" s="93"/>
      <c r="Z12" s="94"/>
      <c r="AA12" s="10"/>
    </row>
    <row r="13" spans="1:27" x14ac:dyDescent="0.35">
      <c r="A13" s="95"/>
      <c r="B13" s="87"/>
      <c r="C13" s="87"/>
      <c r="D13" s="88"/>
      <c r="E13" s="88"/>
      <c r="F13" s="89"/>
      <c r="G13" s="89"/>
      <c r="H13" s="89"/>
      <c r="I13" s="89"/>
      <c r="J13" s="89"/>
      <c r="K13" s="89"/>
      <c r="L13" s="88"/>
      <c r="M13" s="88"/>
      <c r="N13" s="88"/>
      <c r="O13" s="89"/>
      <c r="P13" s="89"/>
      <c r="Q13" s="89"/>
      <c r="R13" s="89"/>
      <c r="S13" s="88"/>
      <c r="T13" s="90"/>
      <c r="U13" s="91"/>
      <c r="V13" s="92"/>
      <c r="W13" s="91"/>
      <c r="X13" s="92"/>
      <c r="Y13" s="93"/>
      <c r="Z13" s="94"/>
      <c r="AA13" s="10"/>
    </row>
    <row r="14" spans="1:27" x14ac:dyDescent="0.35">
      <c r="A14" s="66"/>
      <c r="B14" s="67"/>
      <c r="C14" s="67"/>
      <c r="D14" s="58"/>
      <c r="E14" s="58"/>
      <c r="F14" s="59"/>
      <c r="G14" s="59"/>
      <c r="H14" s="59"/>
      <c r="I14" s="59"/>
      <c r="J14" s="59"/>
      <c r="K14" s="59"/>
      <c r="L14" s="58"/>
      <c r="M14" s="58"/>
      <c r="N14" s="58"/>
      <c r="O14" s="59"/>
      <c r="P14" s="59"/>
      <c r="Q14" s="59"/>
      <c r="R14" s="59"/>
      <c r="S14" s="58"/>
      <c r="T14" s="60"/>
      <c r="U14" s="61"/>
      <c r="V14" s="62"/>
      <c r="W14" s="61"/>
      <c r="X14" s="62"/>
      <c r="Y14" s="63"/>
      <c r="Z14" s="76"/>
      <c r="AA14" s="10"/>
    </row>
    <row r="15" spans="1:27" x14ac:dyDescent="0.35">
      <c r="A15" s="68"/>
      <c r="B15" s="69"/>
      <c r="C15" s="69"/>
      <c r="T15" s="6"/>
      <c r="V15" s="7"/>
      <c r="X15" s="7"/>
      <c r="Z15" s="6" t="s">
        <v>14</v>
      </c>
    </row>
    <row r="16" spans="1:27" ht="18.75" customHeight="1" x14ac:dyDescent="0.35">
      <c r="A16" s="108" t="s">
        <v>0</v>
      </c>
      <c r="B16" s="108" t="s">
        <v>11</v>
      </c>
      <c r="C16" s="108" t="s">
        <v>1</v>
      </c>
      <c r="D16" s="104" t="s">
        <v>23</v>
      </c>
      <c r="E16" s="96" t="s">
        <v>198</v>
      </c>
      <c r="F16" s="96" t="s">
        <v>23</v>
      </c>
      <c r="G16" s="96" t="s">
        <v>200</v>
      </c>
      <c r="H16" s="96" t="s">
        <v>23</v>
      </c>
      <c r="I16" s="96" t="s">
        <v>240</v>
      </c>
      <c r="J16" s="96" t="s">
        <v>23</v>
      </c>
      <c r="K16" s="100" t="s">
        <v>242</v>
      </c>
      <c r="L16" s="104" t="s">
        <v>23</v>
      </c>
      <c r="M16" s="102" t="s">
        <v>27</v>
      </c>
      <c r="N16" s="96" t="s">
        <v>198</v>
      </c>
      <c r="O16" s="98" t="s">
        <v>27</v>
      </c>
      <c r="P16" s="96" t="s">
        <v>200</v>
      </c>
      <c r="Q16" s="98" t="s">
        <v>27</v>
      </c>
      <c r="R16" s="100" t="s">
        <v>242</v>
      </c>
      <c r="S16" s="102" t="s">
        <v>27</v>
      </c>
      <c r="T16" s="102" t="s">
        <v>81</v>
      </c>
      <c r="U16" s="104" t="s">
        <v>198</v>
      </c>
      <c r="V16" s="98" t="s">
        <v>81</v>
      </c>
      <c r="W16" s="96" t="s">
        <v>200</v>
      </c>
      <c r="X16" s="98" t="s">
        <v>81</v>
      </c>
      <c r="Y16" s="100" t="s">
        <v>242</v>
      </c>
      <c r="Z16" s="102" t="s">
        <v>81</v>
      </c>
      <c r="AA16" s="11"/>
    </row>
    <row r="17" spans="1:30" x14ac:dyDescent="0.35">
      <c r="A17" s="109"/>
      <c r="B17" s="120"/>
      <c r="C17" s="109"/>
      <c r="D17" s="105"/>
      <c r="E17" s="97"/>
      <c r="F17" s="97"/>
      <c r="G17" s="97"/>
      <c r="H17" s="97"/>
      <c r="I17" s="97"/>
      <c r="J17" s="97"/>
      <c r="K17" s="101"/>
      <c r="L17" s="105"/>
      <c r="M17" s="103"/>
      <c r="N17" s="97"/>
      <c r="O17" s="99"/>
      <c r="P17" s="97"/>
      <c r="Q17" s="99"/>
      <c r="R17" s="101"/>
      <c r="S17" s="103"/>
      <c r="T17" s="103"/>
      <c r="U17" s="105"/>
      <c r="V17" s="99"/>
      <c r="W17" s="97"/>
      <c r="X17" s="99"/>
      <c r="Y17" s="101"/>
      <c r="Z17" s="103"/>
      <c r="AA17" s="12"/>
    </row>
    <row r="18" spans="1:30" x14ac:dyDescent="0.35">
      <c r="A18" s="70"/>
      <c r="B18" s="71" t="s">
        <v>2</v>
      </c>
      <c r="C18" s="71"/>
      <c r="D18" s="14">
        <f>D24+D25+D27+D28+D29+D34+D38+D44+D49+D50+D51+D52+D53+D54+D26</f>
        <v>1830812.4000000001</v>
      </c>
      <c r="E18" s="14">
        <f>E24+E25+E27+E28+E29+E34+E38+E44+E49+E50+E51+E52+E53+E54+E26</f>
        <v>-21444.351999999999</v>
      </c>
      <c r="F18" s="15">
        <f>D18+E18</f>
        <v>1809368.0480000002</v>
      </c>
      <c r="G18" s="14">
        <f>G24+G25+G27+G28+G29+G34+G38+G44+G49+G50+G51+G52+G53+G54+G26+G55+G59+G63</f>
        <v>576578.62900000007</v>
      </c>
      <c r="H18" s="15">
        <f>F18+G18</f>
        <v>2385946.6770000001</v>
      </c>
      <c r="I18" s="30">
        <f>I24+I25+I27+I28+I29+I34+I38+I44+I49+I50+I51+I52+I53+I54+I26+I55+I59+I63</f>
        <v>0</v>
      </c>
      <c r="J18" s="15">
        <f>H18+I18</f>
        <v>2385946.6770000001</v>
      </c>
      <c r="K18" s="14">
        <f>K24+K25+K27+K28+K29+K34+K38+K44+K49+K50+K51+K52+K53+K54+K26+K55+K59+K63</f>
        <v>34407.143999999993</v>
      </c>
      <c r="L18" s="32">
        <f>J18+K18</f>
        <v>2420353.821</v>
      </c>
      <c r="M18" s="15">
        <f>M24+M25+M27+M28+M29+M34+M38+M44+M49+M50+M51+M52+M53+M54+M26</f>
        <v>1891809.2000000002</v>
      </c>
      <c r="N18" s="14">
        <f>N24+N25+N27+N28+N29+N34+N38+N44+N49+N50+N51+N52+N53+N54+N26</f>
        <v>-53186.6</v>
      </c>
      <c r="O18" s="15">
        <f>M18+N18</f>
        <v>1838622.6</v>
      </c>
      <c r="P18" s="14">
        <f>P24+P25+P27+P28+P29+P34+P38+P44+P49+P50+P51+P52+P53+P54+P26+P55+P59+P63</f>
        <v>310354.36499999999</v>
      </c>
      <c r="Q18" s="15">
        <f>O18+P18</f>
        <v>2148976.9649999999</v>
      </c>
      <c r="R18" s="14">
        <f>R24+R25+R27+R28+R29+R34+R38+R44+R49+R50+R51+R52+R53+R54+R26+R55+R59+R63</f>
        <v>248973.177</v>
      </c>
      <c r="S18" s="32">
        <f>Q18+R18</f>
        <v>2397950.142</v>
      </c>
      <c r="T18" s="15">
        <f>T24+T25+T27+T28+T29+T34+T38+T44+T49+T50+T51+T52+T53+T54+T26</f>
        <v>1860920.0999999999</v>
      </c>
      <c r="U18" s="14">
        <f>U24+U25+U27+U28+U29+U34+U38+U44+U49+U50+U51+U52+U53+U54+U26</f>
        <v>-70868.899999999994</v>
      </c>
      <c r="V18" s="15">
        <f>T18+U18</f>
        <v>1790051.2</v>
      </c>
      <c r="W18" s="14">
        <f>W24+W25+W27+W28+W29+W34+W38+W44+W49+W50+W51+W52+W53+W54+W26+W55+W59+W63</f>
        <v>380618.08399999997</v>
      </c>
      <c r="X18" s="15">
        <f>V18+W18</f>
        <v>2170669.284</v>
      </c>
      <c r="Y18" s="14">
        <f>Y24+Y25+Y27+Y28+Y29+Y34+Y38+Y44+Y49+Y50+Y51+Y52+Y53+Y54+Y26+Y55+Y59+Y63</f>
        <v>0</v>
      </c>
      <c r="Z18" s="32">
        <f>X18+Y18</f>
        <v>2170669.284</v>
      </c>
      <c r="AA18" s="16"/>
      <c r="AB18" s="17"/>
      <c r="AC18" s="18"/>
      <c r="AD18" s="18"/>
    </row>
    <row r="19" spans="1:30" x14ac:dyDescent="0.35">
      <c r="A19" s="70"/>
      <c r="B19" s="71" t="s">
        <v>5</v>
      </c>
      <c r="C19" s="71"/>
      <c r="D19" s="14"/>
      <c r="E19" s="14"/>
      <c r="F19" s="15"/>
      <c r="G19" s="14"/>
      <c r="H19" s="15"/>
      <c r="I19" s="30"/>
      <c r="J19" s="15"/>
      <c r="K19" s="14"/>
      <c r="L19" s="32"/>
      <c r="M19" s="15"/>
      <c r="N19" s="14"/>
      <c r="O19" s="15"/>
      <c r="P19" s="14"/>
      <c r="Q19" s="15"/>
      <c r="R19" s="14"/>
      <c r="S19" s="32"/>
      <c r="T19" s="15"/>
      <c r="U19" s="14"/>
      <c r="V19" s="15"/>
      <c r="W19" s="14"/>
      <c r="X19" s="15"/>
      <c r="Y19" s="14"/>
      <c r="Z19" s="32"/>
      <c r="AA19" s="16"/>
      <c r="AB19" s="17"/>
      <c r="AC19" s="18"/>
      <c r="AD19" s="18"/>
    </row>
    <row r="20" spans="1:30" s="18" customFormat="1" hidden="1" x14ac:dyDescent="0.35">
      <c r="A20" s="13"/>
      <c r="B20" s="19" t="s">
        <v>6</v>
      </c>
      <c r="C20" s="20"/>
      <c r="D20" s="21">
        <f>D24+D25+D27+D31+D40+D44+D49+D50+D51+D52+D53+D54+D28+D34+D26</f>
        <v>1068359.7</v>
      </c>
      <c r="E20" s="21">
        <f>E24+E25+E27+E31+E40+E44+E49+E50+E51+E52+E53+E54+E28+E34+E26</f>
        <v>-144252.052</v>
      </c>
      <c r="F20" s="22">
        <f t="shared" ref="F20:F110" si="0">D20+E20</f>
        <v>924107.64799999993</v>
      </c>
      <c r="G20" s="21">
        <f>G24+G25+G27+G31+G40+G49+G50+G51+G52+G53+G54+G28+G26+G57+G61+G36+G46+G63</f>
        <v>81296.791999999972</v>
      </c>
      <c r="H20" s="22">
        <f t="shared" ref="H20:H29" si="1">F20+G20</f>
        <v>1005404.44</v>
      </c>
      <c r="I20" s="57">
        <f>I24+I25+I27+I31+I40+I49+I50+I51+I52+I53+I54+I28+I26+I57+I61+I36+I46+I63</f>
        <v>0</v>
      </c>
      <c r="J20" s="22">
        <f t="shared" ref="J20:J29" si="2">H20+I20</f>
        <v>1005404.44</v>
      </c>
      <c r="K20" s="21">
        <f>K24+K25+K27+K31+K40+K49+K50+K51+K52+K53+K54+K28+K26+K57+K61+K36+K46+K63</f>
        <v>-200000</v>
      </c>
      <c r="L20" s="22">
        <f t="shared" ref="L20:L29" si="3">J20+K20</f>
        <v>805404.44</v>
      </c>
      <c r="M20" s="22">
        <f>M24+M25+M27+M31+M40+M44+M49+M50+M51+M52+M53+M54+M28+M34+M26</f>
        <v>1546628.4000000001</v>
      </c>
      <c r="N20" s="21">
        <f>N24+N25+N27+N31+N40+N44+N49+N50+N51+N52+N53+N54+N28+N34+N26</f>
        <v>-53186.6</v>
      </c>
      <c r="O20" s="22">
        <f t="shared" ref="O20:O110" si="4">M20+N20</f>
        <v>1493441.8</v>
      </c>
      <c r="P20" s="21">
        <f>P24+P25+P27+P31+P40+P49+P50+P51+P52+P53+P54+P28+P26+P57+P61+P36+P46+P63</f>
        <v>310354.36499999999</v>
      </c>
      <c r="Q20" s="22">
        <f>O20+P20</f>
        <v>1803796.165</v>
      </c>
      <c r="R20" s="21">
        <f>R24+R25+R27+R31+R40+R49+R50+R51+R52+R53+R54+R28+R26+R57+R61+R36+R46+R63</f>
        <v>106973.177</v>
      </c>
      <c r="S20" s="22">
        <f>Q20+R20</f>
        <v>1910769.3419999999</v>
      </c>
      <c r="T20" s="22">
        <f>T24+T25+T27+T31+T40+T44+T49+T50+T51+T52+T53+T54+T28+T34+T26</f>
        <v>1860920.0999999999</v>
      </c>
      <c r="U20" s="21">
        <f>U24+U25+U27+U31+U40+U44+U49+U50+U51+U52+U53+U54+U28+U34+U26</f>
        <v>-70868.899999999994</v>
      </c>
      <c r="V20" s="22">
        <f t="shared" ref="V20:V110" si="5">T20+U20</f>
        <v>1790051.2</v>
      </c>
      <c r="W20" s="21">
        <f>W24+W25+W27+W31+W40+W49+W50+W51+W52+W53+W54+W28+W26+W57+W61+W36+W46+W63</f>
        <v>380618.08399999997</v>
      </c>
      <c r="X20" s="22">
        <f>V20+W20</f>
        <v>2170669.284</v>
      </c>
      <c r="Y20" s="21">
        <f>Y24+Y25+Y27+Y31+Y40+Y49+Y50+Y51+Y52+Y53+Y54+Y28+Y26+Y57+Y61+Y36+Y46+Y63</f>
        <v>0</v>
      </c>
      <c r="Z20" s="22">
        <f>X20+Y20</f>
        <v>2170669.284</v>
      </c>
      <c r="AA20" s="23"/>
      <c r="AB20" s="17" t="s">
        <v>25</v>
      </c>
      <c r="AC20" s="24"/>
    </row>
    <row r="21" spans="1:30" x14ac:dyDescent="0.35">
      <c r="A21" s="70"/>
      <c r="B21" s="77" t="s">
        <v>64</v>
      </c>
      <c r="C21" s="71"/>
      <c r="D21" s="14">
        <f>D32+D41</f>
        <v>261868.1</v>
      </c>
      <c r="E21" s="14">
        <f>E32+E41</f>
        <v>0</v>
      </c>
      <c r="F21" s="15">
        <f t="shared" si="0"/>
        <v>261868.1</v>
      </c>
      <c r="G21" s="14">
        <f>G32+G41</f>
        <v>0</v>
      </c>
      <c r="H21" s="15">
        <f t="shared" si="1"/>
        <v>261868.1</v>
      </c>
      <c r="I21" s="30">
        <f>I32+I41</f>
        <v>0</v>
      </c>
      <c r="J21" s="15">
        <f t="shared" si="2"/>
        <v>261868.1</v>
      </c>
      <c r="K21" s="14">
        <f>K32+K41+K47</f>
        <v>50058.5</v>
      </c>
      <c r="L21" s="32">
        <f t="shared" si="3"/>
        <v>311926.59999999998</v>
      </c>
      <c r="M21" s="15">
        <f>M32+M41</f>
        <v>345180.8</v>
      </c>
      <c r="N21" s="14">
        <f>N32+N41</f>
        <v>0</v>
      </c>
      <c r="O21" s="15">
        <f t="shared" si="4"/>
        <v>345180.8</v>
      </c>
      <c r="P21" s="14">
        <f>P32+P41</f>
        <v>0</v>
      </c>
      <c r="Q21" s="15">
        <f>O21+P21</f>
        <v>345180.8</v>
      </c>
      <c r="R21" s="14">
        <f>R32+R41+R47</f>
        <v>142000</v>
      </c>
      <c r="S21" s="32">
        <f>Q21+R21</f>
        <v>487180.79999999999</v>
      </c>
      <c r="T21" s="15">
        <f>T32+T41</f>
        <v>0</v>
      </c>
      <c r="U21" s="14">
        <f>U32+U41</f>
        <v>0</v>
      </c>
      <c r="V21" s="15">
        <f t="shared" si="5"/>
        <v>0</v>
      </c>
      <c r="W21" s="14">
        <f>W32+W41</f>
        <v>0</v>
      </c>
      <c r="X21" s="15">
        <f>V21+W21</f>
        <v>0</v>
      </c>
      <c r="Y21" s="14">
        <f>Y32+Y41+Y47</f>
        <v>0</v>
      </c>
      <c r="Z21" s="32">
        <f>X21+Y21</f>
        <v>0</v>
      </c>
      <c r="AA21" s="16"/>
      <c r="AB21" s="17"/>
      <c r="AC21" s="24"/>
      <c r="AD21" s="18"/>
    </row>
    <row r="22" spans="1:30" x14ac:dyDescent="0.35">
      <c r="A22" s="70"/>
      <c r="B22" s="78" t="s">
        <v>21</v>
      </c>
      <c r="C22" s="71"/>
      <c r="D22" s="14">
        <f>D42</f>
        <v>500584.6</v>
      </c>
      <c r="E22" s="14">
        <f>E42</f>
        <v>0</v>
      </c>
      <c r="F22" s="15">
        <f t="shared" si="0"/>
        <v>500584.6</v>
      </c>
      <c r="G22" s="14">
        <f>G42</f>
        <v>-50058.46</v>
      </c>
      <c r="H22" s="15">
        <f t="shared" si="1"/>
        <v>450526.13999999996</v>
      </c>
      <c r="I22" s="30">
        <f>I42</f>
        <v>0</v>
      </c>
      <c r="J22" s="15">
        <f t="shared" si="2"/>
        <v>450526.13999999996</v>
      </c>
      <c r="K22" s="14">
        <f>K42</f>
        <v>0</v>
      </c>
      <c r="L22" s="32">
        <f t="shared" si="3"/>
        <v>450526.13999999996</v>
      </c>
      <c r="M22" s="15">
        <f t="shared" ref="M22:T22" si="6">M42</f>
        <v>0</v>
      </c>
      <c r="N22" s="14">
        <f>N42</f>
        <v>0</v>
      </c>
      <c r="O22" s="15">
        <f t="shared" si="4"/>
        <v>0</v>
      </c>
      <c r="P22" s="14">
        <f>P42</f>
        <v>0</v>
      </c>
      <c r="Q22" s="15">
        <f>O22+P22</f>
        <v>0</v>
      </c>
      <c r="R22" s="14">
        <f>R42</f>
        <v>0</v>
      </c>
      <c r="S22" s="32">
        <f>Q22+R22</f>
        <v>0</v>
      </c>
      <c r="T22" s="15">
        <f t="shared" si="6"/>
        <v>0</v>
      </c>
      <c r="U22" s="14">
        <f>U42</f>
        <v>0</v>
      </c>
      <c r="V22" s="15">
        <f t="shared" si="5"/>
        <v>0</v>
      </c>
      <c r="W22" s="14">
        <f>W42</f>
        <v>0</v>
      </c>
      <c r="X22" s="15">
        <f>V22+W22</f>
        <v>0</v>
      </c>
      <c r="Y22" s="14">
        <f>Y42</f>
        <v>0</v>
      </c>
      <c r="Z22" s="32">
        <f>X22+Y22</f>
        <v>0</v>
      </c>
      <c r="AA22" s="16"/>
      <c r="AB22" s="17"/>
      <c r="AC22" s="24"/>
      <c r="AD22" s="18"/>
    </row>
    <row r="23" spans="1:30" x14ac:dyDescent="0.35">
      <c r="A23" s="70"/>
      <c r="B23" s="78" t="s">
        <v>199</v>
      </c>
      <c r="C23" s="71"/>
      <c r="D23" s="14"/>
      <c r="E23" s="14">
        <f>E33</f>
        <v>122807.7</v>
      </c>
      <c r="F23" s="15">
        <f t="shared" si="0"/>
        <v>122807.7</v>
      </c>
      <c r="G23" s="14">
        <f>G33+G58+G62+G37+G43+G48</f>
        <v>545340.29700000002</v>
      </c>
      <c r="H23" s="15">
        <f t="shared" si="1"/>
        <v>668147.99699999997</v>
      </c>
      <c r="I23" s="30">
        <f>I33+I58+I62+I37+I43+I48</f>
        <v>0</v>
      </c>
      <c r="J23" s="15">
        <f t="shared" si="2"/>
        <v>668147.99699999997</v>
      </c>
      <c r="K23" s="14">
        <f>K33+K58+K62+K37+K43+K48</f>
        <v>184348.644</v>
      </c>
      <c r="L23" s="32">
        <f t="shared" si="3"/>
        <v>852496.64099999995</v>
      </c>
      <c r="M23" s="15"/>
      <c r="N23" s="14">
        <f>N33</f>
        <v>0</v>
      </c>
      <c r="O23" s="15">
        <f t="shared" si="4"/>
        <v>0</v>
      </c>
      <c r="P23" s="14">
        <f>P33+P58+P62+P37+P43+P48</f>
        <v>0</v>
      </c>
      <c r="Q23" s="15">
        <f>O23+P23</f>
        <v>0</v>
      </c>
      <c r="R23" s="14">
        <f>R33+R58+R62+R37+R43+R48</f>
        <v>0</v>
      </c>
      <c r="S23" s="32">
        <f>Q23+R23</f>
        <v>0</v>
      </c>
      <c r="T23" s="15"/>
      <c r="U23" s="14">
        <f>U33</f>
        <v>0</v>
      </c>
      <c r="V23" s="15">
        <f t="shared" si="5"/>
        <v>0</v>
      </c>
      <c r="W23" s="14">
        <f>W33+W58+W62+W37+W43+W48</f>
        <v>0</v>
      </c>
      <c r="X23" s="15">
        <f>V23+W23</f>
        <v>0</v>
      </c>
      <c r="Y23" s="14">
        <f>Y33+Y58+Y62+Y37+Y43+Y48</f>
        <v>0</v>
      </c>
      <c r="Z23" s="32">
        <f>X23+Y23</f>
        <v>0</v>
      </c>
      <c r="AA23" s="16"/>
      <c r="AB23" s="17"/>
      <c r="AC23" s="24"/>
      <c r="AD23" s="18"/>
    </row>
    <row r="24" spans="1:30" ht="54" x14ac:dyDescent="0.35">
      <c r="A24" s="70" t="s">
        <v>140</v>
      </c>
      <c r="B24" s="78" t="s">
        <v>120</v>
      </c>
      <c r="C24" s="77" t="s">
        <v>28</v>
      </c>
      <c r="D24" s="29">
        <v>204896.3</v>
      </c>
      <c r="E24" s="30"/>
      <c r="F24" s="31">
        <f t="shared" si="0"/>
        <v>204896.3</v>
      </c>
      <c r="G24" s="30"/>
      <c r="H24" s="31">
        <f t="shared" si="1"/>
        <v>204896.3</v>
      </c>
      <c r="I24" s="30"/>
      <c r="J24" s="31">
        <f t="shared" si="2"/>
        <v>204896.3</v>
      </c>
      <c r="K24" s="1">
        <v>-200000</v>
      </c>
      <c r="L24" s="32">
        <f t="shared" si="3"/>
        <v>4896.2999999999884</v>
      </c>
      <c r="M24" s="32">
        <v>305572.3</v>
      </c>
      <c r="N24" s="30">
        <v>-53186.6</v>
      </c>
      <c r="O24" s="31">
        <f t="shared" si="4"/>
        <v>252385.69999999998</v>
      </c>
      <c r="P24" s="30"/>
      <c r="Q24" s="31">
        <f t="shared" ref="Q24:Q29" si="7">O24+P24</f>
        <v>252385.69999999998</v>
      </c>
      <c r="R24" s="1">
        <v>200000</v>
      </c>
      <c r="S24" s="32">
        <f t="shared" ref="S24:S29" si="8">Q24+R24</f>
        <v>452385.69999999995</v>
      </c>
      <c r="T24" s="32">
        <v>0</v>
      </c>
      <c r="U24" s="29"/>
      <c r="V24" s="31">
        <f t="shared" si="5"/>
        <v>0</v>
      </c>
      <c r="W24" s="30"/>
      <c r="X24" s="31">
        <f t="shared" ref="X24:X29" si="9">V24+W24</f>
        <v>0</v>
      </c>
      <c r="Y24" s="1"/>
      <c r="Z24" s="32">
        <f t="shared" ref="Z24:Z29" si="10">X24+Y24</f>
        <v>0</v>
      </c>
      <c r="AA24" s="12" t="s">
        <v>128</v>
      </c>
      <c r="AC24" s="33"/>
    </row>
    <row r="25" spans="1:30" ht="54" x14ac:dyDescent="0.35">
      <c r="A25" s="70" t="s">
        <v>141</v>
      </c>
      <c r="B25" s="78" t="s">
        <v>121</v>
      </c>
      <c r="C25" s="77" t="s">
        <v>28</v>
      </c>
      <c r="D25" s="29">
        <v>62244.1</v>
      </c>
      <c r="E25" s="30">
        <v>-21444.351999999999</v>
      </c>
      <c r="F25" s="31">
        <f t="shared" si="0"/>
        <v>40799.748</v>
      </c>
      <c r="G25" s="30">
        <v>596.89499999999998</v>
      </c>
      <c r="H25" s="31">
        <f t="shared" si="1"/>
        <v>41396.642999999996</v>
      </c>
      <c r="I25" s="30"/>
      <c r="J25" s="31">
        <f t="shared" si="2"/>
        <v>41396.642999999996</v>
      </c>
      <c r="K25" s="1"/>
      <c r="L25" s="32">
        <f t="shared" si="3"/>
        <v>41396.642999999996</v>
      </c>
      <c r="M25" s="32">
        <v>0</v>
      </c>
      <c r="N25" s="30"/>
      <c r="O25" s="31">
        <f t="shared" si="4"/>
        <v>0</v>
      </c>
      <c r="P25" s="30"/>
      <c r="Q25" s="31">
        <f t="shared" si="7"/>
        <v>0</v>
      </c>
      <c r="R25" s="1"/>
      <c r="S25" s="32">
        <f t="shared" si="8"/>
        <v>0</v>
      </c>
      <c r="T25" s="32">
        <v>0</v>
      </c>
      <c r="U25" s="29"/>
      <c r="V25" s="31">
        <f t="shared" si="5"/>
        <v>0</v>
      </c>
      <c r="W25" s="30"/>
      <c r="X25" s="31">
        <f t="shared" si="9"/>
        <v>0</v>
      </c>
      <c r="Y25" s="1"/>
      <c r="Z25" s="32">
        <f t="shared" si="10"/>
        <v>0</v>
      </c>
      <c r="AA25" s="12" t="s">
        <v>129</v>
      </c>
      <c r="AC25" s="33"/>
    </row>
    <row r="26" spans="1:30" ht="36" x14ac:dyDescent="0.35">
      <c r="A26" s="106" t="s">
        <v>142</v>
      </c>
      <c r="B26" s="110" t="s">
        <v>122</v>
      </c>
      <c r="C26" s="77" t="s">
        <v>38</v>
      </c>
      <c r="D26" s="29">
        <v>0</v>
      </c>
      <c r="E26" s="30"/>
      <c r="F26" s="31">
        <f t="shared" si="0"/>
        <v>0</v>
      </c>
      <c r="G26" s="30"/>
      <c r="H26" s="31">
        <f t="shared" si="1"/>
        <v>0</v>
      </c>
      <c r="I26" s="30"/>
      <c r="J26" s="31">
        <f t="shared" si="2"/>
        <v>0</v>
      </c>
      <c r="K26" s="1"/>
      <c r="L26" s="32">
        <f t="shared" si="3"/>
        <v>0</v>
      </c>
      <c r="M26" s="32">
        <v>0</v>
      </c>
      <c r="N26" s="30"/>
      <c r="O26" s="31">
        <f t="shared" si="4"/>
        <v>0</v>
      </c>
      <c r="P26" s="30"/>
      <c r="Q26" s="31">
        <f t="shared" si="7"/>
        <v>0</v>
      </c>
      <c r="R26" s="1"/>
      <c r="S26" s="32">
        <f t="shared" si="8"/>
        <v>0</v>
      </c>
      <c r="T26" s="32">
        <v>54620.7</v>
      </c>
      <c r="U26" s="29"/>
      <c r="V26" s="31">
        <f t="shared" si="5"/>
        <v>54620.7</v>
      </c>
      <c r="W26" s="30"/>
      <c r="X26" s="31">
        <f t="shared" si="9"/>
        <v>54620.7</v>
      </c>
      <c r="Y26" s="1"/>
      <c r="Z26" s="32">
        <f t="shared" si="10"/>
        <v>54620.7</v>
      </c>
      <c r="AA26" s="12" t="s">
        <v>130</v>
      </c>
      <c r="AC26" s="33"/>
    </row>
    <row r="27" spans="1:30" ht="54" x14ac:dyDescent="0.35">
      <c r="A27" s="107" t="s">
        <v>142</v>
      </c>
      <c r="B27" s="123"/>
      <c r="C27" s="77" t="s">
        <v>28</v>
      </c>
      <c r="D27" s="29">
        <v>47000</v>
      </c>
      <c r="E27" s="30"/>
      <c r="F27" s="31">
        <f t="shared" si="0"/>
        <v>47000</v>
      </c>
      <c r="G27" s="30"/>
      <c r="H27" s="31">
        <f t="shared" si="1"/>
        <v>47000</v>
      </c>
      <c r="I27" s="30"/>
      <c r="J27" s="31">
        <f t="shared" si="2"/>
        <v>47000</v>
      </c>
      <c r="K27" s="1"/>
      <c r="L27" s="32">
        <f t="shared" si="3"/>
        <v>47000</v>
      </c>
      <c r="M27" s="32">
        <v>453000</v>
      </c>
      <c r="N27" s="30"/>
      <c r="O27" s="31">
        <f t="shared" si="4"/>
        <v>453000</v>
      </c>
      <c r="P27" s="30"/>
      <c r="Q27" s="31">
        <f t="shared" si="7"/>
        <v>453000</v>
      </c>
      <c r="R27" s="1"/>
      <c r="S27" s="32">
        <f t="shared" si="8"/>
        <v>453000</v>
      </c>
      <c r="T27" s="32">
        <v>1049198.7</v>
      </c>
      <c r="U27" s="29">
        <v>-70868.899999999994</v>
      </c>
      <c r="V27" s="31">
        <f t="shared" si="5"/>
        <v>978329.79999999993</v>
      </c>
      <c r="W27" s="30"/>
      <c r="X27" s="31">
        <f t="shared" si="9"/>
        <v>978329.79999999993</v>
      </c>
      <c r="Y27" s="1"/>
      <c r="Z27" s="32">
        <f t="shared" si="10"/>
        <v>978329.79999999993</v>
      </c>
      <c r="AA27" s="12" t="s">
        <v>130</v>
      </c>
      <c r="AC27" s="33"/>
    </row>
    <row r="28" spans="1:30" ht="36" x14ac:dyDescent="0.35">
      <c r="A28" s="112" t="s">
        <v>143</v>
      </c>
      <c r="B28" s="116" t="s">
        <v>123</v>
      </c>
      <c r="C28" s="77" t="s">
        <v>38</v>
      </c>
      <c r="D28" s="32">
        <v>0</v>
      </c>
      <c r="E28" s="31"/>
      <c r="F28" s="31">
        <f t="shared" si="0"/>
        <v>0</v>
      </c>
      <c r="G28" s="31"/>
      <c r="H28" s="31">
        <f t="shared" si="1"/>
        <v>0</v>
      </c>
      <c r="I28" s="31"/>
      <c r="J28" s="31">
        <f t="shared" si="2"/>
        <v>0</v>
      </c>
      <c r="K28" s="35"/>
      <c r="L28" s="32">
        <f t="shared" si="3"/>
        <v>0</v>
      </c>
      <c r="M28" s="32">
        <v>26009.8</v>
      </c>
      <c r="N28" s="30"/>
      <c r="O28" s="31">
        <f t="shared" si="4"/>
        <v>26009.8</v>
      </c>
      <c r="P28" s="30">
        <v>40308.101999999999</v>
      </c>
      <c r="Q28" s="31">
        <f t="shared" si="7"/>
        <v>66317.902000000002</v>
      </c>
      <c r="R28" s="1"/>
      <c r="S28" s="32">
        <f t="shared" si="8"/>
        <v>66317.902000000002</v>
      </c>
      <c r="T28" s="32">
        <v>0</v>
      </c>
      <c r="U28" s="29"/>
      <c r="V28" s="31">
        <f t="shared" si="5"/>
        <v>0</v>
      </c>
      <c r="W28" s="30"/>
      <c r="X28" s="31">
        <f t="shared" si="9"/>
        <v>0</v>
      </c>
      <c r="Y28" s="1"/>
      <c r="Z28" s="32">
        <f t="shared" si="10"/>
        <v>0</v>
      </c>
      <c r="AA28" s="12" t="s">
        <v>131</v>
      </c>
      <c r="AC28" s="33"/>
    </row>
    <row r="29" spans="1:30" ht="54" x14ac:dyDescent="0.35">
      <c r="A29" s="113"/>
      <c r="B29" s="122"/>
      <c r="C29" s="77" t="s">
        <v>28</v>
      </c>
      <c r="D29" s="32">
        <f>D31+D32</f>
        <v>482682.4</v>
      </c>
      <c r="E29" s="31">
        <f>E31+E32+E33</f>
        <v>0</v>
      </c>
      <c r="F29" s="31">
        <f t="shared" si="0"/>
        <v>482682.4</v>
      </c>
      <c r="G29" s="31">
        <f>G31+G32+G33</f>
        <v>24298.196000000011</v>
      </c>
      <c r="H29" s="31">
        <f t="shared" si="1"/>
        <v>506980.59600000002</v>
      </c>
      <c r="I29" s="31">
        <f>I31+I32+I33</f>
        <v>0</v>
      </c>
      <c r="J29" s="31">
        <f t="shared" si="2"/>
        <v>506980.59600000002</v>
      </c>
      <c r="K29" s="35">
        <f>K31+K32+K33</f>
        <v>0</v>
      </c>
      <c r="L29" s="32">
        <f t="shared" si="3"/>
        <v>506980.59600000002</v>
      </c>
      <c r="M29" s="32">
        <f t="shared" ref="M29:T29" si="11">M31+M32</f>
        <v>386829.3</v>
      </c>
      <c r="N29" s="30">
        <f>N31+N32</f>
        <v>0</v>
      </c>
      <c r="O29" s="31">
        <f t="shared" si="4"/>
        <v>386829.3</v>
      </c>
      <c r="P29" s="30">
        <f>P31+P32</f>
        <v>-40308.101999999999</v>
      </c>
      <c r="Q29" s="31">
        <f t="shared" si="7"/>
        <v>346521.19799999997</v>
      </c>
      <c r="R29" s="1">
        <f>R31+R32</f>
        <v>0</v>
      </c>
      <c r="S29" s="32">
        <f t="shared" si="8"/>
        <v>346521.19799999997</v>
      </c>
      <c r="T29" s="32">
        <f t="shared" si="11"/>
        <v>0</v>
      </c>
      <c r="U29" s="29">
        <f>U31+U32</f>
        <v>0</v>
      </c>
      <c r="V29" s="31">
        <f t="shared" si="5"/>
        <v>0</v>
      </c>
      <c r="W29" s="30">
        <f>W31+W32</f>
        <v>0</v>
      </c>
      <c r="X29" s="31">
        <f t="shared" si="9"/>
        <v>0</v>
      </c>
      <c r="Y29" s="1">
        <f>Y31+Y32</f>
        <v>0</v>
      </c>
      <c r="Z29" s="32">
        <f t="shared" si="10"/>
        <v>0</v>
      </c>
      <c r="AA29" s="12"/>
      <c r="AC29" s="33"/>
    </row>
    <row r="30" spans="1:30" x14ac:dyDescent="0.35">
      <c r="A30" s="70"/>
      <c r="B30" s="77" t="s">
        <v>5</v>
      </c>
      <c r="C30" s="71"/>
      <c r="D30" s="32"/>
      <c r="E30" s="31"/>
      <c r="F30" s="31"/>
      <c r="G30" s="31"/>
      <c r="H30" s="31"/>
      <c r="I30" s="31"/>
      <c r="J30" s="31"/>
      <c r="K30" s="35"/>
      <c r="L30" s="32"/>
      <c r="M30" s="32"/>
      <c r="N30" s="30"/>
      <c r="O30" s="31"/>
      <c r="P30" s="30"/>
      <c r="Q30" s="31"/>
      <c r="R30" s="1"/>
      <c r="S30" s="32"/>
      <c r="T30" s="32"/>
      <c r="U30" s="29"/>
      <c r="V30" s="31"/>
      <c r="W30" s="30"/>
      <c r="X30" s="31"/>
      <c r="Y30" s="1"/>
      <c r="Z30" s="32"/>
      <c r="AA30" s="12"/>
      <c r="AC30" s="33"/>
    </row>
    <row r="31" spans="1:30" s="2" customFormat="1" hidden="1" x14ac:dyDescent="0.35">
      <c r="A31" s="26"/>
      <c r="B31" s="28" t="s">
        <v>6</v>
      </c>
      <c r="C31" s="36"/>
      <c r="D31" s="31">
        <v>247160.9</v>
      </c>
      <c r="E31" s="31">
        <v>-122807.7</v>
      </c>
      <c r="F31" s="31">
        <f t="shared" si="0"/>
        <v>124353.2</v>
      </c>
      <c r="G31" s="31">
        <v>147105.89600000001</v>
      </c>
      <c r="H31" s="31">
        <f t="shared" ref="H31:H38" si="12">F31+G31</f>
        <v>271459.09600000002</v>
      </c>
      <c r="I31" s="31"/>
      <c r="J31" s="31">
        <f t="shared" ref="J31:J34" si="13">H31+I31</f>
        <v>271459.09600000002</v>
      </c>
      <c r="K31" s="35"/>
      <c r="L31" s="31">
        <f t="shared" ref="L31:L34" si="14">J31+K31</f>
        <v>271459.09600000002</v>
      </c>
      <c r="M31" s="31">
        <v>386829.3</v>
      </c>
      <c r="N31" s="30"/>
      <c r="O31" s="31">
        <f t="shared" si="4"/>
        <v>386829.3</v>
      </c>
      <c r="P31" s="30">
        <v>-40308.101999999999</v>
      </c>
      <c r="Q31" s="31">
        <f t="shared" ref="Q31:Q38" si="15">O31+P31</f>
        <v>346521.19799999997</v>
      </c>
      <c r="R31" s="1"/>
      <c r="S31" s="31">
        <f t="shared" ref="S31:S34" si="16">Q31+R31</f>
        <v>346521.19799999997</v>
      </c>
      <c r="T31" s="31">
        <v>0</v>
      </c>
      <c r="U31" s="29"/>
      <c r="V31" s="31">
        <f t="shared" si="5"/>
        <v>0</v>
      </c>
      <c r="W31" s="30"/>
      <c r="X31" s="31">
        <f t="shared" ref="X31:X38" si="17">V31+W31</f>
        <v>0</v>
      </c>
      <c r="Y31" s="1"/>
      <c r="Z31" s="31">
        <f t="shared" ref="Z31:Z34" si="18">X31+Y31</f>
        <v>0</v>
      </c>
      <c r="AA31" s="12" t="s">
        <v>131</v>
      </c>
      <c r="AB31" s="9" t="s">
        <v>25</v>
      </c>
      <c r="AC31" s="33"/>
    </row>
    <row r="32" spans="1:30" x14ac:dyDescent="0.35">
      <c r="A32" s="70"/>
      <c r="B32" s="77" t="s">
        <v>64</v>
      </c>
      <c r="C32" s="71"/>
      <c r="D32" s="32">
        <v>235521.5</v>
      </c>
      <c r="E32" s="31"/>
      <c r="F32" s="31">
        <f t="shared" si="0"/>
        <v>235521.5</v>
      </c>
      <c r="G32" s="31"/>
      <c r="H32" s="31">
        <f t="shared" si="12"/>
        <v>235521.5</v>
      </c>
      <c r="I32" s="31"/>
      <c r="J32" s="31">
        <f t="shared" si="13"/>
        <v>235521.5</v>
      </c>
      <c r="K32" s="35"/>
      <c r="L32" s="32">
        <f t="shared" si="14"/>
        <v>235521.5</v>
      </c>
      <c r="M32" s="32">
        <v>0</v>
      </c>
      <c r="N32" s="30"/>
      <c r="O32" s="31">
        <f t="shared" si="4"/>
        <v>0</v>
      </c>
      <c r="P32" s="30"/>
      <c r="Q32" s="31">
        <f t="shared" si="15"/>
        <v>0</v>
      </c>
      <c r="R32" s="1"/>
      <c r="S32" s="32">
        <f t="shared" si="16"/>
        <v>0</v>
      </c>
      <c r="T32" s="32">
        <v>0</v>
      </c>
      <c r="U32" s="29"/>
      <c r="V32" s="31">
        <f t="shared" si="5"/>
        <v>0</v>
      </c>
      <c r="W32" s="30"/>
      <c r="X32" s="31">
        <f t="shared" si="17"/>
        <v>0</v>
      </c>
      <c r="Y32" s="1"/>
      <c r="Z32" s="32">
        <f t="shared" si="18"/>
        <v>0</v>
      </c>
      <c r="AA32" s="12" t="s">
        <v>137</v>
      </c>
      <c r="AC32" s="33"/>
    </row>
    <row r="33" spans="1:29" s="2" customFormat="1" hidden="1" x14ac:dyDescent="0.35">
      <c r="A33" s="37"/>
      <c r="B33" s="28" t="s">
        <v>199</v>
      </c>
      <c r="C33" s="36"/>
      <c r="D33" s="32"/>
      <c r="E33" s="31">
        <v>122807.7</v>
      </c>
      <c r="F33" s="31">
        <f t="shared" si="0"/>
        <v>122807.7</v>
      </c>
      <c r="G33" s="31">
        <v>-122807.7</v>
      </c>
      <c r="H33" s="31">
        <f t="shared" si="12"/>
        <v>0</v>
      </c>
      <c r="I33" s="31"/>
      <c r="J33" s="31">
        <f t="shared" si="13"/>
        <v>0</v>
      </c>
      <c r="K33" s="35"/>
      <c r="L33" s="31">
        <f t="shared" si="14"/>
        <v>0</v>
      </c>
      <c r="M33" s="32"/>
      <c r="N33" s="30"/>
      <c r="O33" s="31">
        <f t="shared" si="4"/>
        <v>0</v>
      </c>
      <c r="P33" s="30"/>
      <c r="Q33" s="31">
        <f t="shared" si="15"/>
        <v>0</v>
      </c>
      <c r="R33" s="1"/>
      <c r="S33" s="31">
        <f t="shared" si="16"/>
        <v>0</v>
      </c>
      <c r="T33" s="32"/>
      <c r="U33" s="29"/>
      <c r="V33" s="31">
        <f t="shared" si="5"/>
        <v>0</v>
      </c>
      <c r="W33" s="30"/>
      <c r="X33" s="31">
        <f t="shared" si="17"/>
        <v>0</v>
      </c>
      <c r="Y33" s="1"/>
      <c r="Z33" s="31">
        <f t="shared" si="18"/>
        <v>0</v>
      </c>
      <c r="AA33" s="12" t="s">
        <v>131</v>
      </c>
      <c r="AB33" s="9" t="s">
        <v>25</v>
      </c>
      <c r="AC33" s="33"/>
    </row>
    <row r="34" spans="1:29" ht="36" x14ac:dyDescent="0.35">
      <c r="A34" s="112" t="s">
        <v>144</v>
      </c>
      <c r="B34" s="77" t="s">
        <v>124</v>
      </c>
      <c r="C34" s="77" t="s">
        <v>38</v>
      </c>
      <c r="D34" s="29">
        <v>54620.7</v>
      </c>
      <c r="E34" s="30"/>
      <c r="F34" s="31">
        <f t="shared" si="0"/>
        <v>54620.7</v>
      </c>
      <c r="G34" s="30">
        <f>G36+G37</f>
        <v>0</v>
      </c>
      <c r="H34" s="31">
        <f t="shared" si="12"/>
        <v>54620.7</v>
      </c>
      <c r="I34" s="30">
        <f>I36+I37</f>
        <v>0</v>
      </c>
      <c r="J34" s="31">
        <f t="shared" si="13"/>
        <v>54620.7</v>
      </c>
      <c r="K34" s="1">
        <f>K36+K37</f>
        <v>45436.972000000002</v>
      </c>
      <c r="L34" s="32">
        <f t="shared" si="14"/>
        <v>100057.67199999999</v>
      </c>
      <c r="M34" s="32">
        <v>0</v>
      </c>
      <c r="N34" s="30"/>
      <c r="O34" s="31">
        <f t="shared" si="4"/>
        <v>0</v>
      </c>
      <c r="P34" s="30">
        <f>P36+P37</f>
        <v>0</v>
      </c>
      <c r="Q34" s="31">
        <f t="shared" si="15"/>
        <v>0</v>
      </c>
      <c r="R34" s="1">
        <f>R36+R37</f>
        <v>0</v>
      </c>
      <c r="S34" s="32">
        <f t="shared" si="16"/>
        <v>0</v>
      </c>
      <c r="T34" s="32">
        <v>0</v>
      </c>
      <c r="U34" s="29"/>
      <c r="V34" s="31">
        <f t="shared" si="5"/>
        <v>0</v>
      </c>
      <c r="W34" s="30">
        <f>W36+W37</f>
        <v>0</v>
      </c>
      <c r="X34" s="31">
        <f t="shared" si="17"/>
        <v>0</v>
      </c>
      <c r="Y34" s="1">
        <f>Y36+Y37</f>
        <v>0</v>
      </c>
      <c r="Z34" s="32">
        <f t="shared" si="18"/>
        <v>0</v>
      </c>
      <c r="AA34" s="12"/>
      <c r="AC34" s="33"/>
    </row>
    <row r="35" spans="1:29" x14ac:dyDescent="0.35">
      <c r="A35" s="114"/>
      <c r="B35" s="78" t="s">
        <v>5</v>
      </c>
      <c r="C35" s="77"/>
      <c r="D35" s="29"/>
      <c r="E35" s="30"/>
      <c r="F35" s="31"/>
      <c r="G35" s="30"/>
      <c r="H35" s="31"/>
      <c r="I35" s="30"/>
      <c r="J35" s="31"/>
      <c r="K35" s="1"/>
      <c r="L35" s="32"/>
      <c r="M35" s="32"/>
      <c r="N35" s="30"/>
      <c r="O35" s="31"/>
      <c r="P35" s="30"/>
      <c r="Q35" s="31"/>
      <c r="R35" s="1"/>
      <c r="S35" s="32"/>
      <c r="T35" s="32"/>
      <c r="U35" s="29"/>
      <c r="V35" s="31"/>
      <c r="W35" s="30"/>
      <c r="X35" s="31"/>
      <c r="Y35" s="1"/>
      <c r="Z35" s="32"/>
      <c r="AA35" s="12"/>
      <c r="AC35" s="33"/>
    </row>
    <row r="36" spans="1:29" s="2" customFormat="1" hidden="1" x14ac:dyDescent="0.35">
      <c r="A36" s="115"/>
      <c r="B36" s="27" t="s">
        <v>6</v>
      </c>
      <c r="C36" s="28"/>
      <c r="D36" s="29"/>
      <c r="E36" s="30"/>
      <c r="F36" s="31">
        <v>54620.7</v>
      </c>
      <c r="G36" s="30">
        <v>-54620.7</v>
      </c>
      <c r="H36" s="31">
        <f t="shared" si="12"/>
        <v>0</v>
      </c>
      <c r="I36" s="30"/>
      <c r="J36" s="31">
        <f t="shared" ref="J36:J38" si="19">H36+I36</f>
        <v>0</v>
      </c>
      <c r="K36" s="1"/>
      <c r="L36" s="31">
        <f t="shared" ref="L36:L38" si="20">J36+K36</f>
        <v>0</v>
      </c>
      <c r="M36" s="32"/>
      <c r="N36" s="30"/>
      <c r="O36" s="31"/>
      <c r="P36" s="30"/>
      <c r="Q36" s="31">
        <f t="shared" si="15"/>
        <v>0</v>
      </c>
      <c r="R36" s="1"/>
      <c r="S36" s="31">
        <f t="shared" ref="S36:S38" si="21">Q36+R36</f>
        <v>0</v>
      </c>
      <c r="T36" s="32"/>
      <c r="U36" s="29"/>
      <c r="V36" s="31"/>
      <c r="W36" s="30"/>
      <c r="X36" s="31">
        <f t="shared" si="17"/>
        <v>0</v>
      </c>
      <c r="Y36" s="1"/>
      <c r="Z36" s="31">
        <f t="shared" ref="Z36:Z38" si="22">X36+Y36</f>
        <v>0</v>
      </c>
      <c r="AA36" s="12" t="s">
        <v>132</v>
      </c>
      <c r="AB36" s="9" t="s">
        <v>25</v>
      </c>
      <c r="AC36" s="33"/>
    </row>
    <row r="37" spans="1:29" x14ac:dyDescent="0.35">
      <c r="A37" s="114"/>
      <c r="B37" s="77" t="s">
        <v>199</v>
      </c>
      <c r="C37" s="77"/>
      <c r="D37" s="29"/>
      <c r="E37" s="30"/>
      <c r="F37" s="31"/>
      <c r="G37" s="30">
        <v>54620.7</v>
      </c>
      <c r="H37" s="31">
        <f t="shared" si="12"/>
        <v>54620.7</v>
      </c>
      <c r="I37" s="30"/>
      <c r="J37" s="31">
        <f t="shared" si="19"/>
        <v>54620.7</v>
      </c>
      <c r="K37" s="1">
        <v>45436.972000000002</v>
      </c>
      <c r="L37" s="32">
        <f t="shared" si="20"/>
        <v>100057.67199999999</v>
      </c>
      <c r="M37" s="32"/>
      <c r="N37" s="30"/>
      <c r="O37" s="31"/>
      <c r="P37" s="30"/>
      <c r="Q37" s="31">
        <f t="shared" si="15"/>
        <v>0</v>
      </c>
      <c r="R37" s="1"/>
      <c r="S37" s="32">
        <f t="shared" si="21"/>
        <v>0</v>
      </c>
      <c r="T37" s="32"/>
      <c r="U37" s="29"/>
      <c r="V37" s="31"/>
      <c r="W37" s="30"/>
      <c r="X37" s="31">
        <f t="shared" si="17"/>
        <v>0</v>
      </c>
      <c r="Y37" s="1"/>
      <c r="Z37" s="32">
        <f t="shared" si="22"/>
        <v>0</v>
      </c>
      <c r="AA37" s="12" t="s">
        <v>132</v>
      </c>
      <c r="AC37" s="33"/>
    </row>
    <row r="38" spans="1:29" ht="54" x14ac:dyDescent="0.35">
      <c r="A38" s="114"/>
      <c r="B38" s="77" t="s">
        <v>124</v>
      </c>
      <c r="C38" s="77" t="s">
        <v>28</v>
      </c>
      <c r="D38" s="29">
        <f>D40+D41+D42</f>
        <v>619485.5</v>
      </c>
      <c r="E38" s="30">
        <f>E40+E41+E42</f>
        <v>0</v>
      </c>
      <c r="F38" s="31">
        <f t="shared" si="0"/>
        <v>619485.5</v>
      </c>
      <c r="G38" s="30">
        <f>G40+G41+G42+G43</f>
        <v>222299.2</v>
      </c>
      <c r="H38" s="31">
        <f t="shared" si="12"/>
        <v>841784.7</v>
      </c>
      <c r="I38" s="30">
        <f>I40+I41+I42+I43</f>
        <v>0</v>
      </c>
      <c r="J38" s="31">
        <f t="shared" si="19"/>
        <v>841784.7</v>
      </c>
      <c r="K38" s="1">
        <f>K40+K41+K42+K43</f>
        <v>237943.34899999999</v>
      </c>
      <c r="L38" s="32">
        <f t="shared" si="20"/>
        <v>1079728.0489999999</v>
      </c>
      <c r="M38" s="32">
        <f t="shared" ref="M38:T38" si="23">M40+M41+M42</f>
        <v>567480</v>
      </c>
      <c r="N38" s="30">
        <f>N40+N41+N42</f>
        <v>0</v>
      </c>
      <c r="O38" s="31">
        <f t="shared" si="4"/>
        <v>567480</v>
      </c>
      <c r="P38" s="30">
        <f>P40+P41+P42+P43</f>
        <v>-222299.2</v>
      </c>
      <c r="Q38" s="31">
        <f t="shared" si="15"/>
        <v>345180.8</v>
      </c>
      <c r="R38" s="1">
        <f>R40+R41+R42+R43</f>
        <v>0</v>
      </c>
      <c r="S38" s="32">
        <f t="shared" si="21"/>
        <v>345180.8</v>
      </c>
      <c r="T38" s="32">
        <f t="shared" si="23"/>
        <v>0</v>
      </c>
      <c r="U38" s="29">
        <f>U40+U41+U42</f>
        <v>0</v>
      </c>
      <c r="V38" s="31">
        <f t="shared" si="5"/>
        <v>0</v>
      </c>
      <c r="W38" s="30">
        <f>W40+W41+W42+W43</f>
        <v>0</v>
      </c>
      <c r="X38" s="31">
        <f t="shared" si="17"/>
        <v>0</v>
      </c>
      <c r="Y38" s="1">
        <f>Y40+Y41+Y42+Y43</f>
        <v>0</v>
      </c>
      <c r="Z38" s="32">
        <f t="shared" si="22"/>
        <v>0</v>
      </c>
      <c r="AA38" s="12"/>
      <c r="AC38" s="33"/>
    </row>
    <row r="39" spans="1:29" x14ac:dyDescent="0.35">
      <c r="A39" s="114"/>
      <c r="B39" s="78" t="s">
        <v>5</v>
      </c>
      <c r="C39" s="71"/>
      <c r="D39" s="29"/>
      <c r="E39" s="30"/>
      <c r="F39" s="31"/>
      <c r="G39" s="30"/>
      <c r="H39" s="31"/>
      <c r="I39" s="30"/>
      <c r="J39" s="31"/>
      <c r="K39" s="1"/>
      <c r="L39" s="32"/>
      <c r="M39" s="32"/>
      <c r="N39" s="30"/>
      <c r="O39" s="31"/>
      <c r="P39" s="30"/>
      <c r="Q39" s="31"/>
      <c r="R39" s="1"/>
      <c r="S39" s="32"/>
      <c r="T39" s="32"/>
      <c r="U39" s="29"/>
      <c r="V39" s="31"/>
      <c r="W39" s="30"/>
      <c r="X39" s="31"/>
      <c r="Y39" s="1"/>
      <c r="Z39" s="32"/>
      <c r="AA39" s="12"/>
      <c r="AC39" s="33"/>
    </row>
    <row r="40" spans="1:29" s="2" customFormat="1" hidden="1" x14ac:dyDescent="0.35">
      <c r="A40" s="115"/>
      <c r="B40" s="27" t="s">
        <v>6</v>
      </c>
      <c r="C40" s="36"/>
      <c r="D40" s="30">
        <v>92554.3</v>
      </c>
      <c r="E40" s="30"/>
      <c r="F40" s="31">
        <f t="shared" si="0"/>
        <v>92554.3</v>
      </c>
      <c r="G40" s="30">
        <v>-92554.3</v>
      </c>
      <c r="H40" s="31">
        <f t="shared" ref="H40:H64" si="24">F40+G40</f>
        <v>0</v>
      </c>
      <c r="I40" s="30"/>
      <c r="J40" s="31">
        <f t="shared" ref="J40:J44" si="25">H40+I40</f>
        <v>0</v>
      </c>
      <c r="K40" s="1"/>
      <c r="L40" s="31">
        <f t="shared" ref="L40:L44" si="26">J40+K40</f>
        <v>0</v>
      </c>
      <c r="M40" s="31">
        <v>222299.2</v>
      </c>
      <c r="N40" s="30"/>
      <c r="O40" s="31">
        <f t="shared" si="4"/>
        <v>222299.2</v>
      </c>
      <c r="P40" s="30">
        <v>-222299.2</v>
      </c>
      <c r="Q40" s="31">
        <f t="shared" ref="Q40:Q64" si="27">O40+P40</f>
        <v>0</v>
      </c>
      <c r="R40" s="1"/>
      <c r="S40" s="31">
        <f t="shared" ref="S40:S44" si="28">Q40+R40</f>
        <v>0</v>
      </c>
      <c r="T40" s="31">
        <v>0</v>
      </c>
      <c r="U40" s="29"/>
      <c r="V40" s="31">
        <f t="shared" si="5"/>
        <v>0</v>
      </c>
      <c r="W40" s="30"/>
      <c r="X40" s="31">
        <f t="shared" ref="X40:X64" si="29">V40+W40</f>
        <v>0</v>
      </c>
      <c r="Y40" s="1"/>
      <c r="Z40" s="31">
        <f t="shared" ref="Z40:Z44" si="30">X40+Y40</f>
        <v>0</v>
      </c>
      <c r="AA40" s="12" t="s">
        <v>132</v>
      </c>
      <c r="AB40" s="9" t="s">
        <v>25</v>
      </c>
      <c r="AC40" s="33"/>
    </row>
    <row r="41" spans="1:29" x14ac:dyDescent="0.35">
      <c r="A41" s="114"/>
      <c r="B41" s="78" t="s">
        <v>64</v>
      </c>
      <c r="C41" s="71"/>
      <c r="D41" s="29">
        <v>26346.6</v>
      </c>
      <c r="E41" s="30"/>
      <c r="F41" s="31">
        <f t="shared" si="0"/>
        <v>26346.6</v>
      </c>
      <c r="G41" s="30">
        <f>-2634.656+2634.656</f>
        <v>0</v>
      </c>
      <c r="H41" s="31">
        <f t="shared" si="24"/>
        <v>26346.6</v>
      </c>
      <c r="I41" s="30"/>
      <c r="J41" s="31">
        <f t="shared" si="25"/>
        <v>26346.6</v>
      </c>
      <c r="K41" s="1">
        <v>50058.5</v>
      </c>
      <c r="L41" s="32">
        <f t="shared" si="26"/>
        <v>76405.100000000006</v>
      </c>
      <c r="M41" s="32">
        <v>345180.8</v>
      </c>
      <c r="N41" s="30"/>
      <c r="O41" s="31">
        <f t="shared" si="4"/>
        <v>345180.8</v>
      </c>
      <c r="P41" s="30"/>
      <c r="Q41" s="31">
        <f t="shared" si="27"/>
        <v>345180.8</v>
      </c>
      <c r="R41" s="1"/>
      <c r="S41" s="32">
        <f t="shared" si="28"/>
        <v>345180.8</v>
      </c>
      <c r="T41" s="32">
        <v>0</v>
      </c>
      <c r="U41" s="29"/>
      <c r="V41" s="31">
        <f t="shared" si="5"/>
        <v>0</v>
      </c>
      <c r="W41" s="30"/>
      <c r="X41" s="31">
        <f t="shared" si="29"/>
        <v>0</v>
      </c>
      <c r="Y41" s="1"/>
      <c r="Z41" s="32">
        <f t="shared" si="30"/>
        <v>0</v>
      </c>
      <c r="AA41" s="12" t="s">
        <v>139</v>
      </c>
      <c r="AC41" s="33"/>
    </row>
    <row r="42" spans="1:29" x14ac:dyDescent="0.35">
      <c r="A42" s="114"/>
      <c r="B42" s="78" t="s">
        <v>17</v>
      </c>
      <c r="C42" s="71"/>
      <c r="D42" s="29">
        <v>500584.6</v>
      </c>
      <c r="E42" s="30"/>
      <c r="F42" s="31">
        <f t="shared" si="0"/>
        <v>500584.6</v>
      </c>
      <c r="G42" s="30">
        <v>-50058.46</v>
      </c>
      <c r="H42" s="31">
        <f t="shared" si="24"/>
        <v>450526.13999999996</v>
      </c>
      <c r="I42" s="30"/>
      <c r="J42" s="31">
        <f t="shared" si="25"/>
        <v>450526.13999999996</v>
      </c>
      <c r="K42" s="1"/>
      <c r="L42" s="32">
        <f t="shared" si="26"/>
        <v>450526.13999999996</v>
      </c>
      <c r="M42" s="32">
        <v>0</v>
      </c>
      <c r="N42" s="30"/>
      <c r="O42" s="31">
        <f t="shared" si="4"/>
        <v>0</v>
      </c>
      <c r="P42" s="30"/>
      <c r="Q42" s="31">
        <f t="shared" si="27"/>
        <v>0</v>
      </c>
      <c r="R42" s="1"/>
      <c r="S42" s="32">
        <f t="shared" si="28"/>
        <v>0</v>
      </c>
      <c r="T42" s="32">
        <v>0</v>
      </c>
      <c r="U42" s="29"/>
      <c r="V42" s="31">
        <f t="shared" si="5"/>
        <v>0</v>
      </c>
      <c r="W42" s="30"/>
      <c r="X42" s="31">
        <f t="shared" si="29"/>
        <v>0</v>
      </c>
      <c r="Y42" s="1"/>
      <c r="Z42" s="32">
        <f t="shared" si="30"/>
        <v>0</v>
      </c>
      <c r="AA42" s="12" t="s">
        <v>138</v>
      </c>
      <c r="AC42" s="33"/>
    </row>
    <row r="43" spans="1:29" x14ac:dyDescent="0.35">
      <c r="A43" s="113"/>
      <c r="B43" s="77" t="s">
        <v>199</v>
      </c>
      <c r="C43" s="71"/>
      <c r="D43" s="29"/>
      <c r="E43" s="30"/>
      <c r="F43" s="31"/>
      <c r="G43" s="30">
        <v>364911.96</v>
      </c>
      <c r="H43" s="31">
        <f t="shared" si="24"/>
        <v>364911.96</v>
      </c>
      <c r="I43" s="30"/>
      <c r="J43" s="31">
        <f t="shared" si="25"/>
        <v>364911.96</v>
      </c>
      <c r="K43" s="1">
        <v>187884.84899999999</v>
      </c>
      <c r="L43" s="32">
        <f t="shared" si="26"/>
        <v>552796.80900000001</v>
      </c>
      <c r="M43" s="32"/>
      <c r="N43" s="30"/>
      <c r="O43" s="31"/>
      <c r="P43" s="30"/>
      <c r="Q43" s="31">
        <f t="shared" si="27"/>
        <v>0</v>
      </c>
      <c r="R43" s="1"/>
      <c r="S43" s="32">
        <f t="shared" si="28"/>
        <v>0</v>
      </c>
      <c r="T43" s="32"/>
      <c r="U43" s="29"/>
      <c r="V43" s="31"/>
      <c r="W43" s="30"/>
      <c r="X43" s="31">
        <f t="shared" si="29"/>
        <v>0</v>
      </c>
      <c r="Y43" s="1"/>
      <c r="Z43" s="32">
        <f t="shared" si="30"/>
        <v>0</v>
      </c>
      <c r="AA43" s="12" t="s">
        <v>132</v>
      </c>
      <c r="AC43" s="33"/>
    </row>
    <row r="44" spans="1:29" ht="54" x14ac:dyDescent="0.35">
      <c r="A44" s="70" t="s">
        <v>145</v>
      </c>
      <c r="B44" s="78" t="s">
        <v>193</v>
      </c>
      <c r="C44" s="77" t="s">
        <v>28</v>
      </c>
      <c r="D44" s="29">
        <v>25000</v>
      </c>
      <c r="E44" s="30"/>
      <c r="F44" s="31">
        <f t="shared" si="0"/>
        <v>25000</v>
      </c>
      <c r="G44" s="30">
        <f>G46+G48</f>
        <v>186763.856</v>
      </c>
      <c r="H44" s="31">
        <f t="shared" si="24"/>
        <v>211763.856</v>
      </c>
      <c r="I44" s="30">
        <f>I46+I48</f>
        <v>0</v>
      </c>
      <c r="J44" s="31">
        <f t="shared" si="25"/>
        <v>211763.856</v>
      </c>
      <c r="K44" s="1">
        <f>K46+K48+K47</f>
        <v>-48973.177000000003</v>
      </c>
      <c r="L44" s="32">
        <f t="shared" si="26"/>
        <v>162790.679</v>
      </c>
      <c r="M44" s="32">
        <v>100000</v>
      </c>
      <c r="N44" s="30"/>
      <c r="O44" s="31">
        <f t="shared" si="4"/>
        <v>100000</v>
      </c>
      <c r="P44" s="30">
        <f>P46+P48</f>
        <v>409465.24400000001</v>
      </c>
      <c r="Q44" s="31">
        <f t="shared" si="27"/>
        <v>509465.24400000001</v>
      </c>
      <c r="R44" s="1">
        <f>R46+R48+R47</f>
        <v>48973.176999999996</v>
      </c>
      <c r="S44" s="32">
        <f t="shared" si="28"/>
        <v>558438.42099999997</v>
      </c>
      <c r="T44" s="32">
        <v>757100.7</v>
      </c>
      <c r="U44" s="29"/>
      <c r="V44" s="31">
        <f t="shared" si="5"/>
        <v>757100.7</v>
      </c>
      <c r="W44" s="30">
        <f>W46+W48</f>
        <v>-11041.07</v>
      </c>
      <c r="X44" s="31">
        <f t="shared" si="29"/>
        <v>746059.63</v>
      </c>
      <c r="Y44" s="1">
        <f>Y46+Y48+Y47</f>
        <v>0</v>
      </c>
      <c r="Z44" s="32">
        <f t="shared" si="30"/>
        <v>746059.63</v>
      </c>
      <c r="AA44" s="12"/>
      <c r="AC44" s="33"/>
    </row>
    <row r="45" spans="1:29" x14ac:dyDescent="0.35">
      <c r="A45" s="79"/>
      <c r="B45" s="78" t="s">
        <v>5</v>
      </c>
      <c r="C45" s="77"/>
      <c r="D45" s="29"/>
      <c r="E45" s="30"/>
      <c r="F45" s="31"/>
      <c r="G45" s="30"/>
      <c r="H45" s="31"/>
      <c r="I45" s="30"/>
      <c r="J45" s="31"/>
      <c r="K45" s="1"/>
      <c r="L45" s="32"/>
      <c r="M45" s="32"/>
      <c r="N45" s="30"/>
      <c r="O45" s="31"/>
      <c r="P45" s="30"/>
      <c r="Q45" s="31"/>
      <c r="R45" s="1"/>
      <c r="S45" s="32"/>
      <c r="T45" s="32"/>
      <c r="U45" s="29"/>
      <c r="V45" s="31"/>
      <c r="W45" s="30"/>
      <c r="X45" s="31"/>
      <c r="Y45" s="1"/>
      <c r="Z45" s="32"/>
      <c r="AA45" s="12"/>
      <c r="AC45" s="33"/>
    </row>
    <row r="46" spans="1:29" s="2" customFormat="1" hidden="1" x14ac:dyDescent="0.35">
      <c r="A46" s="37"/>
      <c r="B46" s="27" t="s">
        <v>6</v>
      </c>
      <c r="C46" s="28"/>
      <c r="D46" s="29"/>
      <c r="E46" s="30"/>
      <c r="F46" s="31">
        <v>25000</v>
      </c>
      <c r="G46" s="30">
        <v>-25000</v>
      </c>
      <c r="H46" s="31">
        <f t="shared" si="24"/>
        <v>0</v>
      </c>
      <c r="I46" s="30"/>
      <c r="J46" s="31">
        <f t="shared" ref="J46:J55" si="31">H46+I46</f>
        <v>0</v>
      </c>
      <c r="K46" s="1"/>
      <c r="L46" s="31">
        <f t="shared" ref="L46:L55" si="32">J46+K46</f>
        <v>0</v>
      </c>
      <c r="M46" s="32"/>
      <c r="N46" s="30"/>
      <c r="O46" s="31">
        <v>100000</v>
      </c>
      <c r="P46" s="30">
        <v>409465.24400000001</v>
      </c>
      <c r="Q46" s="31">
        <f t="shared" si="27"/>
        <v>509465.24400000001</v>
      </c>
      <c r="R46" s="1">
        <f>-142000+48973.177</f>
        <v>-93026.823000000004</v>
      </c>
      <c r="S46" s="31">
        <f t="shared" ref="S46:S55" si="33">Q46+R46</f>
        <v>416438.42099999997</v>
      </c>
      <c r="T46" s="32"/>
      <c r="U46" s="29"/>
      <c r="V46" s="31">
        <v>757100.7</v>
      </c>
      <c r="W46" s="30">
        <v>-11041.07</v>
      </c>
      <c r="X46" s="31">
        <f t="shared" si="29"/>
        <v>746059.63</v>
      </c>
      <c r="Y46" s="1"/>
      <c r="Z46" s="31">
        <f t="shared" ref="Z46:Z55" si="34">X46+Y46</f>
        <v>746059.63</v>
      </c>
      <c r="AA46" s="12" t="s">
        <v>133</v>
      </c>
      <c r="AB46" s="9" t="s">
        <v>25</v>
      </c>
      <c r="AC46" s="33"/>
    </row>
    <row r="47" spans="1:29" x14ac:dyDescent="0.35">
      <c r="A47" s="79"/>
      <c r="B47" s="78" t="s">
        <v>64</v>
      </c>
      <c r="C47" s="77"/>
      <c r="D47" s="29"/>
      <c r="E47" s="30"/>
      <c r="F47" s="31"/>
      <c r="G47" s="30"/>
      <c r="H47" s="31"/>
      <c r="I47" s="30"/>
      <c r="J47" s="31"/>
      <c r="K47" s="1"/>
      <c r="L47" s="32">
        <f t="shared" si="32"/>
        <v>0</v>
      </c>
      <c r="M47" s="32"/>
      <c r="N47" s="30"/>
      <c r="O47" s="31"/>
      <c r="P47" s="30"/>
      <c r="Q47" s="31"/>
      <c r="R47" s="1">
        <v>142000</v>
      </c>
      <c r="S47" s="32">
        <f t="shared" si="33"/>
        <v>142000</v>
      </c>
      <c r="T47" s="32"/>
      <c r="U47" s="29"/>
      <c r="V47" s="31"/>
      <c r="W47" s="30"/>
      <c r="X47" s="31"/>
      <c r="Y47" s="1"/>
      <c r="Z47" s="32">
        <f t="shared" si="34"/>
        <v>0</v>
      </c>
      <c r="AA47" s="12" t="s">
        <v>137</v>
      </c>
      <c r="AC47" s="33"/>
    </row>
    <row r="48" spans="1:29" x14ac:dyDescent="0.35">
      <c r="A48" s="79"/>
      <c r="B48" s="77" t="s">
        <v>199</v>
      </c>
      <c r="C48" s="77"/>
      <c r="D48" s="29"/>
      <c r="E48" s="30"/>
      <c r="F48" s="31"/>
      <c r="G48" s="30">
        <v>211763.856</v>
      </c>
      <c r="H48" s="31">
        <f t="shared" si="24"/>
        <v>211763.856</v>
      </c>
      <c r="I48" s="30"/>
      <c r="J48" s="31">
        <f t="shared" si="31"/>
        <v>211763.856</v>
      </c>
      <c r="K48" s="1">
        <v>-48973.177000000003</v>
      </c>
      <c r="L48" s="32">
        <f t="shared" si="32"/>
        <v>162790.679</v>
      </c>
      <c r="M48" s="32"/>
      <c r="N48" s="30"/>
      <c r="O48" s="31"/>
      <c r="P48" s="30"/>
      <c r="Q48" s="31">
        <f t="shared" si="27"/>
        <v>0</v>
      </c>
      <c r="R48" s="1"/>
      <c r="S48" s="32">
        <f t="shared" si="33"/>
        <v>0</v>
      </c>
      <c r="T48" s="32"/>
      <c r="U48" s="29"/>
      <c r="V48" s="31"/>
      <c r="W48" s="30"/>
      <c r="X48" s="31">
        <f t="shared" si="29"/>
        <v>0</v>
      </c>
      <c r="Y48" s="1"/>
      <c r="Z48" s="32">
        <f t="shared" si="34"/>
        <v>0</v>
      </c>
      <c r="AA48" s="12" t="s">
        <v>133</v>
      </c>
      <c r="AC48" s="33"/>
    </row>
    <row r="49" spans="1:30" ht="54" x14ac:dyDescent="0.35">
      <c r="A49" s="106" t="s">
        <v>146</v>
      </c>
      <c r="B49" s="110" t="s">
        <v>125</v>
      </c>
      <c r="C49" s="77" t="s">
        <v>28</v>
      </c>
      <c r="D49" s="29">
        <v>157309.6</v>
      </c>
      <c r="E49" s="30"/>
      <c r="F49" s="31">
        <f t="shared" si="0"/>
        <v>157309.6</v>
      </c>
      <c r="G49" s="30">
        <v>6917.74</v>
      </c>
      <c r="H49" s="31">
        <f t="shared" si="24"/>
        <v>164227.34</v>
      </c>
      <c r="I49" s="30"/>
      <c r="J49" s="31">
        <f t="shared" si="31"/>
        <v>164227.34</v>
      </c>
      <c r="K49" s="1"/>
      <c r="L49" s="32">
        <f t="shared" si="32"/>
        <v>164227.34</v>
      </c>
      <c r="M49" s="32">
        <v>0</v>
      </c>
      <c r="N49" s="30"/>
      <c r="O49" s="31">
        <f t="shared" si="4"/>
        <v>0</v>
      </c>
      <c r="P49" s="30"/>
      <c r="Q49" s="31">
        <f t="shared" si="27"/>
        <v>0</v>
      </c>
      <c r="R49" s="1"/>
      <c r="S49" s="32">
        <f t="shared" si="33"/>
        <v>0</v>
      </c>
      <c r="T49" s="32">
        <v>0</v>
      </c>
      <c r="U49" s="29"/>
      <c r="V49" s="31">
        <f t="shared" si="5"/>
        <v>0</v>
      </c>
      <c r="W49" s="30"/>
      <c r="X49" s="31">
        <f t="shared" si="29"/>
        <v>0</v>
      </c>
      <c r="Y49" s="1"/>
      <c r="Z49" s="32">
        <f t="shared" si="34"/>
        <v>0</v>
      </c>
      <c r="AA49" s="12" t="s">
        <v>134</v>
      </c>
      <c r="AC49" s="33"/>
    </row>
    <row r="50" spans="1:30" ht="36" x14ac:dyDescent="0.35">
      <c r="A50" s="107"/>
      <c r="B50" s="111"/>
      <c r="C50" s="77" t="s">
        <v>38</v>
      </c>
      <c r="D50" s="29">
        <v>1534.9</v>
      </c>
      <c r="E50" s="30"/>
      <c r="F50" s="31">
        <f t="shared" si="0"/>
        <v>1534.9</v>
      </c>
      <c r="G50" s="30"/>
      <c r="H50" s="31">
        <f t="shared" si="24"/>
        <v>1534.9</v>
      </c>
      <c r="I50" s="30"/>
      <c r="J50" s="31">
        <f t="shared" si="31"/>
        <v>1534.9</v>
      </c>
      <c r="K50" s="1"/>
      <c r="L50" s="32">
        <f t="shared" si="32"/>
        <v>1534.9</v>
      </c>
      <c r="M50" s="32">
        <v>0</v>
      </c>
      <c r="N50" s="30"/>
      <c r="O50" s="31">
        <f t="shared" si="4"/>
        <v>0</v>
      </c>
      <c r="P50" s="30"/>
      <c r="Q50" s="31">
        <f t="shared" si="27"/>
        <v>0</v>
      </c>
      <c r="R50" s="1"/>
      <c r="S50" s="32">
        <f t="shared" si="33"/>
        <v>0</v>
      </c>
      <c r="T50" s="32">
        <v>0</v>
      </c>
      <c r="U50" s="29"/>
      <c r="V50" s="31">
        <f t="shared" si="5"/>
        <v>0</v>
      </c>
      <c r="W50" s="30"/>
      <c r="X50" s="31">
        <f t="shared" si="29"/>
        <v>0</v>
      </c>
      <c r="Y50" s="1"/>
      <c r="Z50" s="32">
        <f t="shared" si="34"/>
        <v>0</v>
      </c>
      <c r="AA50" s="12" t="s">
        <v>134</v>
      </c>
      <c r="AC50" s="33"/>
    </row>
    <row r="51" spans="1:30" ht="54" x14ac:dyDescent="0.35">
      <c r="A51" s="106" t="s">
        <v>147</v>
      </c>
      <c r="B51" s="110" t="s">
        <v>126</v>
      </c>
      <c r="C51" s="77" t="s">
        <v>28</v>
      </c>
      <c r="D51" s="29">
        <v>122109.1</v>
      </c>
      <c r="E51" s="30"/>
      <c r="F51" s="31">
        <f t="shared" si="0"/>
        <v>122109.1</v>
      </c>
      <c r="G51" s="30">
        <v>65.174000000000007</v>
      </c>
      <c r="H51" s="31">
        <f t="shared" si="24"/>
        <v>122174.274</v>
      </c>
      <c r="I51" s="30"/>
      <c r="J51" s="31">
        <f t="shared" si="31"/>
        <v>122174.274</v>
      </c>
      <c r="K51" s="1"/>
      <c r="L51" s="32">
        <f t="shared" si="32"/>
        <v>122174.274</v>
      </c>
      <c r="M51" s="32">
        <v>0</v>
      </c>
      <c r="N51" s="30"/>
      <c r="O51" s="31">
        <f t="shared" si="4"/>
        <v>0</v>
      </c>
      <c r="P51" s="30"/>
      <c r="Q51" s="31">
        <f t="shared" si="27"/>
        <v>0</v>
      </c>
      <c r="R51" s="1"/>
      <c r="S51" s="32">
        <f t="shared" si="33"/>
        <v>0</v>
      </c>
      <c r="T51" s="32">
        <v>0</v>
      </c>
      <c r="U51" s="29"/>
      <c r="V51" s="31">
        <f t="shared" si="5"/>
        <v>0</v>
      </c>
      <c r="W51" s="30"/>
      <c r="X51" s="31">
        <f t="shared" si="29"/>
        <v>0</v>
      </c>
      <c r="Y51" s="1"/>
      <c r="Z51" s="32">
        <f t="shared" si="34"/>
        <v>0</v>
      </c>
      <c r="AA51" s="12" t="s">
        <v>135</v>
      </c>
      <c r="AC51" s="33"/>
    </row>
    <row r="52" spans="1:30" ht="36" x14ac:dyDescent="0.35">
      <c r="A52" s="107"/>
      <c r="B52" s="111"/>
      <c r="C52" s="77" t="s">
        <v>38</v>
      </c>
      <c r="D52" s="29">
        <v>377.3</v>
      </c>
      <c r="E52" s="30"/>
      <c r="F52" s="31">
        <f t="shared" si="0"/>
        <v>377.3</v>
      </c>
      <c r="G52" s="30"/>
      <c r="H52" s="31">
        <f t="shared" si="24"/>
        <v>377.3</v>
      </c>
      <c r="I52" s="30"/>
      <c r="J52" s="31">
        <f t="shared" si="31"/>
        <v>377.3</v>
      </c>
      <c r="K52" s="1"/>
      <c r="L52" s="32">
        <f t="shared" si="32"/>
        <v>377.3</v>
      </c>
      <c r="M52" s="32">
        <v>0</v>
      </c>
      <c r="N52" s="30"/>
      <c r="O52" s="31">
        <f t="shared" si="4"/>
        <v>0</v>
      </c>
      <c r="P52" s="30"/>
      <c r="Q52" s="31">
        <f t="shared" si="27"/>
        <v>0</v>
      </c>
      <c r="R52" s="1"/>
      <c r="S52" s="32">
        <f t="shared" si="33"/>
        <v>0</v>
      </c>
      <c r="T52" s="32">
        <v>0</v>
      </c>
      <c r="U52" s="29"/>
      <c r="V52" s="31">
        <f t="shared" si="5"/>
        <v>0</v>
      </c>
      <c r="W52" s="30"/>
      <c r="X52" s="31">
        <f t="shared" si="29"/>
        <v>0</v>
      </c>
      <c r="Y52" s="1"/>
      <c r="Z52" s="32">
        <f t="shared" si="34"/>
        <v>0</v>
      </c>
      <c r="AA52" s="12" t="s">
        <v>135</v>
      </c>
      <c r="AC52" s="33"/>
    </row>
    <row r="53" spans="1:30" ht="54" x14ac:dyDescent="0.35">
      <c r="A53" s="106" t="s">
        <v>148</v>
      </c>
      <c r="B53" s="110" t="s">
        <v>127</v>
      </c>
      <c r="C53" s="77" t="s">
        <v>28</v>
      </c>
      <c r="D53" s="29">
        <v>53552.5</v>
      </c>
      <c r="E53" s="30"/>
      <c r="F53" s="31">
        <f t="shared" si="0"/>
        <v>53552.5</v>
      </c>
      <c r="G53" s="30"/>
      <c r="H53" s="31">
        <f t="shared" si="24"/>
        <v>53552.5</v>
      </c>
      <c r="I53" s="30"/>
      <c r="J53" s="31">
        <f t="shared" si="31"/>
        <v>53552.5</v>
      </c>
      <c r="K53" s="1"/>
      <c r="L53" s="32">
        <f t="shared" si="32"/>
        <v>53552.5</v>
      </c>
      <c r="M53" s="32">
        <v>51507.3</v>
      </c>
      <c r="N53" s="30"/>
      <c r="O53" s="31">
        <f t="shared" si="4"/>
        <v>51507.3</v>
      </c>
      <c r="P53" s="30"/>
      <c r="Q53" s="31">
        <f t="shared" si="27"/>
        <v>51507.3</v>
      </c>
      <c r="R53" s="1"/>
      <c r="S53" s="32">
        <f t="shared" si="33"/>
        <v>51507.3</v>
      </c>
      <c r="T53" s="32">
        <v>0</v>
      </c>
      <c r="U53" s="29"/>
      <c r="V53" s="31">
        <f t="shared" si="5"/>
        <v>0</v>
      </c>
      <c r="W53" s="30"/>
      <c r="X53" s="31">
        <f t="shared" si="29"/>
        <v>0</v>
      </c>
      <c r="Y53" s="1"/>
      <c r="Z53" s="32">
        <f t="shared" si="34"/>
        <v>0</v>
      </c>
      <c r="AA53" s="12" t="s">
        <v>136</v>
      </c>
      <c r="AC53" s="33"/>
    </row>
    <row r="54" spans="1:30" ht="36" x14ac:dyDescent="0.35">
      <c r="A54" s="107"/>
      <c r="B54" s="111"/>
      <c r="C54" s="77" t="s">
        <v>38</v>
      </c>
      <c r="D54" s="29">
        <v>0</v>
      </c>
      <c r="E54" s="30"/>
      <c r="F54" s="31">
        <f t="shared" si="0"/>
        <v>0</v>
      </c>
      <c r="G54" s="30"/>
      <c r="H54" s="31">
        <f t="shared" si="24"/>
        <v>0</v>
      </c>
      <c r="I54" s="30"/>
      <c r="J54" s="31">
        <f t="shared" si="31"/>
        <v>0</v>
      </c>
      <c r="K54" s="1"/>
      <c r="L54" s="32">
        <f t="shared" si="32"/>
        <v>0</v>
      </c>
      <c r="M54" s="32">
        <v>1410.5</v>
      </c>
      <c r="N54" s="30"/>
      <c r="O54" s="31">
        <f t="shared" si="4"/>
        <v>1410.5</v>
      </c>
      <c r="P54" s="30"/>
      <c r="Q54" s="31">
        <f t="shared" si="27"/>
        <v>1410.5</v>
      </c>
      <c r="R54" s="1"/>
      <c r="S54" s="32">
        <f t="shared" si="33"/>
        <v>1410.5</v>
      </c>
      <c r="T54" s="32">
        <v>0</v>
      </c>
      <c r="U54" s="29"/>
      <c r="V54" s="31">
        <f t="shared" si="5"/>
        <v>0</v>
      </c>
      <c r="W54" s="30"/>
      <c r="X54" s="31">
        <f t="shared" si="29"/>
        <v>0</v>
      </c>
      <c r="Y54" s="1"/>
      <c r="Z54" s="32">
        <f t="shared" si="34"/>
        <v>0</v>
      </c>
      <c r="AA54" s="12" t="s">
        <v>136</v>
      </c>
      <c r="AC54" s="33"/>
    </row>
    <row r="55" spans="1:30" ht="54" x14ac:dyDescent="0.35">
      <c r="A55" s="70" t="s">
        <v>149</v>
      </c>
      <c r="B55" s="78" t="s">
        <v>216</v>
      </c>
      <c r="C55" s="77" t="s">
        <v>28</v>
      </c>
      <c r="D55" s="29"/>
      <c r="E55" s="30"/>
      <c r="F55" s="31"/>
      <c r="G55" s="30">
        <f>G57+G58</f>
        <v>121768.00599999999</v>
      </c>
      <c r="H55" s="31">
        <f t="shared" si="24"/>
        <v>121768.00599999999</v>
      </c>
      <c r="I55" s="30">
        <f>I57+I58</f>
        <v>0</v>
      </c>
      <c r="J55" s="31">
        <f t="shared" si="31"/>
        <v>121768.00599999999</v>
      </c>
      <c r="K55" s="1">
        <f>K57+K58</f>
        <v>0</v>
      </c>
      <c r="L55" s="32">
        <f t="shared" si="32"/>
        <v>121768.00599999999</v>
      </c>
      <c r="M55" s="32"/>
      <c r="N55" s="30"/>
      <c r="O55" s="31"/>
      <c r="P55" s="30"/>
      <c r="Q55" s="31">
        <f t="shared" si="27"/>
        <v>0</v>
      </c>
      <c r="R55" s="1"/>
      <c r="S55" s="32">
        <f t="shared" si="33"/>
        <v>0</v>
      </c>
      <c r="T55" s="32"/>
      <c r="U55" s="29"/>
      <c r="V55" s="31"/>
      <c r="W55" s="30"/>
      <c r="X55" s="31">
        <f t="shared" si="29"/>
        <v>0</v>
      </c>
      <c r="Y55" s="1"/>
      <c r="Z55" s="32">
        <f t="shared" si="34"/>
        <v>0</v>
      </c>
      <c r="AA55" s="12"/>
      <c r="AC55" s="33"/>
    </row>
    <row r="56" spans="1:30" x14ac:dyDescent="0.35">
      <c r="A56" s="70"/>
      <c r="B56" s="78" t="s">
        <v>5</v>
      </c>
      <c r="C56" s="77"/>
      <c r="D56" s="29"/>
      <c r="E56" s="30"/>
      <c r="F56" s="31"/>
      <c r="G56" s="30"/>
      <c r="H56" s="31"/>
      <c r="I56" s="30"/>
      <c r="J56" s="31"/>
      <c r="K56" s="1"/>
      <c r="L56" s="32"/>
      <c r="M56" s="32"/>
      <c r="N56" s="30"/>
      <c r="O56" s="31"/>
      <c r="P56" s="30"/>
      <c r="Q56" s="31"/>
      <c r="R56" s="1"/>
      <c r="S56" s="32"/>
      <c r="T56" s="32"/>
      <c r="U56" s="29"/>
      <c r="V56" s="31"/>
      <c r="W56" s="30"/>
      <c r="X56" s="31"/>
      <c r="Y56" s="1"/>
      <c r="Z56" s="32"/>
      <c r="AA56" s="12"/>
      <c r="AC56" s="33"/>
    </row>
    <row r="57" spans="1:30" s="2" customFormat="1" hidden="1" x14ac:dyDescent="0.35">
      <c r="A57" s="38"/>
      <c r="B57" s="27" t="s">
        <v>6</v>
      </c>
      <c r="C57" s="28"/>
      <c r="D57" s="29"/>
      <c r="E57" s="30"/>
      <c r="F57" s="31"/>
      <c r="G57" s="30">
        <v>95080.23</v>
      </c>
      <c r="H57" s="31">
        <f t="shared" si="24"/>
        <v>95080.23</v>
      </c>
      <c r="I57" s="30"/>
      <c r="J57" s="31">
        <f t="shared" ref="J57:J59" si="35">H57+I57</f>
        <v>95080.23</v>
      </c>
      <c r="K57" s="1"/>
      <c r="L57" s="31">
        <f t="shared" ref="L57:L59" si="36">J57+K57</f>
        <v>95080.23</v>
      </c>
      <c r="M57" s="32"/>
      <c r="N57" s="30"/>
      <c r="O57" s="31"/>
      <c r="P57" s="30"/>
      <c r="Q57" s="31">
        <f t="shared" si="27"/>
        <v>0</v>
      </c>
      <c r="R57" s="1"/>
      <c r="S57" s="31">
        <f t="shared" ref="S57:S59" si="37">Q57+R57</f>
        <v>0</v>
      </c>
      <c r="T57" s="32"/>
      <c r="U57" s="29"/>
      <c r="V57" s="31"/>
      <c r="W57" s="30"/>
      <c r="X57" s="31">
        <f t="shared" si="29"/>
        <v>0</v>
      </c>
      <c r="Y57" s="1"/>
      <c r="Z57" s="31">
        <f t="shared" ref="Z57:Z59" si="38">X57+Y57</f>
        <v>0</v>
      </c>
      <c r="AA57" s="12" t="s">
        <v>217</v>
      </c>
      <c r="AB57" s="9" t="s">
        <v>25</v>
      </c>
      <c r="AC57" s="33"/>
    </row>
    <row r="58" spans="1:30" x14ac:dyDescent="0.35">
      <c r="A58" s="70"/>
      <c r="B58" s="78" t="s">
        <v>199</v>
      </c>
      <c r="C58" s="77"/>
      <c r="D58" s="29"/>
      <c r="E58" s="30"/>
      <c r="F58" s="31"/>
      <c r="G58" s="30">
        <v>26687.776000000002</v>
      </c>
      <c r="H58" s="31">
        <f t="shared" si="24"/>
        <v>26687.776000000002</v>
      </c>
      <c r="I58" s="30"/>
      <c r="J58" s="31">
        <f t="shared" si="35"/>
        <v>26687.776000000002</v>
      </c>
      <c r="K58" s="1"/>
      <c r="L58" s="32">
        <f t="shared" si="36"/>
        <v>26687.776000000002</v>
      </c>
      <c r="M58" s="32"/>
      <c r="N58" s="30"/>
      <c r="O58" s="31"/>
      <c r="P58" s="30"/>
      <c r="Q58" s="31">
        <f t="shared" si="27"/>
        <v>0</v>
      </c>
      <c r="R58" s="1"/>
      <c r="S58" s="32">
        <f t="shared" si="37"/>
        <v>0</v>
      </c>
      <c r="T58" s="32"/>
      <c r="U58" s="29"/>
      <c r="V58" s="31"/>
      <c r="W58" s="30"/>
      <c r="X58" s="31">
        <f t="shared" si="29"/>
        <v>0</v>
      </c>
      <c r="Y58" s="1"/>
      <c r="Z58" s="32">
        <f t="shared" si="38"/>
        <v>0</v>
      </c>
      <c r="AA58" s="12" t="s">
        <v>217</v>
      </c>
      <c r="AC58" s="33"/>
    </row>
    <row r="59" spans="1:30" ht="54" x14ac:dyDescent="0.35">
      <c r="A59" s="70" t="s">
        <v>150</v>
      </c>
      <c r="B59" s="78" t="s">
        <v>218</v>
      </c>
      <c r="C59" s="77" t="s">
        <v>28</v>
      </c>
      <c r="D59" s="29"/>
      <c r="E59" s="30"/>
      <c r="F59" s="31"/>
      <c r="G59" s="30">
        <f>G61+G62</f>
        <v>13869.562</v>
      </c>
      <c r="H59" s="31">
        <f t="shared" si="24"/>
        <v>13869.562</v>
      </c>
      <c r="I59" s="30">
        <f>I61+I62</f>
        <v>0</v>
      </c>
      <c r="J59" s="31">
        <f t="shared" si="35"/>
        <v>13869.562</v>
      </c>
      <c r="K59" s="1">
        <f>K61+K62</f>
        <v>0</v>
      </c>
      <c r="L59" s="32">
        <f t="shared" si="36"/>
        <v>13869.562</v>
      </c>
      <c r="M59" s="32"/>
      <c r="N59" s="30"/>
      <c r="O59" s="31"/>
      <c r="P59" s="30"/>
      <c r="Q59" s="31">
        <f t="shared" si="27"/>
        <v>0</v>
      </c>
      <c r="R59" s="1"/>
      <c r="S59" s="32">
        <f t="shared" si="37"/>
        <v>0</v>
      </c>
      <c r="T59" s="32"/>
      <c r="U59" s="29"/>
      <c r="V59" s="31"/>
      <c r="W59" s="30"/>
      <c r="X59" s="31">
        <f t="shared" si="29"/>
        <v>0</v>
      </c>
      <c r="Y59" s="1"/>
      <c r="Z59" s="32">
        <f t="shared" si="38"/>
        <v>0</v>
      </c>
      <c r="AA59" s="12"/>
      <c r="AC59" s="33"/>
    </row>
    <row r="60" spans="1:30" x14ac:dyDescent="0.35">
      <c r="A60" s="70"/>
      <c r="B60" s="78" t="s">
        <v>5</v>
      </c>
      <c r="C60" s="77"/>
      <c r="D60" s="29"/>
      <c r="E60" s="30"/>
      <c r="F60" s="31"/>
      <c r="G60" s="30"/>
      <c r="H60" s="31"/>
      <c r="I60" s="30"/>
      <c r="J60" s="31"/>
      <c r="K60" s="1"/>
      <c r="L60" s="32"/>
      <c r="M60" s="32"/>
      <c r="N60" s="30"/>
      <c r="O60" s="31"/>
      <c r="P60" s="30"/>
      <c r="Q60" s="31"/>
      <c r="R60" s="1"/>
      <c r="S60" s="32"/>
      <c r="T60" s="32"/>
      <c r="U60" s="29"/>
      <c r="V60" s="31"/>
      <c r="W60" s="30"/>
      <c r="X60" s="31"/>
      <c r="Y60" s="1"/>
      <c r="Z60" s="32"/>
      <c r="AA60" s="12"/>
      <c r="AC60" s="33"/>
    </row>
    <row r="61" spans="1:30" s="2" customFormat="1" hidden="1" x14ac:dyDescent="0.35">
      <c r="A61" s="38"/>
      <c r="B61" s="27" t="s">
        <v>6</v>
      </c>
      <c r="C61" s="28"/>
      <c r="D61" s="29"/>
      <c r="E61" s="30"/>
      <c r="F61" s="31"/>
      <c r="G61" s="30">
        <v>3705.857</v>
      </c>
      <c r="H61" s="31">
        <f t="shared" si="24"/>
        <v>3705.857</v>
      </c>
      <c r="I61" s="30"/>
      <c r="J61" s="31">
        <f t="shared" ref="J61:J64" si="39">H61+I61</f>
        <v>3705.857</v>
      </c>
      <c r="K61" s="1"/>
      <c r="L61" s="31">
        <f t="shared" ref="L61:L64" si="40">J61+K61</f>
        <v>3705.857</v>
      </c>
      <c r="M61" s="32"/>
      <c r="N61" s="30"/>
      <c r="O61" s="31"/>
      <c r="P61" s="30"/>
      <c r="Q61" s="31">
        <f t="shared" si="27"/>
        <v>0</v>
      </c>
      <c r="R61" s="1"/>
      <c r="S61" s="31">
        <f t="shared" ref="S61:S64" si="41">Q61+R61</f>
        <v>0</v>
      </c>
      <c r="T61" s="32"/>
      <c r="U61" s="29"/>
      <c r="V61" s="31"/>
      <c r="W61" s="30"/>
      <c r="X61" s="31">
        <f t="shared" si="29"/>
        <v>0</v>
      </c>
      <c r="Y61" s="1"/>
      <c r="Z61" s="31">
        <f t="shared" ref="Z61:Z64" si="42">X61+Y61</f>
        <v>0</v>
      </c>
      <c r="AA61" s="12" t="s">
        <v>219</v>
      </c>
      <c r="AB61" s="9" t="s">
        <v>25</v>
      </c>
      <c r="AC61" s="33"/>
    </row>
    <row r="62" spans="1:30" x14ac:dyDescent="0.35">
      <c r="A62" s="70"/>
      <c r="B62" s="78" t="s">
        <v>199</v>
      </c>
      <c r="C62" s="77"/>
      <c r="D62" s="29"/>
      <c r="E62" s="30"/>
      <c r="F62" s="31"/>
      <c r="G62" s="30">
        <v>10163.705</v>
      </c>
      <c r="H62" s="31">
        <f t="shared" si="24"/>
        <v>10163.705</v>
      </c>
      <c r="I62" s="30"/>
      <c r="J62" s="31">
        <f t="shared" si="39"/>
        <v>10163.705</v>
      </c>
      <c r="K62" s="1"/>
      <c r="L62" s="32">
        <f t="shared" si="40"/>
        <v>10163.705</v>
      </c>
      <c r="M62" s="32"/>
      <c r="N62" s="30"/>
      <c r="O62" s="31"/>
      <c r="P62" s="30"/>
      <c r="Q62" s="31">
        <f t="shared" si="27"/>
        <v>0</v>
      </c>
      <c r="R62" s="1"/>
      <c r="S62" s="32">
        <f t="shared" si="41"/>
        <v>0</v>
      </c>
      <c r="T62" s="32"/>
      <c r="U62" s="29"/>
      <c r="V62" s="31"/>
      <c r="W62" s="30"/>
      <c r="X62" s="31">
        <f t="shared" si="29"/>
        <v>0</v>
      </c>
      <c r="Y62" s="1"/>
      <c r="Z62" s="32">
        <f t="shared" si="42"/>
        <v>0</v>
      </c>
      <c r="AA62" s="12" t="s">
        <v>219</v>
      </c>
      <c r="AC62" s="33"/>
    </row>
    <row r="63" spans="1:30" ht="54" x14ac:dyDescent="0.35">
      <c r="A63" s="70" t="s">
        <v>151</v>
      </c>
      <c r="B63" s="78" t="s">
        <v>235</v>
      </c>
      <c r="C63" s="77" t="s">
        <v>28</v>
      </c>
      <c r="D63" s="29"/>
      <c r="E63" s="30"/>
      <c r="F63" s="31"/>
      <c r="G63" s="30"/>
      <c r="H63" s="31">
        <f t="shared" si="24"/>
        <v>0</v>
      </c>
      <c r="I63" s="30"/>
      <c r="J63" s="31">
        <f t="shared" si="39"/>
        <v>0</v>
      </c>
      <c r="K63" s="1"/>
      <c r="L63" s="32">
        <f t="shared" si="40"/>
        <v>0</v>
      </c>
      <c r="M63" s="32"/>
      <c r="N63" s="30"/>
      <c r="O63" s="31"/>
      <c r="P63" s="30">
        <v>123188.321</v>
      </c>
      <c r="Q63" s="31">
        <f t="shared" si="27"/>
        <v>123188.321</v>
      </c>
      <c r="R63" s="1"/>
      <c r="S63" s="32">
        <f t="shared" si="41"/>
        <v>123188.321</v>
      </c>
      <c r="T63" s="32"/>
      <c r="U63" s="29"/>
      <c r="V63" s="31"/>
      <c r="W63" s="30">
        <v>391659.15399999998</v>
      </c>
      <c r="X63" s="31">
        <f t="shared" si="29"/>
        <v>391659.15399999998</v>
      </c>
      <c r="Y63" s="1"/>
      <c r="Z63" s="32">
        <f t="shared" si="42"/>
        <v>391659.15399999998</v>
      </c>
      <c r="AA63" s="12" t="s">
        <v>236</v>
      </c>
      <c r="AC63" s="33"/>
    </row>
    <row r="64" spans="1:30" x14ac:dyDescent="0.35">
      <c r="A64" s="70"/>
      <c r="B64" s="78" t="s">
        <v>20</v>
      </c>
      <c r="C64" s="80"/>
      <c r="D64" s="14">
        <f>D69+D70+D71+D72+D77+D78+D79+D80+D81+D86+D89+D93+D96+D99</f>
        <v>1627824.9</v>
      </c>
      <c r="E64" s="14">
        <f>E69+E70+E71+E72+E77+E78+E79+E80+E81+E86+E89+E93+E96+E99</f>
        <v>0</v>
      </c>
      <c r="F64" s="15">
        <f t="shared" si="0"/>
        <v>1627824.9</v>
      </c>
      <c r="G64" s="14">
        <f>G69+G70+G71+G72+G77+G78+G79+G80+G81+G86+G89+G93+G96+G99</f>
        <v>-241182.39199999999</v>
      </c>
      <c r="H64" s="15">
        <f t="shared" si="24"/>
        <v>1386642.5079999999</v>
      </c>
      <c r="I64" s="30">
        <f>I69+I70+I71+I72+I77+I78+I79+I80+I81+I86+I89+I93+I96+I99</f>
        <v>29454.86</v>
      </c>
      <c r="J64" s="15">
        <f t="shared" si="39"/>
        <v>1416097.368</v>
      </c>
      <c r="K64" s="14">
        <f>K69+K70+K71+K72+K77+K78+K79+K80+K81+K86+K89+K93+K96+K99+K104+K105</f>
        <v>428575.603</v>
      </c>
      <c r="L64" s="32">
        <f t="shared" si="40"/>
        <v>1844672.9709999999</v>
      </c>
      <c r="M64" s="15">
        <f t="shared" ref="M64:T64" si="43">M69+M70+M71+M72+M77+M78+M79+M80+M81+M86+M89+M93+M96+M99</f>
        <v>1550429.5</v>
      </c>
      <c r="N64" s="14">
        <f>N69+N70+N71+N72+N77+N78+N79+N80+N81+N86+N89+N93+N96+N99</f>
        <v>0</v>
      </c>
      <c r="O64" s="15">
        <f t="shared" si="4"/>
        <v>1550429.5</v>
      </c>
      <c r="P64" s="14">
        <f>P69+P70+P71+P72+P77+P78+P79+P80+P81+P86+P89+P93+P96+P99</f>
        <v>764563.52399999998</v>
      </c>
      <c r="Q64" s="15">
        <f t="shared" si="27"/>
        <v>2314993.0240000002</v>
      </c>
      <c r="R64" s="14">
        <f>R69+R70+R71+R72+R77+R78+R79+R80+R81+R86+R89+R93+R96+R99+R104+R105</f>
        <v>-365677.15599999996</v>
      </c>
      <c r="S64" s="32">
        <f t="shared" si="41"/>
        <v>1949315.8680000002</v>
      </c>
      <c r="T64" s="15">
        <f t="shared" si="43"/>
        <v>1694249.2000000002</v>
      </c>
      <c r="U64" s="14">
        <f>U69+U70+U71+U72+U77+U78+U79+U80+U81+U86+U89+U93+U96+U99</f>
        <v>0</v>
      </c>
      <c r="V64" s="15">
        <f t="shared" si="5"/>
        <v>1694249.2000000002</v>
      </c>
      <c r="W64" s="14">
        <f>W69+W70+W71+W72+W77+W78+W79+W80+W81+W86+W89+W93+W96+W99</f>
        <v>0</v>
      </c>
      <c r="X64" s="15">
        <f t="shared" si="29"/>
        <v>1694249.2000000002</v>
      </c>
      <c r="Y64" s="14">
        <f>Y69+Y70+Y71+Y72+Y77+Y78+Y79+Y80+Y81+Y86+Y89+Y93+Y96+Y99+Y104+Y105</f>
        <v>0</v>
      </c>
      <c r="Z64" s="32">
        <f t="shared" si="42"/>
        <v>1694249.2000000002</v>
      </c>
      <c r="AA64" s="16"/>
      <c r="AB64" s="17"/>
      <c r="AC64" s="24"/>
      <c r="AD64" s="18"/>
    </row>
    <row r="65" spans="1:30" x14ac:dyDescent="0.35">
      <c r="A65" s="70"/>
      <c r="B65" s="71" t="s">
        <v>5</v>
      </c>
      <c r="C65" s="80"/>
      <c r="D65" s="14"/>
      <c r="E65" s="14"/>
      <c r="F65" s="15"/>
      <c r="G65" s="14"/>
      <c r="H65" s="15"/>
      <c r="I65" s="30"/>
      <c r="J65" s="15"/>
      <c r="K65" s="14"/>
      <c r="L65" s="32"/>
      <c r="M65" s="15"/>
      <c r="N65" s="14"/>
      <c r="O65" s="15"/>
      <c r="P65" s="14"/>
      <c r="Q65" s="15"/>
      <c r="R65" s="14"/>
      <c r="S65" s="32"/>
      <c r="T65" s="15"/>
      <c r="U65" s="14"/>
      <c r="V65" s="15"/>
      <c r="W65" s="14"/>
      <c r="X65" s="15"/>
      <c r="Y65" s="14"/>
      <c r="Z65" s="32"/>
      <c r="AA65" s="16"/>
      <c r="AB65" s="17"/>
      <c r="AC65" s="24"/>
      <c r="AD65" s="18"/>
    </row>
    <row r="66" spans="1:30" s="18" customFormat="1" hidden="1" x14ac:dyDescent="0.35">
      <c r="A66" s="13"/>
      <c r="B66" s="19" t="s">
        <v>6</v>
      </c>
      <c r="C66" s="40"/>
      <c r="D66" s="14">
        <f>D69+D70+D71+D77+D78+D79+D80+D83+D74</f>
        <v>373167</v>
      </c>
      <c r="E66" s="14">
        <f>E69+E70+E71+E77+E78+E79+E80+E83+E74</f>
        <v>0</v>
      </c>
      <c r="F66" s="15">
        <f t="shared" si="0"/>
        <v>373167</v>
      </c>
      <c r="G66" s="14">
        <f>G69+G70+G71+G77+G78+G79+G80+G83+G74</f>
        <v>80004.202000000005</v>
      </c>
      <c r="H66" s="15">
        <f t="shared" ref="H66:H81" si="44">F66+G66</f>
        <v>453171.20199999999</v>
      </c>
      <c r="I66" s="30">
        <f>I69+I70+I71+I77+I78+I79+I80+I83+I74</f>
        <v>29454.86</v>
      </c>
      <c r="J66" s="15">
        <f t="shared" ref="J66:J72" si="45">H66+I66</f>
        <v>482626.06199999998</v>
      </c>
      <c r="K66" s="14">
        <f>K69+K70+K71+K77+K78+K79+K80+K83+K74+K104+K105</f>
        <v>261299.772</v>
      </c>
      <c r="L66" s="15">
        <f t="shared" ref="L66:L72" si="46">J66+K66</f>
        <v>743925.83400000003</v>
      </c>
      <c r="M66" s="15">
        <f>M69+M70+M71+M77+M78+M79+M80+M83+M74</f>
        <v>1000406.5</v>
      </c>
      <c r="N66" s="14">
        <f>N69+N70+N71+N72+N77+N78+N79+N80+N83</f>
        <v>0</v>
      </c>
      <c r="O66" s="15">
        <f t="shared" si="4"/>
        <v>1000406.5</v>
      </c>
      <c r="P66" s="14">
        <f>P69+P70+P71+P77+P78+P79+P80+P83+P74</f>
        <v>0</v>
      </c>
      <c r="Q66" s="15">
        <f t="shared" ref="Q66:Q81" si="47">O66+P66</f>
        <v>1000406.5</v>
      </c>
      <c r="R66" s="14">
        <f>R69+R70+R71+R77+R78+R79+R80+R83+R74+R104+R105</f>
        <v>-258438.601</v>
      </c>
      <c r="S66" s="15">
        <f t="shared" ref="S66:S72" si="48">Q66+R66</f>
        <v>741967.89899999998</v>
      </c>
      <c r="T66" s="15">
        <f t="shared" ref="T66" si="49">T69+T70+T71+T72+T77+T78+T79+T80+T83</f>
        <v>1252145.6000000001</v>
      </c>
      <c r="U66" s="14">
        <f>U69+U70+U71+U77+U78+U79+U80+U83+U74</f>
        <v>0</v>
      </c>
      <c r="V66" s="15">
        <f t="shared" si="5"/>
        <v>1252145.6000000001</v>
      </c>
      <c r="W66" s="14">
        <f>W69+W70+W71+W77+W78+W79+W80+W83+W74</f>
        <v>0</v>
      </c>
      <c r="X66" s="15">
        <f t="shared" ref="X66:X81" si="50">V66+W66</f>
        <v>1252145.6000000001</v>
      </c>
      <c r="Y66" s="14">
        <f>Y69+Y70+Y71+Y77+Y78+Y79+Y80+Y83+Y74+Y104+Y105</f>
        <v>0</v>
      </c>
      <c r="Z66" s="15">
        <f t="shared" ref="Z66:Z72" si="51">X66+Y66</f>
        <v>1252145.6000000001</v>
      </c>
      <c r="AA66" s="16"/>
      <c r="AB66" s="17" t="s">
        <v>25</v>
      </c>
      <c r="AC66" s="24"/>
    </row>
    <row r="67" spans="1:30" x14ac:dyDescent="0.35">
      <c r="A67" s="70"/>
      <c r="B67" s="77" t="s">
        <v>64</v>
      </c>
      <c r="C67" s="80"/>
      <c r="D67" s="14">
        <f>D84+D88+D91+D95+D98+D75+D101</f>
        <v>707035.1</v>
      </c>
      <c r="E67" s="14">
        <f>E84+E88+E91+E95+E98+E75+E101</f>
        <v>0</v>
      </c>
      <c r="F67" s="15">
        <f>D67+E67</f>
        <v>707035.1</v>
      </c>
      <c r="G67" s="14">
        <f>G84+G88+G91+G95+G98+G75+G101</f>
        <v>-42548.894</v>
      </c>
      <c r="H67" s="15">
        <f t="shared" si="44"/>
        <v>664486.20600000001</v>
      </c>
      <c r="I67" s="30">
        <f>I84+I88+I91+I95+I98+I75+I101</f>
        <v>0</v>
      </c>
      <c r="J67" s="15">
        <f t="shared" si="45"/>
        <v>664486.20600000001</v>
      </c>
      <c r="K67" s="14">
        <f>K84+K88+K91+K95+K98+K75+K101</f>
        <v>56103.125</v>
      </c>
      <c r="L67" s="32">
        <f t="shared" si="46"/>
        <v>720589.33100000001</v>
      </c>
      <c r="M67" s="15">
        <f>M84+M88+M91+M95+M98+M75+M101</f>
        <v>351507.5</v>
      </c>
      <c r="N67" s="14">
        <f>N84+N88+N91+N95+N98+N75+N101</f>
        <v>0</v>
      </c>
      <c r="O67" s="15">
        <f>M67+N67</f>
        <v>351507.5</v>
      </c>
      <c r="P67" s="14">
        <f>P84+P88+P91+P95+P98+P75+P101</f>
        <v>764563.52399999998</v>
      </c>
      <c r="Q67" s="15">
        <f t="shared" si="47"/>
        <v>1116071.024</v>
      </c>
      <c r="R67" s="14">
        <f>R84+R88+R91+R95+R98+R75+R103+R101</f>
        <v>-107238.55499999999</v>
      </c>
      <c r="S67" s="32">
        <f t="shared" si="48"/>
        <v>1008832.469</v>
      </c>
      <c r="T67" s="15">
        <f t="shared" ref="T67" si="52">T84+T88+T91+T95+T98</f>
        <v>241189.8</v>
      </c>
      <c r="U67" s="14">
        <f>U84+U88+U91+U95+U98+U75</f>
        <v>0</v>
      </c>
      <c r="V67" s="15">
        <f t="shared" si="5"/>
        <v>241189.8</v>
      </c>
      <c r="W67" s="14">
        <f>W84+W88+W91+W95+W98+W75+W103</f>
        <v>0</v>
      </c>
      <c r="X67" s="15">
        <f t="shared" si="50"/>
        <v>241189.8</v>
      </c>
      <c r="Y67" s="14">
        <f>Y84+Y88+Y91+Y95+Y98+Y75+Y103</f>
        <v>0</v>
      </c>
      <c r="Z67" s="32">
        <f t="shared" si="51"/>
        <v>241189.8</v>
      </c>
      <c r="AA67" s="16"/>
      <c r="AB67" s="17"/>
      <c r="AC67" s="24"/>
      <c r="AD67" s="18"/>
    </row>
    <row r="68" spans="1:30" x14ac:dyDescent="0.35">
      <c r="A68" s="70"/>
      <c r="B68" s="77" t="s">
        <v>17</v>
      </c>
      <c r="C68" s="80"/>
      <c r="D68" s="14">
        <f>D92+D102+D76</f>
        <v>547622.80000000005</v>
      </c>
      <c r="E68" s="14">
        <f>E92+E102+E76</f>
        <v>0</v>
      </c>
      <c r="F68" s="15">
        <f t="shared" si="0"/>
        <v>547622.80000000005</v>
      </c>
      <c r="G68" s="14">
        <f>G92+G102+G76</f>
        <v>-278637.69999999995</v>
      </c>
      <c r="H68" s="15">
        <f t="shared" si="44"/>
        <v>268985.10000000009</v>
      </c>
      <c r="I68" s="30">
        <f>I92+I102+I76</f>
        <v>0</v>
      </c>
      <c r="J68" s="15">
        <f t="shared" si="45"/>
        <v>268985.10000000009</v>
      </c>
      <c r="K68" s="14">
        <f>K92+K102+K76+K85</f>
        <v>111172.70600000001</v>
      </c>
      <c r="L68" s="32">
        <f t="shared" si="46"/>
        <v>380157.8060000001</v>
      </c>
      <c r="M68" s="15">
        <f>M92+M102+M76</f>
        <v>198515.5</v>
      </c>
      <c r="N68" s="14">
        <f>N92+N102</f>
        <v>0</v>
      </c>
      <c r="O68" s="15">
        <f t="shared" si="4"/>
        <v>198515.5</v>
      </c>
      <c r="P68" s="14">
        <f>P92+P102+P76</f>
        <v>0</v>
      </c>
      <c r="Q68" s="15">
        <f t="shared" si="47"/>
        <v>198515.5</v>
      </c>
      <c r="R68" s="14">
        <f>R92+R102+R76+R85</f>
        <v>0</v>
      </c>
      <c r="S68" s="32">
        <f t="shared" si="48"/>
        <v>198515.5</v>
      </c>
      <c r="T68" s="15">
        <f>T92+T102</f>
        <v>200913.8</v>
      </c>
      <c r="U68" s="14">
        <f>U92+U102+U76</f>
        <v>0</v>
      </c>
      <c r="V68" s="15">
        <f t="shared" si="5"/>
        <v>200913.8</v>
      </c>
      <c r="W68" s="14">
        <f>W92+W102+W76</f>
        <v>0</v>
      </c>
      <c r="X68" s="15">
        <f t="shared" si="50"/>
        <v>200913.8</v>
      </c>
      <c r="Y68" s="14">
        <f>Y92+Y102+Y76+Y85</f>
        <v>0</v>
      </c>
      <c r="Z68" s="32">
        <f t="shared" si="51"/>
        <v>200913.8</v>
      </c>
      <c r="AA68" s="16"/>
      <c r="AB68" s="17"/>
      <c r="AC68" s="24"/>
      <c r="AD68" s="18"/>
    </row>
    <row r="69" spans="1:30" ht="54" x14ac:dyDescent="0.35">
      <c r="A69" s="70" t="s">
        <v>152</v>
      </c>
      <c r="B69" s="77" t="s">
        <v>29</v>
      </c>
      <c r="C69" s="80" t="s">
        <v>28</v>
      </c>
      <c r="D69" s="32">
        <v>0</v>
      </c>
      <c r="E69" s="31"/>
      <c r="F69" s="31">
        <f t="shared" si="0"/>
        <v>0</v>
      </c>
      <c r="G69" s="31"/>
      <c r="H69" s="31">
        <f t="shared" si="44"/>
        <v>0</v>
      </c>
      <c r="I69" s="31"/>
      <c r="J69" s="31">
        <f t="shared" si="45"/>
        <v>0</v>
      </c>
      <c r="K69" s="35"/>
      <c r="L69" s="32">
        <f t="shared" si="46"/>
        <v>0</v>
      </c>
      <c r="M69" s="32">
        <v>96899.3</v>
      </c>
      <c r="N69" s="31"/>
      <c r="O69" s="31">
        <f t="shared" si="4"/>
        <v>96899.3</v>
      </c>
      <c r="P69" s="31"/>
      <c r="Q69" s="31">
        <f t="shared" si="47"/>
        <v>96899.3</v>
      </c>
      <c r="R69" s="35"/>
      <c r="S69" s="32">
        <f t="shared" si="48"/>
        <v>96899.3</v>
      </c>
      <c r="T69" s="32">
        <v>301615.5</v>
      </c>
      <c r="U69" s="32"/>
      <c r="V69" s="31">
        <f t="shared" si="5"/>
        <v>301615.5</v>
      </c>
      <c r="W69" s="31"/>
      <c r="X69" s="31">
        <f t="shared" si="50"/>
        <v>301615.5</v>
      </c>
      <c r="Y69" s="35"/>
      <c r="Z69" s="32">
        <f t="shared" si="51"/>
        <v>301615.5</v>
      </c>
      <c r="AA69" s="12">
        <v>1710141090</v>
      </c>
      <c r="AC69" s="33"/>
    </row>
    <row r="70" spans="1:30" ht="54" x14ac:dyDescent="0.35">
      <c r="A70" s="70" t="s">
        <v>153</v>
      </c>
      <c r="B70" s="77" t="s">
        <v>194</v>
      </c>
      <c r="C70" s="80" t="s">
        <v>28</v>
      </c>
      <c r="D70" s="32">
        <v>0</v>
      </c>
      <c r="E70" s="31"/>
      <c r="F70" s="31">
        <f t="shared" si="0"/>
        <v>0</v>
      </c>
      <c r="G70" s="31"/>
      <c r="H70" s="31">
        <f t="shared" si="44"/>
        <v>0</v>
      </c>
      <c r="I70" s="31"/>
      <c r="J70" s="31">
        <f t="shared" si="45"/>
        <v>0</v>
      </c>
      <c r="K70" s="35"/>
      <c r="L70" s="32">
        <f t="shared" si="46"/>
        <v>0</v>
      </c>
      <c r="M70" s="32">
        <v>23507.200000000001</v>
      </c>
      <c r="N70" s="31"/>
      <c r="O70" s="31">
        <f t="shared" si="4"/>
        <v>23507.200000000001</v>
      </c>
      <c r="P70" s="31"/>
      <c r="Q70" s="31">
        <f t="shared" si="47"/>
        <v>23507.200000000001</v>
      </c>
      <c r="R70" s="35"/>
      <c r="S70" s="32">
        <f t="shared" si="48"/>
        <v>23507.200000000001</v>
      </c>
      <c r="T70" s="32">
        <v>50000</v>
      </c>
      <c r="U70" s="32"/>
      <c r="V70" s="31">
        <f t="shared" si="5"/>
        <v>50000</v>
      </c>
      <c r="W70" s="31"/>
      <c r="X70" s="31">
        <f t="shared" si="50"/>
        <v>50000</v>
      </c>
      <c r="Y70" s="35"/>
      <c r="Z70" s="32">
        <f t="shared" si="51"/>
        <v>50000</v>
      </c>
      <c r="AA70" s="12" t="s">
        <v>41</v>
      </c>
      <c r="AC70" s="33"/>
    </row>
    <row r="71" spans="1:30" ht="72" x14ac:dyDescent="0.35">
      <c r="A71" s="70" t="s">
        <v>154</v>
      </c>
      <c r="B71" s="77" t="s">
        <v>30</v>
      </c>
      <c r="C71" s="80" t="s">
        <v>24</v>
      </c>
      <c r="D71" s="32">
        <v>6293</v>
      </c>
      <c r="E71" s="31"/>
      <c r="F71" s="31">
        <f t="shared" si="0"/>
        <v>6293</v>
      </c>
      <c r="G71" s="31">
        <v>2697</v>
      </c>
      <c r="H71" s="31">
        <f t="shared" si="44"/>
        <v>8990</v>
      </c>
      <c r="I71" s="31"/>
      <c r="J71" s="31">
        <f t="shared" si="45"/>
        <v>8990</v>
      </c>
      <c r="K71" s="35">
        <v>-8990</v>
      </c>
      <c r="L71" s="32">
        <f t="shared" si="46"/>
        <v>0</v>
      </c>
      <c r="M71" s="32">
        <v>0</v>
      </c>
      <c r="N71" s="31"/>
      <c r="O71" s="31">
        <f t="shared" si="4"/>
        <v>0</v>
      </c>
      <c r="P71" s="31"/>
      <c r="Q71" s="31">
        <f t="shared" si="47"/>
        <v>0</v>
      </c>
      <c r="R71" s="35">
        <v>8990</v>
      </c>
      <c r="S71" s="32">
        <f t="shared" si="48"/>
        <v>8990</v>
      </c>
      <c r="T71" s="32">
        <v>0</v>
      </c>
      <c r="U71" s="32"/>
      <c r="V71" s="31">
        <f t="shared" si="5"/>
        <v>0</v>
      </c>
      <c r="W71" s="31"/>
      <c r="X71" s="31">
        <f t="shared" si="50"/>
        <v>0</v>
      </c>
      <c r="Y71" s="35"/>
      <c r="Z71" s="32">
        <f t="shared" si="51"/>
        <v>0</v>
      </c>
      <c r="AA71" s="12" t="s">
        <v>34</v>
      </c>
      <c r="AC71" s="33"/>
    </row>
    <row r="72" spans="1:30" ht="54" x14ac:dyDescent="0.35">
      <c r="A72" s="70" t="s">
        <v>155</v>
      </c>
      <c r="B72" s="77" t="s">
        <v>31</v>
      </c>
      <c r="C72" s="80" t="s">
        <v>28</v>
      </c>
      <c r="D72" s="32">
        <f>D74</f>
        <v>3235.7000000000003</v>
      </c>
      <c r="E72" s="31"/>
      <c r="F72" s="31">
        <f>D72+E72</f>
        <v>3235.7000000000003</v>
      </c>
      <c r="G72" s="31">
        <f>G74+G76+G75</f>
        <v>71370.498999999996</v>
      </c>
      <c r="H72" s="31">
        <f t="shared" si="44"/>
        <v>74606.198999999993</v>
      </c>
      <c r="I72" s="31">
        <f>I74+I76+I75</f>
        <v>0</v>
      </c>
      <c r="J72" s="31">
        <f t="shared" si="45"/>
        <v>74606.198999999993</v>
      </c>
      <c r="K72" s="35">
        <f>K74+K76+K75</f>
        <v>0</v>
      </c>
      <c r="L72" s="32">
        <f t="shared" si="46"/>
        <v>74606.198999999993</v>
      </c>
      <c r="M72" s="32">
        <v>0</v>
      </c>
      <c r="N72" s="31"/>
      <c r="O72" s="31">
        <f t="shared" si="4"/>
        <v>0</v>
      </c>
      <c r="P72" s="31">
        <f>P74+P76+P75</f>
        <v>0</v>
      </c>
      <c r="Q72" s="31">
        <f t="shared" si="47"/>
        <v>0</v>
      </c>
      <c r="R72" s="35">
        <f>R74+R76+R75</f>
        <v>0</v>
      </c>
      <c r="S72" s="32">
        <f t="shared" si="48"/>
        <v>0</v>
      </c>
      <c r="T72" s="32">
        <v>0</v>
      </c>
      <c r="U72" s="32"/>
      <c r="V72" s="31">
        <f t="shared" si="5"/>
        <v>0</v>
      </c>
      <c r="W72" s="31">
        <f>W74+W76+W75</f>
        <v>0</v>
      </c>
      <c r="X72" s="31">
        <f t="shared" si="50"/>
        <v>0</v>
      </c>
      <c r="Y72" s="35">
        <f>Y74+Y76+Y75</f>
        <v>0</v>
      </c>
      <c r="Z72" s="32">
        <f t="shared" si="51"/>
        <v>0</v>
      </c>
      <c r="AA72" s="12"/>
      <c r="AC72" s="33"/>
    </row>
    <row r="73" spans="1:30" x14ac:dyDescent="0.35">
      <c r="A73" s="70"/>
      <c r="B73" s="77" t="s">
        <v>5</v>
      </c>
      <c r="C73" s="80"/>
      <c r="D73" s="32"/>
      <c r="E73" s="31"/>
      <c r="F73" s="31"/>
      <c r="G73" s="31"/>
      <c r="H73" s="31"/>
      <c r="I73" s="31"/>
      <c r="J73" s="31"/>
      <c r="K73" s="35"/>
      <c r="L73" s="32"/>
      <c r="M73" s="32"/>
      <c r="N73" s="31"/>
      <c r="O73" s="31"/>
      <c r="P73" s="31"/>
      <c r="Q73" s="31"/>
      <c r="R73" s="35"/>
      <c r="S73" s="32"/>
      <c r="T73" s="32"/>
      <c r="U73" s="32"/>
      <c r="V73" s="31"/>
      <c r="W73" s="31"/>
      <c r="X73" s="31"/>
      <c r="Y73" s="35"/>
      <c r="Z73" s="32"/>
      <c r="AA73" s="12"/>
      <c r="AC73" s="33"/>
    </row>
    <row r="74" spans="1:30" s="2" customFormat="1" hidden="1" x14ac:dyDescent="0.35">
      <c r="A74" s="26"/>
      <c r="B74" s="28" t="s">
        <v>6</v>
      </c>
      <c r="C74" s="41"/>
      <c r="D74" s="32">
        <v>3235.7000000000003</v>
      </c>
      <c r="E74" s="31"/>
      <c r="F74" s="31">
        <f t="shared" si="0"/>
        <v>3235.7000000000003</v>
      </c>
      <c r="G74" s="31">
        <v>101.657</v>
      </c>
      <c r="H74" s="31">
        <f t="shared" si="44"/>
        <v>3337.3570000000004</v>
      </c>
      <c r="I74" s="31"/>
      <c r="J74" s="31">
        <f t="shared" ref="J74:J81" si="53">H74+I74</f>
        <v>3337.3570000000004</v>
      </c>
      <c r="K74" s="35"/>
      <c r="L74" s="31">
        <f t="shared" ref="L74:L81" si="54">J74+K74</f>
        <v>3337.3570000000004</v>
      </c>
      <c r="M74" s="32"/>
      <c r="N74" s="31"/>
      <c r="O74" s="31">
        <f t="shared" si="4"/>
        <v>0</v>
      </c>
      <c r="P74" s="31"/>
      <c r="Q74" s="31">
        <f t="shared" si="47"/>
        <v>0</v>
      </c>
      <c r="R74" s="35"/>
      <c r="S74" s="31">
        <f t="shared" ref="S74:S81" si="55">Q74+R74</f>
        <v>0</v>
      </c>
      <c r="T74" s="32"/>
      <c r="U74" s="32"/>
      <c r="V74" s="31">
        <f t="shared" si="5"/>
        <v>0</v>
      </c>
      <c r="W74" s="31"/>
      <c r="X74" s="31">
        <f t="shared" si="50"/>
        <v>0</v>
      </c>
      <c r="Y74" s="35"/>
      <c r="Z74" s="31">
        <f t="shared" ref="Z74:Z81" si="56">X74+Y74</f>
        <v>0</v>
      </c>
      <c r="AA74" s="12" t="s">
        <v>45</v>
      </c>
      <c r="AB74" s="9" t="s">
        <v>25</v>
      </c>
      <c r="AC74" s="33"/>
    </row>
    <row r="75" spans="1:30" x14ac:dyDescent="0.35">
      <c r="A75" s="70"/>
      <c r="B75" s="77" t="s">
        <v>64</v>
      </c>
      <c r="C75" s="80"/>
      <c r="D75" s="32"/>
      <c r="E75" s="31"/>
      <c r="F75" s="31">
        <f t="shared" si="0"/>
        <v>0</v>
      </c>
      <c r="G75" s="31">
        <v>3563.442</v>
      </c>
      <c r="H75" s="31">
        <f t="shared" si="44"/>
        <v>3563.442</v>
      </c>
      <c r="I75" s="31"/>
      <c r="J75" s="31">
        <f t="shared" si="53"/>
        <v>3563.442</v>
      </c>
      <c r="K75" s="35"/>
      <c r="L75" s="32">
        <f t="shared" si="54"/>
        <v>3563.442</v>
      </c>
      <c r="M75" s="32"/>
      <c r="N75" s="31"/>
      <c r="O75" s="31"/>
      <c r="P75" s="31"/>
      <c r="Q75" s="31">
        <f t="shared" si="47"/>
        <v>0</v>
      </c>
      <c r="R75" s="35"/>
      <c r="S75" s="32">
        <f t="shared" si="55"/>
        <v>0</v>
      </c>
      <c r="T75" s="32"/>
      <c r="U75" s="32"/>
      <c r="V75" s="31"/>
      <c r="W75" s="31"/>
      <c r="X75" s="31">
        <f t="shared" si="50"/>
        <v>0</v>
      </c>
      <c r="Y75" s="35"/>
      <c r="Z75" s="32">
        <f t="shared" si="56"/>
        <v>0</v>
      </c>
      <c r="AA75" s="12" t="s">
        <v>201</v>
      </c>
      <c r="AC75" s="33"/>
    </row>
    <row r="76" spans="1:30" x14ac:dyDescent="0.35">
      <c r="A76" s="70"/>
      <c r="B76" s="77" t="s">
        <v>17</v>
      </c>
      <c r="C76" s="80"/>
      <c r="D76" s="32"/>
      <c r="E76" s="31"/>
      <c r="F76" s="31">
        <f t="shared" si="0"/>
        <v>0</v>
      </c>
      <c r="G76" s="31">
        <v>67705.399999999994</v>
      </c>
      <c r="H76" s="31">
        <f t="shared" si="44"/>
        <v>67705.399999999994</v>
      </c>
      <c r="I76" s="31"/>
      <c r="J76" s="31">
        <f t="shared" si="53"/>
        <v>67705.399999999994</v>
      </c>
      <c r="K76" s="35"/>
      <c r="L76" s="32">
        <f t="shared" si="54"/>
        <v>67705.399999999994</v>
      </c>
      <c r="M76" s="32"/>
      <c r="N76" s="31"/>
      <c r="O76" s="31">
        <f t="shared" si="4"/>
        <v>0</v>
      </c>
      <c r="P76" s="31"/>
      <c r="Q76" s="31">
        <f t="shared" si="47"/>
        <v>0</v>
      </c>
      <c r="R76" s="35"/>
      <c r="S76" s="32">
        <f t="shared" si="55"/>
        <v>0</v>
      </c>
      <c r="T76" s="32"/>
      <c r="U76" s="32"/>
      <c r="V76" s="31">
        <f t="shared" si="5"/>
        <v>0</v>
      </c>
      <c r="W76" s="31"/>
      <c r="X76" s="31">
        <f t="shared" si="50"/>
        <v>0</v>
      </c>
      <c r="Y76" s="35"/>
      <c r="Z76" s="32">
        <f t="shared" si="56"/>
        <v>0</v>
      </c>
      <c r="AA76" s="12" t="s">
        <v>201</v>
      </c>
      <c r="AC76" s="33"/>
    </row>
    <row r="77" spans="1:30" ht="54" x14ac:dyDescent="0.35">
      <c r="A77" s="70" t="s">
        <v>156</v>
      </c>
      <c r="B77" s="77" t="s">
        <v>32</v>
      </c>
      <c r="C77" s="80" t="s">
        <v>28</v>
      </c>
      <c r="D77" s="32">
        <v>0</v>
      </c>
      <c r="E77" s="31"/>
      <c r="F77" s="31">
        <f t="shared" si="0"/>
        <v>0</v>
      </c>
      <c r="G77" s="31"/>
      <c r="H77" s="31">
        <f t="shared" si="44"/>
        <v>0</v>
      </c>
      <c r="I77" s="31"/>
      <c r="J77" s="31">
        <f t="shared" si="53"/>
        <v>0</v>
      </c>
      <c r="K77" s="35"/>
      <c r="L77" s="32">
        <f t="shared" si="54"/>
        <v>0</v>
      </c>
      <c r="M77" s="32">
        <v>80000</v>
      </c>
      <c r="N77" s="31"/>
      <c r="O77" s="31">
        <f t="shared" si="4"/>
        <v>80000</v>
      </c>
      <c r="P77" s="31"/>
      <c r="Q77" s="31">
        <f t="shared" si="47"/>
        <v>80000</v>
      </c>
      <c r="R77" s="35"/>
      <c r="S77" s="32">
        <f t="shared" si="55"/>
        <v>80000</v>
      </c>
      <c r="T77" s="32">
        <v>100530.1</v>
      </c>
      <c r="U77" s="32"/>
      <c r="V77" s="31">
        <f t="shared" si="5"/>
        <v>100530.1</v>
      </c>
      <c r="W77" s="31"/>
      <c r="X77" s="31">
        <f t="shared" si="50"/>
        <v>100530.1</v>
      </c>
      <c r="Y77" s="35"/>
      <c r="Z77" s="32">
        <f t="shared" si="56"/>
        <v>100530.1</v>
      </c>
      <c r="AA77" s="12" t="s">
        <v>35</v>
      </c>
      <c r="AC77" s="33"/>
    </row>
    <row r="78" spans="1:30" ht="72" x14ac:dyDescent="0.35">
      <c r="A78" s="70" t="s">
        <v>157</v>
      </c>
      <c r="B78" s="77" t="s">
        <v>40</v>
      </c>
      <c r="C78" s="80" t="s">
        <v>24</v>
      </c>
      <c r="D78" s="32">
        <v>3696</v>
      </c>
      <c r="E78" s="31"/>
      <c r="F78" s="31">
        <f t="shared" si="0"/>
        <v>3696</v>
      </c>
      <c r="G78" s="31"/>
      <c r="H78" s="31">
        <f t="shared" si="44"/>
        <v>3696</v>
      </c>
      <c r="I78" s="31"/>
      <c r="J78" s="31">
        <f t="shared" si="53"/>
        <v>3696</v>
      </c>
      <c r="K78" s="35"/>
      <c r="L78" s="32">
        <f t="shared" si="54"/>
        <v>3696</v>
      </c>
      <c r="M78" s="32">
        <v>0</v>
      </c>
      <c r="N78" s="31"/>
      <c r="O78" s="31">
        <f t="shared" si="4"/>
        <v>0</v>
      </c>
      <c r="P78" s="31"/>
      <c r="Q78" s="31">
        <f t="shared" si="47"/>
        <v>0</v>
      </c>
      <c r="R78" s="35"/>
      <c r="S78" s="32">
        <f t="shared" si="55"/>
        <v>0</v>
      </c>
      <c r="T78" s="32">
        <v>0</v>
      </c>
      <c r="U78" s="32"/>
      <c r="V78" s="31">
        <f t="shared" si="5"/>
        <v>0</v>
      </c>
      <c r="W78" s="31"/>
      <c r="X78" s="31">
        <f t="shared" si="50"/>
        <v>0</v>
      </c>
      <c r="Y78" s="35"/>
      <c r="Z78" s="32">
        <f t="shared" si="56"/>
        <v>0</v>
      </c>
      <c r="AA78" s="12" t="s">
        <v>42</v>
      </c>
      <c r="AC78" s="33"/>
    </row>
    <row r="79" spans="1:30" ht="72" x14ac:dyDescent="0.35">
      <c r="A79" s="70" t="s">
        <v>158</v>
      </c>
      <c r="B79" s="77" t="s">
        <v>195</v>
      </c>
      <c r="C79" s="80" t="s">
        <v>24</v>
      </c>
      <c r="D79" s="32">
        <v>279</v>
      </c>
      <c r="E79" s="31"/>
      <c r="F79" s="31">
        <f t="shared" si="0"/>
        <v>279</v>
      </c>
      <c r="G79" s="31"/>
      <c r="H79" s="31">
        <f t="shared" si="44"/>
        <v>279</v>
      </c>
      <c r="I79" s="31"/>
      <c r="J79" s="31">
        <f t="shared" si="53"/>
        <v>279</v>
      </c>
      <c r="K79" s="35"/>
      <c r="L79" s="32">
        <f t="shared" si="54"/>
        <v>279</v>
      </c>
      <c r="M79" s="32">
        <v>0</v>
      </c>
      <c r="N79" s="31"/>
      <c r="O79" s="31">
        <f t="shared" si="4"/>
        <v>0</v>
      </c>
      <c r="P79" s="31"/>
      <c r="Q79" s="31">
        <f t="shared" si="47"/>
        <v>0</v>
      </c>
      <c r="R79" s="35"/>
      <c r="S79" s="32">
        <f t="shared" si="55"/>
        <v>0</v>
      </c>
      <c r="T79" s="32">
        <v>0</v>
      </c>
      <c r="U79" s="32"/>
      <c r="V79" s="31">
        <f t="shared" si="5"/>
        <v>0</v>
      </c>
      <c r="W79" s="31"/>
      <c r="X79" s="31">
        <f t="shared" si="50"/>
        <v>0</v>
      </c>
      <c r="Y79" s="35"/>
      <c r="Z79" s="32">
        <f t="shared" si="56"/>
        <v>0</v>
      </c>
      <c r="AA79" s="12" t="s">
        <v>43</v>
      </c>
      <c r="AC79" s="33"/>
    </row>
    <row r="80" spans="1:30" ht="54" x14ac:dyDescent="0.35">
      <c r="A80" s="70" t="s">
        <v>159</v>
      </c>
      <c r="B80" s="77" t="s">
        <v>196</v>
      </c>
      <c r="C80" s="80" t="s">
        <v>28</v>
      </c>
      <c r="D80" s="32">
        <v>43764.3</v>
      </c>
      <c r="E80" s="31"/>
      <c r="F80" s="31">
        <f t="shared" si="0"/>
        <v>43764.3</v>
      </c>
      <c r="G80" s="31"/>
      <c r="H80" s="31">
        <f t="shared" si="44"/>
        <v>43764.3</v>
      </c>
      <c r="I80" s="31"/>
      <c r="J80" s="31">
        <f t="shared" si="53"/>
        <v>43764.3</v>
      </c>
      <c r="K80" s="35">
        <v>-43764.3</v>
      </c>
      <c r="L80" s="32">
        <f t="shared" si="54"/>
        <v>0</v>
      </c>
      <c r="M80" s="32">
        <v>0</v>
      </c>
      <c r="N80" s="31"/>
      <c r="O80" s="31">
        <f t="shared" si="4"/>
        <v>0</v>
      </c>
      <c r="P80" s="31"/>
      <c r="Q80" s="31">
        <f t="shared" si="47"/>
        <v>0</v>
      </c>
      <c r="R80" s="35">
        <v>43764.3</v>
      </c>
      <c r="S80" s="32">
        <f t="shared" si="55"/>
        <v>43764.3</v>
      </c>
      <c r="T80" s="32">
        <v>0</v>
      </c>
      <c r="U80" s="32"/>
      <c r="V80" s="31">
        <f t="shared" si="5"/>
        <v>0</v>
      </c>
      <c r="W80" s="31"/>
      <c r="X80" s="31">
        <f t="shared" si="50"/>
        <v>0</v>
      </c>
      <c r="Y80" s="35"/>
      <c r="Z80" s="32">
        <f t="shared" si="56"/>
        <v>0</v>
      </c>
      <c r="AA80" s="12" t="s">
        <v>44</v>
      </c>
      <c r="AC80" s="33"/>
    </row>
    <row r="81" spans="1:29" ht="54" x14ac:dyDescent="0.35">
      <c r="A81" s="70" t="s">
        <v>160</v>
      </c>
      <c r="B81" s="77" t="s">
        <v>74</v>
      </c>
      <c r="C81" s="80" t="s">
        <v>3</v>
      </c>
      <c r="D81" s="32">
        <f>D83+D84</f>
        <v>315899</v>
      </c>
      <c r="E81" s="31">
        <f>E83+E84</f>
        <v>0</v>
      </c>
      <c r="F81" s="31">
        <f t="shared" si="0"/>
        <v>315899</v>
      </c>
      <c r="G81" s="31">
        <f>G83+G84</f>
        <v>77205.544999999998</v>
      </c>
      <c r="H81" s="31">
        <f t="shared" si="44"/>
        <v>393104.54499999998</v>
      </c>
      <c r="I81" s="31">
        <f>I83+I84</f>
        <v>29454.86</v>
      </c>
      <c r="J81" s="31">
        <f t="shared" si="53"/>
        <v>422559.40499999997</v>
      </c>
      <c r="K81" s="35">
        <f>K83+K84+K85</f>
        <v>411929.23599999998</v>
      </c>
      <c r="L81" s="32">
        <f t="shared" si="54"/>
        <v>834488.64099999995</v>
      </c>
      <c r="M81" s="32">
        <f t="shared" ref="M81:T81" si="57">M83+M84</f>
        <v>825025</v>
      </c>
      <c r="N81" s="31">
        <f>N83+N84</f>
        <v>0</v>
      </c>
      <c r="O81" s="31">
        <f t="shared" si="4"/>
        <v>825025</v>
      </c>
      <c r="P81" s="31">
        <f>P83+P84</f>
        <v>122845.276</v>
      </c>
      <c r="Q81" s="31">
        <f t="shared" si="47"/>
        <v>947870.27599999995</v>
      </c>
      <c r="R81" s="35">
        <f>R83+R84+R85</f>
        <v>-351891.95999999996</v>
      </c>
      <c r="S81" s="32">
        <f t="shared" si="55"/>
        <v>595978.31599999999</v>
      </c>
      <c r="T81" s="32">
        <f t="shared" si="57"/>
        <v>800000</v>
      </c>
      <c r="U81" s="32">
        <f>U83+U84</f>
        <v>0</v>
      </c>
      <c r="V81" s="31">
        <f t="shared" si="5"/>
        <v>800000</v>
      </c>
      <c r="W81" s="31">
        <f>W83+W84</f>
        <v>0</v>
      </c>
      <c r="X81" s="31">
        <f t="shared" si="50"/>
        <v>800000</v>
      </c>
      <c r="Y81" s="35">
        <f>Y83+Y84+Y85</f>
        <v>0</v>
      </c>
      <c r="Z81" s="32">
        <f t="shared" si="56"/>
        <v>800000</v>
      </c>
      <c r="AA81" s="12"/>
      <c r="AC81" s="33"/>
    </row>
    <row r="82" spans="1:29" x14ac:dyDescent="0.35">
      <c r="A82" s="70"/>
      <c r="B82" s="77" t="s">
        <v>5</v>
      </c>
      <c r="C82" s="80"/>
      <c r="D82" s="32"/>
      <c r="E82" s="31"/>
      <c r="F82" s="31"/>
      <c r="G82" s="31"/>
      <c r="H82" s="31"/>
      <c r="I82" s="31"/>
      <c r="J82" s="31"/>
      <c r="K82" s="35"/>
      <c r="L82" s="32"/>
      <c r="M82" s="32"/>
      <c r="N82" s="31"/>
      <c r="O82" s="31"/>
      <c r="P82" s="31"/>
      <c r="Q82" s="31"/>
      <c r="R82" s="35"/>
      <c r="S82" s="32"/>
      <c r="T82" s="32"/>
      <c r="U82" s="32"/>
      <c r="V82" s="31"/>
      <c r="W82" s="31"/>
      <c r="X82" s="31"/>
      <c r="Y82" s="35"/>
      <c r="Z82" s="32"/>
      <c r="AA82" s="12"/>
      <c r="AC82" s="33"/>
    </row>
    <row r="83" spans="1:29" s="2" customFormat="1" hidden="1" x14ac:dyDescent="0.35">
      <c r="A83" s="26"/>
      <c r="B83" s="28" t="s">
        <v>6</v>
      </c>
      <c r="C83" s="41"/>
      <c r="D83" s="31">
        <v>315899</v>
      </c>
      <c r="E83" s="31"/>
      <c r="F83" s="31">
        <f t="shared" si="0"/>
        <v>315899</v>
      </c>
      <c r="G83" s="31">
        <v>77205.544999999998</v>
      </c>
      <c r="H83" s="31">
        <f t="shared" ref="H83:H86" si="58">F83+G83</f>
        <v>393104.54499999998</v>
      </c>
      <c r="I83" s="31">
        <v>29454.86</v>
      </c>
      <c r="J83" s="31">
        <f t="shared" ref="J83:J86" si="59">H83+I83</f>
        <v>422559.40499999997</v>
      </c>
      <c r="K83" s="35">
        <v>314054.07199999999</v>
      </c>
      <c r="L83" s="31">
        <f t="shared" ref="L83:L86" si="60">J83+K83</f>
        <v>736613.47699999996</v>
      </c>
      <c r="M83" s="31">
        <v>800000</v>
      </c>
      <c r="N83" s="31"/>
      <c r="O83" s="31">
        <f t="shared" si="4"/>
        <v>800000</v>
      </c>
      <c r="P83" s="31"/>
      <c r="Q83" s="31">
        <f t="shared" ref="Q83:Q86" si="61">O83+P83</f>
        <v>800000</v>
      </c>
      <c r="R83" s="35">
        <v>-314054.07199999999</v>
      </c>
      <c r="S83" s="31">
        <f t="shared" ref="S83:S86" si="62">Q83+R83</f>
        <v>485945.92800000001</v>
      </c>
      <c r="T83" s="31">
        <v>800000</v>
      </c>
      <c r="U83" s="32"/>
      <c r="V83" s="31">
        <f t="shared" si="5"/>
        <v>800000</v>
      </c>
      <c r="W83" s="31"/>
      <c r="X83" s="31">
        <f t="shared" ref="X83:X86" si="63">V83+W83</f>
        <v>800000</v>
      </c>
      <c r="Y83" s="35"/>
      <c r="Z83" s="31">
        <f t="shared" ref="Z83:Z86" si="64">X83+Y83</f>
        <v>800000</v>
      </c>
      <c r="AA83" s="12" t="s">
        <v>241</v>
      </c>
      <c r="AB83" s="9" t="s">
        <v>25</v>
      </c>
      <c r="AC83" s="33"/>
    </row>
    <row r="84" spans="1:29" x14ac:dyDescent="0.35">
      <c r="A84" s="70"/>
      <c r="B84" s="77" t="s">
        <v>64</v>
      </c>
      <c r="C84" s="80"/>
      <c r="D84" s="32">
        <v>0</v>
      </c>
      <c r="E84" s="31"/>
      <c r="F84" s="31">
        <f t="shared" si="0"/>
        <v>0</v>
      </c>
      <c r="G84" s="31"/>
      <c r="H84" s="31">
        <f t="shared" si="58"/>
        <v>0</v>
      </c>
      <c r="I84" s="31"/>
      <c r="J84" s="31">
        <f t="shared" si="59"/>
        <v>0</v>
      </c>
      <c r="K84" s="35">
        <v>36103.125</v>
      </c>
      <c r="L84" s="32">
        <f t="shared" si="60"/>
        <v>36103.125</v>
      </c>
      <c r="M84" s="32">
        <v>25025</v>
      </c>
      <c r="N84" s="31"/>
      <c r="O84" s="31">
        <f t="shared" si="4"/>
        <v>25025</v>
      </c>
      <c r="P84" s="31">
        <v>122845.276</v>
      </c>
      <c r="Q84" s="31">
        <f t="shared" si="61"/>
        <v>147870.27600000001</v>
      </c>
      <c r="R84" s="35">
        <v>-37837.887999999999</v>
      </c>
      <c r="S84" s="32">
        <f t="shared" si="62"/>
        <v>110032.38800000001</v>
      </c>
      <c r="T84" s="32">
        <v>0</v>
      </c>
      <c r="U84" s="32"/>
      <c r="V84" s="31">
        <f t="shared" si="5"/>
        <v>0</v>
      </c>
      <c r="W84" s="31"/>
      <c r="X84" s="31">
        <f t="shared" si="63"/>
        <v>0</v>
      </c>
      <c r="Y84" s="35"/>
      <c r="Z84" s="32">
        <f t="shared" si="64"/>
        <v>0</v>
      </c>
      <c r="AA84" s="12" t="s">
        <v>202</v>
      </c>
      <c r="AC84" s="33"/>
    </row>
    <row r="85" spans="1:29" x14ac:dyDescent="0.35">
      <c r="A85" s="70"/>
      <c r="B85" s="77" t="s">
        <v>17</v>
      </c>
      <c r="C85" s="80"/>
      <c r="D85" s="32"/>
      <c r="E85" s="31"/>
      <c r="F85" s="31"/>
      <c r="G85" s="31"/>
      <c r="H85" s="31"/>
      <c r="I85" s="31"/>
      <c r="J85" s="31"/>
      <c r="K85" s="35">
        <v>61772.038999999997</v>
      </c>
      <c r="L85" s="32">
        <f t="shared" si="60"/>
        <v>61772.038999999997</v>
      </c>
      <c r="M85" s="32"/>
      <c r="N85" s="31"/>
      <c r="O85" s="31"/>
      <c r="P85" s="31"/>
      <c r="Q85" s="31"/>
      <c r="R85" s="35"/>
      <c r="S85" s="32">
        <f t="shared" si="62"/>
        <v>0</v>
      </c>
      <c r="T85" s="32"/>
      <c r="U85" s="32"/>
      <c r="V85" s="31"/>
      <c r="W85" s="31"/>
      <c r="X85" s="31"/>
      <c r="Y85" s="35"/>
      <c r="Z85" s="32">
        <f t="shared" si="64"/>
        <v>0</v>
      </c>
      <c r="AA85" s="12" t="s">
        <v>85</v>
      </c>
      <c r="AC85" s="33"/>
    </row>
    <row r="86" spans="1:29" ht="108" x14ac:dyDescent="0.35">
      <c r="A86" s="70" t="s">
        <v>161</v>
      </c>
      <c r="B86" s="77" t="s">
        <v>75</v>
      </c>
      <c r="C86" s="80" t="s">
        <v>3</v>
      </c>
      <c r="D86" s="32">
        <f>D88</f>
        <v>215177.9</v>
      </c>
      <c r="E86" s="31">
        <f>E88</f>
        <v>0</v>
      </c>
      <c r="F86" s="31">
        <f t="shared" si="0"/>
        <v>215177.9</v>
      </c>
      <c r="G86" s="31">
        <f>G88</f>
        <v>0</v>
      </c>
      <c r="H86" s="31">
        <f t="shared" si="58"/>
        <v>215177.9</v>
      </c>
      <c r="I86" s="31">
        <f>I88</f>
        <v>0</v>
      </c>
      <c r="J86" s="31">
        <f t="shared" si="59"/>
        <v>215177.9</v>
      </c>
      <c r="K86" s="35">
        <f>K88</f>
        <v>0</v>
      </c>
      <c r="L86" s="32">
        <f t="shared" si="60"/>
        <v>215177.9</v>
      </c>
      <c r="M86" s="32">
        <f t="shared" ref="M86:T86" si="65">M88</f>
        <v>267185.59999999998</v>
      </c>
      <c r="N86" s="31">
        <f>N88</f>
        <v>0</v>
      </c>
      <c r="O86" s="31">
        <f t="shared" si="4"/>
        <v>267185.59999999998</v>
      </c>
      <c r="P86" s="31">
        <f>P88</f>
        <v>0</v>
      </c>
      <c r="Q86" s="31">
        <f t="shared" si="61"/>
        <v>267185.59999999998</v>
      </c>
      <c r="R86" s="35">
        <f>R88</f>
        <v>0</v>
      </c>
      <c r="S86" s="32">
        <f t="shared" si="62"/>
        <v>267185.59999999998</v>
      </c>
      <c r="T86" s="32">
        <f t="shared" si="65"/>
        <v>181176.5</v>
      </c>
      <c r="U86" s="32">
        <f>U88</f>
        <v>0</v>
      </c>
      <c r="V86" s="31">
        <f t="shared" si="5"/>
        <v>181176.5</v>
      </c>
      <c r="W86" s="31">
        <f>W88</f>
        <v>0</v>
      </c>
      <c r="X86" s="31">
        <f t="shared" si="63"/>
        <v>181176.5</v>
      </c>
      <c r="Y86" s="35">
        <f>Y88</f>
        <v>0</v>
      </c>
      <c r="Z86" s="32">
        <f t="shared" si="64"/>
        <v>181176.5</v>
      </c>
      <c r="AA86" s="12"/>
      <c r="AC86" s="33"/>
    </row>
    <row r="87" spans="1:29" x14ac:dyDescent="0.35">
      <c r="A87" s="70"/>
      <c r="B87" s="77" t="s">
        <v>5</v>
      </c>
      <c r="C87" s="80"/>
      <c r="D87" s="32"/>
      <c r="E87" s="31"/>
      <c r="F87" s="31"/>
      <c r="G87" s="31"/>
      <c r="H87" s="31"/>
      <c r="I87" s="31"/>
      <c r="J87" s="31"/>
      <c r="K87" s="35"/>
      <c r="L87" s="32"/>
      <c r="M87" s="32"/>
      <c r="N87" s="31"/>
      <c r="O87" s="31"/>
      <c r="P87" s="31"/>
      <c r="Q87" s="31"/>
      <c r="R87" s="35"/>
      <c r="S87" s="32"/>
      <c r="T87" s="32"/>
      <c r="U87" s="32"/>
      <c r="V87" s="31"/>
      <c r="W87" s="31"/>
      <c r="X87" s="31"/>
      <c r="Y87" s="35"/>
      <c r="Z87" s="32"/>
      <c r="AA87" s="12"/>
      <c r="AC87" s="33"/>
    </row>
    <row r="88" spans="1:29" x14ac:dyDescent="0.35">
      <c r="A88" s="70"/>
      <c r="B88" s="77" t="s">
        <v>64</v>
      </c>
      <c r="C88" s="80"/>
      <c r="D88" s="32">
        <v>215177.9</v>
      </c>
      <c r="E88" s="31"/>
      <c r="F88" s="31">
        <f t="shared" si="0"/>
        <v>215177.9</v>
      </c>
      <c r="G88" s="31"/>
      <c r="H88" s="31">
        <f t="shared" ref="H88:H89" si="66">F88+G88</f>
        <v>215177.9</v>
      </c>
      <c r="I88" s="31"/>
      <c r="J88" s="31">
        <f t="shared" ref="J88:J89" si="67">H88+I88</f>
        <v>215177.9</v>
      </c>
      <c r="K88" s="35"/>
      <c r="L88" s="32">
        <f t="shared" ref="L88:L89" si="68">J88+K88</f>
        <v>215177.9</v>
      </c>
      <c r="M88" s="32">
        <v>267185.59999999998</v>
      </c>
      <c r="N88" s="31"/>
      <c r="O88" s="31">
        <f t="shared" si="4"/>
        <v>267185.59999999998</v>
      </c>
      <c r="P88" s="31"/>
      <c r="Q88" s="31">
        <f t="shared" ref="Q88:Q89" si="69">O88+P88</f>
        <v>267185.59999999998</v>
      </c>
      <c r="R88" s="35"/>
      <c r="S88" s="32">
        <f t="shared" ref="S88:S89" si="70">Q88+R88</f>
        <v>267185.59999999998</v>
      </c>
      <c r="T88" s="32">
        <v>181176.5</v>
      </c>
      <c r="U88" s="32"/>
      <c r="V88" s="31">
        <f t="shared" si="5"/>
        <v>181176.5</v>
      </c>
      <c r="W88" s="31"/>
      <c r="X88" s="31">
        <f t="shared" ref="X88:X89" si="71">V88+W88</f>
        <v>181176.5</v>
      </c>
      <c r="Y88" s="35"/>
      <c r="Z88" s="32">
        <f t="shared" ref="Z88:Z89" si="72">X88+Y88</f>
        <v>181176.5</v>
      </c>
      <c r="AA88" s="12" t="s">
        <v>83</v>
      </c>
      <c r="AC88" s="33"/>
    </row>
    <row r="89" spans="1:29" ht="54" x14ac:dyDescent="0.35">
      <c r="A89" s="70" t="s">
        <v>162</v>
      </c>
      <c r="B89" s="81" t="s">
        <v>197</v>
      </c>
      <c r="C89" s="80" t="s">
        <v>3</v>
      </c>
      <c r="D89" s="32">
        <f>D91+D92</f>
        <v>268372.90000000002</v>
      </c>
      <c r="E89" s="31">
        <f>E91+E92</f>
        <v>0</v>
      </c>
      <c r="F89" s="31">
        <f t="shared" si="0"/>
        <v>268372.90000000002</v>
      </c>
      <c r="G89" s="31">
        <f>G91+G92</f>
        <v>0</v>
      </c>
      <c r="H89" s="31">
        <f t="shared" si="66"/>
        <v>268372.90000000002</v>
      </c>
      <c r="I89" s="31">
        <f>I91+I92</f>
        <v>0</v>
      </c>
      <c r="J89" s="31">
        <f t="shared" si="67"/>
        <v>268372.90000000002</v>
      </c>
      <c r="K89" s="35">
        <f>K91+K92</f>
        <v>0</v>
      </c>
      <c r="L89" s="32">
        <f t="shared" si="68"/>
        <v>268372.90000000002</v>
      </c>
      <c r="M89" s="32">
        <f t="shared" ref="M89:T89" si="73">M91+M92</f>
        <v>257812.4</v>
      </c>
      <c r="N89" s="31">
        <f>N91+N92</f>
        <v>0</v>
      </c>
      <c r="O89" s="31">
        <f t="shared" si="4"/>
        <v>257812.4</v>
      </c>
      <c r="P89" s="31">
        <f>P91+P92</f>
        <v>0</v>
      </c>
      <c r="Q89" s="31">
        <f t="shared" si="69"/>
        <v>257812.4</v>
      </c>
      <c r="R89" s="35">
        <f>R91+R92</f>
        <v>0</v>
      </c>
      <c r="S89" s="32">
        <f t="shared" si="70"/>
        <v>257812.4</v>
      </c>
      <c r="T89" s="32">
        <f t="shared" si="73"/>
        <v>260927.09999999998</v>
      </c>
      <c r="U89" s="32">
        <f>U91+U92</f>
        <v>0</v>
      </c>
      <c r="V89" s="31">
        <f t="shared" si="5"/>
        <v>260927.09999999998</v>
      </c>
      <c r="W89" s="31">
        <f>W91+W92</f>
        <v>0</v>
      </c>
      <c r="X89" s="31">
        <f t="shared" si="71"/>
        <v>260927.09999999998</v>
      </c>
      <c r="Y89" s="35">
        <f>Y91+Y92</f>
        <v>0</v>
      </c>
      <c r="Z89" s="32">
        <f t="shared" si="72"/>
        <v>260927.09999999998</v>
      </c>
      <c r="AA89" s="12"/>
      <c r="AC89" s="33"/>
    </row>
    <row r="90" spans="1:29" x14ac:dyDescent="0.35">
      <c r="A90" s="70"/>
      <c r="B90" s="77" t="s">
        <v>5</v>
      </c>
      <c r="C90" s="80"/>
      <c r="D90" s="29"/>
      <c r="E90" s="30"/>
      <c r="F90" s="31"/>
      <c r="G90" s="30"/>
      <c r="H90" s="31"/>
      <c r="I90" s="30"/>
      <c r="J90" s="31"/>
      <c r="K90" s="1"/>
      <c r="L90" s="32"/>
      <c r="M90" s="32"/>
      <c r="N90" s="30"/>
      <c r="O90" s="31"/>
      <c r="P90" s="30"/>
      <c r="Q90" s="31"/>
      <c r="R90" s="1"/>
      <c r="S90" s="32"/>
      <c r="T90" s="32"/>
      <c r="U90" s="29"/>
      <c r="V90" s="31"/>
      <c r="W90" s="30"/>
      <c r="X90" s="31"/>
      <c r="Y90" s="1"/>
      <c r="Z90" s="32"/>
      <c r="AA90" s="12"/>
      <c r="AC90" s="33"/>
    </row>
    <row r="91" spans="1:29" x14ac:dyDescent="0.35">
      <c r="A91" s="70"/>
      <c r="B91" s="77" t="s">
        <v>64</v>
      </c>
      <c r="C91" s="80"/>
      <c r="D91" s="32">
        <v>67093.2</v>
      </c>
      <c r="E91" s="31"/>
      <c r="F91" s="31">
        <f t="shared" si="0"/>
        <v>67093.2</v>
      </c>
      <c r="G91" s="31"/>
      <c r="H91" s="31">
        <f t="shared" ref="H91:H93" si="74">F91+G91</f>
        <v>67093.2</v>
      </c>
      <c r="I91" s="31"/>
      <c r="J91" s="31">
        <f t="shared" ref="J91:J93" si="75">H91+I91</f>
        <v>67093.2</v>
      </c>
      <c r="K91" s="35"/>
      <c r="L91" s="32">
        <f t="shared" ref="L91:L93" si="76">J91+K91</f>
        <v>67093.2</v>
      </c>
      <c r="M91" s="32">
        <v>59296.9</v>
      </c>
      <c r="N91" s="31"/>
      <c r="O91" s="31">
        <f t="shared" si="4"/>
        <v>59296.9</v>
      </c>
      <c r="P91" s="31"/>
      <c r="Q91" s="31">
        <f t="shared" ref="Q91:Q93" si="77">O91+P91</f>
        <v>59296.9</v>
      </c>
      <c r="R91" s="35"/>
      <c r="S91" s="32">
        <f t="shared" ref="S91:S93" si="78">Q91+R91</f>
        <v>59296.9</v>
      </c>
      <c r="T91" s="32">
        <v>60013.3</v>
      </c>
      <c r="U91" s="32"/>
      <c r="V91" s="31">
        <f t="shared" si="5"/>
        <v>60013.3</v>
      </c>
      <c r="W91" s="31"/>
      <c r="X91" s="31">
        <f t="shared" ref="X91:X93" si="79">V91+W91</f>
        <v>60013.3</v>
      </c>
      <c r="Y91" s="35"/>
      <c r="Z91" s="32">
        <f t="shared" ref="Z91:Z93" si="80">X91+Y91</f>
        <v>60013.3</v>
      </c>
      <c r="AA91" s="12" t="s">
        <v>84</v>
      </c>
      <c r="AC91" s="33"/>
    </row>
    <row r="92" spans="1:29" x14ac:dyDescent="0.35">
      <c r="A92" s="70"/>
      <c r="B92" s="71" t="s">
        <v>17</v>
      </c>
      <c r="C92" s="80"/>
      <c r="D92" s="29">
        <v>201279.7</v>
      </c>
      <c r="E92" s="30"/>
      <c r="F92" s="31">
        <f t="shared" si="0"/>
        <v>201279.7</v>
      </c>
      <c r="G92" s="30"/>
      <c r="H92" s="31">
        <f t="shared" si="74"/>
        <v>201279.7</v>
      </c>
      <c r="I92" s="30"/>
      <c r="J92" s="31">
        <f t="shared" si="75"/>
        <v>201279.7</v>
      </c>
      <c r="K92" s="1"/>
      <c r="L92" s="32">
        <f t="shared" si="76"/>
        <v>201279.7</v>
      </c>
      <c r="M92" s="32">
        <v>198515.5</v>
      </c>
      <c r="N92" s="30"/>
      <c r="O92" s="31">
        <f t="shared" si="4"/>
        <v>198515.5</v>
      </c>
      <c r="P92" s="30"/>
      <c r="Q92" s="31">
        <f t="shared" si="77"/>
        <v>198515.5</v>
      </c>
      <c r="R92" s="1"/>
      <c r="S92" s="32">
        <f t="shared" si="78"/>
        <v>198515.5</v>
      </c>
      <c r="T92" s="32">
        <v>200913.8</v>
      </c>
      <c r="U92" s="29"/>
      <c r="V92" s="31">
        <f t="shared" si="5"/>
        <v>200913.8</v>
      </c>
      <c r="W92" s="30"/>
      <c r="X92" s="31">
        <f t="shared" si="79"/>
        <v>200913.8</v>
      </c>
      <c r="Y92" s="1"/>
      <c r="Z92" s="32">
        <f t="shared" si="80"/>
        <v>200913.8</v>
      </c>
      <c r="AA92" s="12" t="s">
        <v>84</v>
      </c>
      <c r="AC92" s="33"/>
    </row>
    <row r="93" spans="1:29" ht="54" x14ac:dyDescent="0.35">
      <c r="A93" s="70" t="s">
        <v>163</v>
      </c>
      <c r="B93" s="81" t="s">
        <v>76</v>
      </c>
      <c r="C93" s="80" t="s">
        <v>28</v>
      </c>
      <c r="D93" s="32">
        <f>D95</f>
        <v>199499.7</v>
      </c>
      <c r="E93" s="31">
        <f>E95</f>
        <v>0</v>
      </c>
      <c r="F93" s="31">
        <f t="shared" si="0"/>
        <v>199499.7</v>
      </c>
      <c r="G93" s="31">
        <f>G95</f>
        <v>-8499.9320000000007</v>
      </c>
      <c r="H93" s="31">
        <f t="shared" si="74"/>
        <v>190999.76800000001</v>
      </c>
      <c r="I93" s="31">
        <f>I95</f>
        <v>0</v>
      </c>
      <c r="J93" s="31">
        <f t="shared" si="75"/>
        <v>190999.76800000001</v>
      </c>
      <c r="K93" s="35">
        <f>K95</f>
        <v>0</v>
      </c>
      <c r="L93" s="32">
        <f t="shared" si="76"/>
        <v>190999.76800000001</v>
      </c>
      <c r="M93" s="32">
        <f t="shared" ref="M93:T93" si="81">M95</f>
        <v>0</v>
      </c>
      <c r="N93" s="31">
        <f>N95</f>
        <v>0</v>
      </c>
      <c r="O93" s="31">
        <f t="shared" si="4"/>
        <v>0</v>
      </c>
      <c r="P93" s="31">
        <f>P95</f>
        <v>0</v>
      </c>
      <c r="Q93" s="31">
        <f t="shared" si="77"/>
        <v>0</v>
      </c>
      <c r="R93" s="35">
        <f>R95</f>
        <v>0</v>
      </c>
      <c r="S93" s="32">
        <f t="shared" si="78"/>
        <v>0</v>
      </c>
      <c r="T93" s="32">
        <f t="shared" si="81"/>
        <v>0</v>
      </c>
      <c r="U93" s="32">
        <f>U95</f>
        <v>0</v>
      </c>
      <c r="V93" s="31">
        <f t="shared" si="5"/>
        <v>0</v>
      </c>
      <c r="W93" s="31">
        <f>W95</f>
        <v>0</v>
      </c>
      <c r="X93" s="31">
        <f t="shared" si="79"/>
        <v>0</v>
      </c>
      <c r="Y93" s="35">
        <f>Y95</f>
        <v>0</v>
      </c>
      <c r="Z93" s="32">
        <f t="shared" si="80"/>
        <v>0</v>
      </c>
      <c r="AA93" s="12"/>
      <c r="AC93" s="33"/>
    </row>
    <row r="94" spans="1:29" x14ac:dyDescent="0.35">
      <c r="A94" s="70"/>
      <c r="B94" s="77" t="s">
        <v>5</v>
      </c>
      <c r="C94" s="80"/>
      <c r="D94" s="32"/>
      <c r="E94" s="31"/>
      <c r="F94" s="31"/>
      <c r="G94" s="31"/>
      <c r="H94" s="31"/>
      <c r="I94" s="31"/>
      <c r="J94" s="31"/>
      <c r="K94" s="35"/>
      <c r="L94" s="32"/>
      <c r="M94" s="32"/>
      <c r="N94" s="31"/>
      <c r="O94" s="31"/>
      <c r="P94" s="31"/>
      <c r="Q94" s="31"/>
      <c r="R94" s="35"/>
      <c r="S94" s="32"/>
      <c r="T94" s="32"/>
      <c r="U94" s="32"/>
      <c r="V94" s="31"/>
      <c r="W94" s="31"/>
      <c r="X94" s="31"/>
      <c r="Y94" s="35"/>
      <c r="Z94" s="32"/>
      <c r="AA94" s="12"/>
      <c r="AC94" s="33"/>
    </row>
    <row r="95" spans="1:29" x14ac:dyDescent="0.35">
      <c r="A95" s="70"/>
      <c r="B95" s="77" t="s">
        <v>64</v>
      </c>
      <c r="C95" s="77"/>
      <c r="D95" s="32">
        <v>199499.7</v>
      </c>
      <c r="E95" s="31"/>
      <c r="F95" s="31">
        <f t="shared" si="0"/>
        <v>199499.7</v>
      </c>
      <c r="G95" s="31">
        <v>-8499.9320000000007</v>
      </c>
      <c r="H95" s="31">
        <f t="shared" ref="H95:H96" si="82">F95+G95</f>
        <v>190999.76800000001</v>
      </c>
      <c r="I95" s="31"/>
      <c r="J95" s="31">
        <f t="shared" ref="J95:J96" si="83">H95+I95</f>
        <v>190999.76800000001</v>
      </c>
      <c r="K95" s="35"/>
      <c r="L95" s="32">
        <f t="shared" ref="L95:L96" si="84">J95+K95</f>
        <v>190999.76800000001</v>
      </c>
      <c r="M95" s="32">
        <v>0</v>
      </c>
      <c r="N95" s="31"/>
      <c r="O95" s="31">
        <f t="shared" si="4"/>
        <v>0</v>
      </c>
      <c r="P95" s="31"/>
      <c r="Q95" s="31">
        <f t="shared" ref="Q95:Q96" si="85">O95+P95</f>
        <v>0</v>
      </c>
      <c r="R95" s="35"/>
      <c r="S95" s="32">
        <f t="shared" ref="S95:S96" si="86">Q95+R95</f>
        <v>0</v>
      </c>
      <c r="T95" s="32">
        <v>0</v>
      </c>
      <c r="U95" s="32"/>
      <c r="V95" s="31">
        <f t="shared" si="5"/>
        <v>0</v>
      </c>
      <c r="W95" s="31"/>
      <c r="X95" s="31">
        <f t="shared" ref="X95:X96" si="87">V95+W95</f>
        <v>0</v>
      </c>
      <c r="Y95" s="35"/>
      <c r="Z95" s="32">
        <f t="shared" ref="Z95:Z96" si="88">X95+Y95</f>
        <v>0</v>
      </c>
      <c r="AA95" s="12" t="s">
        <v>86</v>
      </c>
      <c r="AC95" s="33"/>
    </row>
    <row r="96" spans="1:29" ht="54" x14ac:dyDescent="0.35">
      <c r="A96" s="70" t="s">
        <v>164</v>
      </c>
      <c r="B96" s="81" t="s">
        <v>77</v>
      </c>
      <c r="C96" s="80" t="s">
        <v>28</v>
      </c>
      <c r="D96" s="32">
        <f>D98</f>
        <v>225264.3</v>
      </c>
      <c r="E96" s="31">
        <f>E98</f>
        <v>0</v>
      </c>
      <c r="F96" s="31">
        <f t="shared" si="0"/>
        <v>225264.3</v>
      </c>
      <c r="G96" s="31">
        <f>G98</f>
        <v>-37612.404000000002</v>
      </c>
      <c r="H96" s="31">
        <f t="shared" si="82"/>
        <v>187651.89599999998</v>
      </c>
      <c r="I96" s="31">
        <f>I98</f>
        <v>0</v>
      </c>
      <c r="J96" s="31">
        <f t="shared" si="83"/>
        <v>187651.89599999998</v>
      </c>
      <c r="K96" s="35">
        <f>K98</f>
        <v>0</v>
      </c>
      <c r="L96" s="32">
        <f t="shared" si="84"/>
        <v>187651.89599999998</v>
      </c>
      <c r="M96" s="32">
        <f t="shared" ref="M96:T96" si="89">M98</f>
        <v>0</v>
      </c>
      <c r="N96" s="31">
        <f>N98</f>
        <v>0</v>
      </c>
      <c r="O96" s="31">
        <f t="shared" si="4"/>
        <v>0</v>
      </c>
      <c r="P96" s="31">
        <f>P98</f>
        <v>0</v>
      </c>
      <c r="Q96" s="31">
        <f t="shared" si="85"/>
        <v>0</v>
      </c>
      <c r="R96" s="35">
        <f>R98</f>
        <v>0</v>
      </c>
      <c r="S96" s="32">
        <f t="shared" si="86"/>
        <v>0</v>
      </c>
      <c r="T96" s="32">
        <f t="shared" si="89"/>
        <v>0</v>
      </c>
      <c r="U96" s="32">
        <f>U98</f>
        <v>0</v>
      </c>
      <c r="V96" s="31">
        <f t="shared" si="5"/>
        <v>0</v>
      </c>
      <c r="W96" s="31">
        <f>W98</f>
        <v>0</v>
      </c>
      <c r="X96" s="31">
        <f t="shared" si="87"/>
        <v>0</v>
      </c>
      <c r="Y96" s="35">
        <f>Y98</f>
        <v>0</v>
      </c>
      <c r="Z96" s="32">
        <f t="shared" si="88"/>
        <v>0</v>
      </c>
      <c r="AA96" s="12"/>
      <c r="AC96" s="33"/>
    </row>
    <row r="97" spans="1:30" x14ac:dyDescent="0.35">
      <c r="A97" s="70"/>
      <c r="B97" s="77" t="s">
        <v>5</v>
      </c>
      <c r="C97" s="80"/>
      <c r="D97" s="32"/>
      <c r="E97" s="31"/>
      <c r="F97" s="31"/>
      <c r="G97" s="31"/>
      <c r="H97" s="31"/>
      <c r="I97" s="31"/>
      <c r="J97" s="31"/>
      <c r="K97" s="35"/>
      <c r="L97" s="32"/>
      <c r="M97" s="32"/>
      <c r="N97" s="31"/>
      <c r="O97" s="31"/>
      <c r="P97" s="31"/>
      <c r="Q97" s="31"/>
      <c r="R97" s="35"/>
      <c r="S97" s="32"/>
      <c r="T97" s="32"/>
      <c r="U97" s="32"/>
      <c r="V97" s="31"/>
      <c r="W97" s="31"/>
      <c r="X97" s="31"/>
      <c r="Y97" s="35"/>
      <c r="Z97" s="32"/>
      <c r="AA97" s="12"/>
      <c r="AC97" s="33"/>
    </row>
    <row r="98" spans="1:30" x14ac:dyDescent="0.35">
      <c r="A98" s="70"/>
      <c r="B98" s="77" t="s">
        <v>64</v>
      </c>
      <c r="C98" s="80"/>
      <c r="D98" s="32">
        <v>225264.3</v>
      </c>
      <c r="E98" s="31"/>
      <c r="F98" s="31">
        <f t="shared" si="0"/>
        <v>225264.3</v>
      </c>
      <c r="G98" s="31">
        <v>-37612.404000000002</v>
      </c>
      <c r="H98" s="31">
        <f t="shared" ref="H98" si="90">F98+G98</f>
        <v>187651.89599999998</v>
      </c>
      <c r="I98" s="31"/>
      <c r="J98" s="31">
        <f t="shared" ref="J98:J101" si="91">H98+I98</f>
        <v>187651.89599999998</v>
      </c>
      <c r="K98" s="35"/>
      <c r="L98" s="32">
        <f t="shared" ref="L98:L99" si="92">J98+K98</f>
        <v>187651.89599999998</v>
      </c>
      <c r="M98" s="32">
        <v>0</v>
      </c>
      <c r="N98" s="31"/>
      <c r="O98" s="31">
        <f t="shared" si="4"/>
        <v>0</v>
      </c>
      <c r="P98" s="31"/>
      <c r="Q98" s="31">
        <f t="shared" ref="Q98:Q101" si="93">O98+P98</f>
        <v>0</v>
      </c>
      <c r="R98" s="35"/>
      <c r="S98" s="32">
        <f t="shared" ref="S98" si="94">Q98+R98</f>
        <v>0</v>
      </c>
      <c r="T98" s="32">
        <v>0</v>
      </c>
      <c r="U98" s="32"/>
      <c r="V98" s="31">
        <f t="shared" si="5"/>
        <v>0</v>
      </c>
      <c r="W98" s="31"/>
      <c r="X98" s="31">
        <f t="shared" ref="X98:X99" si="95">V98+W98</f>
        <v>0</v>
      </c>
      <c r="Y98" s="35"/>
      <c r="Z98" s="32">
        <f t="shared" ref="Z98:Z101" si="96">X98+Y98</f>
        <v>0</v>
      </c>
      <c r="AA98" s="12" t="s">
        <v>86</v>
      </c>
      <c r="AC98" s="33"/>
    </row>
    <row r="99" spans="1:30" ht="72" x14ac:dyDescent="0.35">
      <c r="A99" s="70" t="s">
        <v>165</v>
      </c>
      <c r="B99" s="77" t="s">
        <v>78</v>
      </c>
      <c r="C99" s="80" t="s">
        <v>28</v>
      </c>
      <c r="D99" s="32">
        <f>D102</f>
        <v>346343.1</v>
      </c>
      <c r="E99" s="31">
        <f>E102</f>
        <v>0</v>
      </c>
      <c r="F99" s="31">
        <f>D99+E99</f>
        <v>346343.1</v>
      </c>
      <c r="G99" s="31">
        <f>G102+G103</f>
        <v>-346343.1</v>
      </c>
      <c r="H99" s="31">
        <f>F99+G99</f>
        <v>0</v>
      </c>
      <c r="I99" s="31">
        <f>I102+I103</f>
        <v>0</v>
      </c>
      <c r="J99" s="31">
        <f t="shared" si="91"/>
        <v>0</v>
      </c>
      <c r="K99" s="35">
        <f>K102+K103+K101</f>
        <v>69400.667000000001</v>
      </c>
      <c r="L99" s="32">
        <f t="shared" si="92"/>
        <v>69400.667000000001</v>
      </c>
      <c r="M99" s="32">
        <f t="shared" ref="M99:T99" si="97">M102</f>
        <v>0</v>
      </c>
      <c r="N99" s="31">
        <f>N102</f>
        <v>0</v>
      </c>
      <c r="O99" s="31">
        <f t="shared" si="4"/>
        <v>0</v>
      </c>
      <c r="P99" s="31">
        <f>P102+P103+P101</f>
        <v>641718.24800000002</v>
      </c>
      <c r="Q99" s="31">
        <f t="shared" si="93"/>
        <v>641718.24800000002</v>
      </c>
      <c r="R99" s="35">
        <f>R102+R103+R101</f>
        <v>-69400.667000000001</v>
      </c>
      <c r="S99" s="32">
        <f>Q99+R99</f>
        <v>572317.58100000001</v>
      </c>
      <c r="T99" s="32">
        <f t="shared" si="97"/>
        <v>0</v>
      </c>
      <c r="U99" s="32">
        <f>U102</f>
        <v>0</v>
      </c>
      <c r="V99" s="31">
        <f t="shared" si="5"/>
        <v>0</v>
      </c>
      <c r="W99" s="31">
        <f>W102+W103</f>
        <v>0</v>
      </c>
      <c r="X99" s="31">
        <f t="shared" si="95"/>
        <v>0</v>
      </c>
      <c r="Y99" s="35">
        <f>Y102+Y103+Y101</f>
        <v>0</v>
      </c>
      <c r="Z99" s="32">
        <f t="shared" si="96"/>
        <v>0</v>
      </c>
      <c r="AA99" s="12"/>
      <c r="AC99" s="33"/>
    </row>
    <row r="100" spans="1:30" x14ac:dyDescent="0.35">
      <c r="A100" s="70"/>
      <c r="B100" s="77" t="s">
        <v>5</v>
      </c>
      <c r="C100" s="80"/>
      <c r="D100" s="32"/>
      <c r="E100" s="31"/>
      <c r="F100" s="31"/>
      <c r="G100" s="31"/>
      <c r="H100" s="31"/>
      <c r="I100" s="31"/>
      <c r="J100" s="31"/>
      <c r="K100" s="35"/>
      <c r="L100" s="32"/>
      <c r="M100" s="32"/>
      <c r="N100" s="31"/>
      <c r="O100" s="31"/>
      <c r="P100" s="31"/>
      <c r="Q100" s="31"/>
      <c r="R100" s="35"/>
      <c r="S100" s="32"/>
      <c r="T100" s="32"/>
      <c r="U100" s="32"/>
      <c r="V100" s="31"/>
      <c r="W100" s="31"/>
      <c r="X100" s="31"/>
      <c r="Y100" s="35"/>
      <c r="Z100" s="32"/>
      <c r="AA100" s="12"/>
      <c r="AC100" s="33"/>
    </row>
    <row r="101" spans="1:30" x14ac:dyDescent="0.35">
      <c r="A101" s="70"/>
      <c r="B101" s="77" t="s">
        <v>64</v>
      </c>
      <c r="C101" s="80"/>
      <c r="D101" s="32"/>
      <c r="E101" s="31"/>
      <c r="F101" s="31">
        <f t="shared" ref="F101" si="98">D101+E101</f>
        <v>0</v>
      </c>
      <c r="G101" s="31"/>
      <c r="H101" s="31">
        <f t="shared" ref="H101" si="99">F101+G101</f>
        <v>0</v>
      </c>
      <c r="I101" s="31"/>
      <c r="J101" s="31">
        <f t="shared" si="91"/>
        <v>0</v>
      </c>
      <c r="K101" s="35">
        <v>20000</v>
      </c>
      <c r="L101" s="32">
        <f>J101+K101</f>
        <v>20000</v>
      </c>
      <c r="M101" s="32"/>
      <c r="N101" s="31"/>
      <c r="O101" s="31"/>
      <c r="P101" s="31">
        <v>641718.24800000002</v>
      </c>
      <c r="Q101" s="31">
        <f t="shared" si="93"/>
        <v>641718.24800000002</v>
      </c>
      <c r="R101" s="35">
        <v>-69400.667000000001</v>
      </c>
      <c r="S101" s="32">
        <f>Q101+R101</f>
        <v>572317.58100000001</v>
      </c>
      <c r="T101" s="32"/>
      <c r="U101" s="32"/>
      <c r="V101" s="31"/>
      <c r="W101" s="31"/>
      <c r="X101" s="31"/>
      <c r="Y101" s="35"/>
      <c r="Z101" s="32">
        <f t="shared" si="96"/>
        <v>0</v>
      </c>
      <c r="AA101" s="12" t="s">
        <v>86</v>
      </c>
      <c r="AC101" s="33"/>
    </row>
    <row r="102" spans="1:30" x14ac:dyDescent="0.35">
      <c r="A102" s="70"/>
      <c r="B102" s="77" t="s">
        <v>17</v>
      </c>
      <c r="C102" s="80"/>
      <c r="D102" s="32">
        <v>346343.1</v>
      </c>
      <c r="E102" s="31"/>
      <c r="F102" s="31">
        <f t="shared" si="0"/>
        <v>346343.1</v>
      </c>
      <c r="G102" s="31">
        <v>-346343.1</v>
      </c>
      <c r="H102" s="31">
        <f t="shared" ref="H102:H106" si="100">F102+G102</f>
        <v>0</v>
      </c>
      <c r="I102" s="31"/>
      <c r="J102" s="31">
        <f t="shared" ref="J102:J106" si="101">H102+I102</f>
        <v>0</v>
      </c>
      <c r="K102" s="35">
        <v>49400.667000000001</v>
      </c>
      <c r="L102" s="32">
        <f t="shared" ref="L102:L106" si="102">J102+K102</f>
        <v>49400.667000000001</v>
      </c>
      <c r="M102" s="32">
        <v>0</v>
      </c>
      <c r="N102" s="31"/>
      <c r="O102" s="31">
        <f t="shared" si="4"/>
        <v>0</v>
      </c>
      <c r="P102" s="31"/>
      <c r="Q102" s="31">
        <f t="shared" ref="Q102:Q106" si="103">O102+P102</f>
        <v>0</v>
      </c>
      <c r="R102" s="35"/>
      <c r="S102" s="32">
        <f t="shared" ref="S102:S106" si="104">Q102+R102</f>
        <v>0</v>
      </c>
      <c r="T102" s="32">
        <v>0</v>
      </c>
      <c r="U102" s="32"/>
      <c r="V102" s="31">
        <f t="shared" si="5"/>
        <v>0</v>
      </c>
      <c r="W102" s="31"/>
      <c r="X102" s="31">
        <f t="shared" ref="X102:X106" si="105">V102+W102</f>
        <v>0</v>
      </c>
      <c r="Y102" s="35"/>
      <c r="Z102" s="32">
        <f t="shared" ref="Z102:Z106" si="106">X102+Y102</f>
        <v>0</v>
      </c>
      <c r="AA102" s="12" t="s">
        <v>85</v>
      </c>
      <c r="AC102" s="33"/>
    </row>
    <row r="103" spans="1:30" s="2" customFormat="1" hidden="1" x14ac:dyDescent="0.35">
      <c r="A103" s="26"/>
      <c r="B103" s="34" t="s">
        <v>64</v>
      </c>
      <c r="C103" s="49"/>
      <c r="D103" s="32"/>
      <c r="E103" s="31"/>
      <c r="F103" s="31"/>
      <c r="G103" s="31"/>
      <c r="H103" s="31">
        <f t="shared" si="100"/>
        <v>0</v>
      </c>
      <c r="I103" s="31"/>
      <c r="J103" s="31">
        <f t="shared" si="101"/>
        <v>0</v>
      </c>
      <c r="K103" s="35"/>
      <c r="L103" s="31">
        <f t="shared" si="102"/>
        <v>0</v>
      </c>
      <c r="M103" s="32"/>
      <c r="N103" s="31"/>
      <c r="O103" s="31"/>
      <c r="P103" s="31"/>
      <c r="Q103" s="31">
        <f t="shared" si="103"/>
        <v>0</v>
      </c>
      <c r="R103" s="35"/>
      <c r="S103" s="31">
        <f t="shared" si="104"/>
        <v>0</v>
      </c>
      <c r="T103" s="32"/>
      <c r="U103" s="32"/>
      <c r="V103" s="31"/>
      <c r="W103" s="31"/>
      <c r="X103" s="31">
        <f t="shared" si="105"/>
        <v>0</v>
      </c>
      <c r="Y103" s="35"/>
      <c r="Z103" s="31">
        <f t="shared" si="106"/>
        <v>0</v>
      </c>
      <c r="AA103" s="12" t="s">
        <v>86</v>
      </c>
      <c r="AB103" s="9" t="s">
        <v>25</v>
      </c>
      <c r="AC103" s="33"/>
    </row>
    <row r="104" spans="1:30" ht="54" x14ac:dyDescent="0.35">
      <c r="A104" s="70" t="s">
        <v>166</v>
      </c>
      <c r="B104" s="77" t="s">
        <v>243</v>
      </c>
      <c r="C104" s="80" t="s">
        <v>28</v>
      </c>
      <c r="D104" s="32"/>
      <c r="E104" s="31"/>
      <c r="F104" s="31"/>
      <c r="G104" s="31"/>
      <c r="H104" s="31"/>
      <c r="I104" s="31"/>
      <c r="J104" s="31"/>
      <c r="K104" s="35"/>
      <c r="L104" s="32">
        <f t="shared" si="102"/>
        <v>0</v>
      </c>
      <c r="M104" s="32"/>
      <c r="N104" s="31"/>
      <c r="O104" s="31"/>
      <c r="P104" s="31"/>
      <c r="Q104" s="31"/>
      <c r="R104" s="35">
        <f>5231.833-2864.263</f>
        <v>2367.5699999999997</v>
      </c>
      <c r="S104" s="32">
        <f t="shared" si="104"/>
        <v>2367.5699999999997</v>
      </c>
      <c r="T104" s="32"/>
      <c r="U104" s="32"/>
      <c r="V104" s="31"/>
      <c r="W104" s="31"/>
      <c r="X104" s="31"/>
      <c r="Y104" s="35"/>
      <c r="Z104" s="32">
        <f t="shared" si="106"/>
        <v>0</v>
      </c>
      <c r="AA104" s="12" t="s">
        <v>244</v>
      </c>
      <c r="AC104" s="33"/>
    </row>
    <row r="105" spans="1:30" ht="54" x14ac:dyDescent="0.35">
      <c r="A105" s="70" t="s">
        <v>167</v>
      </c>
      <c r="B105" s="77" t="s">
        <v>245</v>
      </c>
      <c r="C105" s="80" t="s">
        <v>28</v>
      </c>
      <c r="D105" s="32"/>
      <c r="E105" s="31"/>
      <c r="F105" s="31"/>
      <c r="G105" s="31"/>
      <c r="H105" s="31"/>
      <c r="I105" s="31"/>
      <c r="J105" s="31"/>
      <c r="K105" s="35"/>
      <c r="L105" s="32">
        <f t="shared" si="102"/>
        <v>0</v>
      </c>
      <c r="M105" s="32"/>
      <c r="N105" s="31"/>
      <c r="O105" s="31"/>
      <c r="P105" s="31"/>
      <c r="Q105" s="31"/>
      <c r="R105" s="35">
        <f>2627.774-2134.173</f>
        <v>493.60100000000011</v>
      </c>
      <c r="S105" s="32">
        <f t="shared" si="104"/>
        <v>493.60100000000011</v>
      </c>
      <c r="T105" s="32"/>
      <c r="U105" s="32"/>
      <c r="V105" s="31"/>
      <c r="W105" s="31"/>
      <c r="X105" s="31"/>
      <c r="Y105" s="35"/>
      <c r="Z105" s="32">
        <f t="shared" si="106"/>
        <v>0</v>
      </c>
      <c r="AA105" s="12" t="s">
        <v>246</v>
      </c>
      <c r="AC105" s="33"/>
    </row>
    <row r="106" spans="1:30" x14ac:dyDescent="0.35">
      <c r="A106" s="70"/>
      <c r="B106" s="77" t="s">
        <v>19</v>
      </c>
      <c r="C106" s="77"/>
      <c r="D106" s="15">
        <f>D110+D111+D112</f>
        <v>652121.59999999998</v>
      </c>
      <c r="E106" s="15">
        <f>E110+E111+E112</f>
        <v>-28810.120999999999</v>
      </c>
      <c r="F106" s="15">
        <f t="shared" si="0"/>
        <v>623311.47899999993</v>
      </c>
      <c r="G106" s="15">
        <f>G110+G111+G112+G115+G116</f>
        <v>-163034.073</v>
      </c>
      <c r="H106" s="15">
        <f t="shared" si="100"/>
        <v>460277.40599999996</v>
      </c>
      <c r="I106" s="31">
        <f>I110+I111+I112+I115+I116</f>
        <v>0</v>
      </c>
      <c r="J106" s="15">
        <f t="shared" si="101"/>
        <v>460277.40599999996</v>
      </c>
      <c r="K106" s="15">
        <f>K110+K111+K112+K115+K116</f>
        <v>-123523.57</v>
      </c>
      <c r="L106" s="32">
        <f t="shared" si="102"/>
        <v>336753.83599999995</v>
      </c>
      <c r="M106" s="15">
        <f t="shared" ref="M106:T106" si="107">M110+M111+M112</f>
        <v>87519</v>
      </c>
      <c r="N106" s="15">
        <f>N110+N111+N112</f>
        <v>67940.256999999998</v>
      </c>
      <c r="O106" s="15">
        <f t="shared" si="4"/>
        <v>155459.25699999998</v>
      </c>
      <c r="P106" s="15">
        <f>P110+P111+P112+P115+P116</f>
        <v>273749.5</v>
      </c>
      <c r="Q106" s="15">
        <f t="shared" si="103"/>
        <v>429208.75699999998</v>
      </c>
      <c r="R106" s="15">
        <f>R110+R111+R112+R115+R116</f>
        <v>123523.57</v>
      </c>
      <c r="S106" s="32">
        <f t="shared" si="104"/>
        <v>552732.32700000005</v>
      </c>
      <c r="T106" s="15">
        <f t="shared" si="107"/>
        <v>0</v>
      </c>
      <c r="U106" s="15">
        <f>U110+U111+U112</f>
        <v>0</v>
      </c>
      <c r="V106" s="15">
        <f t="shared" si="5"/>
        <v>0</v>
      </c>
      <c r="W106" s="15">
        <f>W110+W111+W112+W115+W116</f>
        <v>0</v>
      </c>
      <c r="X106" s="15">
        <f t="shared" si="105"/>
        <v>0</v>
      </c>
      <c r="Y106" s="15">
        <f>Y110+Y111+Y112+Y115+Y116</f>
        <v>0</v>
      </c>
      <c r="Z106" s="32">
        <f t="shared" si="106"/>
        <v>0</v>
      </c>
      <c r="AA106" s="16"/>
      <c r="AB106" s="17"/>
      <c r="AC106" s="24"/>
      <c r="AD106" s="18"/>
    </row>
    <row r="107" spans="1:30" x14ac:dyDescent="0.35">
      <c r="A107" s="70"/>
      <c r="B107" s="77" t="s">
        <v>5</v>
      </c>
      <c r="C107" s="77"/>
      <c r="D107" s="14"/>
      <c r="E107" s="14"/>
      <c r="F107" s="15"/>
      <c r="G107" s="14"/>
      <c r="H107" s="15"/>
      <c r="I107" s="30"/>
      <c r="J107" s="15"/>
      <c r="K107" s="14"/>
      <c r="L107" s="32"/>
      <c r="M107" s="15"/>
      <c r="N107" s="14"/>
      <c r="O107" s="15"/>
      <c r="P107" s="14"/>
      <c r="Q107" s="15"/>
      <c r="R107" s="14"/>
      <c r="S107" s="32"/>
      <c r="T107" s="15"/>
      <c r="U107" s="14"/>
      <c r="V107" s="15"/>
      <c r="W107" s="14"/>
      <c r="X107" s="15"/>
      <c r="Y107" s="14"/>
      <c r="Z107" s="32"/>
      <c r="AA107" s="16"/>
      <c r="AB107" s="17"/>
      <c r="AC107" s="24"/>
      <c r="AD107" s="18"/>
    </row>
    <row r="108" spans="1:30" s="18" customFormat="1" hidden="1" x14ac:dyDescent="0.35">
      <c r="A108" s="13"/>
      <c r="B108" s="25" t="s">
        <v>6</v>
      </c>
      <c r="C108" s="25"/>
      <c r="D108" s="14">
        <f>D110+D111</f>
        <v>425261.6</v>
      </c>
      <c r="E108" s="14">
        <f>E110+E111</f>
        <v>-28810.120999999999</v>
      </c>
      <c r="F108" s="15">
        <f t="shared" si="0"/>
        <v>396451.47899999999</v>
      </c>
      <c r="G108" s="14">
        <f>G110+G111+G115+G116</f>
        <v>-163034.073</v>
      </c>
      <c r="H108" s="15">
        <f t="shared" ref="H108:H112" si="108">F108+G108</f>
        <v>233417.40599999999</v>
      </c>
      <c r="I108" s="30">
        <f>I110+I111+I115+I116</f>
        <v>0</v>
      </c>
      <c r="J108" s="15">
        <f t="shared" ref="J108:J112" si="109">H108+I108</f>
        <v>233417.40599999999</v>
      </c>
      <c r="K108" s="14">
        <f>K110+K111+K115+K116</f>
        <v>-123523.57</v>
      </c>
      <c r="L108" s="15">
        <f t="shared" ref="L108:L112" si="110">J108+K108</f>
        <v>109893.83599999998</v>
      </c>
      <c r="M108" s="15">
        <f t="shared" ref="M108:T108" si="111">M110+M111</f>
        <v>87519</v>
      </c>
      <c r="N108" s="14">
        <f>N110+N111</f>
        <v>67940.256999999998</v>
      </c>
      <c r="O108" s="15">
        <f t="shared" si="4"/>
        <v>155459.25699999998</v>
      </c>
      <c r="P108" s="14">
        <f>P110+P111+P115+P116</f>
        <v>273749.5</v>
      </c>
      <c r="Q108" s="15">
        <f t="shared" ref="Q108:Q112" si="112">O108+P108</f>
        <v>429208.75699999998</v>
      </c>
      <c r="R108" s="14">
        <f>R110+R111+R115+R116</f>
        <v>123523.57</v>
      </c>
      <c r="S108" s="15">
        <f t="shared" ref="S108:S112" si="113">Q108+R108</f>
        <v>552732.32700000005</v>
      </c>
      <c r="T108" s="15">
        <f t="shared" si="111"/>
        <v>0</v>
      </c>
      <c r="U108" s="14">
        <f>U110+U111</f>
        <v>0</v>
      </c>
      <c r="V108" s="15">
        <f t="shared" si="5"/>
        <v>0</v>
      </c>
      <c r="W108" s="14">
        <f>W110+W111+W115+W116</f>
        <v>0</v>
      </c>
      <c r="X108" s="15">
        <f t="shared" ref="X108:X112" si="114">V108+W108</f>
        <v>0</v>
      </c>
      <c r="Y108" s="14">
        <f>Y110+Y111+Y115+Y116</f>
        <v>0</v>
      </c>
      <c r="Z108" s="15">
        <f t="shared" ref="Z108:Z112" si="115">X108+Y108</f>
        <v>0</v>
      </c>
      <c r="AA108" s="16"/>
      <c r="AB108" s="17" t="s">
        <v>25</v>
      </c>
      <c r="AC108" s="24"/>
    </row>
    <row r="109" spans="1:30" x14ac:dyDescent="0.35">
      <c r="A109" s="70"/>
      <c r="B109" s="77" t="s">
        <v>64</v>
      </c>
      <c r="C109" s="77"/>
      <c r="D109" s="14">
        <f>D114</f>
        <v>226860</v>
      </c>
      <c r="E109" s="14">
        <f>E114</f>
        <v>0</v>
      </c>
      <c r="F109" s="15">
        <f t="shared" si="0"/>
        <v>226860</v>
      </c>
      <c r="G109" s="14">
        <f>G114</f>
        <v>0</v>
      </c>
      <c r="H109" s="15">
        <f t="shared" si="108"/>
        <v>226860</v>
      </c>
      <c r="I109" s="30">
        <f>I114</f>
        <v>0</v>
      </c>
      <c r="J109" s="15">
        <f t="shared" si="109"/>
        <v>226860</v>
      </c>
      <c r="K109" s="14">
        <f>K114</f>
        <v>0</v>
      </c>
      <c r="L109" s="32">
        <f t="shared" si="110"/>
        <v>226860</v>
      </c>
      <c r="M109" s="15">
        <f t="shared" ref="M109:T109" si="116">M114</f>
        <v>0</v>
      </c>
      <c r="N109" s="14">
        <f>N114</f>
        <v>0</v>
      </c>
      <c r="O109" s="15">
        <f t="shared" si="4"/>
        <v>0</v>
      </c>
      <c r="P109" s="14">
        <f>P114</f>
        <v>0</v>
      </c>
      <c r="Q109" s="15">
        <f t="shared" si="112"/>
        <v>0</v>
      </c>
      <c r="R109" s="14">
        <f>R114</f>
        <v>0</v>
      </c>
      <c r="S109" s="32">
        <f t="shared" si="113"/>
        <v>0</v>
      </c>
      <c r="T109" s="15">
        <f t="shared" si="116"/>
        <v>0</v>
      </c>
      <c r="U109" s="14">
        <f>U114</f>
        <v>0</v>
      </c>
      <c r="V109" s="15">
        <f t="shared" si="5"/>
        <v>0</v>
      </c>
      <c r="W109" s="14">
        <f>W114</f>
        <v>0</v>
      </c>
      <c r="X109" s="15">
        <f t="shared" si="114"/>
        <v>0</v>
      </c>
      <c r="Y109" s="14">
        <f>Y114</f>
        <v>0</v>
      </c>
      <c r="Z109" s="32">
        <f t="shared" si="115"/>
        <v>0</v>
      </c>
      <c r="AA109" s="16"/>
      <c r="AB109" s="17"/>
      <c r="AC109" s="24"/>
      <c r="AD109" s="18"/>
    </row>
    <row r="110" spans="1:30" ht="64.5" customHeight="1" x14ac:dyDescent="0.35">
      <c r="A110" s="70" t="s">
        <v>168</v>
      </c>
      <c r="B110" s="77" t="s">
        <v>33</v>
      </c>
      <c r="C110" s="80" t="s">
        <v>28</v>
      </c>
      <c r="D110" s="29">
        <v>65230</v>
      </c>
      <c r="E110" s="30">
        <v>21189.879000000001</v>
      </c>
      <c r="F110" s="31">
        <f t="shared" si="0"/>
        <v>86419.879000000001</v>
      </c>
      <c r="G110" s="30"/>
      <c r="H110" s="31">
        <f t="shared" si="108"/>
        <v>86419.879000000001</v>
      </c>
      <c r="I110" s="30"/>
      <c r="J110" s="31">
        <f t="shared" si="109"/>
        <v>86419.879000000001</v>
      </c>
      <c r="K110" s="1"/>
      <c r="L110" s="32">
        <f t="shared" si="110"/>
        <v>86419.879000000001</v>
      </c>
      <c r="M110" s="32">
        <v>0</v>
      </c>
      <c r="N110" s="30"/>
      <c r="O110" s="31">
        <f t="shared" si="4"/>
        <v>0</v>
      </c>
      <c r="P110" s="30">
        <v>73749.5</v>
      </c>
      <c r="Q110" s="31">
        <f t="shared" si="112"/>
        <v>73749.5</v>
      </c>
      <c r="R110" s="1"/>
      <c r="S110" s="32">
        <f t="shared" si="113"/>
        <v>73749.5</v>
      </c>
      <c r="T110" s="32">
        <v>0</v>
      </c>
      <c r="U110" s="29"/>
      <c r="V110" s="31">
        <f t="shared" si="5"/>
        <v>0</v>
      </c>
      <c r="W110" s="30"/>
      <c r="X110" s="31">
        <f t="shared" si="114"/>
        <v>0</v>
      </c>
      <c r="Y110" s="1"/>
      <c r="Z110" s="32">
        <f t="shared" si="115"/>
        <v>0</v>
      </c>
      <c r="AA110" s="12" t="s">
        <v>87</v>
      </c>
      <c r="AC110" s="33"/>
    </row>
    <row r="111" spans="1:30" ht="54" x14ac:dyDescent="0.35">
      <c r="A111" s="70" t="s">
        <v>169</v>
      </c>
      <c r="B111" s="71" t="s">
        <v>61</v>
      </c>
      <c r="C111" s="80" t="s">
        <v>63</v>
      </c>
      <c r="D111" s="29">
        <v>360031.6</v>
      </c>
      <c r="E111" s="30">
        <v>-50000</v>
      </c>
      <c r="F111" s="31">
        <f t="shared" ref="F111:F185" si="117">D111+E111</f>
        <v>310031.59999999998</v>
      </c>
      <c r="G111" s="30">
        <f>17562.98+5713.793-200000</f>
        <v>-176723.22700000001</v>
      </c>
      <c r="H111" s="31">
        <f t="shared" si="108"/>
        <v>133308.37299999996</v>
      </c>
      <c r="I111" s="30"/>
      <c r="J111" s="31">
        <f t="shared" si="109"/>
        <v>133308.37299999996</v>
      </c>
      <c r="K111" s="1">
        <v>-123523.57</v>
      </c>
      <c r="L111" s="32">
        <f t="shared" si="110"/>
        <v>9784.8029999999562</v>
      </c>
      <c r="M111" s="32">
        <v>87519</v>
      </c>
      <c r="N111" s="30">
        <v>67940.256999999998</v>
      </c>
      <c r="O111" s="31">
        <f t="shared" ref="O111:O185" si="118">M111+N111</f>
        <v>155459.25699999998</v>
      </c>
      <c r="P111" s="30">
        <v>200000</v>
      </c>
      <c r="Q111" s="31">
        <f t="shared" si="112"/>
        <v>355459.25699999998</v>
      </c>
      <c r="R111" s="1">
        <v>123523.57</v>
      </c>
      <c r="S111" s="32">
        <f t="shared" si="113"/>
        <v>478982.82699999999</v>
      </c>
      <c r="T111" s="32">
        <v>0</v>
      </c>
      <c r="U111" s="29"/>
      <c r="V111" s="31">
        <f t="shared" ref="V111:V185" si="119">T111+U111</f>
        <v>0</v>
      </c>
      <c r="W111" s="30"/>
      <c r="X111" s="31">
        <f t="shared" si="114"/>
        <v>0</v>
      </c>
      <c r="Y111" s="1"/>
      <c r="Z111" s="32">
        <f t="shared" si="115"/>
        <v>0</v>
      </c>
      <c r="AA111" s="12" t="s">
        <v>88</v>
      </c>
      <c r="AC111" s="33"/>
    </row>
    <row r="112" spans="1:30" ht="54" x14ac:dyDescent="0.35">
      <c r="A112" s="70" t="s">
        <v>170</v>
      </c>
      <c r="B112" s="81" t="s">
        <v>62</v>
      </c>
      <c r="C112" s="77" t="s">
        <v>63</v>
      </c>
      <c r="D112" s="29">
        <f>D114</f>
        <v>226860</v>
      </c>
      <c r="E112" s="30">
        <f>E114</f>
        <v>0</v>
      </c>
      <c r="F112" s="31">
        <f t="shared" si="117"/>
        <v>226860</v>
      </c>
      <c r="G112" s="30">
        <f>G114</f>
        <v>0</v>
      </c>
      <c r="H112" s="31">
        <f t="shared" si="108"/>
        <v>226860</v>
      </c>
      <c r="I112" s="30">
        <f>I114</f>
        <v>0</v>
      </c>
      <c r="J112" s="31">
        <f t="shared" si="109"/>
        <v>226860</v>
      </c>
      <c r="K112" s="1">
        <f>K114</f>
        <v>0</v>
      </c>
      <c r="L112" s="32">
        <f t="shared" si="110"/>
        <v>226860</v>
      </c>
      <c r="M112" s="32">
        <f t="shared" ref="M112:T112" si="120">M114</f>
        <v>0</v>
      </c>
      <c r="N112" s="30">
        <f>N114</f>
        <v>0</v>
      </c>
      <c r="O112" s="31">
        <f t="shared" si="118"/>
        <v>0</v>
      </c>
      <c r="P112" s="30">
        <f>P114</f>
        <v>0</v>
      </c>
      <c r="Q112" s="31">
        <f t="shared" si="112"/>
        <v>0</v>
      </c>
      <c r="R112" s="1">
        <f>R114</f>
        <v>0</v>
      </c>
      <c r="S112" s="32">
        <f t="shared" si="113"/>
        <v>0</v>
      </c>
      <c r="T112" s="32">
        <f t="shared" si="120"/>
        <v>0</v>
      </c>
      <c r="U112" s="29">
        <f>U114</f>
        <v>0</v>
      </c>
      <c r="V112" s="31">
        <f t="shared" si="119"/>
        <v>0</v>
      </c>
      <c r="W112" s="30">
        <f>W114</f>
        <v>0</v>
      </c>
      <c r="X112" s="31">
        <f t="shared" si="114"/>
        <v>0</v>
      </c>
      <c r="Y112" s="1">
        <f>Y114</f>
        <v>0</v>
      </c>
      <c r="Z112" s="32">
        <f t="shared" si="115"/>
        <v>0</v>
      </c>
      <c r="AA112" s="12"/>
      <c r="AC112" s="33"/>
    </row>
    <row r="113" spans="1:30" x14ac:dyDescent="0.35">
      <c r="A113" s="70"/>
      <c r="B113" s="77" t="s">
        <v>5</v>
      </c>
      <c r="C113" s="77"/>
      <c r="D113" s="29"/>
      <c r="E113" s="30"/>
      <c r="F113" s="31"/>
      <c r="G113" s="30"/>
      <c r="H113" s="31"/>
      <c r="I113" s="30"/>
      <c r="J113" s="31"/>
      <c r="K113" s="1"/>
      <c r="L113" s="32"/>
      <c r="M113" s="32"/>
      <c r="N113" s="30"/>
      <c r="O113" s="31"/>
      <c r="P113" s="30"/>
      <c r="Q113" s="31"/>
      <c r="R113" s="1"/>
      <c r="S113" s="32"/>
      <c r="T113" s="32"/>
      <c r="U113" s="29"/>
      <c r="V113" s="31"/>
      <c r="W113" s="30"/>
      <c r="X113" s="31"/>
      <c r="Y113" s="1"/>
      <c r="Z113" s="32"/>
      <c r="AA113" s="12"/>
      <c r="AC113" s="33"/>
    </row>
    <row r="114" spans="1:30" x14ac:dyDescent="0.35">
      <c r="A114" s="70"/>
      <c r="B114" s="81" t="s">
        <v>64</v>
      </c>
      <c r="C114" s="77"/>
      <c r="D114" s="29">
        <v>226860</v>
      </c>
      <c r="E114" s="30"/>
      <c r="F114" s="31">
        <f t="shared" si="117"/>
        <v>226860</v>
      </c>
      <c r="G114" s="30"/>
      <c r="H114" s="31">
        <f t="shared" ref="H114:H117" si="121">F114+G114</f>
        <v>226860</v>
      </c>
      <c r="I114" s="30"/>
      <c r="J114" s="31">
        <f t="shared" ref="J114:J117" si="122">H114+I114</f>
        <v>226860</v>
      </c>
      <c r="K114" s="1"/>
      <c r="L114" s="32">
        <f t="shared" ref="L114:L117" si="123">J114+K114</f>
        <v>226860</v>
      </c>
      <c r="M114" s="32">
        <v>0</v>
      </c>
      <c r="N114" s="30"/>
      <c r="O114" s="31">
        <f t="shared" si="118"/>
        <v>0</v>
      </c>
      <c r="P114" s="30"/>
      <c r="Q114" s="31">
        <f t="shared" ref="Q114:Q117" si="124">O114+P114</f>
        <v>0</v>
      </c>
      <c r="R114" s="1"/>
      <c r="S114" s="32">
        <f t="shared" ref="S114:S117" si="125">Q114+R114</f>
        <v>0</v>
      </c>
      <c r="T114" s="32">
        <v>0</v>
      </c>
      <c r="U114" s="29"/>
      <c r="V114" s="31">
        <f t="shared" si="119"/>
        <v>0</v>
      </c>
      <c r="W114" s="30"/>
      <c r="X114" s="31">
        <f t="shared" ref="X114:X117" si="126">V114+W114</f>
        <v>0</v>
      </c>
      <c r="Y114" s="1"/>
      <c r="Z114" s="32">
        <f t="shared" ref="Z114:Z117" si="127">X114+Y114</f>
        <v>0</v>
      </c>
      <c r="AA114" s="12" t="s">
        <v>89</v>
      </c>
      <c r="AC114" s="33"/>
    </row>
    <row r="115" spans="1:30" ht="72" x14ac:dyDescent="0.35">
      <c r="A115" s="70" t="s">
        <v>171</v>
      </c>
      <c r="B115" s="81" t="s">
        <v>211</v>
      </c>
      <c r="C115" s="77" t="s">
        <v>24</v>
      </c>
      <c r="D115" s="29"/>
      <c r="E115" s="30"/>
      <c r="F115" s="31"/>
      <c r="G115" s="30">
        <v>13660</v>
      </c>
      <c r="H115" s="31">
        <f t="shared" si="121"/>
        <v>13660</v>
      </c>
      <c r="I115" s="30"/>
      <c r="J115" s="31">
        <f t="shared" si="122"/>
        <v>13660</v>
      </c>
      <c r="K115" s="1"/>
      <c r="L115" s="32">
        <f t="shared" si="123"/>
        <v>13660</v>
      </c>
      <c r="M115" s="32"/>
      <c r="N115" s="30"/>
      <c r="O115" s="31"/>
      <c r="P115" s="30"/>
      <c r="Q115" s="31">
        <f t="shared" si="124"/>
        <v>0</v>
      </c>
      <c r="R115" s="1"/>
      <c r="S115" s="32">
        <f t="shared" si="125"/>
        <v>0</v>
      </c>
      <c r="T115" s="32"/>
      <c r="U115" s="29"/>
      <c r="V115" s="31"/>
      <c r="W115" s="30"/>
      <c r="X115" s="31">
        <f t="shared" si="126"/>
        <v>0</v>
      </c>
      <c r="Y115" s="1"/>
      <c r="Z115" s="32">
        <f t="shared" si="127"/>
        <v>0</v>
      </c>
      <c r="AA115" s="12" t="s">
        <v>212</v>
      </c>
      <c r="AC115" s="33"/>
    </row>
    <row r="116" spans="1:30" ht="54" x14ac:dyDescent="0.35">
      <c r="A116" s="70" t="s">
        <v>172</v>
      </c>
      <c r="B116" s="81" t="s">
        <v>226</v>
      </c>
      <c r="C116" s="77" t="s">
        <v>28</v>
      </c>
      <c r="D116" s="29"/>
      <c r="E116" s="30"/>
      <c r="F116" s="31"/>
      <c r="G116" s="30">
        <v>29.154</v>
      </c>
      <c r="H116" s="31">
        <f t="shared" si="121"/>
        <v>29.154</v>
      </c>
      <c r="I116" s="30"/>
      <c r="J116" s="31">
        <f t="shared" si="122"/>
        <v>29.154</v>
      </c>
      <c r="K116" s="1"/>
      <c r="L116" s="32">
        <f t="shared" si="123"/>
        <v>29.154</v>
      </c>
      <c r="M116" s="32"/>
      <c r="N116" s="30"/>
      <c r="O116" s="31"/>
      <c r="P116" s="30"/>
      <c r="Q116" s="31">
        <f t="shared" si="124"/>
        <v>0</v>
      </c>
      <c r="R116" s="1"/>
      <c r="S116" s="32">
        <f t="shared" si="125"/>
        <v>0</v>
      </c>
      <c r="T116" s="32"/>
      <c r="U116" s="29"/>
      <c r="V116" s="31"/>
      <c r="W116" s="30"/>
      <c r="X116" s="31">
        <f t="shared" si="126"/>
        <v>0</v>
      </c>
      <c r="Y116" s="1"/>
      <c r="Z116" s="32">
        <f t="shared" si="127"/>
        <v>0</v>
      </c>
      <c r="AA116" s="12" t="s">
        <v>227</v>
      </c>
      <c r="AC116" s="33"/>
    </row>
    <row r="117" spans="1:30" x14ac:dyDescent="0.35">
      <c r="A117" s="70"/>
      <c r="B117" s="77" t="s">
        <v>4</v>
      </c>
      <c r="C117" s="77"/>
      <c r="D117" s="15">
        <f>D121+D122+D123+D124+D125+D126+D130+D134</f>
        <v>129061.20000000001</v>
      </c>
      <c r="E117" s="15">
        <f>E121+E122+E123+E124+E125+E126+E130+E134</f>
        <v>-1425.779</v>
      </c>
      <c r="F117" s="15">
        <f t="shared" si="117"/>
        <v>127635.42100000002</v>
      </c>
      <c r="G117" s="15">
        <f>G121+G122+G123+G124+G125+G126+G130+G134+G138+G139+G140</f>
        <v>24441.925999999999</v>
      </c>
      <c r="H117" s="15">
        <f t="shared" si="121"/>
        <v>152077.34700000001</v>
      </c>
      <c r="I117" s="31">
        <f>I121+I122+I123+I124+I125+I126+I130+I134+I138+I139+I140</f>
        <v>0</v>
      </c>
      <c r="J117" s="15">
        <f t="shared" si="122"/>
        <v>152077.34700000001</v>
      </c>
      <c r="K117" s="15">
        <f>K121+K122+K123+K124+K125+K126+K130+K134+K138+K139+K140</f>
        <v>659.62699999999995</v>
      </c>
      <c r="L117" s="32">
        <f t="shared" si="123"/>
        <v>152736.97400000002</v>
      </c>
      <c r="M117" s="15">
        <f t="shared" ref="M117:T117" si="128">M121+M122+M123+M124+M125+M126+M130+M134</f>
        <v>40592.799999999996</v>
      </c>
      <c r="N117" s="15">
        <f>N121+N122+N123+N124+N125+N126+N130+N134</f>
        <v>0</v>
      </c>
      <c r="O117" s="15">
        <f t="shared" si="118"/>
        <v>40592.799999999996</v>
      </c>
      <c r="P117" s="15">
        <f>P121+P122+P123+P124+P125+P126+P130+P134+P138+P139+P140</f>
        <v>0</v>
      </c>
      <c r="Q117" s="15">
        <f t="shared" si="124"/>
        <v>40592.799999999996</v>
      </c>
      <c r="R117" s="15">
        <f>R121+R122+R123+R124+R125+R126+R130+R134+R138+R139+R140</f>
        <v>0</v>
      </c>
      <c r="S117" s="32">
        <f t="shared" si="125"/>
        <v>40592.799999999996</v>
      </c>
      <c r="T117" s="15">
        <f t="shared" si="128"/>
        <v>10393.299999999999</v>
      </c>
      <c r="U117" s="15">
        <f>U121+U122+U123+U124+U125+U126+U130+U134</f>
        <v>0</v>
      </c>
      <c r="V117" s="15">
        <f t="shared" si="119"/>
        <v>10393.299999999999</v>
      </c>
      <c r="W117" s="15">
        <f>W121+W122+W123+W124+W125+W126+W130+W134+W138+W139+W140</f>
        <v>0</v>
      </c>
      <c r="X117" s="15">
        <f t="shared" si="126"/>
        <v>10393.299999999999</v>
      </c>
      <c r="Y117" s="15">
        <f>Y121+Y122+Y123+Y124+Y125+Y126+Y130+Y134+Y138+Y139+Y140</f>
        <v>0</v>
      </c>
      <c r="Z117" s="32">
        <f t="shared" si="127"/>
        <v>10393.299999999999</v>
      </c>
      <c r="AA117" s="16"/>
      <c r="AB117" s="17"/>
      <c r="AC117" s="24"/>
      <c r="AD117" s="18"/>
    </row>
    <row r="118" spans="1:30" x14ac:dyDescent="0.35">
      <c r="A118" s="70"/>
      <c r="B118" s="71" t="s">
        <v>5</v>
      </c>
      <c r="C118" s="77"/>
      <c r="D118" s="14"/>
      <c r="E118" s="14"/>
      <c r="F118" s="15"/>
      <c r="G118" s="14"/>
      <c r="H118" s="15"/>
      <c r="I118" s="30"/>
      <c r="J118" s="15"/>
      <c r="K118" s="14"/>
      <c r="L118" s="32"/>
      <c r="M118" s="15"/>
      <c r="N118" s="14"/>
      <c r="O118" s="15"/>
      <c r="P118" s="14"/>
      <c r="Q118" s="15"/>
      <c r="R118" s="14"/>
      <c r="S118" s="32"/>
      <c r="T118" s="15"/>
      <c r="U118" s="14"/>
      <c r="V118" s="15"/>
      <c r="W118" s="14"/>
      <c r="X118" s="15"/>
      <c r="Y118" s="14"/>
      <c r="Z118" s="32"/>
      <c r="AA118" s="16"/>
      <c r="AB118" s="17"/>
      <c r="AC118" s="24"/>
      <c r="AD118" s="18"/>
    </row>
    <row r="119" spans="1:30" s="18" customFormat="1" hidden="1" x14ac:dyDescent="0.35">
      <c r="A119" s="13"/>
      <c r="B119" s="19" t="s">
        <v>6</v>
      </c>
      <c r="C119" s="42"/>
      <c r="D119" s="21">
        <f>D121+D122+D123+D124+D125+D128+D132+D136</f>
        <v>114489.2</v>
      </c>
      <c r="E119" s="21">
        <f>E121+E122+E123+E124+E125+E128+E132+E136</f>
        <v>-1425.779</v>
      </c>
      <c r="F119" s="22">
        <f t="shared" si="117"/>
        <v>113063.421</v>
      </c>
      <c r="G119" s="21">
        <f>G121+G122+G123+G124+G125+G128+G132+G136+G138+G139+G140</f>
        <v>24441.925999999999</v>
      </c>
      <c r="H119" s="22">
        <f t="shared" ref="H119:H126" si="129">F119+G119</f>
        <v>137505.34700000001</v>
      </c>
      <c r="I119" s="57">
        <f>I121+I122+I123+I124+I125+I128+I132+I136+I138+I139+I140</f>
        <v>0</v>
      </c>
      <c r="J119" s="22">
        <f t="shared" ref="J119:J126" si="130">H119+I119</f>
        <v>137505.34700000001</v>
      </c>
      <c r="K119" s="21">
        <f>K121+K122+K123+K124+K125+K128+K132+K136+K138+K139+K140</f>
        <v>659.62699999999995</v>
      </c>
      <c r="L119" s="22">
        <f t="shared" ref="L119:L126" si="131">J119+K119</f>
        <v>138164.97400000002</v>
      </c>
      <c r="M119" s="22">
        <f t="shared" ref="M119:T119" si="132">M121+M122+M123+M124+M125+M128+M132+M136</f>
        <v>0</v>
      </c>
      <c r="N119" s="21">
        <f>N121+N122+N123+N124+N125+N128+N132+N136</f>
        <v>0</v>
      </c>
      <c r="O119" s="22">
        <f t="shared" si="118"/>
        <v>0</v>
      </c>
      <c r="P119" s="21">
        <f>P121+P122+P123+P124+P125+P128+P132+P136+P138+P139+P140</f>
        <v>0</v>
      </c>
      <c r="Q119" s="22">
        <f t="shared" ref="Q119:Q126" si="133">O119+P119</f>
        <v>0</v>
      </c>
      <c r="R119" s="21">
        <f>R121+R122+R123+R124+R125+R128+R132+R136+R138+R139+R140</f>
        <v>0</v>
      </c>
      <c r="S119" s="22">
        <f t="shared" ref="S119:S126" si="134">Q119+R119</f>
        <v>0</v>
      </c>
      <c r="T119" s="22">
        <f t="shared" si="132"/>
        <v>0</v>
      </c>
      <c r="U119" s="21">
        <f>U121+U122+U123+U124+U125+U128+U132+U136</f>
        <v>0</v>
      </c>
      <c r="V119" s="22">
        <f t="shared" si="119"/>
        <v>0</v>
      </c>
      <c r="W119" s="21">
        <f>W121+W122+W123+W124+W125+W128+W132+W136+W138+W139+W140</f>
        <v>0</v>
      </c>
      <c r="X119" s="22">
        <f t="shared" ref="X119:X126" si="135">V119+W119</f>
        <v>0</v>
      </c>
      <c r="Y119" s="21">
        <f>Y121+Y122+Y123+Y124+Y125+Y128+Y132+Y136+Y138+Y139+Y140</f>
        <v>0</v>
      </c>
      <c r="Z119" s="22">
        <f t="shared" ref="Z119:Z126" si="136">X119+Y119</f>
        <v>0</v>
      </c>
      <c r="AA119" s="23"/>
      <c r="AB119" s="17" t="s">
        <v>25</v>
      </c>
      <c r="AC119" s="24"/>
    </row>
    <row r="120" spans="1:30" x14ac:dyDescent="0.35">
      <c r="A120" s="70"/>
      <c r="B120" s="77" t="s">
        <v>71</v>
      </c>
      <c r="C120" s="77"/>
      <c r="D120" s="14">
        <f>D129+D133+D137</f>
        <v>14572.000000000002</v>
      </c>
      <c r="E120" s="14">
        <f>E129+E133+E137</f>
        <v>0</v>
      </c>
      <c r="F120" s="15">
        <f t="shared" si="117"/>
        <v>14572.000000000002</v>
      </c>
      <c r="G120" s="14">
        <f>G129+G133+G137</f>
        <v>0</v>
      </c>
      <c r="H120" s="15">
        <f t="shared" si="129"/>
        <v>14572.000000000002</v>
      </c>
      <c r="I120" s="30">
        <f>I129+I133+I137</f>
        <v>0</v>
      </c>
      <c r="J120" s="15">
        <f t="shared" si="130"/>
        <v>14572.000000000002</v>
      </c>
      <c r="K120" s="14">
        <f>K129+K133+K137</f>
        <v>0</v>
      </c>
      <c r="L120" s="32">
        <f t="shared" si="131"/>
        <v>14572.000000000002</v>
      </c>
      <c r="M120" s="15">
        <f t="shared" ref="M120:T120" si="137">M129+M133+M137</f>
        <v>40592.799999999996</v>
      </c>
      <c r="N120" s="14">
        <f>N129+N133+N137</f>
        <v>0</v>
      </c>
      <c r="O120" s="15">
        <f t="shared" si="118"/>
        <v>40592.799999999996</v>
      </c>
      <c r="P120" s="14">
        <f>P129+P133+P137</f>
        <v>0</v>
      </c>
      <c r="Q120" s="15">
        <f t="shared" si="133"/>
        <v>40592.799999999996</v>
      </c>
      <c r="R120" s="14">
        <f>R129+R133+R137</f>
        <v>0</v>
      </c>
      <c r="S120" s="32">
        <f t="shared" si="134"/>
        <v>40592.799999999996</v>
      </c>
      <c r="T120" s="15">
        <f t="shared" si="137"/>
        <v>10393.299999999999</v>
      </c>
      <c r="U120" s="14">
        <f>U129+U133+U137</f>
        <v>0</v>
      </c>
      <c r="V120" s="15">
        <f t="shared" si="119"/>
        <v>10393.299999999999</v>
      </c>
      <c r="W120" s="14">
        <f>W129+W133+W137</f>
        <v>0</v>
      </c>
      <c r="X120" s="15">
        <f t="shared" si="135"/>
        <v>10393.299999999999</v>
      </c>
      <c r="Y120" s="14">
        <f>Y129+Y133+Y137</f>
        <v>0</v>
      </c>
      <c r="Z120" s="32">
        <f t="shared" si="136"/>
        <v>10393.299999999999</v>
      </c>
      <c r="AA120" s="16"/>
      <c r="AB120" s="17"/>
      <c r="AC120" s="24"/>
      <c r="AD120" s="18"/>
    </row>
    <row r="121" spans="1:30" ht="54" x14ac:dyDescent="0.35">
      <c r="A121" s="70" t="s">
        <v>173</v>
      </c>
      <c r="B121" s="77" t="s">
        <v>65</v>
      </c>
      <c r="C121" s="80" t="s">
        <v>63</v>
      </c>
      <c r="D121" s="29">
        <v>2753.6</v>
      </c>
      <c r="E121" s="30"/>
      <c r="F121" s="31">
        <f t="shared" si="117"/>
        <v>2753.6</v>
      </c>
      <c r="G121" s="30"/>
      <c r="H121" s="31">
        <f t="shared" si="129"/>
        <v>2753.6</v>
      </c>
      <c r="I121" s="30"/>
      <c r="J121" s="31">
        <f t="shared" si="130"/>
        <v>2753.6</v>
      </c>
      <c r="K121" s="1"/>
      <c r="L121" s="32">
        <f t="shared" si="131"/>
        <v>2753.6</v>
      </c>
      <c r="M121" s="32">
        <v>0</v>
      </c>
      <c r="N121" s="30"/>
      <c r="O121" s="31">
        <f t="shared" si="118"/>
        <v>0</v>
      </c>
      <c r="P121" s="30"/>
      <c r="Q121" s="31">
        <f t="shared" si="133"/>
        <v>0</v>
      </c>
      <c r="R121" s="1"/>
      <c r="S121" s="32">
        <f t="shared" si="134"/>
        <v>0</v>
      </c>
      <c r="T121" s="32">
        <v>0</v>
      </c>
      <c r="U121" s="29"/>
      <c r="V121" s="31">
        <f t="shared" si="119"/>
        <v>0</v>
      </c>
      <c r="W121" s="30"/>
      <c r="X121" s="31">
        <f t="shared" si="135"/>
        <v>0</v>
      </c>
      <c r="Y121" s="1"/>
      <c r="Z121" s="32">
        <f t="shared" si="136"/>
        <v>0</v>
      </c>
      <c r="AA121" s="12" t="s">
        <v>90</v>
      </c>
      <c r="AC121" s="33"/>
    </row>
    <row r="122" spans="1:30" ht="54" x14ac:dyDescent="0.35">
      <c r="A122" s="70" t="s">
        <v>174</v>
      </c>
      <c r="B122" s="77" t="s">
        <v>66</v>
      </c>
      <c r="C122" s="77" t="s">
        <v>63</v>
      </c>
      <c r="D122" s="29">
        <v>11301.9</v>
      </c>
      <c r="E122" s="30">
        <v>-180.65199999999999</v>
      </c>
      <c r="F122" s="31">
        <f t="shared" si="117"/>
        <v>11121.248</v>
      </c>
      <c r="G122" s="30"/>
      <c r="H122" s="31">
        <f t="shared" si="129"/>
        <v>11121.248</v>
      </c>
      <c r="I122" s="30"/>
      <c r="J122" s="31">
        <f t="shared" si="130"/>
        <v>11121.248</v>
      </c>
      <c r="K122" s="1"/>
      <c r="L122" s="32">
        <f t="shared" si="131"/>
        <v>11121.248</v>
      </c>
      <c r="M122" s="32">
        <v>0</v>
      </c>
      <c r="N122" s="30"/>
      <c r="O122" s="31">
        <f t="shared" si="118"/>
        <v>0</v>
      </c>
      <c r="P122" s="30"/>
      <c r="Q122" s="31">
        <f t="shared" si="133"/>
        <v>0</v>
      </c>
      <c r="R122" s="1"/>
      <c r="S122" s="32">
        <f t="shared" si="134"/>
        <v>0</v>
      </c>
      <c r="T122" s="32">
        <v>0</v>
      </c>
      <c r="U122" s="29"/>
      <c r="V122" s="31">
        <f t="shared" si="119"/>
        <v>0</v>
      </c>
      <c r="W122" s="30"/>
      <c r="X122" s="31">
        <f t="shared" si="135"/>
        <v>0</v>
      </c>
      <c r="Y122" s="1"/>
      <c r="Z122" s="32">
        <f t="shared" si="136"/>
        <v>0</v>
      </c>
      <c r="AA122" s="12" t="s">
        <v>91</v>
      </c>
      <c r="AC122" s="33"/>
    </row>
    <row r="123" spans="1:30" ht="54" x14ac:dyDescent="0.35">
      <c r="A123" s="70" t="s">
        <v>175</v>
      </c>
      <c r="B123" s="77" t="s">
        <v>67</v>
      </c>
      <c r="C123" s="81" t="s">
        <v>63</v>
      </c>
      <c r="D123" s="29">
        <v>7202.2</v>
      </c>
      <c r="E123" s="30"/>
      <c r="F123" s="31">
        <f t="shared" si="117"/>
        <v>7202.2</v>
      </c>
      <c r="G123" s="30"/>
      <c r="H123" s="31">
        <f t="shared" si="129"/>
        <v>7202.2</v>
      </c>
      <c r="I123" s="30"/>
      <c r="J123" s="31">
        <f t="shared" si="130"/>
        <v>7202.2</v>
      </c>
      <c r="K123" s="1"/>
      <c r="L123" s="32">
        <f t="shared" si="131"/>
        <v>7202.2</v>
      </c>
      <c r="M123" s="32">
        <v>0</v>
      </c>
      <c r="N123" s="30"/>
      <c r="O123" s="31">
        <f t="shared" si="118"/>
        <v>0</v>
      </c>
      <c r="P123" s="30"/>
      <c r="Q123" s="31">
        <f t="shared" si="133"/>
        <v>0</v>
      </c>
      <c r="R123" s="1"/>
      <c r="S123" s="32">
        <f t="shared" si="134"/>
        <v>0</v>
      </c>
      <c r="T123" s="32">
        <v>0</v>
      </c>
      <c r="U123" s="29"/>
      <c r="V123" s="31">
        <f t="shared" si="119"/>
        <v>0</v>
      </c>
      <c r="W123" s="30"/>
      <c r="X123" s="31">
        <f t="shared" si="135"/>
        <v>0</v>
      </c>
      <c r="Y123" s="1"/>
      <c r="Z123" s="32">
        <f t="shared" si="136"/>
        <v>0</v>
      </c>
      <c r="AA123" s="43" t="s">
        <v>92</v>
      </c>
      <c r="AC123" s="33"/>
    </row>
    <row r="124" spans="1:30" ht="54" x14ac:dyDescent="0.35">
      <c r="A124" s="70" t="s">
        <v>176</v>
      </c>
      <c r="B124" s="77" t="s">
        <v>68</v>
      </c>
      <c r="C124" s="77" t="s">
        <v>63</v>
      </c>
      <c r="D124" s="29">
        <v>9362.9</v>
      </c>
      <c r="E124" s="30"/>
      <c r="F124" s="31">
        <f t="shared" si="117"/>
        <v>9362.9</v>
      </c>
      <c r="G124" s="30"/>
      <c r="H124" s="31">
        <f t="shared" si="129"/>
        <v>9362.9</v>
      </c>
      <c r="I124" s="30"/>
      <c r="J124" s="31">
        <f t="shared" si="130"/>
        <v>9362.9</v>
      </c>
      <c r="K124" s="1">
        <v>659.62699999999995</v>
      </c>
      <c r="L124" s="32">
        <f t="shared" si="131"/>
        <v>10022.527</v>
      </c>
      <c r="M124" s="32">
        <v>0</v>
      </c>
      <c r="N124" s="30"/>
      <c r="O124" s="31">
        <f t="shared" si="118"/>
        <v>0</v>
      </c>
      <c r="P124" s="30"/>
      <c r="Q124" s="31">
        <f t="shared" si="133"/>
        <v>0</v>
      </c>
      <c r="R124" s="1"/>
      <c r="S124" s="32">
        <f t="shared" si="134"/>
        <v>0</v>
      </c>
      <c r="T124" s="32">
        <v>0</v>
      </c>
      <c r="U124" s="29"/>
      <c r="V124" s="31">
        <f t="shared" si="119"/>
        <v>0</v>
      </c>
      <c r="W124" s="30"/>
      <c r="X124" s="31">
        <f t="shared" si="135"/>
        <v>0</v>
      </c>
      <c r="Y124" s="1"/>
      <c r="Z124" s="32">
        <f t="shared" si="136"/>
        <v>0</v>
      </c>
      <c r="AA124" s="12" t="s">
        <v>93</v>
      </c>
      <c r="AC124" s="33"/>
    </row>
    <row r="125" spans="1:30" ht="54" x14ac:dyDescent="0.35">
      <c r="A125" s="70" t="s">
        <v>177</v>
      </c>
      <c r="B125" s="77" t="s">
        <v>69</v>
      </c>
      <c r="C125" s="80" t="s">
        <v>63</v>
      </c>
      <c r="D125" s="29">
        <v>8982.4</v>
      </c>
      <c r="E125" s="30">
        <v>-1245.127</v>
      </c>
      <c r="F125" s="31">
        <f t="shared" si="117"/>
        <v>7737.2729999999992</v>
      </c>
      <c r="G125" s="30"/>
      <c r="H125" s="31">
        <f t="shared" si="129"/>
        <v>7737.2729999999992</v>
      </c>
      <c r="I125" s="30"/>
      <c r="J125" s="31">
        <f t="shared" si="130"/>
        <v>7737.2729999999992</v>
      </c>
      <c r="K125" s="1"/>
      <c r="L125" s="32">
        <f t="shared" si="131"/>
        <v>7737.2729999999992</v>
      </c>
      <c r="M125" s="32">
        <v>0</v>
      </c>
      <c r="N125" s="30"/>
      <c r="O125" s="31">
        <f t="shared" si="118"/>
        <v>0</v>
      </c>
      <c r="P125" s="30"/>
      <c r="Q125" s="31">
        <f t="shared" si="133"/>
        <v>0</v>
      </c>
      <c r="R125" s="1"/>
      <c r="S125" s="32">
        <f t="shared" si="134"/>
        <v>0</v>
      </c>
      <c r="T125" s="32">
        <v>0</v>
      </c>
      <c r="U125" s="29"/>
      <c r="V125" s="31">
        <f t="shared" si="119"/>
        <v>0</v>
      </c>
      <c r="W125" s="30"/>
      <c r="X125" s="31">
        <f t="shared" si="135"/>
        <v>0</v>
      </c>
      <c r="Y125" s="1"/>
      <c r="Z125" s="32">
        <f t="shared" si="136"/>
        <v>0</v>
      </c>
      <c r="AA125" s="12" t="s">
        <v>94</v>
      </c>
      <c r="AC125" s="33"/>
    </row>
    <row r="126" spans="1:30" ht="54" x14ac:dyDescent="0.35">
      <c r="A126" s="70" t="s">
        <v>178</v>
      </c>
      <c r="B126" s="77" t="s">
        <v>70</v>
      </c>
      <c r="C126" s="80" t="s">
        <v>63</v>
      </c>
      <c r="D126" s="29">
        <f>D128+D129</f>
        <v>3792.2</v>
      </c>
      <c r="E126" s="30">
        <f>E128+E129</f>
        <v>0</v>
      </c>
      <c r="F126" s="31">
        <f t="shared" si="117"/>
        <v>3792.2</v>
      </c>
      <c r="G126" s="30">
        <f>G128+G129</f>
        <v>0</v>
      </c>
      <c r="H126" s="31">
        <f t="shared" si="129"/>
        <v>3792.2</v>
      </c>
      <c r="I126" s="30">
        <f>I128+I129</f>
        <v>0</v>
      </c>
      <c r="J126" s="31">
        <f t="shared" si="130"/>
        <v>3792.2</v>
      </c>
      <c r="K126" s="1">
        <f>K128+K129</f>
        <v>0</v>
      </c>
      <c r="L126" s="32">
        <f t="shared" si="131"/>
        <v>3792.2</v>
      </c>
      <c r="M126" s="32">
        <f t="shared" ref="M126:T126" si="138">M128+M129</f>
        <v>3863.7</v>
      </c>
      <c r="N126" s="30">
        <f>N128+N129</f>
        <v>0</v>
      </c>
      <c r="O126" s="31">
        <f t="shared" si="118"/>
        <v>3863.7</v>
      </c>
      <c r="P126" s="30">
        <f>P128+P129</f>
        <v>0</v>
      </c>
      <c r="Q126" s="31">
        <f t="shared" si="133"/>
        <v>3863.7</v>
      </c>
      <c r="R126" s="1">
        <f>R128+R129</f>
        <v>0</v>
      </c>
      <c r="S126" s="32">
        <f t="shared" si="134"/>
        <v>3863.7</v>
      </c>
      <c r="T126" s="32">
        <f t="shared" si="138"/>
        <v>0</v>
      </c>
      <c r="U126" s="29">
        <f>U128+U129</f>
        <v>0</v>
      </c>
      <c r="V126" s="31">
        <f t="shared" si="119"/>
        <v>0</v>
      </c>
      <c r="W126" s="30">
        <f>W128+W129</f>
        <v>0</v>
      </c>
      <c r="X126" s="31">
        <f t="shared" si="135"/>
        <v>0</v>
      </c>
      <c r="Y126" s="1">
        <f>Y128+Y129</f>
        <v>0</v>
      </c>
      <c r="Z126" s="32">
        <f t="shared" si="136"/>
        <v>0</v>
      </c>
      <c r="AA126" s="12"/>
      <c r="AC126" s="33"/>
    </row>
    <row r="127" spans="1:30" x14ac:dyDescent="0.35">
      <c r="A127" s="70"/>
      <c r="B127" s="77" t="s">
        <v>5</v>
      </c>
      <c r="C127" s="80"/>
      <c r="D127" s="29"/>
      <c r="E127" s="30"/>
      <c r="F127" s="31"/>
      <c r="G127" s="30"/>
      <c r="H127" s="31"/>
      <c r="I127" s="30"/>
      <c r="J127" s="31"/>
      <c r="K127" s="1"/>
      <c r="L127" s="32"/>
      <c r="M127" s="32"/>
      <c r="N127" s="30"/>
      <c r="O127" s="31"/>
      <c r="P127" s="30"/>
      <c r="Q127" s="31"/>
      <c r="R127" s="1"/>
      <c r="S127" s="32"/>
      <c r="T127" s="32"/>
      <c r="U127" s="29"/>
      <c r="V127" s="31"/>
      <c r="W127" s="30"/>
      <c r="X127" s="31"/>
      <c r="Y127" s="1"/>
      <c r="Z127" s="32"/>
      <c r="AA127" s="12"/>
      <c r="AC127" s="33"/>
    </row>
    <row r="128" spans="1:30" s="2" customFormat="1" hidden="1" x14ac:dyDescent="0.35">
      <c r="A128" s="26"/>
      <c r="B128" s="28" t="s">
        <v>6</v>
      </c>
      <c r="C128" s="41"/>
      <c r="D128" s="30">
        <v>1914</v>
      </c>
      <c r="E128" s="30"/>
      <c r="F128" s="31">
        <f t="shared" si="117"/>
        <v>1914</v>
      </c>
      <c r="G128" s="30"/>
      <c r="H128" s="31">
        <f t="shared" ref="H128:H130" si="139">F128+G128</f>
        <v>1914</v>
      </c>
      <c r="I128" s="30"/>
      <c r="J128" s="31">
        <f t="shared" ref="J128:J130" si="140">H128+I128</f>
        <v>1914</v>
      </c>
      <c r="K128" s="1"/>
      <c r="L128" s="31">
        <f t="shared" ref="L128:L130" si="141">J128+K128</f>
        <v>1914</v>
      </c>
      <c r="M128" s="31">
        <v>0</v>
      </c>
      <c r="N128" s="30"/>
      <c r="O128" s="31">
        <f t="shared" si="118"/>
        <v>0</v>
      </c>
      <c r="P128" s="30"/>
      <c r="Q128" s="31">
        <f t="shared" ref="Q128:Q130" si="142">O128+P128</f>
        <v>0</v>
      </c>
      <c r="R128" s="1"/>
      <c r="S128" s="31">
        <f t="shared" ref="S128:S130" si="143">Q128+R128</f>
        <v>0</v>
      </c>
      <c r="T128" s="31">
        <v>0</v>
      </c>
      <c r="U128" s="29"/>
      <c r="V128" s="31">
        <f t="shared" si="119"/>
        <v>0</v>
      </c>
      <c r="W128" s="30"/>
      <c r="X128" s="31">
        <f t="shared" ref="X128:X130" si="144">V128+W128</f>
        <v>0</v>
      </c>
      <c r="Y128" s="1"/>
      <c r="Z128" s="31">
        <f t="shared" ref="Z128:Z130" si="145">X128+Y128</f>
        <v>0</v>
      </c>
      <c r="AA128" s="12" t="s">
        <v>95</v>
      </c>
      <c r="AB128" s="9" t="s">
        <v>25</v>
      </c>
      <c r="AC128" s="33"/>
    </row>
    <row r="129" spans="1:29" x14ac:dyDescent="0.35">
      <c r="A129" s="70"/>
      <c r="B129" s="77" t="s">
        <v>71</v>
      </c>
      <c r="C129" s="80"/>
      <c r="D129" s="29">
        <v>1878.2</v>
      </c>
      <c r="E129" s="30"/>
      <c r="F129" s="31">
        <f t="shared" si="117"/>
        <v>1878.2</v>
      </c>
      <c r="G129" s="30"/>
      <c r="H129" s="31">
        <f t="shared" si="139"/>
        <v>1878.2</v>
      </c>
      <c r="I129" s="30"/>
      <c r="J129" s="31">
        <f t="shared" si="140"/>
        <v>1878.2</v>
      </c>
      <c r="K129" s="1"/>
      <c r="L129" s="32">
        <f t="shared" si="141"/>
        <v>1878.2</v>
      </c>
      <c r="M129" s="32">
        <v>3863.7</v>
      </c>
      <c r="N129" s="30"/>
      <c r="O129" s="31">
        <f t="shared" si="118"/>
        <v>3863.7</v>
      </c>
      <c r="P129" s="30"/>
      <c r="Q129" s="31">
        <f t="shared" si="142"/>
        <v>3863.7</v>
      </c>
      <c r="R129" s="1"/>
      <c r="S129" s="32">
        <f t="shared" si="143"/>
        <v>3863.7</v>
      </c>
      <c r="T129" s="32">
        <v>0</v>
      </c>
      <c r="U129" s="29"/>
      <c r="V129" s="31">
        <f t="shared" si="119"/>
        <v>0</v>
      </c>
      <c r="W129" s="30"/>
      <c r="X129" s="31">
        <f t="shared" si="144"/>
        <v>0</v>
      </c>
      <c r="Y129" s="1"/>
      <c r="Z129" s="32">
        <f t="shared" si="145"/>
        <v>0</v>
      </c>
      <c r="AA129" s="12" t="s">
        <v>96</v>
      </c>
      <c r="AC129" s="33"/>
    </row>
    <row r="130" spans="1:29" ht="54" x14ac:dyDescent="0.35">
      <c r="A130" s="70" t="s">
        <v>179</v>
      </c>
      <c r="B130" s="81" t="s">
        <v>72</v>
      </c>
      <c r="C130" s="80" t="s">
        <v>63</v>
      </c>
      <c r="D130" s="29">
        <f>D132+D133</f>
        <v>11080.900000000001</v>
      </c>
      <c r="E130" s="30">
        <f>E132+E133</f>
        <v>0</v>
      </c>
      <c r="F130" s="31">
        <f t="shared" si="117"/>
        <v>11080.900000000001</v>
      </c>
      <c r="G130" s="30">
        <f>G132+G133</f>
        <v>468.06299999999999</v>
      </c>
      <c r="H130" s="31">
        <f t="shared" si="139"/>
        <v>11548.963000000002</v>
      </c>
      <c r="I130" s="30">
        <f>I132+I133</f>
        <v>0</v>
      </c>
      <c r="J130" s="31">
        <f t="shared" si="140"/>
        <v>11548.963000000002</v>
      </c>
      <c r="K130" s="1">
        <f>K132+K133</f>
        <v>0</v>
      </c>
      <c r="L130" s="32">
        <f t="shared" si="141"/>
        <v>11548.963000000002</v>
      </c>
      <c r="M130" s="32">
        <f t="shared" ref="M130:T130" si="146">M132+M133</f>
        <v>0</v>
      </c>
      <c r="N130" s="30">
        <f>N132+N133</f>
        <v>0</v>
      </c>
      <c r="O130" s="31">
        <f t="shared" si="118"/>
        <v>0</v>
      </c>
      <c r="P130" s="30">
        <f>P132+P133</f>
        <v>0</v>
      </c>
      <c r="Q130" s="31">
        <f t="shared" si="142"/>
        <v>0</v>
      </c>
      <c r="R130" s="1">
        <f>R132+R133</f>
        <v>0</v>
      </c>
      <c r="S130" s="32">
        <f t="shared" si="143"/>
        <v>0</v>
      </c>
      <c r="T130" s="32">
        <f t="shared" si="146"/>
        <v>0</v>
      </c>
      <c r="U130" s="29">
        <f>U132+U133</f>
        <v>0</v>
      </c>
      <c r="V130" s="31">
        <f t="shared" si="119"/>
        <v>0</v>
      </c>
      <c r="W130" s="30">
        <f>W132+W133</f>
        <v>0</v>
      </c>
      <c r="X130" s="31">
        <f t="shared" si="144"/>
        <v>0</v>
      </c>
      <c r="Y130" s="1">
        <f>Y132+Y133</f>
        <v>0</v>
      </c>
      <c r="Z130" s="32">
        <f t="shared" si="145"/>
        <v>0</v>
      </c>
      <c r="AA130" s="12"/>
      <c r="AC130" s="33"/>
    </row>
    <row r="131" spans="1:29" x14ac:dyDescent="0.35">
      <c r="A131" s="70"/>
      <c r="B131" s="77" t="s">
        <v>5</v>
      </c>
      <c r="C131" s="80"/>
      <c r="D131" s="29"/>
      <c r="E131" s="30"/>
      <c r="F131" s="31"/>
      <c r="G131" s="30"/>
      <c r="H131" s="31"/>
      <c r="I131" s="30"/>
      <c r="J131" s="31"/>
      <c r="K131" s="1"/>
      <c r="L131" s="32"/>
      <c r="M131" s="32"/>
      <c r="N131" s="30"/>
      <c r="O131" s="31"/>
      <c r="P131" s="30"/>
      <c r="Q131" s="31"/>
      <c r="R131" s="1"/>
      <c r="S131" s="32"/>
      <c r="T131" s="32"/>
      <c r="U131" s="29"/>
      <c r="V131" s="31"/>
      <c r="W131" s="30"/>
      <c r="X131" s="31"/>
      <c r="Y131" s="1"/>
      <c r="Z131" s="32"/>
      <c r="AA131" s="12"/>
      <c r="AC131" s="33"/>
    </row>
    <row r="132" spans="1:29" s="2" customFormat="1" hidden="1" x14ac:dyDescent="0.35">
      <c r="A132" s="26"/>
      <c r="B132" s="28" t="s">
        <v>6</v>
      </c>
      <c r="C132" s="41"/>
      <c r="D132" s="30">
        <v>2419.1999999999998</v>
      </c>
      <c r="E132" s="30"/>
      <c r="F132" s="31">
        <f t="shared" si="117"/>
        <v>2419.1999999999998</v>
      </c>
      <c r="G132" s="30">
        <v>468.06299999999999</v>
      </c>
      <c r="H132" s="31">
        <f t="shared" ref="H132:H134" si="147">F132+G132</f>
        <v>2887.2629999999999</v>
      </c>
      <c r="I132" s="30"/>
      <c r="J132" s="31">
        <f t="shared" ref="J132:J134" si="148">H132+I132</f>
        <v>2887.2629999999999</v>
      </c>
      <c r="K132" s="1"/>
      <c r="L132" s="31">
        <f t="shared" ref="L132:L134" si="149">J132+K132</f>
        <v>2887.2629999999999</v>
      </c>
      <c r="M132" s="31">
        <v>0</v>
      </c>
      <c r="N132" s="30"/>
      <c r="O132" s="31">
        <f t="shared" si="118"/>
        <v>0</v>
      </c>
      <c r="P132" s="30"/>
      <c r="Q132" s="31">
        <f t="shared" ref="Q132:Q134" si="150">O132+P132</f>
        <v>0</v>
      </c>
      <c r="R132" s="1"/>
      <c r="S132" s="31">
        <f t="shared" ref="S132:S134" si="151">Q132+R132</f>
        <v>0</v>
      </c>
      <c r="T132" s="31">
        <v>0</v>
      </c>
      <c r="U132" s="29"/>
      <c r="V132" s="31">
        <f t="shared" si="119"/>
        <v>0</v>
      </c>
      <c r="W132" s="30"/>
      <c r="X132" s="31">
        <f t="shared" ref="X132:X134" si="152">V132+W132</f>
        <v>0</v>
      </c>
      <c r="Y132" s="1"/>
      <c r="Z132" s="31">
        <f t="shared" ref="Z132:Z134" si="153">X132+Y132</f>
        <v>0</v>
      </c>
      <c r="AA132" s="12" t="s">
        <v>97</v>
      </c>
      <c r="AB132" s="9" t="s">
        <v>25</v>
      </c>
      <c r="AC132" s="33"/>
    </row>
    <row r="133" spans="1:29" x14ac:dyDescent="0.35">
      <c r="A133" s="70"/>
      <c r="B133" s="77" t="s">
        <v>71</v>
      </c>
      <c r="C133" s="80"/>
      <c r="D133" s="29">
        <v>8661.7000000000007</v>
      </c>
      <c r="E133" s="30"/>
      <c r="F133" s="31">
        <f t="shared" si="117"/>
        <v>8661.7000000000007</v>
      </c>
      <c r="G133" s="30"/>
      <c r="H133" s="31">
        <f t="shared" si="147"/>
        <v>8661.7000000000007</v>
      </c>
      <c r="I133" s="30"/>
      <c r="J133" s="31">
        <f t="shared" si="148"/>
        <v>8661.7000000000007</v>
      </c>
      <c r="K133" s="1"/>
      <c r="L133" s="32">
        <f t="shared" si="149"/>
        <v>8661.7000000000007</v>
      </c>
      <c r="M133" s="32">
        <v>0</v>
      </c>
      <c r="N133" s="30"/>
      <c r="O133" s="31">
        <f t="shared" si="118"/>
        <v>0</v>
      </c>
      <c r="P133" s="30"/>
      <c r="Q133" s="31">
        <f t="shared" si="150"/>
        <v>0</v>
      </c>
      <c r="R133" s="1"/>
      <c r="S133" s="32">
        <f t="shared" si="151"/>
        <v>0</v>
      </c>
      <c r="T133" s="32">
        <v>0</v>
      </c>
      <c r="U133" s="29"/>
      <c r="V133" s="31">
        <f t="shared" si="119"/>
        <v>0</v>
      </c>
      <c r="W133" s="30"/>
      <c r="X133" s="31">
        <f t="shared" si="152"/>
        <v>0</v>
      </c>
      <c r="Y133" s="1"/>
      <c r="Z133" s="32">
        <f t="shared" si="153"/>
        <v>0</v>
      </c>
      <c r="AA133" s="12" t="s">
        <v>96</v>
      </c>
      <c r="AC133" s="33"/>
    </row>
    <row r="134" spans="1:29" ht="54" x14ac:dyDescent="0.35">
      <c r="A134" s="70" t="s">
        <v>181</v>
      </c>
      <c r="B134" s="81" t="s">
        <v>73</v>
      </c>
      <c r="C134" s="80" t="s">
        <v>63</v>
      </c>
      <c r="D134" s="29">
        <f>D136+D137</f>
        <v>74585.100000000006</v>
      </c>
      <c r="E134" s="30">
        <f>E136+E137</f>
        <v>0</v>
      </c>
      <c r="F134" s="31">
        <f t="shared" si="117"/>
        <v>74585.100000000006</v>
      </c>
      <c r="G134" s="30">
        <f>G136+G137</f>
        <v>0</v>
      </c>
      <c r="H134" s="31">
        <f t="shared" si="147"/>
        <v>74585.100000000006</v>
      </c>
      <c r="I134" s="30">
        <f>I136+I137</f>
        <v>0</v>
      </c>
      <c r="J134" s="31">
        <f t="shared" si="148"/>
        <v>74585.100000000006</v>
      </c>
      <c r="K134" s="1">
        <f>K136+K137</f>
        <v>0</v>
      </c>
      <c r="L134" s="32">
        <f t="shared" si="149"/>
        <v>74585.100000000006</v>
      </c>
      <c r="M134" s="32">
        <f t="shared" ref="M134:T134" si="154">M136+M137</f>
        <v>36729.1</v>
      </c>
      <c r="N134" s="30">
        <f>N136+N137</f>
        <v>0</v>
      </c>
      <c r="O134" s="31">
        <f t="shared" si="118"/>
        <v>36729.1</v>
      </c>
      <c r="P134" s="30">
        <f>P136+P137</f>
        <v>0</v>
      </c>
      <c r="Q134" s="31">
        <f t="shared" si="150"/>
        <v>36729.1</v>
      </c>
      <c r="R134" s="1">
        <f>R136+R137</f>
        <v>0</v>
      </c>
      <c r="S134" s="32">
        <f t="shared" si="151"/>
        <v>36729.1</v>
      </c>
      <c r="T134" s="32">
        <f t="shared" si="154"/>
        <v>10393.299999999999</v>
      </c>
      <c r="U134" s="29">
        <f>U136+U137</f>
        <v>0</v>
      </c>
      <c r="V134" s="31">
        <f t="shared" si="119"/>
        <v>10393.299999999999</v>
      </c>
      <c r="W134" s="30">
        <f>W136+W137</f>
        <v>0</v>
      </c>
      <c r="X134" s="31">
        <f t="shared" si="152"/>
        <v>10393.299999999999</v>
      </c>
      <c r="Y134" s="1">
        <f>Y136+Y137</f>
        <v>0</v>
      </c>
      <c r="Z134" s="32">
        <f t="shared" si="153"/>
        <v>10393.299999999999</v>
      </c>
      <c r="AA134" s="12"/>
      <c r="AC134" s="33"/>
    </row>
    <row r="135" spans="1:29" x14ac:dyDescent="0.35">
      <c r="A135" s="70"/>
      <c r="B135" s="77" t="s">
        <v>5</v>
      </c>
      <c r="C135" s="80"/>
      <c r="D135" s="29"/>
      <c r="E135" s="30"/>
      <c r="F135" s="31"/>
      <c r="G135" s="30"/>
      <c r="H135" s="31"/>
      <c r="I135" s="30"/>
      <c r="J135" s="31"/>
      <c r="K135" s="1"/>
      <c r="L135" s="32"/>
      <c r="M135" s="32"/>
      <c r="N135" s="30"/>
      <c r="O135" s="31"/>
      <c r="P135" s="30"/>
      <c r="Q135" s="31"/>
      <c r="R135" s="1"/>
      <c r="S135" s="32"/>
      <c r="T135" s="32"/>
      <c r="U135" s="29"/>
      <c r="V135" s="31"/>
      <c r="W135" s="30"/>
      <c r="X135" s="31"/>
      <c r="Y135" s="1"/>
      <c r="Z135" s="32"/>
      <c r="AA135" s="12"/>
      <c r="AC135" s="33"/>
    </row>
    <row r="136" spans="1:29" s="2" customFormat="1" hidden="1" x14ac:dyDescent="0.35">
      <c r="A136" s="26"/>
      <c r="B136" s="44" t="s">
        <v>6</v>
      </c>
      <c r="C136" s="45"/>
      <c r="D136" s="30">
        <v>70553</v>
      </c>
      <c r="E136" s="30"/>
      <c r="F136" s="31">
        <f t="shared" si="117"/>
        <v>70553</v>
      </c>
      <c r="G136" s="30"/>
      <c r="H136" s="31">
        <f t="shared" ref="H136:H141" si="155">F136+G136</f>
        <v>70553</v>
      </c>
      <c r="I136" s="30"/>
      <c r="J136" s="31">
        <f t="shared" ref="J136:J141" si="156">H136+I136</f>
        <v>70553</v>
      </c>
      <c r="K136" s="1"/>
      <c r="L136" s="31">
        <f t="shared" ref="L136:L141" si="157">J136+K136</f>
        <v>70553</v>
      </c>
      <c r="M136" s="31">
        <v>0</v>
      </c>
      <c r="N136" s="30"/>
      <c r="O136" s="31">
        <f t="shared" si="118"/>
        <v>0</v>
      </c>
      <c r="P136" s="30"/>
      <c r="Q136" s="31">
        <f t="shared" ref="Q136:Q141" si="158">O136+P136</f>
        <v>0</v>
      </c>
      <c r="R136" s="1"/>
      <c r="S136" s="31">
        <f t="shared" ref="S136:S141" si="159">Q136+R136</f>
        <v>0</v>
      </c>
      <c r="T136" s="31">
        <v>0</v>
      </c>
      <c r="U136" s="29"/>
      <c r="V136" s="31">
        <f t="shared" si="119"/>
        <v>0</v>
      </c>
      <c r="W136" s="30"/>
      <c r="X136" s="31">
        <f t="shared" ref="X136:X141" si="160">V136+W136</f>
        <v>0</v>
      </c>
      <c r="Y136" s="1"/>
      <c r="Z136" s="31">
        <f t="shared" ref="Z136:Z141" si="161">X136+Y136</f>
        <v>0</v>
      </c>
      <c r="AA136" s="12" t="s">
        <v>98</v>
      </c>
      <c r="AB136" s="9" t="s">
        <v>25</v>
      </c>
      <c r="AC136" s="33"/>
    </row>
    <row r="137" spans="1:29" x14ac:dyDescent="0.35">
      <c r="A137" s="70"/>
      <c r="B137" s="77" t="s">
        <v>71</v>
      </c>
      <c r="C137" s="80"/>
      <c r="D137" s="29">
        <v>4032.1</v>
      </c>
      <c r="E137" s="30"/>
      <c r="F137" s="31">
        <f t="shared" si="117"/>
        <v>4032.1</v>
      </c>
      <c r="G137" s="30"/>
      <c r="H137" s="31">
        <f t="shared" si="155"/>
        <v>4032.1</v>
      </c>
      <c r="I137" s="30"/>
      <c r="J137" s="31">
        <f t="shared" si="156"/>
        <v>4032.1</v>
      </c>
      <c r="K137" s="1"/>
      <c r="L137" s="32">
        <f t="shared" si="157"/>
        <v>4032.1</v>
      </c>
      <c r="M137" s="32">
        <v>36729.1</v>
      </c>
      <c r="N137" s="30"/>
      <c r="O137" s="31">
        <f t="shared" si="118"/>
        <v>36729.1</v>
      </c>
      <c r="P137" s="30"/>
      <c r="Q137" s="31">
        <f t="shared" si="158"/>
        <v>36729.1</v>
      </c>
      <c r="R137" s="1"/>
      <c r="S137" s="32">
        <f t="shared" si="159"/>
        <v>36729.1</v>
      </c>
      <c r="T137" s="32">
        <v>10393.299999999999</v>
      </c>
      <c r="U137" s="29"/>
      <c r="V137" s="31">
        <f t="shared" si="119"/>
        <v>10393.299999999999</v>
      </c>
      <c r="W137" s="30"/>
      <c r="X137" s="31">
        <f t="shared" si="160"/>
        <v>10393.299999999999</v>
      </c>
      <c r="Y137" s="1"/>
      <c r="Z137" s="32">
        <f t="shared" si="161"/>
        <v>10393.299999999999</v>
      </c>
      <c r="AA137" s="12" t="s">
        <v>96</v>
      </c>
      <c r="AC137" s="33"/>
    </row>
    <row r="138" spans="1:29" ht="54" x14ac:dyDescent="0.35">
      <c r="A138" s="70" t="s">
        <v>182</v>
      </c>
      <c r="B138" s="77" t="s">
        <v>203</v>
      </c>
      <c r="C138" s="80" t="s">
        <v>63</v>
      </c>
      <c r="D138" s="29"/>
      <c r="E138" s="30"/>
      <c r="F138" s="31"/>
      <c r="G138" s="30">
        <v>15199.334000000001</v>
      </c>
      <c r="H138" s="31">
        <f t="shared" si="155"/>
        <v>15199.334000000001</v>
      </c>
      <c r="I138" s="30"/>
      <c r="J138" s="31">
        <f t="shared" si="156"/>
        <v>15199.334000000001</v>
      </c>
      <c r="K138" s="1"/>
      <c r="L138" s="32">
        <f t="shared" si="157"/>
        <v>15199.334000000001</v>
      </c>
      <c r="M138" s="32"/>
      <c r="N138" s="30"/>
      <c r="O138" s="31"/>
      <c r="P138" s="30"/>
      <c r="Q138" s="31">
        <f t="shared" si="158"/>
        <v>0</v>
      </c>
      <c r="R138" s="1"/>
      <c r="S138" s="32">
        <f t="shared" si="159"/>
        <v>0</v>
      </c>
      <c r="T138" s="32"/>
      <c r="U138" s="29"/>
      <c r="V138" s="31"/>
      <c r="W138" s="30"/>
      <c r="X138" s="31">
        <f t="shared" si="160"/>
        <v>0</v>
      </c>
      <c r="Y138" s="1"/>
      <c r="Z138" s="32">
        <f t="shared" si="161"/>
        <v>0</v>
      </c>
      <c r="AA138" s="12" t="s">
        <v>204</v>
      </c>
      <c r="AC138" s="33"/>
    </row>
    <row r="139" spans="1:29" ht="54" x14ac:dyDescent="0.35">
      <c r="A139" s="70" t="s">
        <v>183</v>
      </c>
      <c r="B139" s="77" t="s">
        <v>205</v>
      </c>
      <c r="C139" s="80" t="s">
        <v>63</v>
      </c>
      <c r="D139" s="29"/>
      <c r="E139" s="30"/>
      <c r="F139" s="31"/>
      <c r="G139" s="30">
        <v>2699.0189999999998</v>
      </c>
      <c r="H139" s="31">
        <f t="shared" si="155"/>
        <v>2699.0189999999998</v>
      </c>
      <c r="I139" s="30"/>
      <c r="J139" s="31">
        <f t="shared" si="156"/>
        <v>2699.0189999999998</v>
      </c>
      <c r="K139" s="1"/>
      <c r="L139" s="32">
        <f t="shared" si="157"/>
        <v>2699.0189999999998</v>
      </c>
      <c r="M139" s="32"/>
      <c r="N139" s="30"/>
      <c r="O139" s="31"/>
      <c r="P139" s="30"/>
      <c r="Q139" s="31">
        <f t="shared" si="158"/>
        <v>0</v>
      </c>
      <c r="R139" s="1"/>
      <c r="S139" s="32">
        <f t="shared" si="159"/>
        <v>0</v>
      </c>
      <c r="T139" s="32"/>
      <c r="U139" s="29"/>
      <c r="V139" s="31"/>
      <c r="W139" s="30"/>
      <c r="X139" s="31">
        <f t="shared" si="160"/>
        <v>0</v>
      </c>
      <c r="Y139" s="1"/>
      <c r="Z139" s="32">
        <f t="shared" si="161"/>
        <v>0</v>
      </c>
      <c r="AA139" s="12" t="s">
        <v>206</v>
      </c>
      <c r="AC139" s="33"/>
    </row>
    <row r="140" spans="1:29" ht="54" x14ac:dyDescent="0.35">
      <c r="A140" s="70" t="s">
        <v>184</v>
      </c>
      <c r="B140" s="77" t="s">
        <v>207</v>
      </c>
      <c r="C140" s="80" t="s">
        <v>63</v>
      </c>
      <c r="D140" s="29"/>
      <c r="E140" s="30"/>
      <c r="F140" s="31"/>
      <c r="G140" s="30">
        <v>6075.51</v>
      </c>
      <c r="H140" s="31">
        <f t="shared" si="155"/>
        <v>6075.51</v>
      </c>
      <c r="I140" s="30"/>
      <c r="J140" s="31">
        <f t="shared" si="156"/>
        <v>6075.51</v>
      </c>
      <c r="K140" s="1"/>
      <c r="L140" s="32">
        <f t="shared" si="157"/>
        <v>6075.51</v>
      </c>
      <c r="M140" s="32"/>
      <c r="N140" s="30"/>
      <c r="O140" s="31"/>
      <c r="P140" s="30"/>
      <c r="Q140" s="31">
        <f t="shared" si="158"/>
        <v>0</v>
      </c>
      <c r="R140" s="1"/>
      <c r="S140" s="32">
        <f t="shared" si="159"/>
        <v>0</v>
      </c>
      <c r="T140" s="32"/>
      <c r="U140" s="29"/>
      <c r="V140" s="31"/>
      <c r="W140" s="30"/>
      <c r="X140" s="31">
        <f t="shared" si="160"/>
        <v>0</v>
      </c>
      <c r="Y140" s="1"/>
      <c r="Z140" s="32">
        <f t="shared" si="161"/>
        <v>0</v>
      </c>
      <c r="AA140" s="12" t="s">
        <v>208</v>
      </c>
      <c r="AC140" s="33"/>
    </row>
    <row r="141" spans="1:29" s="18" customFormat="1" hidden="1" x14ac:dyDescent="0.35">
      <c r="A141" s="13"/>
      <c r="B141" s="25" t="s">
        <v>36</v>
      </c>
      <c r="C141" s="25"/>
      <c r="D141" s="15">
        <f>D146</f>
        <v>1087961.7</v>
      </c>
      <c r="E141" s="15">
        <f>E146</f>
        <v>-17300.919000000002</v>
      </c>
      <c r="F141" s="15">
        <f t="shared" si="117"/>
        <v>1070660.781</v>
      </c>
      <c r="G141" s="31">
        <f>G146</f>
        <v>-1070660.781</v>
      </c>
      <c r="H141" s="15">
        <f t="shared" si="155"/>
        <v>0</v>
      </c>
      <c r="I141" s="31">
        <f>I146</f>
        <v>0</v>
      </c>
      <c r="J141" s="15">
        <f t="shared" si="156"/>
        <v>0</v>
      </c>
      <c r="K141" s="15">
        <f>K146</f>
        <v>0</v>
      </c>
      <c r="L141" s="15">
        <f t="shared" si="157"/>
        <v>0</v>
      </c>
      <c r="M141" s="15">
        <f t="shared" ref="M141:T141" si="162">M146</f>
        <v>375557.5</v>
      </c>
      <c r="N141" s="15">
        <f>N146</f>
        <v>-4508.25</v>
      </c>
      <c r="O141" s="15">
        <f t="shared" si="118"/>
        <v>371049.25</v>
      </c>
      <c r="P141" s="31">
        <f>P146</f>
        <v>-371049.25</v>
      </c>
      <c r="Q141" s="15">
        <f t="shared" si="158"/>
        <v>0</v>
      </c>
      <c r="R141" s="15">
        <f>R146</f>
        <v>0</v>
      </c>
      <c r="S141" s="15">
        <f t="shared" si="159"/>
        <v>0</v>
      </c>
      <c r="T141" s="15">
        <f t="shared" si="162"/>
        <v>0</v>
      </c>
      <c r="U141" s="15">
        <f>U146</f>
        <v>0</v>
      </c>
      <c r="V141" s="15">
        <f t="shared" si="119"/>
        <v>0</v>
      </c>
      <c r="W141" s="31">
        <f>W146</f>
        <v>0</v>
      </c>
      <c r="X141" s="15">
        <f t="shared" si="160"/>
        <v>0</v>
      </c>
      <c r="Y141" s="15">
        <f>Y146</f>
        <v>0</v>
      </c>
      <c r="Z141" s="15">
        <f t="shared" si="161"/>
        <v>0</v>
      </c>
      <c r="AA141" s="16"/>
      <c r="AB141" s="17" t="s">
        <v>25</v>
      </c>
      <c r="AC141" s="24"/>
    </row>
    <row r="142" spans="1:29" s="18" customFormat="1" hidden="1" x14ac:dyDescent="0.35">
      <c r="A142" s="13"/>
      <c r="B142" s="25" t="s">
        <v>5</v>
      </c>
      <c r="C142" s="25"/>
      <c r="D142" s="15"/>
      <c r="E142" s="15"/>
      <c r="F142" s="15"/>
      <c r="G142" s="31"/>
      <c r="H142" s="15"/>
      <c r="I142" s="31"/>
      <c r="J142" s="15"/>
      <c r="K142" s="15"/>
      <c r="L142" s="15"/>
      <c r="M142" s="15"/>
      <c r="N142" s="15"/>
      <c r="O142" s="15"/>
      <c r="P142" s="31"/>
      <c r="Q142" s="15"/>
      <c r="R142" s="15"/>
      <c r="S142" s="15"/>
      <c r="T142" s="15"/>
      <c r="U142" s="15"/>
      <c r="V142" s="15"/>
      <c r="W142" s="31"/>
      <c r="X142" s="15"/>
      <c r="Y142" s="15"/>
      <c r="Z142" s="15"/>
      <c r="AA142" s="16"/>
      <c r="AB142" s="17" t="s">
        <v>25</v>
      </c>
      <c r="AC142" s="24"/>
    </row>
    <row r="143" spans="1:29" s="18" customFormat="1" hidden="1" x14ac:dyDescent="0.35">
      <c r="A143" s="13"/>
      <c r="B143" s="46" t="s">
        <v>6</v>
      </c>
      <c r="C143" s="47"/>
      <c r="D143" s="15">
        <f t="shared" ref="D143:E145" si="163">D148</f>
        <v>18371.599999999999</v>
      </c>
      <c r="E143" s="15">
        <f t="shared" si="163"/>
        <v>-17300.919000000002</v>
      </c>
      <c r="F143" s="15">
        <f t="shared" si="117"/>
        <v>1070.6809999999969</v>
      </c>
      <c r="G143" s="31">
        <f t="shared" ref="G143:I143" si="164">G148</f>
        <v>-1070.681</v>
      </c>
      <c r="H143" s="15">
        <f t="shared" ref="H143:H146" si="165">F143+G143</f>
        <v>-3.1832314562052488E-12</v>
      </c>
      <c r="I143" s="31">
        <f t="shared" si="164"/>
        <v>0</v>
      </c>
      <c r="J143" s="15">
        <f t="shared" ref="J143:J146" si="166">H143+I143</f>
        <v>-3.1832314562052488E-12</v>
      </c>
      <c r="K143" s="15">
        <f t="shared" ref="K143" si="167">K148</f>
        <v>0</v>
      </c>
      <c r="L143" s="15">
        <f t="shared" ref="L143:L146" si="168">J143+K143</f>
        <v>-3.1832314562052488E-12</v>
      </c>
      <c r="M143" s="15">
        <f t="shared" ref="M143:T143" si="169">M148</f>
        <v>4879.3</v>
      </c>
      <c r="N143" s="15">
        <f t="shared" si="169"/>
        <v>-4508.25</v>
      </c>
      <c r="O143" s="15">
        <f t="shared" si="118"/>
        <v>371.05000000000018</v>
      </c>
      <c r="P143" s="31">
        <f t="shared" ref="P143:R143" si="170">P148</f>
        <v>-371.05</v>
      </c>
      <c r="Q143" s="15">
        <f t="shared" ref="Q143:Q146" si="171">O143+P143</f>
        <v>0</v>
      </c>
      <c r="R143" s="15">
        <f t="shared" si="170"/>
        <v>0</v>
      </c>
      <c r="S143" s="15">
        <f t="shared" ref="S143:S146" si="172">Q143+R143</f>
        <v>0</v>
      </c>
      <c r="T143" s="15">
        <f t="shared" si="169"/>
        <v>0</v>
      </c>
      <c r="U143" s="15">
        <f t="shared" ref="U143:W143" si="173">U148</f>
        <v>0</v>
      </c>
      <c r="V143" s="15">
        <f t="shared" si="119"/>
        <v>0</v>
      </c>
      <c r="W143" s="31">
        <f t="shared" si="173"/>
        <v>0</v>
      </c>
      <c r="X143" s="15">
        <f t="shared" ref="X143:X146" si="174">V143+W143</f>
        <v>0</v>
      </c>
      <c r="Y143" s="15">
        <f t="shared" ref="Y143" si="175">Y148</f>
        <v>0</v>
      </c>
      <c r="Z143" s="15">
        <f t="shared" ref="Z143:Z146" si="176">X143+Y143</f>
        <v>0</v>
      </c>
      <c r="AA143" s="16"/>
      <c r="AB143" s="17" t="s">
        <v>25</v>
      </c>
      <c r="AC143" s="24"/>
    </row>
    <row r="144" spans="1:29" s="18" customFormat="1" hidden="1" x14ac:dyDescent="0.35">
      <c r="A144" s="13"/>
      <c r="B144" s="25" t="s">
        <v>64</v>
      </c>
      <c r="C144" s="25"/>
      <c r="D144" s="15">
        <f t="shared" si="163"/>
        <v>53479.5</v>
      </c>
      <c r="E144" s="15">
        <f t="shared" si="163"/>
        <v>0</v>
      </c>
      <c r="F144" s="15">
        <f t="shared" si="117"/>
        <v>53479.5</v>
      </c>
      <c r="G144" s="31">
        <f t="shared" ref="G144:I144" si="177">G149</f>
        <v>-53479.5</v>
      </c>
      <c r="H144" s="15">
        <f t="shared" si="165"/>
        <v>0</v>
      </c>
      <c r="I144" s="31">
        <f t="shared" si="177"/>
        <v>0</v>
      </c>
      <c r="J144" s="15">
        <f t="shared" si="166"/>
        <v>0</v>
      </c>
      <c r="K144" s="15">
        <f t="shared" ref="K144" si="178">K149</f>
        <v>0</v>
      </c>
      <c r="L144" s="15">
        <f t="shared" si="168"/>
        <v>0</v>
      </c>
      <c r="M144" s="15">
        <f t="shared" ref="M144:T144" si="179">M149</f>
        <v>18533.900000000001</v>
      </c>
      <c r="N144" s="15">
        <f t="shared" si="179"/>
        <v>0</v>
      </c>
      <c r="O144" s="15">
        <f t="shared" si="118"/>
        <v>18533.900000000001</v>
      </c>
      <c r="P144" s="31">
        <f t="shared" ref="P144:R144" si="180">P149</f>
        <v>-18533.900000000001</v>
      </c>
      <c r="Q144" s="15">
        <f t="shared" si="171"/>
        <v>0</v>
      </c>
      <c r="R144" s="15">
        <f t="shared" si="180"/>
        <v>0</v>
      </c>
      <c r="S144" s="15">
        <f t="shared" si="172"/>
        <v>0</v>
      </c>
      <c r="T144" s="15">
        <f t="shared" si="179"/>
        <v>0</v>
      </c>
      <c r="U144" s="15">
        <f t="shared" ref="U144:W144" si="181">U149</f>
        <v>0</v>
      </c>
      <c r="V144" s="15">
        <f t="shared" si="119"/>
        <v>0</v>
      </c>
      <c r="W144" s="31">
        <f t="shared" si="181"/>
        <v>0</v>
      </c>
      <c r="X144" s="15">
        <f t="shared" si="174"/>
        <v>0</v>
      </c>
      <c r="Y144" s="15">
        <f t="shared" ref="Y144" si="182">Y149</f>
        <v>0</v>
      </c>
      <c r="Z144" s="15">
        <f t="shared" si="176"/>
        <v>0</v>
      </c>
      <c r="AA144" s="16"/>
      <c r="AB144" s="17" t="s">
        <v>25</v>
      </c>
      <c r="AC144" s="24"/>
    </row>
    <row r="145" spans="1:30" s="18" customFormat="1" hidden="1" x14ac:dyDescent="0.35">
      <c r="A145" s="13"/>
      <c r="B145" s="25" t="s">
        <v>17</v>
      </c>
      <c r="C145" s="39"/>
      <c r="D145" s="15">
        <f t="shared" si="163"/>
        <v>1016110.6</v>
      </c>
      <c r="E145" s="15">
        <f t="shared" si="163"/>
        <v>0</v>
      </c>
      <c r="F145" s="15">
        <f t="shared" si="117"/>
        <v>1016110.6</v>
      </c>
      <c r="G145" s="31">
        <f t="shared" ref="G145:I145" si="183">G150</f>
        <v>-1016110.6</v>
      </c>
      <c r="H145" s="15">
        <f t="shared" si="165"/>
        <v>0</v>
      </c>
      <c r="I145" s="31">
        <f t="shared" si="183"/>
        <v>0</v>
      </c>
      <c r="J145" s="15">
        <f t="shared" si="166"/>
        <v>0</v>
      </c>
      <c r="K145" s="15">
        <f t="shared" ref="K145" si="184">K150</f>
        <v>0</v>
      </c>
      <c r="L145" s="15">
        <f t="shared" si="168"/>
        <v>0</v>
      </c>
      <c r="M145" s="15">
        <f t="shared" ref="M145:T145" si="185">M150</f>
        <v>352144.3</v>
      </c>
      <c r="N145" s="15">
        <f t="shared" si="185"/>
        <v>0</v>
      </c>
      <c r="O145" s="15">
        <f t="shared" si="118"/>
        <v>352144.3</v>
      </c>
      <c r="P145" s="31">
        <f t="shared" ref="P145:R145" si="186">P150</f>
        <v>-352144.3</v>
      </c>
      <c r="Q145" s="15">
        <f t="shared" si="171"/>
        <v>0</v>
      </c>
      <c r="R145" s="15">
        <f t="shared" si="186"/>
        <v>0</v>
      </c>
      <c r="S145" s="15">
        <f t="shared" si="172"/>
        <v>0</v>
      </c>
      <c r="T145" s="15">
        <f t="shared" si="185"/>
        <v>0</v>
      </c>
      <c r="U145" s="15">
        <f t="shared" ref="U145:W145" si="187">U150</f>
        <v>0</v>
      </c>
      <c r="V145" s="15">
        <f t="shared" si="119"/>
        <v>0</v>
      </c>
      <c r="W145" s="31">
        <f t="shared" si="187"/>
        <v>0</v>
      </c>
      <c r="X145" s="15">
        <f t="shared" si="174"/>
        <v>0</v>
      </c>
      <c r="Y145" s="15">
        <f t="shared" ref="Y145" si="188">Y150</f>
        <v>0</v>
      </c>
      <c r="Z145" s="15">
        <f t="shared" si="176"/>
        <v>0</v>
      </c>
      <c r="AA145" s="16"/>
      <c r="AB145" s="17" t="s">
        <v>25</v>
      </c>
      <c r="AC145" s="24"/>
    </row>
    <row r="146" spans="1:30" s="2" customFormat="1" ht="36" hidden="1" x14ac:dyDescent="0.35">
      <c r="A146" s="26" t="s">
        <v>177</v>
      </c>
      <c r="B146" s="28" t="s">
        <v>82</v>
      </c>
      <c r="C146" s="41" t="s">
        <v>37</v>
      </c>
      <c r="D146" s="32">
        <f>D148+D149+D150</f>
        <v>1087961.7</v>
      </c>
      <c r="E146" s="31">
        <f>E148+E149+E150</f>
        <v>-17300.919000000002</v>
      </c>
      <c r="F146" s="31">
        <f t="shared" si="117"/>
        <v>1070660.781</v>
      </c>
      <c r="G146" s="31">
        <f>G148+G149+G150</f>
        <v>-1070660.781</v>
      </c>
      <c r="H146" s="31">
        <f t="shared" si="165"/>
        <v>0</v>
      </c>
      <c r="I146" s="31">
        <f>I148+I149+I150</f>
        <v>0</v>
      </c>
      <c r="J146" s="31">
        <f t="shared" si="166"/>
        <v>0</v>
      </c>
      <c r="K146" s="35">
        <f>K148+K149+K150</f>
        <v>0</v>
      </c>
      <c r="L146" s="31">
        <f t="shared" si="168"/>
        <v>0</v>
      </c>
      <c r="M146" s="32">
        <f t="shared" ref="M146:T146" si="189">M148+M149+M150</f>
        <v>375557.5</v>
      </c>
      <c r="N146" s="31">
        <f>N148+N149+N150</f>
        <v>-4508.25</v>
      </c>
      <c r="O146" s="31">
        <f t="shared" si="118"/>
        <v>371049.25</v>
      </c>
      <c r="P146" s="31">
        <f>P148+P149+P150</f>
        <v>-371049.25</v>
      </c>
      <c r="Q146" s="31">
        <f t="shared" si="171"/>
        <v>0</v>
      </c>
      <c r="R146" s="35">
        <f>R148+R149+R150</f>
        <v>0</v>
      </c>
      <c r="S146" s="31">
        <f t="shared" si="172"/>
        <v>0</v>
      </c>
      <c r="T146" s="32">
        <f t="shared" si="189"/>
        <v>0</v>
      </c>
      <c r="U146" s="32">
        <f>U148+U149+U150</f>
        <v>0</v>
      </c>
      <c r="V146" s="31">
        <f t="shared" si="119"/>
        <v>0</v>
      </c>
      <c r="W146" s="31">
        <f>W148+W149+W150</f>
        <v>0</v>
      </c>
      <c r="X146" s="31">
        <f t="shared" si="174"/>
        <v>0</v>
      </c>
      <c r="Y146" s="35">
        <f>Y148+Y149+Y150</f>
        <v>0</v>
      </c>
      <c r="Z146" s="31">
        <f t="shared" si="176"/>
        <v>0</v>
      </c>
      <c r="AA146" s="12"/>
      <c r="AB146" s="9" t="s">
        <v>25</v>
      </c>
      <c r="AC146" s="33"/>
    </row>
    <row r="147" spans="1:30" s="2" customFormat="1" hidden="1" x14ac:dyDescent="0.35">
      <c r="A147" s="26"/>
      <c r="B147" s="28" t="s">
        <v>5</v>
      </c>
      <c r="C147" s="41"/>
      <c r="D147" s="32"/>
      <c r="E147" s="31"/>
      <c r="F147" s="31"/>
      <c r="G147" s="31"/>
      <c r="H147" s="31"/>
      <c r="I147" s="31"/>
      <c r="J147" s="31"/>
      <c r="K147" s="35"/>
      <c r="L147" s="31"/>
      <c r="M147" s="32"/>
      <c r="N147" s="31"/>
      <c r="O147" s="31"/>
      <c r="P147" s="31"/>
      <c r="Q147" s="31"/>
      <c r="R147" s="35"/>
      <c r="S147" s="31"/>
      <c r="T147" s="32"/>
      <c r="U147" s="32"/>
      <c r="V147" s="31"/>
      <c r="W147" s="31"/>
      <c r="X147" s="31"/>
      <c r="Y147" s="35"/>
      <c r="Z147" s="31"/>
      <c r="AA147" s="12"/>
      <c r="AB147" s="9" t="s">
        <v>25</v>
      </c>
      <c r="AC147" s="33"/>
    </row>
    <row r="148" spans="1:30" s="2" customFormat="1" hidden="1" x14ac:dyDescent="0.35">
      <c r="A148" s="26"/>
      <c r="B148" s="44" t="s">
        <v>6</v>
      </c>
      <c r="C148" s="48"/>
      <c r="D148" s="31">
        <v>18371.599999999999</v>
      </c>
      <c r="E148" s="31">
        <v>-17300.919000000002</v>
      </c>
      <c r="F148" s="31">
        <f t="shared" si="117"/>
        <v>1070.6809999999969</v>
      </c>
      <c r="G148" s="31">
        <v>-1070.681</v>
      </c>
      <c r="H148" s="31">
        <f t="shared" ref="H148:H177" si="190">F148+G148</f>
        <v>-3.1832314562052488E-12</v>
      </c>
      <c r="I148" s="31"/>
      <c r="J148" s="31">
        <f t="shared" ref="J148:J177" si="191">H148+I148</f>
        <v>-3.1832314562052488E-12</v>
      </c>
      <c r="K148" s="35"/>
      <c r="L148" s="31">
        <f t="shared" ref="L148:L177" si="192">J148+K148</f>
        <v>-3.1832314562052488E-12</v>
      </c>
      <c r="M148" s="31">
        <v>4879.3</v>
      </c>
      <c r="N148" s="31">
        <v>-4508.25</v>
      </c>
      <c r="O148" s="31">
        <f t="shared" si="118"/>
        <v>371.05000000000018</v>
      </c>
      <c r="P148" s="31">
        <v>-371.05</v>
      </c>
      <c r="Q148" s="31">
        <f t="shared" ref="Q148:Q177" si="193">O148+P148</f>
        <v>0</v>
      </c>
      <c r="R148" s="35"/>
      <c r="S148" s="31">
        <f t="shared" ref="S148:S177" si="194">Q148+R148</f>
        <v>0</v>
      </c>
      <c r="T148" s="31">
        <v>0</v>
      </c>
      <c r="U148" s="32"/>
      <c r="V148" s="31">
        <f t="shared" si="119"/>
        <v>0</v>
      </c>
      <c r="W148" s="31"/>
      <c r="X148" s="31">
        <f t="shared" ref="X148:X177" si="195">V148+W148</f>
        <v>0</v>
      </c>
      <c r="Y148" s="35"/>
      <c r="Z148" s="31">
        <f t="shared" ref="Z148:Z177" si="196">X148+Y148</f>
        <v>0</v>
      </c>
      <c r="AA148" s="12" t="s">
        <v>99</v>
      </c>
      <c r="AB148" s="9" t="s">
        <v>25</v>
      </c>
      <c r="AC148" s="33"/>
    </row>
    <row r="149" spans="1:30" s="2" customFormat="1" hidden="1" x14ac:dyDescent="0.35">
      <c r="A149" s="26"/>
      <c r="B149" s="28" t="s">
        <v>64</v>
      </c>
      <c r="C149" s="41"/>
      <c r="D149" s="32">
        <v>53479.5</v>
      </c>
      <c r="E149" s="31"/>
      <c r="F149" s="31">
        <f t="shared" si="117"/>
        <v>53479.5</v>
      </c>
      <c r="G149" s="31">
        <v>-53479.5</v>
      </c>
      <c r="H149" s="31">
        <f t="shared" si="190"/>
        <v>0</v>
      </c>
      <c r="I149" s="31"/>
      <c r="J149" s="31">
        <f t="shared" si="191"/>
        <v>0</v>
      </c>
      <c r="K149" s="35"/>
      <c r="L149" s="31">
        <f t="shared" si="192"/>
        <v>0</v>
      </c>
      <c r="M149" s="32">
        <v>18533.900000000001</v>
      </c>
      <c r="N149" s="31"/>
      <c r="O149" s="31">
        <f t="shared" si="118"/>
        <v>18533.900000000001</v>
      </c>
      <c r="P149" s="31">
        <v>-18533.900000000001</v>
      </c>
      <c r="Q149" s="31">
        <f t="shared" si="193"/>
        <v>0</v>
      </c>
      <c r="R149" s="35"/>
      <c r="S149" s="31">
        <f t="shared" si="194"/>
        <v>0</v>
      </c>
      <c r="T149" s="32">
        <v>0</v>
      </c>
      <c r="U149" s="32"/>
      <c r="V149" s="31">
        <f t="shared" si="119"/>
        <v>0</v>
      </c>
      <c r="W149" s="31"/>
      <c r="X149" s="31">
        <f t="shared" si="195"/>
        <v>0</v>
      </c>
      <c r="Y149" s="35"/>
      <c r="Z149" s="31">
        <f t="shared" si="196"/>
        <v>0</v>
      </c>
      <c r="AA149" s="12" t="s">
        <v>99</v>
      </c>
      <c r="AB149" s="9" t="s">
        <v>25</v>
      </c>
      <c r="AC149" s="33"/>
    </row>
    <row r="150" spans="1:30" s="2" customFormat="1" hidden="1" x14ac:dyDescent="0.35">
      <c r="A150" s="26"/>
      <c r="B150" s="28" t="s">
        <v>17</v>
      </c>
      <c r="C150" s="41"/>
      <c r="D150" s="32">
        <v>1016110.6</v>
      </c>
      <c r="E150" s="31"/>
      <c r="F150" s="31">
        <f t="shared" si="117"/>
        <v>1016110.6</v>
      </c>
      <c r="G150" s="31">
        <v>-1016110.6</v>
      </c>
      <c r="H150" s="31">
        <f t="shared" si="190"/>
        <v>0</v>
      </c>
      <c r="I150" s="31"/>
      <c r="J150" s="31">
        <f t="shared" si="191"/>
        <v>0</v>
      </c>
      <c r="K150" s="35"/>
      <c r="L150" s="31">
        <f t="shared" si="192"/>
        <v>0</v>
      </c>
      <c r="M150" s="32">
        <v>352144.3</v>
      </c>
      <c r="N150" s="31"/>
      <c r="O150" s="31">
        <f t="shared" si="118"/>
        <v>352144.3</v>
      </c>
      <c r="P150" s="31">
        <v>-352144.3</v>
      </c>
      <c r="Q150" s="31">
        <f t="shared" si="193"/>
        <v>0</v>
      </c>
      <c r="R150" s="35"/>
      <c r="S150" s="31">
        <f t="shared" si="194"/>
        <v>0</v>
      </c>
      <c r="T150" s="32">
        <v>0</v>
      </c>
      <c r="U150" s="32"/>
      <c r="V150" s="31">
        <f t="shared" si="119"/>
        <v>0</v>
      </c>
      <c r="W150" s="31"/>
      <c r="X150" s="31">
        <f t="shared" si="195"/>
        <v>0</v>
      </c>
      <c r="Y150" s="35"/>
      <c r="Z150" s="31">
        <f t="shared" si="196"/>
        <v>0</v>
      </c>
      <c r="AA150" s="12" t="s">
        <v>99</v>
      </c>
      <c r="AB150" s="9" t="s">
        <v>25</v>
      </c>
      <c r="AC150" s="33"/>
    </row>
    <row r="151" spans="1:30" x14ac:dyDescent="0.35">
      <c r="A151" s="70"/>
      <c r="B151" s="77" t="s">
        <v>220</v>
      </c>
      <c r="C151" s="80"/>
      <c r="D151" s="15"/>
      <c r="E151" s="15"/>
      <c r="F151" s="15"/>
      <c r="G151" s="15">
        <f>G152</f>
        <v>82484.097999999998</v>
      </c>
      <c r="H151" s="15">
        <f t="shared" si="190"/>
        <v>82484.097999999998</v>
      </c>
      <c r="I151" s="31">
        <f>I152</f>
        <v>0</v>
      </c>
      <c r="J151" s="15">
        <f t="shared" si="191"/>
        <v>82484.097999999998</v>
      </c>
      <c r="K151" s="15">
        <f>K152</f>
        <v>0</v>
      </c>
      <c r="L151" s="32">
        <f t="shared" si="192"/>
        <v>82484.097999999998</v>
      </c>
      <c r="M151" s="15"/>
      <c r="N151" s="15"/>
      <c r="O151" s="15"/>
      <c r="P151" s="15">
        <f>P152</f>
        <v>0</v>
      </c>
      <c r="Q151" s="15">
        <f t="shared" si="193"/>
        <v>0</v>
      </c>
      <c r="R151" s="15">
        <f>R152</f>
        <v>0</v>
      </c>
      <c r="S151" s="32">
        <f t="shared" si="194"/>
        <v>0</v>
      </c>
      <c r="T151" s="15"/>
      <c r="U151" s="15"/>
      <c r="V151" s="15"/>
      <c r="W151" s="15">
        <f>W152</f>
        <v>0</v>
      </c>
      <c r="X151" s="15">
        <f t="shared" si="195"/>
        <v>0</v>
      </c>
      <c r="Y151" s="15">
        <f>Y152</f>
        <v>0</v>
      </c>
      <c r="Z151" s="32">
        <f t="shared" si="196"/>
        <v>0</v>
      </c>
      <c r="AA151" s="16"/>
      <c r="AB151" s="17"/>
      <c r="AC151" s="24"/>
      <c r="AD151" s="18"/>
    </row>
    <row r="152" spans="1:30" ht="54" x14ac:dyDescent="0.35">
      <c r="A152" s="70" t="s">
        <v>185</v>
      </c>
      <c r="B152" s="77" t="s">
        <v>221</v>
      </c>
      <c r="C152" s="80" t="s">
        <v>28</v>
      </c>
      <c r="D152" s="32"/>
      <c r="E152" s="31"/>
      <c r="F152" s="31"/>
      <c r="G152" s="31">
        <v>82484.097999999998</v>
      </c>
      <c r="H152" s="31">
        <f t="shared" si="190"/>
        <v>82484.097999999998</v>
      </c>
      <c r="I152" s="31"/>
      <c r="J152" s="31">
        <f t="shared" si="191"/>
        <v>82484.097999999998</v>
      </c>
      <c r="K152" s="35"/>
      <c r="L152" s="32">
        <f t="shared" si="192"/>
        <v>82484.097999999998</v>
      </c>
      <c r="M152" s="32"/>
      <c r="N152" s="31"/>
      <c r="O152" s="31"/>
      <c r="P152" s="31"/>
      <c r="Q152" s="31">
        <f t="shared" si="193"/>
        <v>0</v>
      </c>
      <c r="R152" s="35"/>
      <c r="S152" s="32">
        <f t="shared" si="194"/>
        <v>0</v>
      </c>
      <c r="T152" s="32"/>
      <c r="U152" s="32"/>
      <c r="V152" s="31"/>
      <c r="W152" s="31"/>
      <c r="X152" s="31">
        <f t="shared" si="195"/>
        <v>0</v>
      </c>
      <c r="Y152" s="35"/>
      <c r="Z152" s="32">
        <f t="shared" si="196"/>
        <v>0</v>
      </c>
      <c r="AA152" s="12" t="s">
        <v>222</v>
      </c>
      <c r="AC152" s="33"/>
    </row>
    <row r="153" spans="1:30" x14ac:dyDescent="0.35">
      <c r="A153" s="70"/>
      <c r="B153" s="77" t="s">
        <v>7</v>
      </c>
      <c r="C153" s="77"/>
      <c r="D153" s="15">
        <f>D154+D155</f>
        <v>34000.1</v>
      </c>
      <c r="E153" s="15">
        <f>E154+E155</f>
        <v>0</v>
      </c>
      <c r="F153" s="15">
        <f t="shared" si="117"/>
        <v>34000.1</v>
      </c>
      <c r="G153" s="15">
        <f>G154+G155+G156+G157</f>
        <v>156277.141</v>
      </c>
      <c r="H153" s="15">
        <f t="shared" si="190"/>
        <v>190277.24100000001</v>
      </c>
      <c r="I153" s="31">
        <f>I154+I155+I156+I157</f>
        <v>0</v>
      </c>
      <c r="J153" s="15">
        <f t="shared" si="191"/>
        <v>190277.24100000001</v>
      </c>
      <c r="K153" s="15">
        <f>K154+K155+K156+K157</f>
        <v>0</v>
      </c>
      <c r="L153" s="32">
        <f t="shared" si="192"/>
        <v>190277.24100000001</v>
      </c>
      <c r="M153" s="15">
        <f t="shared" ref="M153:T153" si="197">M154+M155</f>
        <v>350759.2</v>
      </c>
      <c r="N153" s="15">
        <f>N154+N155</f>
        <v>-5270.1</v>
      </c>
      <c r="O153" s="15">
        <f t="shared" si="118"/>
        <v>345489.10000000003</v>
      </c>
      <c r="P153" s="15">
        <f>P154+P155+P156+P157</f>
        <v>0</v>
      </c>
      <c r="Q153" s="15">
        <f t="shared" si="193"/>
        <v>345489.10000000003</v>
      </c>
      <c r="R153" s="15">
        <f>R154+R155+R156+R157</f>
        <v>0</v>
      </c>
      <c r="S153" s="32">
        <f t="shared" si="194"/>
        <v>345489.10000000003</v>
      </c>
      <c r="T153" s="15">
        <f t="shared" si="197"/>
        <v>313169.8</v>
      </c>
      <c r="U153" s="15">
        <f>U154+U155</f>
        <v>0</v>
      </c>
      <c r="V153" s="15">
        <f t="shared" si="119"/>
        <v>313169.8</v>
      </c>
      <c r="W153" s="15">
        <f>W154+W155+W156+W157</f>
        <v>0</v>
      </c>
      <c r="X153" s="15">
        <f t="shared" si="195"/>
        <v>313169.8</v>
      </c>
      <c r="Y153" s="15">
        <f>Y154+Y155+Y156+Y157</f>
        <v>0</v>
      </c>
      <c r="Z153" s="32">
        <f t="shared" si="196"/>
        <v>313169.8</v>
      </c>
      <c r="AA153" s="16"/>
      <c r="AB153" s="17"/>
      <c r="AC153" s="24"/>
      <c r="AD153" s="18"/>
    </row>
    <row r="154" spans="1:30" ht="54" x14ac:dyDescent="0.35">
      <c r="A154" s="70" t="s">
        <v>186</v>
      </c>
      <c r="B154" s="77" t="s">
        <v>79</v>
      </c>
      <c r="C154" s="80" t="s">
        <v>28</v>
      </c>
      <c r="D154" s="32">
        <v>34000.1</v>
      </c>
      <c r="E154" s="31"/>
      <c r="F154" s="31">
        <f t="shared" si="117"/>
        <v>34000.1</v>
      </c>
      <c r="G154" s="31"/>
      <c r="H154" s="31">
        <f t="shared" si="190"/>
        <v>34000.1</v>
      </c>
      <c r="I154" s="31"/>
      <c r="J154" s="31">
        <f t="shared" si="191"/>
        <v>34000.1</v>
      </c>
      <c r="K154" s="35"/>
      <c r="L154" s="32">
        <f t="shared" si="192"/>
        <v>34000.1</v>
      </c>
      <c r="M154" s="32">
        <v>190073.7</v>
      </c>
      <c r="N154" s="31"/>
      <c r="O154" s="31">
        <f t="shared" si="118"/>
        <v>190073.7</v>
      </c>
      <c r="P154" s="31"/>
      <c r="Q154" s="31">
        <f t="shared" si="193"/>
        <v>190073.7</v>
      </c>
      <c r="R154" s="35"/>
      <c r="S154" s="32">
        <f t="shared" si="194"/>
        <v>190073.7</v>
      </c>
      <c r="T154" s="32">
        <v>313169.8</v>
      </c>
      <c r="U154" s="32"/>
      <c r="V154" s="31">
        <f t="shared" si="119"/>
        <v>313169.8</v>
      </c>
      <c r="W154" s="31"/>
      <c r="X154" s="31">
        <f t="shared" si="195"/>
        <v>313169.8</v>
      </c>
      <c r="Y154" s="35"/>
      <c r="Z154" s="32">
        <f t="shared" si="196"/>
        <v>313169.8</v>
      </c>
      <c r="AA154" s="12" t="s">
        <v>100</v>
      </c>
      <c r="AC154" s="33"/>
    </row>
    <row r="155" spans="1:30" ht="54" x14ac:dyDescent="0.35">
      <c r="A155" s="82" t="s">
        <v>180</v>
      </c>
      <c r="B155" s="77" t="s">
        <v>80</v>
      </c>
      <c r="C155" s="80" t="s">
        <v>28</v>
      </c>
      <c r="D155" s="32">
        <v>0</v>
      </c>
      <c r="E155" s="31"/>
      <c r="F155" s="31">
        <f t="shared" si="117"/>
        <v>0</v>
      </c>
      <c r="G155" s="31"/>
      <c r="H155" s="31">
        <f t="shared" si="190"/>
        <v>0</v>
      </c>
      <c r="I155" s="31"/>
      <c r="J155" s="31">
        <f t="shared" si="191"/>
        <v>0</v>
      </c>
      <c r="K155" s="35"/>
      <c r="L155" s="32">
        <f t="shared" si="192"/>
        <v>0</v>
      </c>
      <c r="M155" s="32">
        <v>160685.5</v>
      </c>
      <c r="N155" s="31">
        <v>-5270.1</v>
      </c>
      <c r="O155" s="31">
        <f t="shared" si="118"/>
        <v>155415.4</v>
      </c>
      <c r="P155" s="31"/>
      <c r="Q155" s="31">
        <f t="shared" si="193"/>
        <v>155415.4</v>
      </c>
      <c r="R155" s="35"/>
      <c r="S155" s="32">
        <f t="shared" si="194"/>
        <v>155415.4</v>
      </c>
      <c r="T155" s="32">
        <v>0</v>
      </c>
      <c r="U155" s="32"/>
      <c r="V155" s="31">
        <f t="shared" si="119"/>
        <v>0</v>
      </c>
      <c r="W155" s="31"/>
      <c r="X155" s="31">
        <f t="shared" si="195"/>
        <v>0</v>
      </c>
      <c r="Y155" s="35"/>
      <c r="Z155" s="32">
        <f t="shared" si="196"/>
        <v>0</v>
      </c>
      <c r="AA155" s="12" t="s">
        <v>101</v>
      </c>
      <c r="AC155" s="33"/>
    </row>
    <row r="156" spans="1:30" ht="54" x14ac:dyDescent="0.35">
      <c r="A156" s="82" t="s">
        <v>187</v>
      </c>
      <c r="B156" s="77" t="s">
        <v>237</v>
      </c>
      <c r="C156" s="80" t="s">
        <v>28</v>
      </c>
      <c r="D156" s="32"/>
      <c r="E156" s="31"/>
      <c r="F156" s="31"/>
      <c r="G156" s="31">
        <v>116033.47199999999</v>
      </c>
      <c r="H156" s="31">
        <f t="shared" si="190"/>
        <v>116033.47199999999</v>
      </c>
      <c r="I156" s="31"/>
      <c r="J156" s="31">
        <f t="shared" si="191"/>
        <v>116033.47199999999</v>
      </c>
      <c r="K156" s="35"/>
      <c r="L156" s="32">
        <f t="shared" si="192"/>
        <v>116033.47199999999</v>
      </c>
      <c r="M156" s="32"/>
      <c r="N156" s="31"/>
      <c r="O156" s="31"/>
      <c r="P156" s="31"/>
      <c r="Q156" s="31">
        <f t="shared" si="193"/>
        <v>0</v>
      </c>
      <c r="R156" s="35"/>
      <c r="S156" s="32">
        <f t="shared" si="194"/>
        <v>0</v>
      </c>
      <c r="T156" s="32"/>
      <c r="U156" s="32"/>
      <c r="V156" s="31"/>
      <c r="W156" s="31"/>
      <c r="X156" s="31">
        <f t="shared" si="195"/>
        <v>0</v>
      </c>
      <c r="Y156" s="35"/>
      <c r="Z156" s="32">
        <f t="shared" si="196"/>
        <v>0</v>
      </c>
      <c r="AA156" s="12" t="s">
        <v>223</v>
      </c>
      <c r="AC156" s="33"/>
    </row>
    <row r="157" spans="1:30" ht="54" x14ac:dyDescent="0.35">
      <c r="A157" s="82" t="s">
        <v>188</v>
      </c>
      <c r="B157" s="77" t="s">
        <v>224</v>
      </c>
      <c r="C157" s="80" t="s">
        <v>28</v>
      </c>
      <c r="D157" s="32"/>
      <c r="E157" s="31"/>
      <c r="F157" s="31"/>
      <c r="G157" s="31">
        <v>40243.669000000002</v>
      </c>
      <c r="H157" s="31">
        <f t="shared" si="190"/>
        <v>40243.669000000002</v>
      </c>
      <c r="I157" s="31"/>
      <c r="J157" s="31">
        <f t="shared" si="191"/>
        <v>40243.669000000002</v>
      </c>
      <c r="K157" s="35"/>
      <c r="L157" s="32">
        <f t="shared" si="192"/>
        <v>40243.669000000002</v>
      </c>
      <c r="M157" s="32"/>
      <c r="N157" s="31"/>
      <c r="O157" s="31"/>
      <c r="P157" s="31"/>
      <c r="Q157" s="31">
        <f t="shared" si="193"/>
        <v>0</v>
      </c>
      <c r="R157" s="35"/>
      <c r="S157" s="32">
        <f t="shared" si="194"/>
        <v>0</v>
      </c>
      <c r="T157" s="32"/>
      <c r="U157" s="32"/>
      <c r="V157" s="31"/>
      <c r="W157" s="31"/>
      <c r="X157" s="31">
        <f t="shared" si="195"/>
        <v>0</v>
      </c>
      <c r="Y157" s="35"/>
      <c r="Z157" s="32">
        <f t="shared" si="196"/>
        <v>0</v>
      </c>
      <c r="AA157" s="12" t="s">
        <v>225</v>
      </c>
      <c r="AC157" s="33"/>
    </row>
    <row r="158" spans="1:30" x14ac:dyDescent="0.35">
      <c r="A158" s="70"/>
      <c r="B158" s="77" t="s">
        <v>13</v>
      </c>
      <c r="C158" s="77"/>
      <c r="D158" s="15">
        <f>D159+D160+D161+D162+D163+D164+D165+D166+D167+D168+D169</f>
        <v>118230.2</v>
      </c>
      <c r="E158" s="15">
        <f>E159+E160+E161+E162+E163+E164+E165+E166+E167+E168+E169</f>
        <v>0</v>
      </c>
      <c r="F158" s="15">
        <f t="shared" si="117"/>
        <v>118230.2</v>
      </c>
      <c r="G158" s="15">
        <f>G159+G160+G161+G162+G163+G164+G165+G166+G167+G168+G169+G170</f>
        <v>8333.732</v>
      </c>
      <c r="H158" s="15">
        <f t="shared" si="190"/>
        <v>126563.932</v>
      </c>
      <c r="I158" s="31">
        <f>I159+I160+I161+I162+I163+I164+I165+I166+I167+I168+I169+I170</f>
        <v>0</v>
      </c>
      <c r="J158" s="15">
        <f t="shared" si="191"/>
        <v>126563.932</v>
      </c>
      <c r="K158" s="15">
        <f>K159+K160+K161+K162+K163+K164+K165+K166+K167+K168+K169+K170</f>
        <v>0</v>
      </c>
      <c r="L158" s="32">
        <f t="shared" si="192"/>
        <v>126563.932</v>
      </c>
      <c r="M158" s="15">
        <f t="shared" ref="M158:T158" si="198">M159+M160+M161+M162+M163+M164+M165+M166+M167+M168+M169</f>
        <v>161204.80000000002</v>
      </c>
      <c r="N158" s="15">
        <f>N159+N160+N161+N162+N163+N164+N165+N166+N167+N168+N169</f>
        <v>0</v>
      </c>
      <c r="O158" s="15">
        <f t="shared" si="118"/>
        <v>161204.80000000002</v>
      </c>
      <c r="P158" s="15">
        <f>P159+P160+P161+P162+P163+P164+P165+P166+P167+P168+P169+P170</f>
        <v>0</v>
      </c>
      <c r="Q158" s="15">
        <f t="shared" si="193"/>
        <v>161204.80000000002</v>
      </c>
      <c r="R158" s="15">
        <f>R159+R160+R161+R162+R163+R164+R165+R166+R167+R168+R169+R170</f>
        <v>0</v>
      </c>
      <c r="S158" s="32">
        <f t="shared" si="194"/>
        <v>161204.80000000002</v>
      </c>
      <c r="T158" s="15">
        <f t="shared" si="198"/>
        <v>18530.999999999996</v>
      </c>
      <c r="U158" s="15">
        <f>U159+U160+U161+U162+U163+U164+U165+U166+U167+U168+U169</f>
        <v>0</v>
      </c>
      <c r="V158" s="15">
        <f t="shared" si="119"/>
        <v>18530.999999999996</v>
      </c>
      <c r="W158" s="15">
        <f>W159+W160+W161+W162+W163+W164+W165+W166+W167+W168+W169+W170</f>
        <v>0</v>
      </c>
      <c r="X158" s="15">
        <f t="shared" si="195"/>
        <v>18530.999999999996</v>
      </c>
      <c r="Y158" s="15">
        <f>Y159+Y160+Y161+Y162+Y163+Y164+Y165+Y166+Y167+Y168+Y169+Y170</f>
        <v>0</v>
      </c>
      <c r="Z158" s="32">
        <f t="shared" si="196"/>
        <v>18530.999999999996</v>
      </c>
      <c r="AA158" s="16"/>
      <c r="AB158" s="17"/>
      <c r="AC158" s="24"/>
      <c r="AD158" s="18"/>
    </row>
    <row r="159" spans="1:30" ht="54" x14ac:dyDescent="0.35">
      <c r="A159" s="70" t="s">
        <v>189</v>
      </c>
      <c r="B159" s="77" t="s">
        <v>46</v>
      </c>
      <c r="C159" s="80" t="s">
        <v>28</v>
      </c>
      <c r="D159" s="32">
        <v>35549</v>
      </c>
      <c r="E159" s="31"/>
      <c r="F159" s="31">
        <f t="shared" si="117"/>
        <v>35549</v>
      </c>
      <c r="G159" s="31"/>
      <c r="H159" s="31">
        <f t="shared" si="190"/>
        <v>35549</v>
      </c>
      <c r="I159" s="31"/>
      <c r="J159" s="31">
        <f t="shared" si="191"/>
        <v>35549</v>
      </c>
      <c r="K159" s="35"/>
      <c r="L159" s="32">
        <f t="shared" si="192"/>
        <v>35549</v>
      </c>
      <c r="M159" s="32">
        <v>0</v>
      </c>
      <c r="N159" s="31"/>
      <c r="O159" s="31">
        <f t="shared" si="118"/>
        <v>0</v>
      </c>
      <c r="P159" s="31"/>
      <c r="Q159" s="31">
        <f t="shared" si="193"/>
        <v>0</v>
      </c>
      <c r="R159" s="35"/>
      <c r="S159" s="32">
        <f t="shared" si="194"/>
        <v>0</v>
      </c>
      <c r="T159" s="32">
        <v>0</v>
      </c>
      <c r="U159" s="32"/>
      <c r="V159" s="31">
        <f t="shared" si="119"/>
        <v>0</v>
      </c>
      <c r="W159" s="31"/>
      <c r="X159" s="31">
        <f t="shared" si="195"/>
        <v>0</v>
      </c>
      <c r="Y159" s="35"/>
      <c r="Z159" s="32">
        <f t="shared" si="196"/>
        <v>0</v>
      </c>
      <c r="AA159" s="12" t="s">
        <v>102</v>
      </c>
      <c r="AC159" s="33"/>
    </row>
    <row r="160" spans="1:30" ht="54" x14ac:dyDescent="0.35">
      <c r="A160" s="70" t="s">
        <v>190</v>
      </c>
      <c r="B160" s="77" t="s">
        <v>47</v>
      </c>
      <c r="C160" s="80" t="s">
        <v>28</v>
      </c>
      <c r="D160" s="32">
        <v>57683.9</v>
      </c>
      <c r="E160" s="31"/>
      <c r="F160" s="31">
        <f t="shared" si="117"/>
        <v>57683.9</v>
      </c>
      <c r="G160" s="31"/>
      <c r="H160" s="31">
        <f t="shared" si="190"/>
        <v>57683.9</v>
      </c>
      <c r="I160" s="31"/>
      <c r="J160" s="31">
        <f t="shared" si="191"/>
        <v>57683.9</v>
      </c>
      <c r="K160" s="35"/>
      <c r="L160" s="32">
        <f t="shared" si="192"/>
        <v>57683.9</v>
      </c>
      <c r="M160" s="32">
        <v>151968.9</v>
      </c>
      <c r="N160" s="31"/>
      <c r="O160" s="31">
        <f t="shared" si="118"/>
        <v>151968.9</v>
      </c>
      <c r="P160" s="31"/>
      <c r="Q160" s="31">
        <f t="shared" si="193"/>
        <v>151968.9</v>
      </c>
      <c r="R160" s="35"/>
      <c r="S160" s="32">
        <f t="shared" si="194"/>
        <v>151968.9</v>
      </c>
      <c r="T160" s="32">
        <v>0</v>
      </c>
      <c r="U160" s="32"/>
      <c r="V160" s="31">
        <f t="shared" si="119"/>
        <v>0</v>
      </c>
      <c r="W160" s="31"/>
      <c r="X160" s="31">
        <f t="shared" si="195"/>
        <v>0</v>
      </c>
      <c r="Y160" s="35"/>
      <c r="Z160" s="32">
        <f t="shared" si="196"/>
        <v>0</v>
      </c>
      <c r="AA160" s="12" t="s">
        <v>103</v>
      </c>
      <c r="AC160" s="33"/>
    </row>
    <row r="161" spans="1:30" ht="54" x14ac:dyDescent="0.35">
      <c r="A161" s="70" t="s">
        <v>191</v>
      </c>
      <c r="B161" s="77" t="s">
        <v>48</v>
      </c>
      <c r="C161" s="80" t="s">
        <v>28</v>
      </c>
      <c r="D161" s="32">
        <v>9209.2999999999993</v>
      </c>
      <c r="E161" s="31"/>
      <c r="F161" s="31">
        <f t="shared" si="117"/>
        <v>9209.2999999999993</v>
      </c>
      <c r="G161" s="31"/>
      <c r="H161" s="31">
        <f t="shared" si="190"/>
        <v>9209.2999999999993</v>
      </c>
      <c r="I161" s="31"/>
      <c r="J161" s="31">
        <f t="shared" si="191"/>
        <v>9209.2999999999993</v>
      </c>
      <c r="K161" s="35"/>
      <c r="L161" s="32">
        <f t="shared" si="192"/>
        <v>9209.2999999999993</v>
      </c>
      <c r="M161" s="32">
        <v>0</v>
      </c>
      <c r="N161" s="31"/>
      <c r="O161" s="31">
        <f t="shared" si="118"/>
        <v>0</v>
      </c>
      <c r="P161" s="31"/>
      <c r="Q161" s="31">
        <f t="shared" si="193"/>
        <v>0</v>
      </c>
      <c r="R161" s="35"/>
      <c r="S161" s="32">
        <f t="shared" si="194"/>
        <v>0</v>
      </c>
      <c r="T161" s="32">
        <v>0</v>
      </c>
      <c r="U161" s="32"/>
      <c r="V161" s="31">
        <f t="shared" si="119"/>
        <v>0</v>
      </c>
      <c r="W161" s="31"/>
      <c r="X161" s="31">
        <f t="shared" si="195"/>
        <v>0</v>
      </c>
      <c r="Y161" s="35"/>
      <c r="Z161" s="32">
        <f t="shared" si="196"/>
        <v>0</v>
      </c>
      <c r="AA161" s="12" t="s">
        <v>104</v>
      </c>
      <c r="AC161" s="33"/>
    </row>
    <row r="162" spans="1:30" ht="54" x14ac:dyDescent="0.35">
      <c r="A162" s="70" t="s">
        <v>192</v>
      </c>
      <c r="B162" s="77" t="s">
        <v>49</v>
      </c>
      <c r="C162" s="80" t="s">
        <v>28</v>
      </c>
      <c r="D162" s="32">
        <v>7574</v>
      </c>
      <c r="E162" s="31"/>
      <c r="F162" s="31">
        <f t="shared" si="117"/>
        <v>7574</v>
      </c>
      <c r="G162" s="31">
        <v>314.48500000000001</v>
      </c>
      <c r="H162" s="31">
        <f t="shared" si="190"/>
        <v>7888.4849999999997</v>
      </c>
      <c r="I162" s="31"/>
      <c r="J162" s="31">
        <f t="shared" si="191"/>
        <v>7888.4849999999997</v>
      </c>
      <c r="K162" s="35"/>
      <c r="L162" s="32">
        <f t="shared" si="192"/>
        <v>7888.4849999999997</v>
      </c>
      <c r="M162" s="32">
        <v>0</v>
      </c>
      <c r="N162" s="31"/>
      <c r="O162" s="31">
        <f t="shared" si="118"/>
        <v>0</v>
      </c>
      <c r="P162" s="31"/>
      <c r="Q162" s="31">
        <f t="shared" si="193"/>
        <v>0</v>
      </c>
      <c r="R162" s="35"/>
      <c r="S162" s="32">
        <f t="shared" si="194"/>
        <v>0</v>
      </c>
      <c r="T162" s="32">
        <v>0</v>
      </c>
      <c r="U162" s="32"/>
      <c r="V162" s="31">
        <f t="shared" si="119"/>
        <v>0</v>
      </c>
      <c r="W162" s="31"/>
      <c r="X162" s="31">
        <f t="shared" si="195"/>
        <v>0</v>
      </c>
      <c r="Y162" s="35"/>
      <c r="Z162" s="32">
        <f t="shared" si="196"/>
        <v>0</v>
      </c>
      <c r="AA162" s="12" t="s">
        <v>105</v>
      </c>
      <c r="AC162" s="33"/>
    </row>
    <row r="163" spans="1:30" ht="54" x14ac:dyDescent="0.35">
      <c r="A163" s="70" t="s">
        <v>209</v>
      </c>
      <c r="B163" s="77" t="s">
        <v>50</v>
      </c>
      <c r="C163" s="80" t="s">
        <v>28</v>
      </c>
      <c r="D163" s="32">
        <v>640.5</v>
      </c>
      <c r="E163" s="31"/>
      <c r="F163" s="31">
        <f t="shared" si="117"/>
        <v>640.5</v>
      </c>
      <c r="G163" s="31"/>
      <c r="H163" s="31">
        <f t="shared" si="190"/>
        <v>640.5</v>
      </c>
      <c r="I163" s="31"/>
      <c r="J163" s="31">
        <f t="shared" si="191"/>
        <v>640.5</v>
      </c>
      <c r="K163" s="35"/>
      <c r="L163" s="32">
        <f t="shared" si="192"/>
        <v>640.5</v>
      </c>
      <c r="M163" s="32">
        <v>7899.7</v>
      </c>
      <c r="N163" s="31"/>
      <c r="O163" s="31">
        <f t="shared" si="118"/>
        <v>7899.7</v>
      </c>
      <c r="P163" s="31"/>
      <c r="Q163" s="31">
        <f t="shared" si="193"/>
        <v>7899.7</v>
      </c>
      <c r="R163" s="35"/>
      <c r="S163" s="32">
        <f t="shared" si="194"/>
        <v>7899.7</v>
      </c>
      <c r="T163" s="32">
        <v>0</v>
      </c>
      <c r="U163" s="32"/>
      <c r="V163" s="31">
        <f t="shared" si="119"/>
        <v>0</v>
      </c>
      <c r="W163" s="31"/>
      <c r="X163" s="31">
        <f t="shared" si="195"/>
        <v>0</v>
      </c>
      <c r="Y163" s="35"/>
      <c r="Z163" s="32">
        <f t="shared" si="196"/>
        <v>0</v>
      </c>
      <c r="AA163" s="12" t="s">
        <v>106</v>
      </c>
      <c r="AC163" s="33"/>
    </row>
    <row r="164" spans="1:30" ht="54" x14ac:dyDescent="0.35">
      <c r="A164" s="70" t="s">
        <v>210</v>
      </c>
      <c r="B164" s="77" t="s">
        <v>51</v>
      </c>
      <c r="C164" s="80" t="s">
        <v>28</v>
      </c>
      <c r="D164" s="32">
        <v>7573.5</v>
      </c>
      <c r="E164" s="31"/>
      <c r="F164" s="31">
        <f t="shared" si="117"/>
        <v>7573.5</v>
      </c>
      <c r="G164" s="31">
        <v>314.48500000000001</v>
      </c>
      <c r="H164" s="31">
        <f t="shared" si="190"/>
        <v>7887.9849999999997</v>
      </c>
      <c r="I164" s="31"/>
      <c r="J164" s="31">
        <f t="shared" si="191"/>
        <v>7887.9849999999997</v>
      </c>
      <c r="K164" s="35"/>
      <c r="L164" s="32">
        <f t="shared" si="192"/>
        <v>7887.9849999999997</v>
      </c>
      <c r="M164" s="32">
        <v>0</v>
      </c>
      <c r="N164" s="31"/>
      <c r="O164" s="31">
        <f t="shared" si="118"/>
        <v>0</v>
      </c>
      <c r="P164" s="31"/>
      <c r="Q164" s="31">
        <f t="shared" si="193"/>
        <v>0</v>
      </c>
      <c r="R164" s="35"/>
      <c r="S164" s="32">
        <f t="shared" si="194"/>
        <v>0</v>
      </c>
      <c r="T164" s="32">
        <v>0</v>
      </c>
      <c r="U164" s="32"/>
      <c r="V164" s="31">
        <f t="shared" si="119"/>
        <v>0</v>
      </c>
      <c r="W164" s="31"/>
      <c r="X164" s="31">
        <f t="shared" si="195"/>
        <v>0</v>
      </c>
      <c r="Y164" s="35"/>
      <c r="Z164" s="32">
        <f t="shared" si="196"/>
        <v>0</v>
      </c>
      <c r="AA164" s="12" t="s">
        <v>107</v>
      </c>
      <c r="AC164" s="33"/>
    </row>
    <row r="165" spans="1:30" ht="54" x14ac:dyDescent="0.35">
      <c r="A165" s="70" t="s">
        <v>213</v>
      </c>
      <c r="B165" s="77" t="s">
        <v>52</v>
      </c>
      <c r="C165" s="80" t="s">
        <v>28</v>
      </c>
      <c r="D165" s="32">
        <v>0</v>
      </c>
      <c r="E165" s="31"/>
      <c r="F165" s="31">
        <f t="shared" si="117"/>
        <v>0</v>
      </c>
      <c r="G165" s="31"/>
      <c r="H165" s="31">
        <f t="shared" si="190"/>
        <v>0</v>
      </c>
      <c r="I165" s="31"/>
      <c r="J165" s="31">
        <f t="shared" si="191"/>
        <v>0</v>
      </c>
      <c r="K165" s="35"/>
      <c r="L165" s="32">
        <f t="shared" si="192"/>
        <v>0</v>
      </c>
      <c r="M165" s="32">
        <v>668.1</v>
      </c>
      <c r="N165" s="31"/>
      <c r="O165" s="31">
        <f t="shared" si="118"/>
        <v>668.1</v>
      </c>
      <c r="P165" s="31"/>
      <c r="Q165" s="31">
        <f t="shared" si="193"/>
        <v>668.1</v>
      </c>
      <c r="R165" s="35"/>
      <c r="S165" s="32">
        <f t="shared" si="194"/>
        <v>668.1</v>
      </c>
      <c r="T165" s="32">
        <v>8231.5</v>
      </c>
      <c r="U165" s="32"/>
      <c r="V165" s="31">
        <f t="shared" si="119"/>
        <v>8231.5</v>
      </c>
      <c r="W165" s="31"/>
      <c r="X165" s="31">
        <f t="shared" si="195"/>
        <v>8231.5</v>
      </c>
      <c r="Y165" s="35"/>
      <c r="Z165" s="32">
        <f t="shared" si="196"/>
        <v>8231.5</v>
      </c>
      <c r="AA165" s="12" t="s">
        <v>108</v>
      </c>
      <c r="AC165" s="33"/>
    </row>
    <row r="166" spans="1:30" ht="54" x14ac:dyDescent="0.35">
      <c r="A166" s="70" t="s">
        <v>228</v>
      </c>
      <c r="B166" s="77" t="s">
        <v>53</v>
      </c>
      <c r="C166" s="80" t="s">
        <v>28</v>
      </c>
      <c r="D166" s="32">
        <v>0</v>
      </c>
      <c r="E166" s="31"/>
      <c r="F166" s="31">
        <f t="shared" si="117"/>
        <v>0</v>
      </c>
      <c r="G166" s="31"/>
      <c r="H166" s="31">
        <f t="shared" si="190"/>
        <v>0</v>
      </c>
      <c r="I166" s="31"/>
      <c r="J166" s="31">
        <f t="shared" si="191"/>
        <v>0</v>
      </c>
      <c r="K166" s="35"/>
      <c r="L166" s="32">
        <f t="shared" si="192"/>
        <v>0</v>
      </c>
      <c r="M166" s="32">
        <v>668.1</v>
      </c>
      <c r="N166" s="31"/>
      <c r="O166" s="31">
        <f t="shared" si="118"/>
        <v>668.1</v>
      </c>
      <c r="P166" s="31"/>
      <c r="Q166" s="31">
        <f t="shared" si="193"/>
        <v>668.1</v>
      </c>
      <c r="R166" s="35"/>
      <c r="S166" s="32">
        <f t="shared" si="194"/>
        <v>668.1</v>
      </c>
      <c r="T166" s="32">
        <v>8231.5</v>
      </c>
      <c r="U166" s="32"/>
      <c r="V166" s="31">
        <f t="shared" si="119"/>
        <v>8231.5</v>
      </c>
      <c r="W166" s="31"/>
      <c r="X166" s="31">
        <f t="shared" si="195"/>
        <v>8231.5</v>
      </c>
      <c r="Y166" s="35"/>
      <c r="Z166" s="32">
        <f t="shared" si="196"/>
        <v>8231.5</v>
      </c>
      <c r="AA166" s="12" t="s">
        <v>109</v>
      </c>
      <c r="AC166" s="33"/>
    </row>
    <row r="167" spans="1:30" ht="54" x14ac:dyDescent="0.35">
      <c r="A167" s="70" t="s">
        <v>229</v>
      </c>
      <c r="B167" s="77" t="s">
        <v>110</v>
      </c>
      <c r="C167" s="80" t="s">
        <v>28</v>
      </c>
      <c r="D167" s="32">
        <v>0</v>
      </c>
      <c r="E167" s="31"/>
      <c r="F167" s="31">
        <f t="shared" si="117"/>
        <v>0</v>
      </c>
      <c r="G167" s="31"/>
      <c r="H167" s="31">
        <f t="shared" si="190"/>
        <v>0</v>
      </c>
      <c r="I167" s="31"/>
      <c r="J167" s="31">
        <f t="shared" si="191"/>
        <v>0</v>
      </c>
      <c r="K167" s="35"/>
      <c r="L167" s="32">
        <f t="shared" si="192"/>
        <v>0</v>
      </c>
      <c r="M167" s="32">
        <v>0</v>
      </c>
      <c r="N167" s="31"/>
      <c r="O167" s="31">
        <f t="shared" si="118"/>
        <v>0</v>
      </c>
      <c r="P167" s="31"/>
      <c r="Q167" s="31">
        <f t="shared" si="193"/>
        <v>0</v>
      </c>
      <c r="R167" s="35"/>
      <c r="S167" s="32">
        <f t="shared" si="194"/>
        <v>0</v>
      </c>
      <c r="T167" s="32">
        <v>675.8</v>
      </c>
      <c r="U167" s="32"/>
      <c r="V167" s="31">
        <f t="shared" si="119"/>
        <v>675.8</v>
      </c>
      <c r="W167" s="31"/>
      <c r="X167" s="31">
        <f t="shared" si="195"/>
        <v>675.8</v>
      </c>
      <c r="Y167" s="35"/>
      <c r="Z167" s="32">
        <f t="shared" si="196"/>
        <v>675.8</v>
      </c>
      <c r="AA167" s="12" t="s">
        <v>111</v>
      </c>
      <c r="AC167" s="33"/>
    </row>
    <row r="168" spans="1:30" ht="54" x14ac:dyDescent="0.35">
      <c r="A168" s="70" t="s">
        <v>230</v>
      </c>
      <c r="B168" s="77" t="s">
        <v>112</v>
      </c>
      <c r="C168" s="80" t="s">
        <v>28</v>
      </c>
      <c r="D168" s="32">
        <v>0</v>
      </c>
      <c r="E168" s="31"/>
      <c r="F168" s="31">
        <f t="shared" si="117"/>
        <v>0</v>
      </c>
      <c r="G168" s="31"/>
      <c r="H168" s="31">
        <f t="shared" si="190"/>
        <v>0</v>
      </c>
      <c r="I168" s="31"/>
      <c r="J168" s="31">
        <f t="shared" si="191"/>
        <v>0</v>
      </c>
      <c r="K168" s="35"/>
      <c r="L168" s="32">
        <f t="shared" si="192"/>
        <v>0</v>
      </c>
      <c r="M168" s="32">
        <v>0</v>
      </c>
      <c r="N168" s="31"/>
      <c r="O168" s="31">
        <f t="shared" si="118"/>
        <v>0</v>
      </c>
      <c r="P168" s="31"/>
      <c r="Q168" s="31">
        <f t="shared" si="193"/>
        <v>0</v>
      </c>
      <c r="R168" s="35"/>
      <c r="S168" s="32">
        <f t="shared" si="194"/>
        <v>0</v>
      </c>
      <c r="T168" s="32">
        <v>696.1</v>
      </c>
      <c r="U168" s="32"/>
      <c r="V168" s="31">
        <f t="shared" si="119"/>
        <v>696.1</v>
      </c>
      <c r="W168" s="31"/>
      <c r="X168" s="31">
        <f t="shared" si="195"/>
        <v>696.1</v>
      </c>
      <c r="Y168" s="35"/>
      <c r="Z168" s="32">
        <f t="shared" si="196"/>
        <v>696.1</v>
      </c>
      <c r="AA168" s="12" t="s">
        <v>113</v>
      </c>
      <c r="AC168" s="33"/>
    </row>
    <row r="169" spans="1:30" ht="54" x14ac:dyDescent="0.35">
      <c r="A169" s="70" t="s">
        <v>231</v>
      </c>
      <c r="B169" s="77" t="s">
        <v>54</v>
      </c>
      <c r="C169" s="80" t="s">
        <v>28</v>
      </c>
      <c r="D169" s="32">
        <v>0</v>
      </c>
      <c r="E169" s="31"/>
      <c r="F169" s="31">
        <f t="shared" si="117"/>
        <v>0</v>
      </c>
      <c r="G169" s="31"/>
      <c r="H169" s="31">
        <f t="shared" si="190"/>
        <v>0</v>
      </c>
      <c r="I169" s="31"/>
      <c r="J169" s="31">
        <f t="shared" si="191"/>
        <v>0</v>
      </c>
      <c r="K169" s="35"/>
      <c r="L169" s="32">
        <f t="shared" si="192"/>
        <v>0</v>
      </c>
      <c r="M169" s="32">
        <v>0</v>
      </c>
      <c r="N169" s="31"/>
      <c r="O169" s="31">
        <f t="shared" si="118"/>
        <v>0</v>
      </c>
      <c r="P169" s="31"/>
      <c r="Q169" s="31">
        <f t="shared" si="193"/>
        <v>0</v>
      </c>
      <c r="R169" s="35"/>
      <c r="S169" s="32">
        <f t="shared" si="194"/>
        <v>0</v>
      </c>
      <c r="T169" s="32">
        <v>696.1</v>
      </c>
      <c r="U169" s="32"/>
      <c r="V169" s="31">
        <f t="shared" si="119"/>
        <v>696.1</v>
      </c>
      <c r="W169" s="31"/>
      <c r="X169" s="31">
        <f t="shared" si="195"/>
        <v>696.1</v>
      </c>
      <c r="Y169" s="35"/>
      <c r="Z169" s="32">
        <f t="shared" si="196"/>
        <v>696.1</v>
      </c>
      <c r="AA169" s="12" t="s">
        <v>114</v>
      </c>
      <c r="AC169" s="33"/>
    </row>
    <row r="170" spans="1:30" ht="54" x14ac:dyDescent="0.35">
      <c r="A170" s="70" t="s">
        <v>232</v>
      </c>
      <c r="B170" s="77" t="s">
        <v>214</v>
      </c>
      <c r="C170" s="80" t="s">
        <v>28</v>
      </c>
      <c r="D170" s="32"/>
      <c r="E170" s="31"/>
      <c r="F170" s="31"/>
      <c r="G170" s="31">
        <v>7704.7619999999997</v>
      </c>
      <c r="H170" s="31">
        <f t="shared" si="190"/>
        <v>7704.7619999999997</v>
      </c>
      <c r="I170" s="31"/>
      <c r="J170" s="31">
        <f t="shared" si="191"/>
        <v>7704.7619999999997</v>
      </c>
      <c r="K170" s="35"/>
      <c r="L170" s="32">
        <f t="shared" si="192"/>
        <v>7704.7619999999997</v>
      </c>
      <c r="M170" s="32"/>
      <c r="N170" s="31"/>
      <c r="O170" s="31"/>
      <c r="P170" s="31"/>
      <c r="Q170" s="31">
        <f t="shared" si="193"/>
        <v>0</v>
      </c>
      <c r="R170" s="35"/>
      <c r="S170" s="32">
        <f t="shared" si="194"/>
        <v>0</v>
      </c>
      <c r="T170" s="32"/>
      <c r="U170" s="32"/>
      <c r="V170" s="31"/>
      <c r="W170" s="31"/>
      <c r="X170" s="31">
        <f t="shared" si="195"/>
        <v>0</v>
      </c>
      <c r="Y170" s="35"/>
      <c r="Z170" s="32">
        <f t="shared" si="196"/>
        <v>0</v>
      </c>
      <c r="AA170" s="12" t="s">
        <v>215</v>
      </c>
      <c r="AC170" s="33"/>
    </row>
    <row r="171" spans="1:30" x14ac:dyDescent="0.35">
      <c r="A171" s="70"/>
      <c r="B171" s="77" t="s">
        <v>55</v>
      </c>
      <c r="C171" s="83"/>
      <c r="D171" s="15">
        <f>D172+D173+D174+D175+D176</f>
        <v>87804.5</v>
      </c>
      <c r="E171" s="15">
        <f>E172+E173+E174+E175+E176</f>
        <v>0</v>
      </c>
      <c r="F171" s="15">
        <f t="shared" si="117"/>
        <v>87804.5</v>
      </c>
      <c r="G171" s="15">
        <f>G172+G173+G174+G175+G176</f>
        <v>0</v>
      </c>
      <c r="H171" s="15">
        <f t="shared" si="190"/>
        <v>87804.5</v>
      </c>
      <c r="I171" s="31">
        <f>I172+I173+I174+I175+I176</f>
        <v>0</v>
      </c>
      <c r="J171" s="15">
        <f t="shared" si="191"/>
        <v>87804.5</v>
      </c>
      <c r="K171" s="15">
        <f>K172+K173+K174+K175+K176</f>
        <v>-12157.376</v>
      </c>
      <c r="L171" s="32">
        <f t="shared" si="192"/>
        <v>75647.123999999996</v>
      </c>
      <c r="M171" s="15">
        <f t="shared" ref="M171:T171" si="199">M172+M173+M174+M175+M176</f>
        <v>31210.5</v>
      </c>
      <c r="N171" s="15">
        <f>N172+N173+N174+N175+N176</f>
        <v>0</v>
      </c>
      <c r="O171" s="15">
        <f t="shared" si="118"/>
        <v>31210.5</v>
      </c>
      <c r="P171" s="15">
        <f>P172+P173+P174+P175+P176</f>
        <v>0</v>
      </c>
      <c r="Q171" s="15">
        <f t="shared" si="193"/>
        <v>31210.5</v>
      </c>
      <c r="R171" s="15">
        <f>R172+R173+R174+R175+R176</f>
        <v>0</v>
      </c>
      <c r="S171" s="32">
        <f t="shared" si="194"/>
        <v>31210.5</v>
      </c>
      <c r="T171" s="15">
        <f t="shared" si="199"/>
        <v>32708.6</v>
      </c>
      <c r="U171" s="15">
        <f>U172+U173+U174+U175+U176</f>
        <v>0</v>
      </c>
      <c r="V171" s="15">
        <f t="shared" si="119"/>
        <v>32708.6</v>
      </c>
      <c r="W171" s="15">
        <f>W172+W173+W174+W175+W176</f>
        <v>0</v>
      </c>
      <c r="X171" s="15">
        <f t="shared" si="195"/>
        <v>32708.6</v>
      </c>
      <c r="Y171" s="15">
        <f>Y172+Y173+Y174+Y175+Y176</f>
        <v>0</v>
      </c>
      <c r="Z171" s="32">
        <f t="shared" si="196"/>
        <v>32708.6</v>
      </c>
      <c r="AA171" s="16"/>
      <c r="AB171" s="17"/>
      <c r="AC171" s="24"/>
      <c r="AD171" s="18"/>
    </row>
    <row r="172" spans="1:30" ht="54" x14ac:dyDescent="0.35">
      <c r="A172" s="70" t="s">
        <v>233</v>
      </c>
      <c r="B172" s="77" t="s">
        <v>56</v>
      </c>
      <c r="C172" s="80" t="s">
        <v>28</v>
      </c>
      <c r="D172" s="32">
        <v>28242.400000000001</v>
      </c>
      <c r="E172" s="31"/>
      <c r="F172" s="31">
        <f t="shared" si="117"/>
        <v>28242.400000000001</v>
      </c>
      <c r="G172" s="31"/>
      <c r="H172" s="31">
        <f t="shared" si="190"/>
        <v>28242.400000000001</v>
      </c>
      <c r="I172" s="31"/>
      <c r="J172" s="31">
        <f t="shared" si="191"/>
        <v>28242.400000000001</v>
      </c>
      <c r="K172" s="35">
        <v>-4183.57</v>
      </c>
      <c r="L172" s="32">
        <f t="shared" si="192"/>
        <v>24058.83</v>
      </c>
      <c r="M172" s="32">
        <v>0</v>
      </c>
      <c r="N172" s="31"/>
      <c r="O172" s="31">
        <f t="shared" si="118"/>
        <v>0</v>
      </c>
      <c r="P172" s="31"/>
      <c r="Q172" s="31">
        <f t="shared" si="193"/>
        <v>0</v>
      </c>
      <c r="R172" s="35"/>
      <c r="S172" s="32">
        <f t="shared" si="194"/>
        <v>0</v>
      </c>
      <c r="T172" s="32">
        <v>0</v>
      </c>
      <c r="U172" s="32"/>
      <c r="V172" s="31">
        <f t="shared" si="119"/>
        <v>0</v>
      </c>
      <c r="W172" s="31"/>
      <c r="X172" s="31">
        <f t="shared" si="195"/>
        <v>0</v>
      </c>
      <c r="Y172" s="35"/>
      <c r="Z172" s="32">
        <f t="shared" si="196"/>
        <v>0</v>
      </c>
      <c r="AA172" s="12" t="s">
        <v>115</v>
      </c>
      <c r="AC172" s="33"/>
    </row>
    <row r="173" spans="1:30" ht="54" x14ac:dyDescent="0.35">
      <c r="A173" s="70" t="s">
        <v>234</v>
      </c>
      <c r="B173" s="77" t="s">
        <v>57</v>
      </c>
      <c r="C173" s="80" t="s">
        <v>28</v>
      </c>
      <c r="D173" s="32">
        <v>29781.1</v>
      </c>
      <c r="E173" s="31"/>
      <c r="F173" s="31">
        <f t="shared" si="117"/>
        <v>29781.1</v>
      </c>
      <c r="G173" s="31"/>
      <c r="H173" s="31">
        <f t="shared" si="190"/>
        <v>29781.1</v>
      </c>
      <c r="I173" s="31"/>
      <c r="J173" s="31">
        <f t="shared" si="191"/>
        <v>29781.1</v>
      </c>
      <c r="K173" s="35">
        <v>-3986.9029999999998</v>
      </c>
      <c r="L173" s="32">
        <f t="shared" si="192"/>
        <v>25794.197</v>
      </c>
      <c r="M173" s="32">
        <v>0</v>
      </c>
      <c r="N173" s="31"/>
      <c r="O173" s="31">
        <f t="shared" si="118"/>
        <v>0</v>
      </c>
      <c r="P173" s="31"/>
      <c r="Q173" s="31">
        <f t="shared" si="193"/>
        <v>0</v>
      </c>
      <c r="R173" s="35"/>
      <c r="S173" s="32">
        <f t="shared" si="194"/>
        <v>0</v>
      </c>
      <c r="T173" s="32">
        <v>0</v>
      </c>
      <c r="U173" s="32"/>
      <c r="V173" s="31">
        <f t="shared" si="119"/>
        <v>0</v>
      </c>
      <c r="W173" s="31"/>
      <c r="X173" s="31">
        <f t="shared" si="195"/>
        <v>0</v>
      </c>
      <c r="Y173" s="35"/>
      <c r="Z173" s="32">
        <f t="shared" si="196"/>
        <v>0</v>
      </c>
      <c r="AA173" s="12" t="s">
        <v>116</v>
      </c>
      <c r="AC173" s="33"/>
    </row>
    <row r="174" spans="1:30" ht="54" x14ac:dyDescent="0.35">
      <c r="A174" s="70" t="s">
        <v>238</v>
      </c>
      <c r="B174" s="77" t="s">
        <v>58</v>
      </c>
      <c r="C174" s="80" t="s">
        <v>28</v>
      </c>
      <c r="D174" s="32">
        <v>29781</v>
      </c>
      <c r="E174" s="31"/>
      <c r="F174" s="31">
        <f t="shared" si="117"/>
        <v>29781</v>
      </c>
      <c r="G174" s="31"/>
      <c r="H174" s="31">
        <f t="shared" si="190"/>
        <v>29781</v>
      </c>
      <c r="I174" s="31"/>
      <c r="J174" s="31">
        <f t="shared" si="191"/>
        <v>29781</v>
      </c>
      <c r="K174" s="35">
        <v>-3986.9029999999998</v>
      </c>
      <c r="L174" s="32">
        <f t="shared" si="192"/>
        <v>25794.097000000002</v>
      </c>
      <c r="M174" s="32">
        <v>0</v>
      </c>
      <c r="N174" s="31"/>
      <c r="O174" s="31">
        <f t="shared" si="118"/>
        <v>0</v>
      </c>
      <c r="P174" s="31"/>
      <c r="Q174" s="31">
        <f t="shared" si="193"/>
        <v>0</v>
      </c>
      <c r="R174" s="35"/>
      <c r="S174" s="32">
        <f t="shared" si="194"/>
        <v>0</v>
      </c>
      <c r="T174" s="32">
        <v>0</v>
      </c>
      <c r="U174" s="32"/>
      <c r="V174" s="31">
        <f t="shared" si="119"/>
        <v>0</v>
      </c>
      <c r="W174" s="31"/>
      <c r="X174" s="31">
        <f t="shared" si="195"/>
        <v>0</v>
      </c>
      <c r="Y174" s="35"/>
      <c r="Z174" s="32">
        <f t="shared" si="196"/>
        <v>0</v>
      </c>
      <c r="AA174" s="12" t="s">
        <v>117</v>
      </c>
      <c r="AC174" s="33"/>
    </row>
    <row r="175" spans="1:30" ht="54" x14ac:dyDescent="0.35">
      <c r="A175" s="70" t="s">
        <v>247</v>
      </c>
      <c r="B175" s="77" t="s">
        <v>59</v>
      </c>
      <c r="C175" s="80" t="s">
        <v>28</v>
      </c>
      <c r="D175" s="32">
        <v>0</v>
      </c>
      <c r="E175" s="31"/>
      <c r="F175" s="31">
        <f t="shared" si="117"/>
        <v>0</v>
      </c>
      <c r="G175" s="31"/>
      <c r="H175" s="31">
        <f t="shared" si="190"/>
        <v>0</v>
      </c>
      <c r="I175" s="31"/>
      <c r="J175" s="31">
        <f t="shared" si="191"/>
        <v>0</v>
      </c>
      <c r="K175" s="35"/>
      <c r="L175" s="32">
        <f t="shared" si="192"/>
        <v>0</v>
      </c>
      <c r="M175" s="32">
        <v>31210.5</v>
      </c>
      <c r="N175" s="31"/>
      <c r="O175" s="31">
        <f t="shared" si="118"/>
        <v>31210.5</v>
      </c>
      <c r="P175" s="31"/>
      <c r="Q175" s="31">
        <f t="shared" si="193"/>
        <v>31210.5</v>
      </c>
      <c r="R175" s="35"/>
      <c r="S175" s="32">
        <f t="shared" si="194"/>
        <v>31210.5</v>
      </c>
      <c r="T175" s="32">
        <v>0</v>
      </c>
      <c r="U175" s="32"/>
      <c r="V175" s="31">
        <f t="shared" si="119"/>
        <v>0</v>
      </c>
      <c r="W175" s="31"/>
      <c r="X175" s="31">
        <f t="shared" si="195"/>
        <v>0</v>
      </c>
      <c r="Y175" s="35"/>
      <c r="Z175" s="32">
        <f t="shared" si="196"/>
        <v>0</v>
      </c>
      <c r="AA175" s="12" t="s">
        <v>118</v>
      </c>
      <c r="AC175" s="33"/>
    </row>
    <row r="176" spans="1:30" ht="54" x14ac:dyDescent="0.35">
      <c r="A176" s="70" t="s">
        <v>248</v>
      </c>
      <c r="B176" s="77" t="s">
        <v>60</v>
      </c>
      <c r="C176" s="80" t="s">
        <v>28</v>
      </c>
      <c r="D176" s="32">
        <v>0</v>
      </c>
      <c r="E176" s="31"/>
      <c r="F176" s="31">
        <f t="shared" si="117"/>
        <v>0</v>
      </c>
      <c r="G176" s="31"/>
      <c r="H176" s="31">
        <f t="shared" si="190"/>
        <v>0</v>
      </c>
      <c r="I176" s="31"/>
      <c r="J176" s="31">
        <f t="shared" si="191"/>
        <v>0</v>
      </c>
      <c r="K176" s="35"/>
      <c r="L176" s="32">
        <f t="shared" si="192"/>
        <v>0</v>
      </c>
      <c r="M176" s="32">
        <v>0</v>
      </c>
      <c r="N176" s="31"/>
      <c r="O176" s="31">
        <f t="shared" si="118"/>
        <v>0</v>
      </c>
      <c r="P176" s="31"/>
      <c r="Q176" s="31">
        <f t="shared" si="193"/>
        <v>0</v>
      </c>
      <c r="R176" s="35"/>
      <c r="S176" s="32">
        <f t="shared" si="194"/>
        <v>0</v>
      </c>
      <c r="T176" s="32">
        <v>32708.6</v>
      </c>
      <c r="U176" s="32"/>
      <c r="V176" s="31">
        <f t="shared" si="119"/>
        <v>32708.6</v>
      </c>
      <c r="W176" s="31"/>
      <c r="X176" s="31">
        <f t="shared" si="195"/>
        <v>32708.6</v>
      </c>
      <c r="Y176" s="35"/>
      <c r="Z176" s="32">
        <f t="shared" si="196"/>
        <v>32708.6</v>
      </c>
      <c r="AA176" s="12" t="s">
        <v>119</v>
      </c>
      <c r="AC176" s="33"/>
    </row>
    <row r="177" spans="1:30" x14ac:dyDescent="0.35">
      <c r="A177" s="70"/>
      <c r="B177" s="117" t="s">
        <v>8</v>
      </c>
      <c r="C177" s="118"/>
      <c r="D177" s="15">
        <f>D18+D64+D106+D117+D141+D153+D158+D171</f>
        <v>5567816.5999999996</v>
      </c>
      <c r="E177" s="15">
        <f>E18+E64+E106+E117+E141+E153+E158+E171</f>
        <v>-68981.171000000002</v>
      </c>
      <c r="F177" s="15">
        <f t="shared" si="117"/>
        <v>5498835.4289999995</v>
      </c>
      <c r="G177" s="15">
        <f>G18+G64+G106+G117+G141+G153+G158+G171+G151</f>
        <v>-626761.71999999986</v>
      </c>
      <c r="H177" s="15">
        <f t="shared" si="190"/>
        <v>4872073.7089999998</v>
      </c>
      <c r="I177" s="31">
        <f>I18+I64+I106+I117+I141+I153+I158+I171+I151</f>
        <v>29454.86</v>
      </c>
      <c r="J177" s="15">
        <f t="shared" si="191"/>
        <v>4901528.5690000001</v>
      </c>
      <c r="K177" s="15">
        <f>K18+K64+K106+K117+K141+K153+K158+K171+K151</f>
        <v>327961.42799999996</v>
      </c>
      <c r="L177" s="32">
        <f t="shared" si="192"/>
        <v>5229489.9970000004</v>
      </c>
      <c r="M177" s="15">
        <f>M18+M64+M106+M117+M141+M153+M158+M171</f>
        <v>4489082.5</v>
      </c>
      <c r="N177" s="15">
        <f>N18+N64+N106+N117+N141+N153+N158+N171</f>
        <v>4975.3069999999989</v>
      </c>
      <c r="O177" s="15">
        <f t="shared" si="118"/>
        <v>4494057.807</v>
      </c>
      <c r="P177" s="15">
        <f>P18+P64+P106+P117+P141+P153+P158+P171+P151</f>
        <v>977618.13899999997</v>
      </c>
      <c r="Q177" s="15">
        <f t="shared" si="193"/>
        <v>5471675.9460000005</v>
      </c>
      <c r="R177" s="15">
        <f>R18+R64+R106+R117+R141+R153+R158+R171+R151</f>
        <v>6819.591000000044</v>
      </c>
      <c r="S177" s="32">
        <f t="shared" si="194"/>
        <v>5478495.5370000005</v>
      </c>
      <c r="T177" s="15">
        <f>T18+T64+T106+T117+T141+T153+T158+T171</f>
        <v>3929971.9999999995</v>
      </c>
      <c r="U177" s="15">
        <f>U18+U64+U106+U117+U141+U153+U158+U171</f>
        <v>-70868.899999999994</v>
      </c>
      <c r="V177" s="15">
        <f t="shared" si="119"/>
        <v>3859103.0999999996</v>
      </c>
      <c r="W177" s="15">
        <f>W18+W64+W106+W117+W141+W153+W158+W171+W151</f>
        <v>380618.08399999997</v>
      </c>
      <c r="X177" s="15">
        <f t="shared" si="195"/>
        <v>4239721.1839999994</v>
      </c>
      <c r="Y177" s="15">
        <f>Y18+Y64+Y106+Y117+Y141+Y153+Y158+Y171+Y151</f>
        <v>0</v>
      </c>
      <c r="Z177" s="32">
        <f t="shared" si="196"/>
        <v>4239721.1839999994</v>
      </c>
      <c r="AA177" s="16"/>
      <c r="AB177" s="17"/>
      <c r="AC177" s="24"/>
      <c r="AD177" s="18"/>
    </row>
    <row r="178" spans="1:30" x14ac:dyDescent="0.35">
      <c r="A178" s="70"/>
      <c r="B178" s="117" t="s">
        <v>9</v>
      </c>
      <c r="C178" s="119"/>
      <c r="D178" s="32"/>
      <c r="E178" s="31"/>
      <c r="F178" s="31"/>
      <c r="G178" s="31"/>
      <c r="H178" s="31"/>
      <c r="I178" s="31"/>
      <c r="J178" s="31"/>
      <c r="K178" s="35"/>
      <c r="L178" s="32"/>
      <c r="M178" s="32"/>
      <c r="N178" s="31"/>
      <c r="O178" s="31"/>
      <c r="P178" s="31"/>
      <c r="Q178" s="31"/>
      <c r="R178" s="35"/>
      <c r="S178" s="32"/>
      <c r="T178" s="32"/>
      <c r="U178" s="32"/>
      <c r="V178" s="31"/>
      <c r="W178" s="31"/>
      <c r="X178" s="31"/>
      <c r="Y178" s="35"/>
      <c r="Z178" s="32"/>
      <c r="AA178" s="12"/>
      <c r="AC178" s="33"/>
    </row>
    <row r="179" spans="1:30" x14ac:dyDescent="0.35">
      <c r="A179" s="70"/>
      <c r="B179" s="117" t="s">
        <v>71</v>
      </c>
      <c r="C179" s="119"/>
      <c r="D179" s="32">
        <f>D120</f>
        <v>14572.000000000002</v>
      </c>
      <c r="E179" s="31">
        <f>E120</f>
        <v>0</v>
      </c>
      <c r="F179" s="31">
        <f t="shared" si="117"/>
        <v>14572.000000000002</v>
      </c>
      <c r="G179" s="31">
        <f>G120</f>
        <v>0</v>
      </c>
      <c r="H179" s="31">
        <f t="shared" ref="H179:H182" si="200">F179+G179</f>
        <v>14572.000000000002</v>
      </c>
      <c r="I179" s="31">
        <f>I120</f>
        <v>0</v>
      </c>
      <c r="J179" s="31">
        <f t="shared" ref="J179:J182" si="201">H179+I179</f>
        <v>14572.000000000002</v>
      </c>
      <c r="K179" s="35">
        <f>K120</f>
        <v>0</v>
      </c>
      <c r="L179" s="32">
        <f t="shared" ref="L179:L182" si="202">J179+K179</f>
        <v>14572.000000000002</v>
      </c>
      <c r="M179" s="32">
        <f t="shared" ref="M179:T179" si="203">M120</f>
        <v>40592.799999999996</v>
      </c>
      <c r="N179" s="31">
        <f>N120</f>
        <v>0</v>
      </c>
      <c r="O179" s="31">
        <f t="shared" si="118"/>
        <v>40592.799999999996</v>
      </c>
      <c r="P179" s="31">
        <f>P120</f>
        <v>0</v>
      </c>
      <c r="Q179" s="31">
        <f t="shared" ref="Q179:Q182" si="204">O179+P179</f>
        <v>40592.799999999996</v>
      </c>
      <c r="R179" s="35">
        <f>R120</f>
        <v>0</v>
      </c>
      <c r="S179" s="32">
        <f t="shared" ref="S179:S182" si="205">Q179+R179</f>
        <v>40592.799999999996</v>
      </c>
      <c r="T179" s="32">
        <f t="shared" si="203"/>
        <v>10393.299999999999</v>
      </c>
      <c r="U179" s="32">
        <f>U120</f>
        <v>0</v>
      </c>
      <c r="V179" s="31">
        <f t="shared" si="119"/>
        <v>10393.299999999999</v>
      </c>
      <c r="W179" s="31">
        <f>W120</f>
        <v>0</v>
      </c>
      <c r="X179" s="31">
        <f t="shared" ref="X179:X182" si="206">V179+W179</f>
        <v>10393.299999999999</v>
      </c>
      <c r="Y179" s="35">
        <f>Y120</f>
        <v>0</v>
      </c>
      <c r="Z179" s="32">
        <f t="shared" ref="Z179:Z182" si="207">X179+Y179</f>
        <v>10393.299999999999</v>
      </c>
      <c r="AA179" s="12"/>
      <c r="AC179" s="33"/>
    </row>
    <row r="180" spans="1:30" x14ac:dyDescent="0.35">
      <c r="A180" s="70"/>
      <c r="B180" s="117" t="s">
        <v>64</v>
      </c>
      <c r="C180" s="121"/>
      <c r="D180" s="32">
        <f>D21+D67+D109+D144</f>
        <v>1249242.7</v>
      </c>
      <c r="E180" s="31">
        <f>E21+E67+E109+E144</f>
        <v>0</v>
      </c>
      <c r="F180" s="31">
        <f t="shared" si="117"/>
        <v>1249242.7</v>
      </c>
      <c r="G180" s="31">
        <f>G21+G67+G109+G144</f>
        <v>-96028.394</v>
      </c>
      <c r="H180" s="31">
        <f t="shared" si="200"/>
        <v>1153214.3059999999</v>
      </c>
      <c r="I180" s="31">
        <f>I21+I67+I109+I144</f>
        <v>0</v>
      </c>
      <c r="J180" s="31">
        <f t="shared" si="201"/>
        <v>1153214.3059999999</v>
      </c>
      <c r="K180" s="35">
        <f>K21+K67+K109+K144</f>
        <v>106161.625</v>
      </c>
      <c r="L180" s="32">
        <f t="shared" si="202"/>
        <v>1259375.9309999999</v>
      </c>
      <c r="M180" s="32">
        <f>M21+M67+M109+M144</f>
        <v>715222.20000000007</v>
      </c>
      <c r="N180" s="31">
        <f>N21+N67+N109+N144</f>
        <v>0</v>
      </c>
      <c r="O180" s="31">
        <f t="shared" si="118"/>
        <v>715222.20000000007</v>
      </c>
      <c r="P180" s="31">
        <f>P21+P67+P109+P144</f>
        <v>746029.62399999995</v>
      </c>
      <c r="Q180" s="31">
        <f t="shared" si="204"/>
        <v>1461251.824</v>
      </c>
      <c r="R180" s="35">
        <f>R21+R67+R109+R144</f>
        <v>34761.445000000007</v>
      </c>
      <c r="S180" s="32">
        <f t="shared" si="205"/>
        <v>1496013.2690000001</v>
      </c>
      <c r="T180" s="32">
        <f>T21+T67+T109+T144</f>
        <v>241189.8</v>
      </c>
      <c r="U180" s="32">
        <f>U21+U67+U109+U144</f>
        <v>0</v>
      </c>
      <c r="V180" s="31">
        <f t="shared" si="119"/>
        <v>241189.8</v>
      </c>
      <c r="W180" s="31">
        <f>W21+W67+W109+W144</f>
        <v>0</v>
      </c>
      <c r="X180" s="31">
        <f t="shared" si="206"/>
        <v>241189.8</v>
      </c>
      <c r="Y180" s="35">
        <f>Y21+Y67+Y109+Y144</f>
        <v>0</v>
      </c>
      <c r="Z180" s="32">
        <f t="shared" si="207"/>
        <v>241189.8</v>
      </c>
      <c r="AA180" s="12"/>
      <c r="AC180" s="33"/>
    </row>
    <row r="181" spans="1:30" x14ac:dyDescent="0.35">
      <c r="A181" s="70"/>
      <c r="B181" s="117" t="s">
        <v>17</v>
      </c>
      <c r="C181" s="121"/>
      <c r="D181" s="32">
        <f>D22+D68+D145</f>
        <v>2064318</v>
      </c>
      <c r="E181" s="31">
        <f>E22+E68+E145</f>
        <v>0</v>
      </c>
      <c r="F181" s="31">
        <f t="shared" si="117"/>
        <v>2064318</v>
      </c>
      <c r="G181" s="31">
        <f>G22+G68+G145</f>
        <v>-1344806.76</v>
      </c>
      <c r="H181" s="31">
        <f t="shared" si="200"/>
        <v>719511.24</v>
      </c>
      <c r="I181" s="31">
        <f>I22+I68+I145</f>
        <v>0</v>
      </c>
      <c r="J181" s="31">
        <f t="shared" si="201"/>
        <v>719511.24</v>
      </c>
      <c r="K181" s="35">
        <f>K22+K68+K145</f>
        <v>111172.70600000001</v>
      </c>
      <c r="L181" s="32">
        <f t="shared" si="202"/>
        <v>830683.946</v>
      </c>
      <c r="M181" s="32">
        <f>M22+M68+M145</f>
        <v>550659.80000000005</v>
      </c>
      <c r="N181" s="31">
        <f>N22+N68+N145</f>
        <v>0</v>
      </c>
      <c r="O181" s="31">
        <f t="shared" si="118"/>
        <v>550659.80000000005</v>
      </c>
      <c r="P181" s="31">
        <f>P22+P68+P145</f>
        <v>-352144.3</v>
      </c>
      <c r="Q181" s="31">
        <f t="shared" si="204"/>
        <v>198515.50000000006</v>
      </c>
      <c r="R181" s="35">
        <f>R22+R68+R145</f>
        <v>0</v>
      </c>
      <c r="S181" s="32">
        <f t="shared" si="205"/>
        <v>198515.50000000006</v>
      </c>
      <c r="T181" s="32">
        <f>T22+T68+T145</f>
        <v>200913.8</v>
      </c>
      <c r="U181" s="32">
        <f>U22+U68+U145</f>
        <v>0</v>
      </c>
      <c r="V181" s="31">
        <f t="shared" si="119"/>
        <v>200913.8</v>
      </c>
      <c r="W181" s="31">
        <f>W22+W68+W145</f>
        <v>0</v>
      </c>
      <c r="X181" s="31">
        <f t="shared" si="206"/>
        <v>200913.8</v>
      </c>
      <c r="Y181" s="35">
        <f>Y22+Y68+Y145</f>
        <v>0</v>
      </c>
      <c r="Z181" s="32">
        <f t="shared" si="207"/>
        <v>200913.8</v>
      </c>
      <c r="AA181" s="12"/>
      <c r="AC181" s="33"/>
    </row>
    <row r="182" spans="1:30" x14ac:dyDescent="0.35">
      <c r="A182" s="70"/>
      <c r="B182" s="117" t="s">
        <v>199</v>
      </c>
      <c r="C182" s="121"/>
      <c r="D182" s="32"/>
      <c r="E182" s="31">
        <f>E23</f>
        <v>122807.7</v>
      </c>
      <c r="F182" s="31">
        <f t="shared" si="117"/>
        <v>122807.7</v>
      </c>
      <c r="G182" s="31">
        <f>G23</f>
        <v>545340.29700000002</v>
      </c>
      <c r="H182" s="31">
        <f t="shared" si="200"/>
        <v>668147.99699999997</v>
      </c>
      <c r="I182" s="31">
        <f>I23</f>
        <v>0</v>
      </c>
      <c r="J182" s="31">
        <f t="shared" si="201"/>
        <v>668147.99699999997</v>
      </c>
      <c r="K182" s="35">
        <f>K23</f>
        <v>184348.644</v>
      </c>
      <c r="L182" s="32">
        <f t="shared" si="202"/>
        <v>852496.64099999995</v>
      </c>
      <c r="M182" s="32"/>
      <c r="N182" s="31">
        <f>N23</f>
        <v>0</v>
      </c>
      <c r="O182" s="31">
        <f t="shared" si="118"/>
        <v>0</v>
      </c>
      <c r="P182" s="31">
        <f>P23</f>
        <v>0</v>
      </c>
      <c r="Q182" s="31">
        <f t="shared" si="204"/>
        <v>0</v>
      </c>
      <c r="R182" s="35">
        <f>R23</f>
        <v>0</v>
      </c>
      <c r="S182" s="32">
        <f t="shared" si="205"/>
        <v>0</v>
      </c>
      <c r="T182" s="32"/>
      <c r="U182" s="32">
        <f>U23</f>
        <v>0</v>
      </c>
      <c r="V182" s="31">
        <f t="shared" si="119"/>
        <v>0</v>
      </c>
      <c r="W182" s="31">
        <f>W23</f>
        <v>0</v>
      </c>
      <c r="X182" s="31">
        <f t="shared" si="206"/>
        <v>0</v>
      </c>
      <c r="Y182" s="35">
        <f>Y23</f>
        <v>0</v>
      </c>
      <c r="Z182" s="32">
        <f t="shared" si="207"/>
        <v>0</v>
      </c>
      <c r="AA182" s="12"/>
      <c r="AC182" s="33"/>
    </row>
    <row r="183" spans="1:30" x14ac:dyDescent="0.35">
      <c r="A183" s="70"/>
      <c r="B183" s="116" t="s">
        <v>10</v>
      </c>
      <c r="C183" s="116"/>
      <c r="D183" s="32"/>
      <c r="E183" s="31"/>
      <c r="F183" s="31"/>
      <c r="G183" s="31"/>
      <c r="H183" s="31"/>
      <c r="I183" s="31"/>
      <c r="J183" s="31"/>
      <c r="K183" s="35"/>
      <c r="L183" s="32"/>
      <c r="M183" s="32"/>
      <c r="N183" s="31"/>
      <c r="O183" s="31"/>
      <c r="P183" s="31"/>
      <c r="Q183" s="31"/>
      <c r="R183" s="35"/>
      <c r="S183" s="32"/>
      <c r="T183" s="32"/>
      <c r="U183" s="32"/>
      <c r="V183" s="31"/>
      <c r="W183" s="31"/>
      <c r="X183" s="31"/>
      <c r="Y183" s="35"/>
      <c r="Z183" s="32"/>
      <c r="AA183" s="12"/>
      <c r="AC183" s="33"/>
    </row>
    <row r="184" spans="1:30" x14ac:dyDescent="0.35">
      <c r="A184" s="70"/>
      <c r="B184" s="127" t="s">
        <v>12</v>
      </c>
      <c r="C184" s="127"/>
      <c r="D184" s="32">
        <f>D69+D70+D72+D77+D80+D159+D160+D161+D162+D163+D164+D165+D166+D167+D168+D169+D172+D173+D174+D175+D176+D93+D96+D99+D154+D155+D110+D24+D25+D27+D29+D38+D44+D49+D51+D53</f>
        <v>2897651.4000000004</v>
      </c>
      <c r="E184" s="31">
        <f>E69+E70+E72+E77+E80+E159+E160+E161+E162+E163+E164+E165+E166+E167+E168+E169+E172+E173+E174+E175+E176+E93+E96+E99+E154+E155+E110+E24+E25+E27+E29+E38+E44+E49+E51+E53</f>
        <v>-254.47299999999814</v>
      </c>
      <c r="F184" s="31">
        <f t="shared" si="117"/>
        <v>2897396.9270000001</v>
      </c>
      <c r="G184" s="31">
        <f>G69+G70+G72+G77+G80+G159+G160+G161+G162+G163+G164+G165+G166+G167+G168+G169+G172+G173+G174+G175+G176+G93+G96+G99+G154+G155+G110+G24+G25+G27+G29+G38+G44+G49+G51+G53+G55+G170+G59+G152+G156+G157+G116+G63</f>
        <v>502617.81699999998</v>
      </c>
      <c r="H184" s="31">
        <f t="shared" ref="H184:H189" si="208">F184+G184</f>
        <v>3400014.7439999999</v>
      </c>
      <c r="I184" s="31">
        <f>I69+I70+I72+I77+I80+I159+I160+I161+I162+I163+I164+I165+I166+I167+I168+I169+I172+I173+I174+I175+I176+I93+I96+I99+I154+I155+I110+I24+I25+I27+I29+I38+I44+I49+I51+I53+I55+I170+I59+I152+I156+I157+I116+I63</f>
        <v>0</v>
      </c>
      <c r="J184" s="31">
        <f t="shared" ref="J184:J189" si="209">H184+I184</f>
        <v>3400014.7439999999</v>
      </c>
      <c r="K184" s="35">
        <f>K69+K70+K72+K77+K80+K159+K160+K161+K162+K163+K164+K165+K166+K167+K168+K169+K172+K173+K174+K175+K176+K93+K96+K99+K154+K155+K110+K24+K25+K27+K29+K38+K44+K49+K51+K53+K55+K170+K59+K152+K156+K157+K116+K63+K104+K105</f>
        <v>2449.1629999999932</v>
      </c>
      <c r="L184" s="32">
        <f t="shared" ref="L184:L189" si="210">J184+K184</f>
        <v>3402463.9070000001</v>
      </c>
      <c r="M184" s="32">
        <f>M69+M70+M72+M77+M80+M159+M160+M161+M162+M163+M164+M165+M166+M167+M168+M169+M172+M173+M174+M175+M176+M93+M96+M99+M154+M155+M110+M24+M25+M27+M29+M38+M44+M49+M51+M53</f>
        <v>2607969.9</v>
      </c>
      <c r="N184" s="31">
        <f>N69+N70+N72+N77+N80+N159+N160+N161+N162+N163+N164+N165+N166+N167+N168+N169+N172+N173+N174+N175+N176+N93+N96+N99+N154+N155+N110+N24+N25+N27+N29+N38+N44+N49+N51+N53</f>
        <v>-58456.7</v>
      </c>
      <c r="O184" s="31">
        <f t="shared" si="118"/>
        <v>2549513.1999999997</v>
      </c>
      <c r="P184" s="31">
        <f>P69+P70+P72+P77+P80+P159+P160+P161+P162+P163+P164+P165+P166+P167+P168+P169+P172+P173+P174+P175+P176+P93+P96+P99+P154+P155+P110+P24+P25+P27+P29+P38+P44+P49+P51+P53+P55+P170+P59+P152+P156+P157+P116+P63</f>
        <v>985514.01100000006</v>
      </c>
      <c r="Q184" s="31">
        <f t="shared" ref="Q184:Q189" si="211">O184+P184</f>
        <v>3535027.2109999997</v>
      </c>
      <c r="R184" s="35">
        <f>R69+R70+R72+R77+R80+R159+R160+R161+R162+R163+R164+R165+R166+R167+R168+R169+R172+R173+R174+R175+R176+R93+R96+R99+R154+R155+R110+R24+R25+R27+R29+R38+R44+R49+R51+R53+R55+R170+R59+R152+R156+R157+R116+R63+R104+R105</f>
        <v>226197.981</v>
      </c>
      <c r="S184" s="32">
        <f t="shared" ref="S184:S189" si="212">Q184+R184</f>
        <v>3761225.1919999998</v>
      </c>
      <c r="T184" s="32">
        <f>T69+T70+T72+T77+T80+T159+T160+T161+T162+T163+T164+T165+T166+T167+T168+T169+T172+T173+T174+T175+T176+T93+T96+T99+T154+T155+T110+T24+T25+T27+T29+T38+T44+T49+T51+T53</f>
        <v>2622854.3999999994</v>
      </c>
      <c r="U184" s="32">
        <f>U69+U70+U72+U77+U80+U159+U160+U161+U162+U163+U164+U165+U166+U167+U168+U169+U172+U173+U174+U175+U176+U93+U96+U99+U154+U155+U110+U24+U25+U27+U29+U38+U44+U49+U51+U53</f>
        <v>-70868.899999999994</v>
      </c>
      <c r="V184" s="31">
        <f t="shared" si="119"/>
        <v>2551985.4999999995</v>
      </c>
      <c r="W184" s="31">
        <f>W69+W70+W72+W77+W80+W159+W160+W161+W162+W163+W164+W165+W166+W167+W168+W169+W172+W173+W174+W175+W176+W93+W96+W99+W154+W155+W110+W24+W25+W27+W29+W38+W44+W49+W51+W53+W55+W170+W59+W152+W156+W157+W116+W63</f>
        <v>380618.08399999997</v>
      </c>
      <c r="X184" s="31">
        <f t="shared" ref="X184:X189" si="213">V184+W184</f>
        <v>2932603.5839999993</v>
      </c>
      <c r="Y184" s="35">
        <f>Y69+Y70+Y72+Y77+Y80+Y159+Y160+Y161+Y162+Y163+Y164+Y165+Y166+Y167+Y168+Y169+Y172+Y173+Y174+Y175+Y176+Y93+Y96+Y99+Y154+Y155+Y110+Y24+Y25+Y27+Y29+Y38+Y44+Y49+Y51+Y53+Y55+Y170+Y59+Y152+Y156+Y157+Y116+Y63+Y104+Y105</f>
        <v>0</v>
      </c>
      <c r="Z184" s="32">
        <f t="shared" ref="Z184:Z189" si="214">X184+Y184</f>
        <v>2932603.5839999993</v>
      </c>
      <c r="AA184" s="12"/>
      <c r="AC184" s="33"/>
    </row>
    <row r="185" spans="1:30" x14ac:dyDescent="0.35">
      <c r="A185" s="70"/>
      <c r="B185" s="127" t="s">
        <v>38</v>
      </c>
      <c r="C185" s="127"/>
      <c r="D185" s="32">
        <f>D28+D34+D50+D52+D54+D26</f>
        <v>56532.9</v>
      </c>
      <c r="E185" s="31">
        <f>E28+E34+E50+E52+E54+E26</f>
        <v>0</v>
      </c>
      <c r="F185" s="31">
        <f t="shared" si="117"/>
        <v>56532.9</v>
      </c>
      <c r="G185" s="31">
        <f>G28+G34+G50+G52+G54+G26</f>
        <v>0</v>
      </c>
      <c r="H185" s="31">
        <f t="shared" si="208"/>
        <v>56532.9</v>
      </c>
      <c r="I185" s="31">
        <f>I28+I34+I50+I52+I54+I26</f>
        <v>0</v>
      </c>
      <c r="J185" s="31">
        <f t="shared" si="209"/>
        <v>56532.9</v>
      </c>
      <c r="K185" s="35">
        <f>K28+K34+K50+K52+K54+K26</f>
        <v>45436.972000000002</v>
      </c>
      <c r="L185" s="32">
        <f t="shared" si="210"/>
        <v>101969.872</v>
      </c>
      <c r="M185" s="32">
        <f>M28+M34+M50+M52+M54+M26</f>
        <v>27420.3</v>
      </c>
      <c r="N185" s="31">
        <f>N28+N34+N50+N52+N54+N26</f>
        <v>0</v>
      </c>
      <c r="O185" s="31">
        <f t="shared" si="118"/>
        <v>27420.3</v>
      </c>
      <c r="P185" s="31">
        <f>P28+P34+P50+P52+P54+P26</f>
        <v>40308.101999999999</v>
      </c>
      <c r="Q185" s="31">
        <f t="shared" si="211"/>
        <v>67728.402000000002</v>
      </c>
      <c r="R185" s="35">
        <f>R28+R34+R50+R52+R54+R26</f>
        <v>0</v>
      </c>
      <c r="S185" s="32">
        <f t="shared" si="212"/>
        <v>67728.402000000002</v>
      </c>
      <c r="T185" s="32">
        <f>T28+T34+T50+T52+T54+T26</f>
        <v>54620.7</v>
      </c>
      <c r="U185" s="32">
        <f>U28+U34+U50+U52+U54+U26</f>
        <v>0</v>
      </c>
      <c r="V185" s="31">
        <f t="shared" si="119"/>
        <v>54620.7</v>
      </c>
      <c r="W185" s="31">
        <f>W28+W34+W50+W52+W54+W26</f>
        <v>0</v>
      </c>
      <c r="X185" s="31">
        <f t="shared" si="213"/>
        <v>54620.7</v>
      </c>
      <c r="Y185" s="35">
        <f>Y28+Y34+Y50+Y52+Y54+Y26</f>
        <v>0</v>
      </c>
      <c r="Z185" s="32">
        <f t="shared" si="214"/>
        <v>54620.7</v>
      </c>
      <c r="AA185" s="12"/>
      <c r="AC185" s="33"/>
    </row>
    <row r="186" spans="1:30" x14ac:dyDescent="0.35">
      <c r="A186" s="70"/>
      <c r="B186" s="128" t="s">
        <v>3</v>
      </c>
      <c r="C186" s="124"/>
      <c r="D186" s="32">
        <f>D81+D86+D89</f>
        <v>799449.8</v>
      </c>
      <c r="E186" s="31">
        <f>E81+E86+E89</f>
        <v>0</v>
      </c>
      <c r="F186" s="31">
        <f t="shared" ref="F186:F189" si="215">D186+E186</f>
        <v>799449.8</v>
      </c>
      <c r="G186" s="31">
        <f>G81+G86+G89</f>
        <v>77205.544999999998</v>
      </c>
      <c r="H186" s="31">
        <f t="shared" si="208"/>
        <v>876655.34500000009</v>
      </c>
      <c r="I186" s="31">
        <f>I81+I86+I89</f>
        <v>29454.86</v>
      </c>
      <c r="J186" s="31">
        <f t="shared" si="209"/>
        <v>906110.20500000007</v>
      </c>
      <c r="K186" s="35">
        <f>K81+K86+K89</f>
        <v>411929.23599999998</v>
      </c>
      <c r="L186" s="32">
        <f t="shared" si="210"/>
        <v>1318039.4410000001</v>
      </c>
      <c r="M186" s="32">
        <f>M81+M86+M89</f>
        <v>1350023</v>
      </c>
      <c r="N186" s="31">
        <f>N81+N86+N89</f>
        <v>0</v>
      </c>
      <c r="O186" s="31">
        <f t="shared" ref="O186:O189" si="216">M186+N186</f>
        <v>1350023</v>
      </c>
      <c r="P186" s="31">
        <f>P81+P86+P89</f>
        <v>122845.276</v>
      </c>
      <c r="Q186" s="31">
        <f t="shared" si="211"/>
        <v>1472868.2760000001</v>
      </c>
      <c r="R186" s="35">
        <f>R81+R86+R89</f>
        <v>-351891.95999999996</v>
      </c>
      <c r="S186" s="32">
        <f t="shared" si="212"/>
        <v>1120976.3160000001</v>
      </c>
      <c r="T186" s="32">
        <f>T81+T86+T89</f>
        <v>1242103.6000000001</v>
      </c>
      <c r="U186" s="32">
        <f>U81+U86+U89</f>
        <v>0</v>
      </c>
      <c r="V186" s="31">
        <f t="shared" ref="V186:V189" si="217">T186+U186</f>
        <v>1242103.6000000001</v>
      </c>
      <c r="W186" s="31">
        <f>W81+W86+W89</f>
        <v>0</v>
      </c>
      <c r="X186" s="31">
        <f t="shared" si="213"/>
        <v>1242103.6000000001</v>
      </c>
      <c r="Y186" s="35">
        <f>Y81+Y86+Y89</f>
        <v>0</v>
      </c>
      <c r="Z186" s="32">
        <f t="shared" si="214"/>
        <v>1242103.6000000001</v>
      </c>
      <c r="AA186" s="12"/>
      <c r="AC186" s="33"/>
    </row>
    <row r="187" spans="1:30" x14ac:dyDescent="0.35">
      <c r="A187" s="70"/>
      <c r="B187" s="116" t="s">
        <v>22</v>
      </c>
      <c r="C187" s="124"/>
      <c r="D187" s="32">
        <f>D111+D112+D121+D122+D123+D124+D125+D126+D130+D134</f>
        <v>715952.79999999993</v>
      </c>
      <c r="E187" s="31">
        <f>E111+E112+E121+E122+E123+E124+E125+E126+E130+E134</f>
        <v>-51425.779000000002</v>
      </c>
      <c r="F187" s="31">
        <f t="shared" si="215"/>
        <v>664527.02099999995</v>
      </c>
      <c r="G187" s="31">
        <f>G111+G112+G121+G122+G123+G124+G125+G126+G130+G134+G138+G139+G140</f>
        <v>-152281.30100000001</v>
      </c>
      <c r="H187" s="31">
        <f t="shared" si="208"/>
        <v>512245.72</v>
      </c>
      <c r="I187" s="31">
        <f>I111+I112+I121+I122+I123+I124+I125+I126+I130+I134+I138+I139+I140</f>
        <v>0</v>
      </c>
      <c r="J187" s="31">
        <f t="shared" si="209"/>
        <v>512245.72</v>
      </c>
      <c r="K187" s="35">
        <f>K111+K112+K121+K122+K123+K124+K125+K126+K130+K134+K138+K139+K140</f>
        <v>-122863.94300000001</v>
      </c>
      <c r="L187" s="32">
        <f t="shared" si="210"/>
        <v>389381.77699999994</v>
      </c>
      <c r="M187" s="32">
        <f>M111+M112+M121+M122+M123+M124+M125+M126+M130+M134</f>
        <v>128111.79999999999</v>
      </c>
      <c r="N187" s="31">
        <f>N111+N112+N121+N122+N123+N124+N125+N126+N130+N134</f>
        <v>67940.256999999998</v>
      </c>
      <c r="O187" s="31">
        <f t="shared" si="216"/>
        <v>196052.05699999997</v>
      </c>
      <c r="P187" s="31">
        <f>P111+P112+P121+P122+P123+P124+P125+P126+P130+P134+P138+P139+P140</f>
        <v>200000</v>
      </c>
      <c r="Q187" s="31">
        <f t="shared" si="211"/>
        <v>396052.05699999997</v>
      </c>
      <c r="R187" s="35">
        <f>R111+R112+R121+R122+R123+R124+R125+R126+R130+R134+R138+R139+R140</f>
        <v>123523.57</v>
      </c>
      <c r="S187" s="32">
        <f t="shared" si="212"/>
        <v>519575.62699999998</v>
      </c>
      <c r="T187" s="32">
        <f>T111+T112+T121+T122+T123+T124+T125+T126+T130+T134</f>
        <v>10393.299999999999</v>
      </c>
      <c r="U187" s="32">
        <f>U111+U112+U121+U122+U123+U124+U125+U126+U130+U134</f>
        <v>0</v>
      </c>
      <c r="V187" s="31">
        <f t="shared" si="217"/>
        <v>10393.299999999999</v>
      </c>
      <c r="W187" s="31">
        <f>W111+W112+W121+W122+W123+W124+W125+W126+W130+W134+W138+W139+W140</f>
        <v>0</v>
      </c>
      <c r="X187" s="31">
        <f t="shared" si="213"/>
        <v>10393.299999999999</v>
      </c>
      <c r="Y187" s="35">
        <f>Y111+Y112+Y121+Y122+Y123+Y124+Y125+Y126+Y130+Y134+Y138+Y139+Y140</f>
        <v>0</v>
      </c>
      <c r="Z187" s="32">
        <f t="shared" si="214"/>
        <v>10393.299999999999</v>
      </c>
      <c r="AA187" s="12"/>
      <c r="AC187" s="33"/>
    </row>
    <row r="188" spans="1:30" s="2" customFormat="1" hidden="1" x14ac:dyDescent="0.35">
      <c r="A188" s="26"/>
      <c r="B188" s="125" t="s">
        <v>37</v>
      </c>
      <c r="C188" s="126"/>
      <c r="D188" s="32">
        <f>D146</f>
        <v>1087961.7</v>
      </c>
      <c r="E188" s="31">
        <f>E146</f>
        <v>-17300.919000000002</v>
      </c>
      <c r="F188" s="31">
        <f t="shared" si="215"/>
        <v>1070660.781</v>
      </c>
      <c r="G188" s="31">
        <f>G146</f>
        <v>-1070660.781</v>
      </c>
      <c r="H188" s="31">
        <f t="shared" si="208"/>
        <v>0</v>
      </c>
      <c r="I188" s="31">
        <f>I146</f>
        <v>0</v>
      </c>
      <c r="J188" s="31">
        <f t="shared" si="209"/>
        <v>0</v>
      </c>
      <c r="K188" s="35">
        <f>K146</f>
        <v>0</v>
      </c>
      <c r="L188" s="31">
        <f t="shared" si="210"/>
        <v>0</v>
      </c>
      <c r="M188" s="32">
        <f t="shared" ref="M188:T188" si="218">M146</f>
        <v>375557.5</v>
      </c>
      <c r="N188" s="31">
        <f>N146</f>
        <v>-4508.25</v>
      </c>
      <c r="O188" s="31">
        <f t="shared" si="216"/>
        <v>371049.25</v>
      </c>
      <c r="P188" s="31">
        <f>P146</f>
        <v>-371049.25</v>
      </c>
      <c r="Q188" s="31">
        <f t="shared" si="211"/>
        <v>0</v>
      </c>
      <c r="R188" s="35">
        <f>R146</f>
        <v>0</v>
      </c>
      <c r="S188" s="31">
        <f t="shared" si="212"/>
        <v>0</v>
      </c>
      <c r="T188" s="32">
        <f t="shared" si="218"/>
        <v>0</v>
      </c>
      <c r="U188" s="32">
        <f>U146</f>
        <v>0</v>
      </c>
      <c r="V188" s="31">
        <f t="shared" si="217"/>
        <v>0</v>
      </c>
      <c r="W188" s="31">
        <f>W146</f>
        <v>0</v>
      </c>
      <c r="X188" s="31">
        <f t="shared" si="213"/>
        <v>0</v>
      </c>
      <c r="Y188" s="35">
        <f>Y146</f>
        <v>0</v>
      </c>
      <c r="Z188" s="31">
        <f t="shared" si="214"/>
        <v>0</v>
      </c>
      <c r="AA188" s="12"/>
      <c r="AB188" s="9" t="s">
        <v>25</v>
      </c>
    </row>
    <row r="189" spans="1:30" x14ac:dyDescent="0.35">
      <c r="A189" s="70"/>
      <c r="B189" s="124" t="s">
        <v>24</v>
      </c>
      <c r="C189" s="124"/>
      <c r="D189" s="32">
        <f>D71+D78+D79</f>
        <v>10268</v>
      </c>
      <c r="E189" s="31">
        <f>E71+E78+E79</f>
        <v>0</v>
      </c>
      <c r="F189" s="31">
        <f t="shared" si="215"/>
        <v>10268</v>
      </c>
      <c r="G189" s="31">
        <f>G71+G78+G79+G115</f>
        <v>16357</v>
      </c>
      <c r="H189" s="31">
        <f t="shared" si="208"/>
        <v>26625</v>
      </c>
      <c r="I189" s="31">
        <f>I71+I78+I79+I115</f>
        <v>0</v>
      </c>
      <c r="J189" s="31">
        <f t="shared" si="209"/>
        <v>26625</v>
      </c>
      <c r="K189" s="35">
        <f>K71+K78+K79+K115</f>
        <v>-8990</v>
      </c>
      <c r="L189" s="32">
        <f t="shared" si="210"/>
        <v>17635</v>
      </c>
      <c r="M189" s="32">
        <f t="shared" ref="M189:T189" si="219">M71+M78+M79</f>
        <v>0</v>
      </c>
      <c r="N189" s="31">
        <f>N71+N78+N79</f>
        <v>0</v>
      </c>
      <c r="O189" s="31">
        <f t="shared" si="216"/>
        <v>0</v>
      </c>
      <c r="P189" s="31">
        <f>P71+P78+P79+P115</f>
        <v>0</v>
      </c>
      <c r="Q189" s="31">
        <f t="shared" si="211"/>
        <v>0</v>
      </c>
      <c r="R189" s="35">
        <f>R71+R78+R79+R115</f>
        <v>8990</v>
      </c>
      <c r="S189" s="32">
        <f t="shared" si="212"/>
        <v>8990</v>
      </c>
      <c r="T189" s="32">
        <f t="shared" si="219"/>
        <v>0</v>
      </c>
      <c r="U189" s="32">
        <f>U71+U78+U79</f>
        <v>0</v>
      </c>
      <c r="V189" s="31">
        <f t="shared" si="217"/>
        <v>0</v>
      </c>
      <c r="W189" s="31">
        <f>W71+W78+W79+W115</f>
        <v>0</v>
      </c>
      <c r="X189" s="31">
        <f t="shared" si="213"/>
        <v>0</v>
      </c>
      <c r="Y189" s="35">
        <f>Y71+Y78+Y79+Y115</f>
        <v>0</v>
      </c>
      <c r="Z189" s="32">
        <f t="shared" si="214"/>
        <v>0</v>
      </c>
      <c r="AA189" s="12"/>
    </row>
    <row r="190" spans="1:30" x14ac:dyDescent="0.35">
      <c r="D190" s="50"/>
      <c r="E190" s="51"/>
      <c r="F190" s="51"/>
      <c r="G190" s="51"/>
      <c r="H190" s="51"/>
      <c r="I190" s="51"/>
      <c r="J190" s="51"/>
      <c r="K190" s="52"/>
      <c r="L190" s="50"/>
      <c r="M190" s="51">
        <f t="shared" ref="M190:Y190" si="220">M177-M184-M185-M186-M187-M189</f>
        <v>375557.50000000006</v>
      </c>
      <c r="N190" s="51">
        <f t="shared" si="220"/>
        <v>-4508.25</v>
      </c>
      <c r="O190" s="51">
        <f t="shared" si="220"/>
        <v>371049.25000000029</v>
      </c>
      <c r="P190" s="51">
        <f t="shared" si="220"/>
        <v>-371049.25000000012</v>
      </c>
      <c r="Q190" s="51">
        <f t="shared" si="220"/>
        <v>7.5669959187507629E-10</v>
      </c>
      <c r="R190" s="51">
        <f t="shared" si="220"/>
        <v>0</v>
      </c>
      <c r="S190" s="50"/>
      <c r="T190" s="51">
        <f t="shared" si="220"/>
        <v>4.7293724492192268E-11</v>
      </c>
      <c r="U190" s="51">
        <f t="shared" si="220"/>
        <v>0</v>
      </c>
      <c r="V190" s="51">
        <f t="shared" si="220"/>
        <v>4.7293724492192268E-11</v>
      </c>
      <c r="W190" s="51">
        <f t="shared" si="220"/>
        <v>0</v>
      </c>
      <c r="X190" s="51">
        <f t="shared" si="220"/>
        <v>4.7293724492192268E-11</v>
      </c>
      <c r="Y190" s="51">
        <f t="shared" si="220"/>
        <v>0</v>
      </c>
      <c r="Z190" s="50"/>
    </row>
    <row r="191" spans="1:30" x14ac:dyDescent="0.35">
      <c r="D191" s="50"/>
      <c r="E191" s="51"/>
      <c r="F191" s="51"/>
      <c r="G191" s="51"/>
      <c r="H191" s="51"/>
      <c r="I191" s="51"/>
      <c r="J191" s="51"/>
      <c r="K191" s="52"/>
      <c r="L191" s="50"/>
      <c r="M191" s="50"/>
      <c r="N191" s="51"/>
      <c r="O191" s="51"/>
      <c r="P191" s="51"/>
      <c r="Q191" s="51"/>
      <c r="R191" s="52"/>
      <c r="S191" s="50"/>
      <c r="T191" s="50"/>
      <c r="U191" s="50"/>
      <c r="V191" s="51"/>
      <c r="W191" s="51"/>
      <c r="X191" s="51"/>
      <c r="Y191" s="52"/>
      <c r="Z191" s="50"/>
    </row>
    <row r="194" spans="2:2" x14ac:dyDescent="0.35">
      <c r="B194" s="65" t="s">
        <v>249</v>
      </c>
    </row>
  </sheetData>
  <sheetProtection password="CF5C" sheet="1" objects="1" scenarios="1"/>
  <autoFilter ref="A17:AC190">
    <filterColumn colId="27">
      <filters blank="1"/>
    </filterColumn>
  </autoFilter>
  <mergeCells count="53">
    <mergeCell ref="B189:C189"/>
    <mergeCell ref="B188:C188"/>
    <mergeCell ref="B184:C184"/>
    <mergeCell ref="B187:C187"/>
    <mergeCell ref="B186:C186"/>
    <mergeCell ref="B185:C185"/>
    <mergeCell ref="B183:C183"/>
    <mergeCell ref="M16:M17"/>
    <mergeCell ref="B177:C177"/>
    <mergeCell ref="B178:C178"/>
    <mergeCell ref="B179:C179"/>
    <mergeCell ref="B16:B17"/>
    <mergeCell ref="C16:C17"/>
    <mergeCell ref="B180:C180"/>
    <mergeCell ref="B181:C181"/>
    <mergeCell ref="B28:B29"/>
    <mergeCell ref="B26:B27"/>
    <mergeCell ref="E16:E17"/>
    <mergeCell ref="B182:C182"/>
    <mergeCell ref="G16:G17"/>
    <mergeCell ref="H16:H17"/>
    <mergeCell ref="F16:F17"/>
    <mergeCell ref="B51:B52"/>
    <mergeCell ref="A51:A52"/>
    <mergeCell ref="B53:B54"/>
    <mergeCell ref="A53:A54"/>
    <mergeCell ref="A28:A29"/>
    <mergeCell ref="B49:B50"/>
    <mergeCell ref="A49:A50"/>
    <mergeCell ref="A34:A43"/>
    <mergeCell ref="A26:A27"/>
    <mergeCell ref="N16:N17"/>
    <mergeCell ref="U16:U17"/>
    <mergeCell ref="O16:O17"/>
    <mergeCell ref="V16:V17"/>
    <mergeCell ref="D16:D17"/>
    <mergeCell ref="A16:A17"/>
    <mergeCell ref="T16:T17"/>
    <mergeCell ref="P16:P17"/>
    <mergeCell ref="Q16:Q17"/>
    <mergeCell ref="I16:I17"/>
    <mergeCell ref="J16:J17"/>
    <mergeCell ref="S4:Z4"/>
    <mergeCell ref="A11:Z11"/>
    <mergeCell ref="A12:Z13"/>
    <mergeCell ref="W16:W17"/>
    <mergeCell ref="X16:X17"/>
    <mergeCell ref="R16:R17"/>
    <mergeCell ref="Y16:Y17"/>
    <mergeCell ref="S16:S17"/>
    <mergeCell ref="K16:K17"/>
    <mergeCell ref="L16:L17"/>
    <mergeCell ref="Z16:Z17"/>
  </mergeCells>
  <pageMargins left="0.78740157480314965" right="0.15748031496062992" top="0.39370078740157483" bottom="0.39370078740157483" header="0.51181102362204722" footer="0.11811023622047245"/>
  <pageSetup paperSize="9" scale="58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2024-04-22T11:25:22Z</cp:lastPrinted>
  <dcterms:created xsi:type="dcterms:W3CDTF">2014-02-04T08:37:28Z</dcterms:created>
  <dcterms:modified xsi:type="dcterms:W3CDTF">2024-04-22T11:25:34Z</dcterms:modified>
</cp:coreProperties>
</file>