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2024-2026" sheetId="1" state="visible" r:id="rId1"/>
  </sheets>
  <definedNames>
    <definedName name="_xlnm._FilterDatabase" localSheetId="0" hidden="1">'2024-2026'!$A$15:$BK$202</definedName>
    <definedName name="Print_Titles" localSheetId="0" hidden="0">'2024-2026'!$14:$15</definedName>
    <definedName name="_xlnm._FilterDatabase" localSheetId="0" hidden="1">'2024-2026'!$A$15:$BK$202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<sst xmlns="http://schemas.openxmlformats.org/spreadsheetml/2006/main" count="271" uniqueCount="271">
  <si>
    <t xml:space="preserve">ПРИЛОЖЕНИЕ 4</t>
  </si>
  <si>
    <t xml:space="preserve">к решению</t>
  </si>
  <si>
    <t xml:space="preserve">Пермской городской Думы</t>
  </si>
  <si>
    <t xml:space="preserve">от 19.12.2023 № 265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</si>
  <si>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</si>
  <si>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</si>
  <si>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 xml:space="preserve">тыс. руб.</t>
  </si>
  <si>
    <t xml:space="preserve">№ п/п</t>
  </si>
  <si>
    <t>Объект</t>
  </si>
  <si>
    <t>Исполнитель</t>
  </si>
  <si>
    <t xml:space="preserve">2024 год</t>
  </si>
  <si>
    <t>Поправки</t>
  </si>
  <si>
    <t xml:space="preserve">Уточнение февраль</t>
  </si>
  <si>
    <t xml:space="preserve">Комитет февраль</t>
  </si>
  <si>
    <t xml:space="preserve">Уточнение апрель</t>
  </si>
  <si>
    <t xml:space="preserve">Уточнение июнь</t>
  </si>
  <si>
    <t xml:space="preserve">Комитет июнь</t>
  </si>
  <si>
    <t xml:space="preserve">Уточнение август</t>
  </si>
  <si>
    <t xml:space="preserve">Комитет август</t>
  </si>
  <si>
    <t xml:space="preserve">Уточнение сентярь</t>
  </si>
  <si>
    <t xml:space="preserve">Уточнение октябрь</t>
  </si>
  <si>
    <t xml:space="preserve">2025 год</t>
  </si>
  <si>
    <t xml:space="preserve">Комитет апрель</t>
  </si>
  <si>
    <t xml:space="preserve">2026 год</t>
  </si>
  <si>
    <t xml:space="preserve">Уточнение сентябрь</t>
  </si>
  <si>
    <t>Образование</t>
  </si>
  <si>
    <t>.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</si>
  <si>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</si>
  <si>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</si>
  <si>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</si>
  <si>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</si>
  <si>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 xml:space="preserve">федеральный бюджет </t>
  </si>
  <si>
    <t xml:space="preserve">безвозмездные поступления</t>
  </si>
  <si>
    <t>1.</t>
  </si>
  <si>
    <t xml:space="preserve"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</si>
  <si>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 xml:space="preserve">Управление капитального строительства</t>
  </si>
  <si>
    <t>0810143350</t>
  </si>
  <si>
    <t xml:space="preserve">Реконструкция ледовой арены МАУ ДО «ДЮЦ «Здоровье»</t>
  </si>
  <si>
    <t>0820141300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</si>
  <si>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</si>
  <si>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</si>
  <si>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</si>
  <si>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>0820142550</t>
  </si>
  <si>
    <t>3.</t>
  </si>
  <si>
    <t xml:space="preserve"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</si>
  <si>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</si>
  <si>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</si>
  <si>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</si>
  <si>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 xml:space="preserve">Строительство здания общеобразовательного учреждения по адресу: г. Пермь, ул. Ветлужская</t>
  </si>
  <si>
    <t>0820141660</t>
  </si>
  <si>
    <t xml:space="preserve">08201SН070, 082E153050</t>
  </si>
  <si>
    <t xml:space="preserve">федеральный бюджет</t>
  </si>
  <si>
    <t>082E153050</t>
  </si>
  <si>
    <t>5.</t>
  </si>
  <si>
    <t xml:space="preserve">Строительство нового корпуса МАОУ «Инженерная школа» г. Перми по ул. Академика Веденеева</t>
  </si>
  <si>
    <t>0820141680</t>
  </si>
  <si>
    <t>6.</t>
  </si>
  <si>
    <t xml:space="preserve">Строительство спортивного зала МАОУ «СОШ № 81» г. Перми</t>
  </si>
  <si>
    <t>0820143510</t>
  </si>
  <si>
    <t>7.</t>
  </si>
  <si>
    <t xml:space="preserve">Строительство спортивного зала МАОУ «СОШ № 96» г. Перми</t>
  </si>
  <si>
    <t>0820143520</t>
  </si>
  <si>
    <t>8.</t>
  </si>
  <si>
    <t xml:space="preserve">Строительство спортивного зала МАОУ «СОШ № 79» г. Перми</t>
  </si>
  <si>
    <t>0820242640</t>
  </si>
  <si>
    <t>9.</t>
  </si>
  <si>
    <t xml:space="preserve">Реконструкция здания под размещение общеобразовательной организации по ул. Целинной, 15</t>
  </si>
  <si>
    <t>0820141160</t>
  </si>
  <si>
    <t>10.</t>
  </si>
  <si>
    <t xml:space="preserve">Строительство корпуса МАОУ «Школа дизайна «Точка» г. Перми</t>
  </si>
  <si>
    <t>0820143500</t>
  </si>
  <si>
    <t>11.</t>
  </si>
  <si>
    <t xml:space="preserve">Строительство школы в м/р ДКЖ г. Перми</t>
  </si>
  <si>
    <t>0820141230</t>
  </si>
  <si>
    <t xml:space="preserve"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</si>
  <si>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</si>
  <si>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</si>
  <si>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</si>
  <si>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 xml:space="preserve">Строительство здания общеобразовательного учреждения в Ленинском районе города Перми</t>
  </si>
  <si>
    <t>0820141970</t>
  </si>
  <si>
    <t xml:space="preserve">Жилищно-коммунальное хозяйство</t>
  </si>
  <si>
    <t>13.</t>
  </si>
  <si>
    <t xml:space="preserve">Реконструкция системы очистки сточных вод в микрорайоне «Крым» Кировского района города Перми</t>
  </si>
  <si>
    <t>14.</t>
  </si>
  <si>
    <t xml:space="preserve">Строительство водопроводных сетей в микрорайоне «Вышка-1» Мотовилихинского района города Перми</t>
  </si>
  <si>
    <t>1710141220</t>
  </si>
  <si>
    <t>15.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</si>
  <si>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</si>
  <si>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</si>
  <si>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1710141320</t>
  </si>
  <si>
    <t>16.</t>
  </si>
  <si>
    <t xml:space="preserve">Санация и строительство 2-й нитки водовода Гайва-Заозерье</t>
  </si>
  <si>
    <t xml:space="preserve">1710142260, 171F552430</t>
  </si>
  <si>
    <t>171F552430</t>
  </si>
  <si>
    <t>17.</t>
  </si>
  <si>
    <t xml:space="preserve">Строительство сетей водоснабжения в микрорайоне «Заозерье» для земельных участков многодетных семей</t>
  </si>
  <si>
    <t>1710143480</t>
  </si>
  <si>
    <t>18.</t>
  </si>
  <si>
    <t xml:space="preserve">Выкуп сетей водоснабжения и водоотведения, принадлежащих на праве собственности ООО «Энергия-М»</t>
  </si>
  <si>
    <t>1710141700</t>
  </si>
  <si>
    <t>19.</t>
  </si>
  <si>
    <t xml:space="preserve">Выкуп сетей водоотведения по адресу: г. Пермь, ул. Монастырская, 61</t>
  </si>
  <si>
    <t>1710141710</t>
  </si>
  <si>
    <t>20.</t>
  </si>
  <si>
    <t xml:space="preserve">Реконструкция канализационной насосной станции «Речник» Дзержинского района города Перми</t>
  </si>
  <si>
    <t>1710142360</t>
  </si>
  <si>
    <t>21.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</si>
  <si>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</si>
  <si>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</si>
  <si>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1510121480, 1530343260</t>
  </si>
  <si>
    <t xml:space="preserve">15101SЖ860, 151F367484</t>
  </si>
  <si>
    <t>151F367483</t>
  </si>
  <si>
    <t>22.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</si>
  <si>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</si>
  <si>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</si>
  <si>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23.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</si>
  <si>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</si>
  <si>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</si>
  <si>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24.</t>
  </si>
  <si>
    <t xml:space="preserve"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</si>
  <si>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</si>
  <si>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25.</t>
  </si>
  <si>
    <t xml:space="preserve"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</si>
  <si>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26.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</si>
  <si>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</si>
  <si>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</si>
  <si>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27.</t>
  </si>
  <si>
    <t xml:space="preserve">Строительство водопроводных сетей в микрорайоне Турбино</t>
  </si>
  <si>
    <t>1710141770</t>
  </si>
  <si>
    <t>28.</t>
  </si>
  <si>
    <t xml:space="preserve">Строительство водопроводных сетей по ул. 2-я Мулянская Дзержинского района города Перми</t>
  </si>
  <si>
    <t>1710141780</t>
  </si>
  <si>
    <t>29.</t>
  </si>
  <si>
    <t xml:space="preserve">Выкуп центрального теплового пункта по адресу: ул. Веры Засулич, 50 б</t>
  </si>
  <si>
    <t>1710741790</t>
  </si>
  <si>
    <t xml:space="preserve">Внешнее благоустройство</t>
  </si>
  <si>
    <t>30.</t>
  </si>
  <si>
    <t xml:space="preserve">Строительство городского питомника растений на земельном участке с кадастровым номером 59:01:0000000:91384</t>
  </si>
  <si>
    <t>1410743570</t>
  </si>
  <si>
    <t>31.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</si>
  <si>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</si>
  <si>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</si>
  <si>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1120441120</t>
  </si>
  <si>
    <t>32.</t>
  </si>
  <si>
    <t xml:space="preserve">Строительство смотровой площадки по ул. Окулова, ОП «Попова»</t>
  </si>
  <si>
    <t>11105SЖ410</t>
  </si>
  <si>
    <t>33.</t>
  </si>
  <si>
    <t xml:space="preserve">Строительство места отвала снега по ул. Промышленной</t>
  </si>
  <si>
    <t>1710643460</t>
  </si>
  <si>
    <t>34.</t>
  </si>
  <si>
    <t xml:space="preserve">Строительство подпорной стенки с устройством противопожарного проезда по ул. Льва Шатрова, 35</t>
  </si>
  <si>
    <t>2010343340</t>
  </si>
  <si>
    <t xml:space="preserve">Дорожное хозяйство</t>
  </si>
  <si>
    <t xml:space="preserve">дорожный фонд Пермского края</t>
  </si>
  <si>
    <t>35.</t>
  </si>
  <si>
    <t xml:space="preserve">Строительство проезда на участке от ул. Уральской до ул. Степана Разина</t>
  </si>
  <si>
    <t>2010141670</t>
  </si>
  <si>
    <t>36.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</si>
  <si>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</si>
  <si>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</si>
  <si>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37.</t>
  </si>
  <si>
    <t xml:space="preserve">Строительство очистных сооружений и водоотвода ливневых стоков по ул. Куйбышева,1 от ул. Петропавловской до выпуска</t>
  </si>
  <si>
    <t>2010143420</t>
  </si>
  <si>
    <t>38.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</si>
  <si>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</si>
  <si>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</si>
  <si>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39.</t>
  </si>
  <si>
    <t xml:space="preserve">Реконструкция Комсомольского проспекта от ул. Ленина до ул. Екатерининской по нечетной стороне, Тр-5в</t>
  </si>
  <si>
    <t>2010143450</t>
  </si>
  <si>
    <t>40.</t>
  </si>
  <si>
    <t xml:space="preserve">Реконструкция ул. Пермской от ул. Плеханова до ул. Попова</t>
  </si>
  <si>
    <t>20101ST04D</t>
  </si>
  <si>
    <t>20101ST040</t>
  </si>
  <si>
    <t>41.</t>
  </si>
  <si>
    <t xml:space="preserve">Реконструкция ул. Карпинского от ул. Архитектора Свиязева до ул. Космонавта Леонова</t>
  </si>
  <si>
    <t>20101ST04E</t>
  </si>
  <si>
    <t>42.</t>
  </si>
  <si>
    <t xml:space="preserve">Строительство автомобильной дороги по ул. Агатовой</t>
  </si>
  <si>
    <t>20101ST04S</t>
  </si>
  <si>
    <t>43.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</si>
  <si>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</si>
  <si>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</si>
  <si>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44.</t>
  </si>
  <si>
    <t xml:space="preserve">Реконструкция ул. Героев Хасана от ул. Хлебозаводская до ул. Василия Васильева</t>
  </si>
  <si>
    <t>2010142570</t>
  </si>
  <si>
    <t>45.</t>
  </si>
  <si>
    <t xml:space="preserve">Строительство автомобильной дороги по ул. Топазной</t>
  </si>
  <si>
    <t>2010143400</t>
  </si>
  <si>
    <t>46.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</si>
  <si>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</si>
  <si>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</si>
  <si>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</si>
  <si>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 xml:space="preserve">Реализация проекта, направленного на комплексное развитие городского наземного электрического транспорта г. Перми</t>
  </si>
  <si>
    <t xml:space="preserve">Департамент транспорта</t>
  </si>
  <si>
    <t>121R754010</t>
  </si>
  <si>
    <t xml:space="preserve">Культура и молодежная политика</t>
  </si>
  <si>
    <t>47.</t>
  </si>
  <si>
    <t xml:space="preserve">Реконструкция здания МАУ «Дворец молодежи» г. Перми</t>
  </si>
  <si>
    <t>0410241910</t>
  </si>
  <si>
    <t xml:space="preserve">Физическая культура и спорт</t>
  </si>
  <si>
    <t>48.</t>
  </si>
  <si>
    <t xml:space="preserve">Строительство плавательного бассейна по адресу: ул. Гайвинская, 50</t>
  </si>
  <si>
    <t>0510141880</t>
  </si>
  <si>
    <t>49.</t>
  </si>
  <si>
    <t xml:space="preserve">Строительство спортивной трассы для лыжероллеров по адресу: г. Пермь, ул. Агрономическая, 23</t>
  </si>
  <si>
    <t>0510141950</t>
  </si>
  <si>
    <t>50.</t>
  </si>
  <si>
    <t xml:space="preserve">Реконструкция физкультурно-оздоровительного комплекса по адресу: г. Пермь, ул. Рабочая, 9</t>
  </si>
  <si>
    <t>05101SФ280</t>
  </si>
  <si>
    <t>51.</t>
  </si>
  <si>
    <t xml:space="preserve">Строительство плавательного бассейна по адресу: ул. Гашкова, 20а</t>
  </si>
  <si>
    <t>0510141470</t>
  </si>
  <si>
    <t xml:space="preserve">Общественная безопасность</t>
  </si>
  <si>
    <t>52.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</si>
  <si>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</si>
  <si>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</si>
  <si>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53.</t>
  </si>
  <si>
    <t xml:space="preserve">Реконструкция здания по ул. Ижевской, 25 (литер А, А1)</t>
  </si>
  <si>
    <t>0220443730</t>
  </si>
  <si>
    <t>54.</t>
  </si>
  <si>
    <t xml:space="preserve"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</si>
  <si>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</si>
  <si>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55.</t>
  </si>
  <si>
    <t xml:space="preserve">Строительство пожарного резервуара в микрорайоне Чапаевский Орджоникидзевского района города Перми</t>
  </si>
  <si>
    <t>0230243600</t>
  </si>
  <si>
    <t>56.</t>
  </si>
  <si>
    <t xml:space="preserve">Строительство пожарного резервуара по ул. Борцов Революции Ленинского района города Перми</t>
  </si>
  <si>
    <t>0230243180</t>
  </si>
  <si>
    <t>57.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</si>
  <si>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</si>
  <si>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</si>
  <si>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58.</t>
  </si>
  <si>
    <t xml:space="preserve">Строительство пожарного резервуара в микрорайоне Социалистический Орджоникидзевского района города Перми</t>
  </si>
  <si>
    <t>0230241630</t>
  </si>
  <si>
    <t>59.</t>
  </si>
  <si>
    <t xml:space="preserve">Строительство пожарного резервуара в микрорайоне Новобродовский Свердловского района города Перми</t>
  </si>
  <si>
    <t>0230241650</t>
  </si>
  <si>
    <t>60.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</si>
  <si>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</si>
  <si>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</si>
  <si>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61.</t>
  </si>
  <si>
    <t xml:space="preserve">Строительство пожарного резервуара в микрорайоне Вышка-2 по ул. Омской Мотовилихинского района города Перми</t>
  </si>
  <si>
    <t>0230243620</t>
  </si>
  <si>
    <t>62.</t>
  </si>
  <si>
    <t xml:space="preserve">Строительство пожарного резервуара в микрорайоне Химики Орджоникидзевского района города Перми</t>
  </si>
  <si>
    <t>0230243630</t>
  </si>
  <si>
    <t>63.</t>
  </si>
  <si>
    <t xml:space="preserve">Строительство пожарного резервуара в д. Ласьвинские хутора Кировского района города Перми</t>
  </si>
  <si>
    <t>0230243210</t>
  </si>
  <si>
    <t xml:space="preserve">Прочие объекты</t>
  </si>
  <si>
    <t>64.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</si>
  <si>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</si>
  <si>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</si>
  <si>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65.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</si>
  <si>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</si>
  <si>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</si>
  <si>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66.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</si>
  <si>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</si>
  <si>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</si>
  <si>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67.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</si>
  <si>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</si>
  <si>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</si>
  <si>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68.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</si>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</sst>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9">
    <font>
      <sz val="10.000000"/>
      <color theme="1"/>
      <name val="Arial Cyr"/>
    </font>
    <font>
      <sz val="10.000000"/>
      <name val="Arial"/>
    </font>
    <font>
      <sz val="11.000000"/>
      <name val="Calibri"/>
    </font>
    <font>
      <sz val="14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  <font>
      <b/>
      <sz val="14.000000"/>
      <color theme="1"/>
      <name val="Times New Roman"/>
    </font>
    <font>
      <sz val="14.000000"/>
      <color theme="0"/>
      <name val="Times New Roman"/>
    </font>
    <font>
      <sz val="10.000000"/>
      <color theme="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92D050"/>
        <bgColor indexed="22"/>
      </patternFill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9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1" fillId="0" borderId="0" numFmtId="0" applyNumberFormat="1" applyFont="1" applyFill="1" applyBorder="1" applyProtection="1">
      <protection hidden="0" locked="1"/>
    </xf>
    <xf fontId="1" fillId="0" borderId="0" numFmtId="0" applyNumberFormat="1" applyFont="1" applyFill="1" applyBorder="1" applyProtection="1">
      <protection hidden="0" locked="1"/>
    </xf>
    <xf fontId="2" fillId="0" borderId="0" numFmtId="0" applyNumberFormat="1" applyFont="1" applyFill="1" applyBorder="1" applyProtection="1">
      <protection hidden="0" locked="1"/>
    </xf>
  </cellStyleXfs>
  <cellXfs count="75">
    <xf fontId="0" fillId="0" borderId="0" numFmtId="0" xfId="0" applyProtection="0">
      <protection hidden="0" locked="1"/>
    </xf>
    <xf fontId="3" fillId="2" borderId="0" numFmtId="0" xfId="0" applyFont="1" applyFill="1" applyProtection="1">
      <protection hidden="0" locked="1"/>
    </xf>
    <xf fontId="3" fillId="2" borderId="0" numFmtId="0" xfId="0" applyFont="1" applyFill="1" applyAlignment="1" applyProtection="1">
      <alignment horizontal="left"/>
      <protection hidden="0" locked="1"/>
    </xf>
    <xf fontId="3" fillId="2" borderId="0" numFmtId="0" xfId="0" applyFont="1" applyFill="1" applyAlignment="1" applyProtection="1">
      <alignment horizontal="center" vertical="center"/>
      <protection hidden="0" locked="1"/>
    </xf>
    <xf fontId="4" fillId="2" borderId="0" numFmtId="49" xfId="0" applyNumberFormat="1" applyFont="1" applyFill="1" applyAlignment="1" applyProtection="1">
      <alignment horizontal="left" vertical="center"/>
      <protection hidden="0" locked="1"/>
    </xf>
    <xf fontId="3" fillId="2" borderId="0" numFmtId="49" xfId="0" applyNumberFormat="1" applyFont="1" applyFill="1" applyAlignment="1" applyProtection="1">
      <alignment horizontal="left" vertical="center"/>
      <protection hidden="0" locked="1"/>
    </xf>
    <xf fontId="3" fillId="2" borderId="0" numFmtId="0" xfId="0" applyFont="1" applyFill="1" applyAlignment="1" applyProtection="1">
      <alignment horizontal="right" vertical="center"/>
      <protection hidden="0" locked="1"/>
    </xf>
    <xf fontId="5" fillId="2" borderId="0" numFmtId="160" xfId="7" applyNumberFormat="1" applyFont="1" applyFill="1" applyAlignment="1" applyProtection="1">
      <alignment horizontal="right"/>
      <protection hidden="0" locked="1"/>
    </xf>
    <xf fontId="5" fillId="2" borderId="0" numFmtId="160" xfId="7" applyNumberFormat="1" applyFont="1" applyFill="1" applyAlignment="1" applyProtection="1">
      <alignment horizontal="right" vertical="top"/>
      <protection hidden="0" locked="1"/>
    </xf>
    <xf fontId="6" fillId="2" borderId="0" numFmtId="0" xfId="0" applyFont="1" applyFill="1" applyAlignment="1" applyProtection="1">
      <alignment horizontal="center" vertical="center" wrapText="1"/>
      <protection hidden="0" locked="1"/>
    </xf>
    <xf fontId="4" fillId="2" borderId="0" numFmtId="49" xfId="0" applyNumberFormat="1" applyFont="1" applyFill="1" applyAlignment="1" applyProtection="1">
      <alignment horizontal="left" vertical="center" wrapText="1"/>
      <protection hidden="0" locked="1"/>
    </xf>
    <xf fontId="6" fillId="2" borderId="0" numFmtId="0" xfId="0" applyFont="1" applyFill="1" applyAlignment="1" applyProtection="1">
      <alignment horizontal="center" vertical="top" wrapText="1"/>
      <protection hidden="0" locked="1"/>
    </xf>
    <xf fontId="3" fillId="2" borderId="0" numFmtId="0" xfId="0" applyFont="1" applyFill="1" applyAlignment="1" applyProtection="1">
      <alignment horizontal="left" vertical="center"/>
      <protection hidden="0" locked="1"/>
    </xf>
    <xf fontId="3" fillId="2" borderId="1" numFmtId="0" xfId="0" applyFont="1" applyFill="1" applyBorder="1" applyAlignment="1" applyProtection="1">
      <alignment horizontal="center" vertical="center" wrapText="1"/>
      <protection hidden="0" locked="1"/>
    </xf>
    <xf fontId="3" fillId="2" borderId="2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3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4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1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5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6" numFmtId="160" xfId="0" applyNumberFormat="1" applyFont="1" applyFill="1" applyBorder="1" applyAlignment="1" applyProtection="1">
      <alignment horizontal="center" vertical="center" wrapText="1"/>
      <protection hidden="0" locked="1"/>
    </xf>
    <xf fontId="3" fillId="2" borderId="1" numFmtId="0" xfId="0" applyFont="1" applyFill="1" applyBorder="1" applyAlignment="1" applyProtection="1">
      <alignment horizontal="center" vertical="top"/>
      <protection hidden="0" locked="1"/>
    </xf>
    <xf fontId="3" fillId="2" borderId="1" numFmtId="49" xfId="0" applyNumberFormat="1" applyFont="1" applyFill="1" applyBorder="1" applyAlignment="1" applyProtection="1">
      <alignment horizontal="left" vertical="top"/>
      <protection hidden="0" locked="1"/>
    </xf>
    <xf fontId="7" fillId="2" borderId="2" numFmtId="49" xfId="0" applyNumberFormat="1" applyFont="1" applyFill="1" applyBorder="1" applyAlignment="1" applyProtection="1">
      <alignment horizontal="left" vertical="top"/>
      <protection hidden="0" locked="1"/>
    </xf>
    <xf fontId="3" fillId="2" borderId="2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5" numFmtId="160" xfId="0" applyNumberFormat="1" applyFont="1" applyFill="1" applyBorder="1" applyAlignment="1" applyProtection="1">
      <alignment horizontal="right" vertical="center"/>
      <protection hidden="0" locked="1"/>
    </xf>
    <xf fontId="3" fillId="2" borderId="7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0" numFmtId="0" xfId="0" applyFont="1" applyFill="1" applyProtection="1">
      <protection hidden="0" locked="1"/>
    </xf>
    <xf fontId="3" fillId="3" borderId="1" numFmtId="0" xfId="0" applyFont="1" applyFill="1" applyBorder="1" applyAlignment="1" applyProtection="1">
      <alignment horizontal="center" vertical="top"/>
      <protection hidden="0" locked="1"/>
    </xf>
    <xf fontId="3" fillId="3" borderId="1" numFmtId="160" xfId="0" applyNumberFormat="1" applyFont="1" applyFill="1" applyBorder="1" applyAlignment="1" applyProtection="1">
      <alignment vertical="top" wrapText="1"/>
      <protection hidden="0" locked="1"/>
    </xf>
    <xf fontId="3" fillId="3" borderId="1" numFmtId="160" xfId="0" applyNumberFormat="1" applyFont="1" applyFill="1" applyBorder="1" applyAlignment="1" applyProtection="1">
      <alignment vertical="top"/>
      <protection hidden="0" locked="1"/>
    </xf>
    <xf fontId="3" fillId="3" borderId="2" numFmtId="160" xfId="0" applyNumberFormat="1" applyFont="1" applyFill="1" applyBorder="1" applyAlignment="1" applyProtection="1">
      <alignment horizontal="right"/>
      <protection hidden="0" locked="1"/>
    </xf>
    <xf fontId="3" fillId="3" borderId="1" numFmtId="160" xfId="0" applyNumberFormat="1" applyFont="1" applyFill="1" applyBorder="1" applyAlignment="1" applyProtection="1">
      <alignment horizontal="right"/>
      <protection hidden="0" locked="1"/>
    </xf>
    <xf fontId="3" fillId="3" borderId="5" numFmtId="160" xfId="0" applyNumberFormat="1" applyFont="1" applyFill="1" applyBorder="1" applyAlignment="1" applyProtection="1">
      <alignment horizontal="right"/>
      <protection hidden="0" locked="1"/>
    </xf>
    <xf fontId="4" fillId="3" borderId="0" numFmtId="49" xfId="0" applyNumberFormat="1" applyFont="1" applyFill="1" applyAlignment="1" applyProtection="1">
      <alignment horizontal="left"/>
      <protection hidden="0" locked="1"/>
    </xf>
    <xf fontId="3" fillId="3" borderId="0" numFmtId="49" xfId="0" applyNumberFormat="1" applyFont="1" applyFill="1" applyAlignment="1" applyProtection="1">
      <alignment horizontal="left" vertical="center"/>
      <protection hidden="0" locked="1"/>
    </xf>
    <xf fontId="3" fillId="3" borderId="0" numFmtId="1" xfId="0" applyNumberFormat="1" applyFont="1" applyFill="1" applyAlignment="1" applyProtection="1">
      <alignment horizontal="left" vertical="center"/>
      <protection hidden="0" locked="1"/>
    </xf>
    <xf fontId="3" fillId="2" borderId="1" numFmtId="49" xfId="0" applyNumberFormat="1" applyFont="1" applyFill="1" applyBorder="1" applyAlignment="1" applyProtection="1">
      <alignment horizontal="left" vertical="top" wrapText="1"/>
      <protection hidden="0" locked="1"/>
    </xf>
    <xf fontId="7" fillId="2" borderId="1" numFmtId="49" xfId="0" applyNumberFormat="1" applyFont="1" applyFill="1" applyBorder="1" applyAlignment="1" applyProtection="1">
      <alignment horizontal="left" vertical="top"/>
      <protection hidden="0" locked="1"/>
    </xf>
    <xf fontId="3" fillId="2" borderId="0" numFmtId="1" xfId="0" applyNumberFormat="1" applyFont="1" applyFill="1" applyAlignment="1" applyProtection="1">
      <alignment horizontal="left" vertical="center"/>
      <protection hidden="0" locked="1"/>
    </xf>
    <xf fontId="3" fillId="2" borderId="3" numFmtId="49" xfId="0" applyNumberFormat="1" applyFont="1" applyFill="1" applyBorder="1" applyAlignment="1" applyProtection="1">
      <alignment horizontal="left" vertical="top" wrapText="1"/>
      <protection hidden="0" locked="1"/>
    </xf>
    <xf fontId="3" fillId="0" borderId="2" numFmtId="160" xfId="0" applyNumberFormat="1" applyFont="1" applyBorder="1" applyAlignment="1" applyProtection="1">
      <alignment horizontal="right" vertical="center"/>
      <protection hidden="0" locked="1"/>
    </xf>
    <xf fontId="3" fillId="4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0" borderId="1" numFmtId="160" xfId="0" applyNumberFormat="1" applyFont="1" applyBorder="1" applyAlignment="1" applyProtection="1">
      <alignment horizontal="right" vertical="center"/>
      <protection hidden="0" locked="1"/>
    </xf>
    <xf fontId="3" fillId="2" borderId="1" numFmtId="49" xfId="0" applyNumberFormat="1" applyFont="1" applyFill="1" applyBorder="1" applyAlignment="1" applyProtection="1">
      <alignment horizontal="center" vertical="top" wrapText="1"/>
      <protection hidden="0" locked="1"/>
    </xf>
    <xf fontId="0" fillId="2" borderId="1" numFmtId="0" xfId="0" applyFill="1" applyBorder="1" applyAlignment="1" applyProtection="1">
      <alignment horizontal="center" vertical="top" wrapText="1"/>
      <protection hidden="0" locked="1"/>
    </xf>
    <xf fontId="3" fillId="2" borderId="2" numFmtId="49" xfId="0" applyNumberFormat="1" applyFont="1" applyFill="1" applyBorder="1" applyAlignment="1" applyProtection="1">
      <alignment horizontal="left" vertical="top" wrapText="1"/>
      <protection hidden="0" locked="1"/>
    </xf>
    <xf fontId="0" fillId="2" borderId="8" numFmtId="0" xfId="0" applyFill="1" applyBorder="1" applyAlignment="1" applyProtection="1">
      <alignment horizontal="center" vertical="top" wrapText="1"/>
      <protection hidden="0" locked="1"/>
    </xf>
    <xf fontId="7" fillId="2" borderId="1" numFmtId="49" xfId="0" applyNumberFormat="1" applyFont="1" applyFill="1" applyBorder="1" applyAlignment="1" applyProtection="1">
      <alignment horizontal="left" vertical="top" wrapText="1"/>
      <protection hidden="0" locked="1"/>
    </xf>
    <xf fontId="3" fillId="2" borderId="3" numFmtId="0" xfId="0" applyFont="1" applyFill="1" applyBorder="1" applyAlignment="1" applyProtection="1">
      <alignment horizontal="center" vertical="top"/>
      <protection hidden="0" locked="1"/>
    </xf>
    <xf fontId="3" fillId="4" borderId="1" numFmtId="0" xfId="0" applyFont="1" applyFill="1" applyBorder="1" applyAlignment="1" applyProtection="1">
      <alignment horizontal="center" vertical="top"/>
      <protection hidden="0" locked="1"/>
    </xf>
    <xf fontId="7" fillId="2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2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3" borderId="1" numFmtId="160" xfId="0" applyNumberFormat="1" applyFont="1" applyFill="1" applyBorder="1" applyAlignment="1" applyProtection="1">
      <alignment horizontal="left" vertical="center" wrapText="1"/>
      <protection hidden="0" locked="1"/>
    </xf>
    <xf fontId="3" fillId="3" borderId="2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1" numFmtId="160" xfId="0" applyNumberFormat="1" applyFont="1" applyFill="1" applyBorder="1" applyAlignment="1" applyProtection="1">
      <alignment horizontal="right" vertical="center"/>
      <protection hidden="0" locked="1"/>
    </xf>
    <xf fontId="3" fillId="3" borderId="5" numFmtId="160" xfId="0" applyNumberFormat="1" applyFont="1" applyFill="1" applyBorder="1" applyAlignment="1" applyProtection="1">
      <alignment horizontal="right" vertical="center"/>
      <protection hidden="0" locked="1"/>
    </xf>
    <xf fontId="4" fillId="3" borderId="0" numFmtId="49" xfId="0" applyNumberFormat="1" applyFont="1" applyFill="1" applyAlignment="1" applyProtection="1">
      <alignment horizontal="left" vertical="center"/>
      <protection hidden="0" locked="1"/>
    </xf>
    <xf fontId="3" fillId="2" borderId="1" numFmtId="49" xfId="0" applyNumberFormat="1" applyFont="1" applyFill="1" applyBorder="1" applyAlignment="1" applyProtection="1">
      <alignment vertical="top" wrapText="1"/>
      <protection hidden="0" locked="1"/>
    </xf>
    <xf fontId="3" fillId="3" borderId="1" numFmtId="49" xfId="0" applyNumberFormat="1" applyFont="1" applyFill="1" applyBorder="1" applyAlignment="1" applyProtection="1">
      <alignment horizontal="left" vertical="top" wrapText="1"/>
      <protection hidden="0" locked="1"/>
    </xf>
    <xf fontId="3" fillId="3" borderId="1" numFmtId="0" xfId="0" applyFont="1" applyFill="1" applyBorder="1" applyAlignment="1" applyProtection="1">
      <alignment vertical="top" wrapText="1"/>
      <protection hidden="0" locked="1"/>
    </xf>
    <xf fontId="4" fillId="2" borderId="0" numFmtId="49" xfId="0" applyNumberFormat="1" applyFont="1" applyFill="1" applyAlignment="1" applyProtection="1">
      <alignment horizontal="left"/>
      <protection hidden="0" locked="1"/>
    </xf>
    <xf fontId="3" fillId="2" borderId="1" numFmtId="160" xfId="0" applyNumberFormat="1" applyFont="1" applyFill="1" applyBorder="1" applyAlignment="1" applyProtection="1">
      <alignment horizontal="left" vertical="top" wrapText="1"/>
      <protection hidden="0" locked="1"/>
    </xf>
    <xf fontId="3" fillId="2" borderId="1" numFmtId="0" xfId="0" applyFont="1" applyFill="1" applyBorder="1" applyAlignment="1" applyProtection="1">
      <alignment horizontal="left" vertical="center" wrapText="1"/>
      <protection hidden="0" locked="1"/>
    </xf>
    <xf fontId="3" fillId="3" borderId="1" numFmtId="160" xfId="0" applyNumberFormat="1" applyFont="1" applyFill="1" applyBorder="1" applyAlignment="1" applyProtection="1">
      <alignment horizontal="left" vertical="top" wrapText="1"/>
      <protection hidden="0" locked="1"/>
    </xf>
    <xf fontId="3" fillId="3" borderId="1" numFmtId="0" xfId="0" applyFont="1" applyFill="1" applyBorder="1" applyAlignment="1" applyProtection="1">
      <alignment horizontal="left" vertical="top" wrapText="1"/>
      <protection hidden="0" locked="1"/>
    </xf>
    <xf fontId="3" fillId="3" borderId="1" numFmtId="49" xfId="0" applyNumberFormat="1" applyFont="1" applyFill="1" applyBorder="1" applyAlignment="1" applyProtection="1">
      <alignment horizontal="left" vertical="center" wrapText="1"/>
      <protection hidden="0" locked="1"/>
    </xf>
    <xf fontId="3" fillId="2" borderId="1" numFmtId="160" xfId="0" applyNumberFormat="1" applyFont="1" applyFill="1" applyBorder="1" applyAlignment="1" applyProtection="1">
      <alignment horizontal="left" vertical="center" wrapText="1"/>
      <protection hidden="0" locked="1"/>
    </xf>
    <xf fontId="3" fillId="2" borderId="7" numFmtId="0" xfId="0" applyFont="1" applyFill="1" applyBorder="1" applyAlignment="1" applyProtection="1">
      <alignment horizontal="center" vertical="top"/>
      <protection hidden="0" locked="1"/>
    </xf>
    <xf fontId="8" fillId="2" borderId="1" numFmtId="49" xfId="0" applyNumberFormat="1" applyFont="1" applyFill="1" applyBorder="1" applyAlignment="1" applyProtection="1">
      <alignment horizontal="left" wrapText="1"/>
      <protection hidden="0" locked="1"/>
    </xf>
    <xf fontId="3" fillId="2" borderId="5" numFmtId="49" xfId="0" applyNumberFormat="1" applyFont="1" applyFill="1" applyBorder="1" applyAlignment="1" applyProtection="1">
      <alignment horizontal="left" vertical="top" wrapText="1"/>
      <protection hidden="0" locked="1"/>
    </xf>
    <xf fontId="3" fillId="2" borderId="1" numFmtId="49" xfId="0" applyNumberFormat="1" applyFont="1" applyFill="1" applyBorder="1" applyAlignment="1" applyProtection="1">
      <alignment horizontal="left" vertical="center"/>
      <protection hidden="0" locked="1"/>
    </xf>
    <xf fontId="3" fillId="2" borderId="0" numFmtId="160" xfId="0" applyNumberFormat="1" applyFont="1" applyFill="1" applyAlignment="1" applyProtection="1">
      <alignment horizontal="right" vertical="center"/>
      <protection hidden="0" locked="1"/>
    </xf>
    <xf fontId="3" fillId="2" borderId="1" numFmtId="49" xfId="0" applyNumberFormat="1" applyFont="1" applyFill="1" applyBorder="1" applyAlignment="1" applyProtection="1">
      <alignment horizontal="left"/>
      <protection hidden="0" locked="1"/>
    </xf>
    <xf fontId="3" fillId="2" borderId="0" numFmtId="161" xfId="0" applyNumberFormat="1" applyFont="1" applyFill="1" applyAlignment="1" applyProtection="1">
      <alignment horizontal="center" vertical="center"/>
      <protection hidden="0" locked="1"/>
    </xf>
  </cellXfs>
  <cellStyles count="9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13" xfId="6"/>
    <cellStyle name="Обычный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0"/>
  </sheetPr>
  <sheetViews>
    <sheetView showGridLines="1" showRowColHeaders="1" showZeros="1" view="normal" zoomScale="70" workbookViewId="0">
      <selection activeCell="A1" activeCellId="0" sqref="A1:BH201"/>
    </sheetView>
  </sheetViews>
  <sheetFormatPr defaultColWidth="9.1484375" defaultRowHeight="12.75"/>
  <cols>
    <col customWidth="1" min="1" max="1" style="1" width="5.5700000000000003"/>
    <col customWidth="1" min="2" max="2" style="2" width="86"/>
    <col customWidth="1" min="3" max="3" style="2" width="21.289999999999999"/>
    <col customWidth="1" hidden="1" min="4" max="23" style="3" width="17.57"/>
    <col customWidth="1" min="24" max="24" style="3" width="17.57"/>
    <col customWidth="1" hidden="1" min="25" max="44" style="3" width="17.57"/>
    <col customWidth="1" min="45" max="45" style="3" width="17.57"/>
    <col customWidth="1" hidden="1" min="46" max="59" style="3" width="17.57"/>
    <col customWidth="1" min="60" max="60" style="3" width="17.57"/>
    <col customWidth="1" hidden="1" min="61" max="61" style="4" width="17.149999999999999"/>
    <col customWidth="1" hidden="1" min="62" max="62" style="5" width="10"/>
    <col customWidth="1" hidden="1" min="63" max="63" style="1" width="9.4199999999999999"/>
    <col customWidth="0" min="64" max="16384" style="1" width="9.1400000000000006"/>
  </cols>
  <sheetData>
    <row r="1" ht="17.25">
      <c r="AT1" s="6"/>
      <c r="AV1" s="6"/>
      <c r="AX1" s="6"/>
      <c r="AZ1" s="6"/>
      <c r="BB1" s="6"/>
      <c r="BD1" s="6"/>
      <c r="BE1" s="6"/>
      <c r="BF1" s="6"/>
      <c r="BG1" s="6"/>
      <c r="BH1" s="6" t="s">
        <v>0</v>
      </c>
    </row>
    <row r="2" ht="17.25">
      <c r="AT2" s="6"/>
      <c r="AV2" s="6"/>
      <c r="AX2" s="6"/>
      <c r="AZ2" s="6"/>
      <c r="BB2" s="6"/>
      <c r="BD2" s="6"/>
      <c r="BE2" s="6"/>
      <c r="BF2" s="6"/>
      <c r="BG2" s="6"/>
      <c r="BH2" s="6" t="s">
        <v>1</v>
      </c>
    </row>
    <row r="3" ht="17.25">
      <c r="AT3" s="6"/>
      <c r="AV3" s="6"/>
      <c r="AX3" s="6"/>
      <c r="AZ3" s="6"/>
      <c r="BB3" s="6"/>
      <c r="BD3" s="6"/>
      <c r="BE3" s="6"/>
      <c r="BF3" s="6"/>
      <c r="BG3" s="6"/>
      <c r="BH3" s="6" t="s">
        <v>2</v>
      </c>
    </row>
    <row r="5" ht="17.25">
      <c r="AX5" s="7"/>
      <c r="AZ5" s="7"/>
      <c r="BB5" s="7"/>
      <c r="BD5" s="7"/>
      <c r="BE5" s="7"/>
      <c r="BF5" s="7"/>
      <c r="BG5" s="7"/>
      <c r="BH5" s="7" t="s">
        <v>0</v>
      </c>
    </row>
    <row r="6" ht="17.25">
      <c r="AX6" s="6"/>
      <c r="AZ6" s="6"/>
      <c r="BB6" s="6"/>
      <c r="BD6" s="6"/>
      <c r="BE6" s="6"/>
      <c r="BF6" s="6"/>
      <c r="BG6" s="6"/>
      <c r="BH6" s="6" t="s">
        <v>1</v>
      </c>
    </row>
    <row r="7" ht="17.25">
      <c r="AX7" s="8"/>
      <c r="AZ7" s="8"/>
      <c r="BB7" s="8"/>
      <c r="BD7" s="8"/>
      <c r="BE7" s="8"/>
      <c r="BF7" s="8"/>
      <c r="BG7" s="8"/>
      <c r="BH7" s="8" t="s">
        <v>2</v>
      </c>
    </row>
    <row r="8" ht="17.25">
      <c r="AX8" s="8"/>
      <c r="AZ8" s="8"/>
      <c r="BB8" s="8"/>
      <c r="BD8" s="8"/>
      <c r="BE8" s="8"/>
      <c r="BF8" s="8"/>
      <c r="BG8" s="8"/>
      <c r="BH8" s="8" t="s">
        <v>3</v>
      </c>
    </row>
    <row r="9" ht="12.75">
      <c r="AX9" s="8"/>
      <c r="AZ9" s="8"/>
      <c r="BB9" s="8"/>
      <c r="BD9" s="8"/>
      <c r="BE9" s="8"/>
      <c r="BF9" s="8"/>
      <c r="BG9" s="8"/>
      <c r="BH9" s="8"/>
    </row>
    <row r="10" ht="15.75" customHeight="1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10"/>
    </row>
    <row r="11" ht="19.5" customHeight="1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10"/>
    </row>
    <row r="12" ht="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10"/>
    </row>
    <row r="13" ht="17.25">
      <c r="A13" s="11"/>
      <c r="B13" s="12"/>
      <c r="C13" s="12"/>
      <c r="AT13" s="6"/>
      <c r="AV13" s="6"/>
      <c r="AX13" s="6"/>
      <c r="AZ13" s="6"/>
      <c r="BB13" s="6"/>
      <c r="BD13" s="6"/>
      <c r="BE13" s="6"/>
      <c r="BF13" s="6"/>
      <c r="BG13" s="6"/>
      <c r="BH13" s="6" t="s">
        <v>6</v>
      </c>
    </row>
    <row r="14" ht="18.75" customHeight="1">
      <c r="A14" s="13" t="s">
        <v>7</v>
      </c>
      <c r="B14" s="13" t="s">
        <v>8</v>
      </c>
      <c r="C14" s="13" t="s">
        <v>9</v>
      </c>
      <c r="D14" s="14" t="s">
        <v>10</v>
      </c>
      <c r="E14" s="14" t="s">
        <v>11</v>
      </c>
      <c r="F14" s="14" t="s">
        <v>10</v>
      </c>
      <c r="G14" s="14" t="s">
        <v>12</v>
      </c>
      <c r="H14" s="14" t="s">
        <v>10</v>
      </c>
      <c r="I14" s="14" t="s">
        <v>13</v>
      </c>
      <c r="J14" s="14" t="s">
        <v>10</v>
      </c>
      <c r="K14" s="14" t="s">
        <v>14</v>
      </c>
      <c r="L14" s="14" t="s">
        <v>10</v>
      </c>
      <c r="M14" s="14" t="s">
        <v>15</v>
      </c>
      <c r="N14" s="14" t="s">
        <v>10</v>
      </c>
      <c r="O14" s="14" t="s">
        <v>16</v>
      </c>
      <c r="P14" s="14" t="s">
        <v>10</v>
      </c>
      <c r="Q14" s="14" t="s">
        <v>17</v>
      </c>
      <c r="R14" s="14" t="s">
        <v>10</v>
      </c>
      <c r="S14" s="14" t="s">
        <v>18</v>
      </c>
      <c r="T14" s="15" t="s">
        <v>10</v>
      </c>
      <c r="U14" s="16" t="s">
        <v>19</v>
      </c>
      <c r="V14" s="17" t="s">
        <v>10</v>
      </c>
      <c r="W14" s="16" t="s">
        <v>20</v>
      </c>
      <c r="X14" s="15" t="s">
        <v>10</v>
      </c>
      <c r="Y14" s="17" t="s">
        <v>21</v>
      </c>
      <c r="Z14" s="14" t="s">
        <v>11</v>
      </c>
      <c r="AA14" s="17" t="s">
        <v>21</v>
      </c>
      <c r="AB14" s="14" t="s">
        <v>12</v>
      </c>
      <c r="AC14" s="17" t="s">
        <v>21</v>
      </c>
      <c r="AD14" s="14" t="s">
        <v>14</v>
      </c>
      <c r="AE14" s="17" t="s">
        <v>21</v>
      </c>
      <c r="AF14" s="14" t="s">
        <v>22</v>
      </c>
      <c r="AG14" s="17" t="s">
        <v>21</v>
      </c>
      <c r="AH14" s="14" t="s">
        <v>15</v>
      </c>
      <c r="AI14" s="17" t="s">
        <v>21</v>
      </c>
      <c r="AJ14" s="14" t="s">
        <v>16</v>
      </c>
      <c r="AK14" s="17" t="s">
        <v>21</v>
      </c>
      <c r="AL14" s="14" t="s">
        <v>17</v>
      </c>
      <c r="AM14" s="17" t="s">
        <v>21</v>
      </c>
      <c r="AN14" s="14" t="s">
        <v>18</v>
      </c>
      <c r="AO14" s="17" t="s">
        <v>21</v>
      </c>
      <c r="AP14" s="16" t="s">
        <v>19</v>
      </c>
      <c r="AQ14" s="17" t="s">
        <v>21</v>
      </c>
      <c r="AR14" s="16" t="s">
        <v>20</v>
      </c>
      <c r="AS14" s="17" t="s">
        <v>21</v>
      </c>
      <c r="AT14" s="17" t="s">
        <v>23</v>
      </c>
      <c r="AU14" s="14" t="s">
        <v>11</v>
      </c>
      <c r="AV14" s="17" t="s">
        <v>23</v>
      </c>
      <c r="AW14" s="14" t="s">
        <v>12</v>
      </c>
      <c r="AX14" s="17" t="s">
        <v>23</v>
      </c>
      <c r="AY14" s="14" t="s">
        <v>14</v>
      </c>
      <c r="AZ14" s="17" t="s">
        <v>23</v>
      </c>
      <c r="BA14" s="14" t="s">
        <v>15</v>
      </c>
      <c r="BB14" s="17" t="s">
        <v>23</v>
      </c>
      <c r="BC14" s="14" t="s">
        <v>17</v>
      </c>
      <c r="BD14" s="18" t="s">
        <v>23</v>
      </c>
      <c r="BE14" s="19" t="s">
        <v>24</v>
      </c>
      <c r="BF14" s="17" t="s">
        <v>23</v>
      </c>
      <c r="BG14" s="19" t="s">
        <v>20</v>
      </c>
      <c r="BH14" s="17" t="s">
        <v>23</v>
      </c>
      <c r="BI14" s="10"/>
    </row>
    <row r="15" ht="15">
      <c r="A15" s="13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5"/>
      <c r="V15" s="17"/>
      <c r="W15" s="16"/>
      <c r="X15" s="15"/>
      <c r="Y15" s="17"/>
      <c r="Z15" s="14"/>
      <c r="AA15" s="17"/>
      <c r="AB15" s="14"/>
      <c r="AC15" s="17"/>
      <c r="AD15" s="14"/>
      <c r="AE15" s="17"/>
      <c r="AF15" s="14"/>
      <c r="AG15" s="17"/>
      <c r="AH15" s="14"/>
      <c r="AI15" s="17"/>
      <c r="AJ15" s="14"/>
      <c r="AK15" s="17"/>
      <c r="AL15" s="14"/>
      <c r="AM15" s="17"/>
      <c r="AN15" s="14"/>
      <c r="AO15" s="17"/>
      <c r="AP15" s="16"/>
      <c r="AQ15" s="17"/>
      <c r="AR15" s="16"/>
      <c r="AS15" s="17"/>
      <c r="AT15" s="17"/>
      <c r="AU15" s="14"/>
      <c r="AV15" s="17"/>
      <c r="AW15" s="14"/>
      <c r="AX15" s="17"/>
      <c r="AY15" s="14"/>
      <c r="AZ15" s="17"/>
      <c r="BA15" s="14"/>
      <c r="BB15" s="17"/>
      <c r="BC15" s="14"/>
      <c r="BD15" s="18"/>
      <c r="BE15" s="19"/>
      <c r="BF15" s="17"/>
      <c r="BG15" s="19"/>
      <c r="BH15" s="17"/>
    </row>
    <row r="16" ht="17.25">
      <c r="A16" s="20"/>
      <c r="B16" s="21" t="s">
        <v>25</v>
      </c>
      <c r="C16" s="22" t="s">
        <v>26</v>
      </c>
      <c r="D16" s="23">
        <f>D22+D23+D25+D29+D30+D35+D39+D45+D50+D51+D52+D53+D54+D55+D24</f>
        <v>1830812.3999999999</v>
      </c>
      <c r="E16" s="23">
        <f>E22+E23+E25+E29+E30+E35+E39+E45+E50+E51+E52+E53+E54+E55+E24</f>
        <v>-21444.351999999999</v>
      </c>
      <c r="F16" s="24">
        <f>D16+E16</f>
        <v>1809368.048</v>
      </c>
      <c r="G16" s="23">
        <f>G22+G23+G25+G29+G30+G35+G39+G45+G50+G51+G52+G53+G54+G55+G24+G56+G60+G64</f>
        <v>576578.62899999996</v>
      </c>
      <c r="H16" s="24">
        <f>F16+G16</f>
        <v>2385946.6770000001</v>
      </c>
      <c r="I16" s="23">
        <f>I22+I23+I25+I29+I30+I35+I39+I45+I50+I51+I52+I53+I54+I55+I24+I56+I60+I64</f>
        <v>0</v>
      </c>
      <c r="J16" s="24">
        <f>H16+I16</f>
        <v>2385946.6770000001</v>
      </c>
      <c r="K16" s="23">
        <f>K22+K23+K25+K29+K30+K35+K39+K45+K50+K51+K52+K53+K54+K55+K24+K56+K60+K64</f>
        <v>34407.144</v>
      </c>
      <c r="L16" s="24">
        <f>J16+K16</f>
        <v>2420353.821</v>
      </c>
      <c r="M16" s="23">
        <f>M22+M23+M25+M29+M30+M35+M39+M45+M50+M51+M52+M53+M54+M55+M24+M56+M60+M64</f>
        <v>94205.054999999993</v>
      </c>
      <c r="N16" s="24">
        <f>L16+M16</f>
        <v>2514558.8760000002</v>
      </c>
      <c r="O16" s="23">
        <f>O22+O23+O25+O29+O30+O35+O39+O45+O50+O51+O52+O53+O54+O55+O24+O56+O60+O64</f>
        <v>0</v>
      </c>
      <c r="P16" s="24">
        <f>N16+O16</f>
        <v>2514558.8760000002</v>
      </c>
      <c r="Q16" s="23">
        <f>Q22+Q23+Q25+Q29+Q30+Q35+Q39+Q45+Q50+Q51+Q52+Q53+Q54+Q55+Q24+Q56+Q60+Q64+Q65</f>
        <v>529479.31999999995</v>
      </c>
      <c r="R16" s="24">
        <f>P16+Q16</f>
        <v>3044038.196</v>
      </c>
      <c r="S16" s="24">
        <f>S22+S23+S25+S29+S30+S35+S39+S45+S50+S51+S52+S53+S54+S55+S24+S56+S60+S64+S65</f>
        <v>0</v>
      </c>
      <c r="T16" s="24">
        <f>R16+S16</f>
        <v>3044038.196</v>
      </c>
      <c r="U16" s="24">
        <f>U22+U23+U25+U29+U30+U35+U39+U45+U50+U51+U52+U53+U54+U55+U24+U56+U60+U64+U65+U69</f>
        <v>0</v>
      </c>
      <c r="V16" s="24">
        <f>T16+U16</f>
        <v>3044038.196</v>
      </c>
      <c r="W16" s="24">
        <f>W22+W23+W25+W29+W30+W35+W39+W45+W50+W51+W52+W53+W54+W55+W24+W56+W60+W64+W65+W69</f>
        <v>-89715.923999999999</v>
      </c>
      <c r="X16" s="24">
        <f>V16+W16</f>
        <v>2954322.2719999999</v>
      </c>
      <c r="Y16" s="24">
        <f>Y22+Y23+Y25+Y29+Y30+Y35+Y39+Y45+Y50+Y51+Y52+Y53+Y54+Y55+Y24</f>
        <v>1891809.2</v>
      </c>
      <c r="Z16" s="23">
        <f>Z22+Z23+Z25+Z29+Z30+Z35+Z39+Z45+Z50+Z51+Z52+Z53+Z54+Z55+Z24</f>
        <v>-53186.599999999999</v>
      </c>
      <c r="AA16" s="24">
        <f>Y16+Z16</f>
        <v>1838622.6000000001</v>
      </c>
      <c r="AB16" s="23">
        <f>AB22+AB23+AB25+AB29+AB30+AB35+AB39+AB45+AB50+AB51+AB52+AB53+AB54+AB55+AB24+AB56+AB60+AB64</f>
        <v>310354.36499999999</v>
      </c>
      <c r="AC16" s="24">
        <f>AA16+AB16</f>
        <v>2148976.9649999999</v>
      </c>
      <c r="AD16" s="23">
        <f>AD22+AD23+AD25+AD29+AD30+AD35+AD39+AD45+AD50+AD51+AD52+AD53+AD54+AD55+AD24+AD56+AD60+AD64</f>
        <v>248973.177</v>
      </c>
      <c r="AE16" s="24">
        <f>AC16+AD16</f>
        <v>2397950.142</v>
      </c>
      <c r="AF16" s="23">
        <f>AF22+AF23+AF25+AF29+AF30+AF35+AF39+AF45+AF50+AF51+AF52+AF53+AF54+AF55+AF24+AF56+AF60+AF64</f>
        <v>0</v>
      </c>
      <c r="AG16" s="24">
        <f>AE16+AF16</f>
        <v>2397950.142</v>
      </c>
      <c r="AH16" s="23">
        <f>AH22+AH23+AH25+AH29+AH30+AH35+AH39+AH45+AH50+AH51+AH52+AH53+AH54+AH55+AH24+AH56+AH60+AH64</f>
        <v>292061.36599999998</v>
      </c>
      <c r="AI16" s="24">
        <f>AG16+AH16</f>
        <v>2690011.5079999999</v>
      </c>
      <c r="AJ16" s="23">
        <f>AJ22+AJ23+AJ25+AJ29+AJ30+AJ35+AJ39+AJ45+AJ50+AJ51+AJ52+AJ53+AJ54+AJ55+AJ24+AJ56+AJ60+AJ64</f>
        <v>0</v>
      </c>
      <c r="AK16" s="24">
        <f>AI16+AJ16</f>
        <v>2690011.5079999999</v>
      </c>
      <c r="AL16" s="23">
        <f>AL22+AL23+AL25+AL29+AL30+AL35+AL39+AL45+AL50+AL51+AL52+AL53+AL54+AL55+AL24+AL56+AL60+AL64+AL65</f>
        <v>-447070.72899999999</v>
      </c>
      <c r="AM16" s="24">
        <f>AK16+AL16</f>
        <v>2242940.7790000001</v>
      </c>
      <c r="AN16" s="24">
        <f>AN22+AN23+AN25+AN29+AN30+AN35+AN39+AN45+AN50+AN51+AN52+AN53+AN54+AN55+AN24+AN56+AN60+AN64+AN65</f>
        <v>0</v>
      </c>
      <c r="AO16" s="24">
        <f>AM16+AN16</f>
        <v>2242940.7790000001</v>
      </c>
      <c r="AP16" s="24">
        <f>AP22+AP23+AP25+AP29+AP30+AP35+AP39+AP45+AP50+AP51+AP52+AP53+AP54+AP55+AP24+AP56+AP60+AP64+AP65+AP69</f>
        <v>0</v>
      </c>
      <c r="AQ16" s="24">
        <f>AO16+AP16</f>
        <v>2242940.7790000001</v>
      </c>
      <c r="AR16" s="24">
        <f>AR22+AR23+AR25+AR29+AR30+AR35+AR39+AR45+AR50+AR51+AR52+AR53+AR54+AR55+AR24+AR56+AR60+AR64+AR65+AR69</f>
        <v>101419.864</v>
      </c>
      <c r="AS16" s="24">
        <f>AQ16+AR16</f>
        <v>2344360.6430000002</v>
      </c>
      <c r="AT16" s="24">
        <f>AT22+AT23+AT25+AT29+AT30+AT35+AT39+AT45+AT50+AT51+AT52+AT53+AT54+AT55+AT24</f>
        <v>1860920.1000000001</v>
      </c>
      <c r="AU16" s="23">
        <f>AU22+AU23+AU25+AU29+AU30+AU35+AU39+AU45+AU50+AU51+AU52+AU53+AU54+AU55+AU24</f>
        <v>-70868.899999999994</v>
      </c>
      <c r="AV16" s="24">
        <f>AT16+AU16</f>
        <v>1790051.2</v>
      </c>
      <c r="AW16" s="23">
        <f>AW22+AW23+AW25+AW29+AW30+AW35+AW39+AW45+AW50+AW51+AW52+AW53+AW54+AW55+AW24+AW56+AW60+AW64</f>
        <v>380618.08399999997</v>
      </c>
      <c r="AX16" s="24">
        <f>AV16+AW16</f>
        <v>2170669.284</v>
      </c>
      <c r="AY16" s="23">
        <f>AY22+AY23+AY25+AY29+AY30+AY35+AY39+AY45+AY50+AY51+AY52+AY53+AY54+AY55+AY24+AY56+AY60+AY64</f>
        <v>0</v>
      </c>
      <c r="AZ16" s="24">
        <f>AX16+AY16</f>
        <v>2170669.284</v>
      </c>
      <c r="BA16" s="23">
        <f>BA22+BA23+BA25+BA29+BA30+BA35+BA39+BA45+BA50+BA51+BA52+BA53+BA54+BA55+BA24+BA56+BA60+BA64</f>
        <v>250797.60000000001</v>
      </c>
      <c r="BB16" s="24">
        <f>AZ16+BA16</f>
        <v>2421466.8840000001</v>
      </c>
      <c r="BC16" s="23">
        <f>BC22+BC23+BC25+BC29+BC30+BC35+BC39+BC45+BC50+BC51+BC52+BC53+BC54+BC55+BC24+BC56+BC60+BC64+BC65</f>
        <v>0</v>
      </c>
      <c r="BD16" s="25">
        <f>BB16+BC16</f>
        <v>2421466.8840000001</v>
      </c>
      <c r="BE16" s="26">
        <f>BE22+BE23+BE25+BE29+BE30+BE35+BE39+BE45+BE50+BE51+BE52+BE53+BE54+BE55+BE24+BE56+BE60+BE64+BE65+BE69</f>
        <v>960.192000000039</v>
      </c>
      <c r="BF16" s="26">
        <f>BD16+BE16</f>
        <v>2422427.0759999999</v>
      </c>
      <c r="BG16" s="24">
        <f>BG22+BG23+BG25+BG29+BG30+BG35+BG39+BG45+BG50+BG51+BG52+BG53+BG54+BG55+BG24+BG56+BG60+BG64+BG65+BG69</f>
        <v>0</v>
      </c>
      <c r="BH16" s="24">
        <f>BF16+BG16</f>
        <v>2422427.0759999999</v>
      </c>
    </row>
    <row r="17" ht="17.25">
      <c r="A17" s="20"/>
      <c r="B17" s="21" t="s">
        <v>27</v>
      </c>
      <c r="C17" s="21"/>
      <c r="D17" s="23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4"/>
      <c r="T17" s="24"/>
      <c r="U17" s="24"/>
      <c r="V17" s="24"/>
      <c r="W17" s="24"/>
      <c r="X17" s="24"/>
      <c r="Y17" s="24"/>
      <c r="Z17" s="23"/>
      <c r="AA17" s="24"/>
      <c r="AB17" s="23"/>
      <c r="AC17" s="24"/>
      <c r="AD17" s="23"/>
      <c r="AE17" s="24"/>
      <c r="AF17" s="23"/>
      <c r="AG17" s="24"/>
      <c r="AH17" s="23"/>
      <c r="AI17" s="24"/>
      <c r="AJ17" s="23"/>
      <c r="AK17" s="24"/>
      <c r="AL17" s="23"/>
      <c r="AM17" s="24"/>
      <c r="AN17" s="24"/>
      <c r="AO17" s="24"/>
      <c r="AP17" s="24"/>
      <c r="AQ17" s="24"/>
      <c r="AR17" s="24"/>
      <c r="AS17" s="24"/>
      <c r="AT17" s="24"/>
      <c r="AU17" s="23"/>
      <c r="AV17" s="24"/>
      <c r="AW17" s="23"/>
      <c r="AX17" s="24"/>
      <c r="AY17" s="23"/>
      <c r="AZ17" s="24"/>
      <c r="BA17" s="23"/>
      <c r="BB17" s="24"/>
      <c r="BC17" s="23"/>
      <c r="BD17" s="25"/>
      <c r="BE17" s="24"/>
      <c r="BF17" s="24"/>
      <c r="BG17" s="24"/>
      <c r="BH17" s="24"/>
    </row>
    <row r="18" s="27" customFormat="1" ht="17.25" hidden="1">
      <c r="A18" s="28"/>
      <c r="B18" s="29" t="s">
        <v>28</v>
      </c>
      <c r="C18" s="30"/>
      <c r="D18" s="31">
        <f>D22+D23+D25+D32+D41+D45+D50+D51+D52+D53+D54+D55+D29+D35+D24</f>
        <v>1068359.7</v>
      </c>
      <c r="E18" s="31">
        <f>E22+E23+E25+E32+E41+E45+E50+E51+E52+E53+E54+E55+E29+E35+E24</f>
        <v>-144252.052</v>
      </c>
      <c r="F18" s="32">
        <f t="shared" ref="F18:F24" si="0">D18+E18</f>
        <v>924107.64800000004</v>
      </c>
      <c r="G18" s="31">
        <f>G22+G23+G25+G32+G41+G50+G51+G52+G53+G54+G55+G29+G24+G58+G62+G37+G47+G64</f>
        <v>81296.792000000001</v>
      </c>
      <c r="H18" s="32">
        <f t="shared" ref="H18:H24" si="1">F18+G18</f>
        <v>1005404.4399999999</v>
      </c>
      <c r="I18" s="31">
        <f>I22+I23+I25+I32+I41+I50+I51+I52+I53+I54+I55+I29+I24+I58+I62+I37+I47+I64</f>
        <v>0</v>
      </c>
      <c r="J18" s="32">
        <f t="shared" ref="J18:J24" si="2">H18+I18</f>
        <v>1005404.4399999999</v>
      </c>
      <c r="K18" s="31">
        <f>K22+K23+K25+K32+K41+K50+K51+K52+K53+K54+K55+K29+K24+K58+K62+K37+K47+K64</f>
        <v>-200000</v>
      </c>
      <c r="L18" s="32">
        <f t="shared" ref="L18:L81" si="3">J18+K18</f>
        <v>805404.43999999994</v>
      </c>
      <c r="M18" s="31">
        <f>M22+M23+M25+M32+M41+M50+M51+M52+M53+M54+M55+M29+M24+M58+M62+M37+M47+M64</f>
        <v>-187427.788</v>
      </c>
      <c r="N18" s="32">
        <f t="shared" ref="N18:N81" si="4">L18+M18</f>
        <v>617976.652</v>
      </c>
      <c r="O18" s="31">
        <f>O22+O23+O25+O32+O41+O50+O51+O52+O53+O54+O55+O29+O24+O58+O62+O37+O47+O64</f>
        <v>0</v>
      </c>
      <c r="P18" s="32">
        <f t="shared" ref="P18:P81" si="5">N18+O18</f>
        <v>617976.652</v>
      </c>
      <c r="Q18" s="31">
        <f>Q22+Q23+Q32+Q41+Q50+Q51+Q52+Q53+Q54+Q55+Q29+Q24+Q58+Q62+Q37+Q47+Q64+Q67+Q27</f>
        <v>98559.857000000004</v>
      </c>
      <c r="R18" s="32">
        <f t="shared" ref="R18:R81" si="6">P18+Q18</f>
        <v>716536.50899999996</v>
      </c>
      <c r="S18" s="32">
        <f>S22+S23+S32+S41+S50+S51+S52+S53+S54+S55+S29+S24+S58+S62+S37+S47+S64+S67+S27</f>
        <v>0</v>
      </c>
      <c r="T18" s="32">
        <f t="shared" ref="T18:T81" si="7">R18+S18</f>
        <v>716536.50899999996</v>
      </c>
      <c r="U18" s="32">
        <f>U22+U23+U32+U41+U50+U51+U52+U53+U54+U55+U29+U24+U58+U62+U37+U47+U64+U67+U27+U69</f>
        <v>0</v>
      </c>
      <c r="V18" s="32">
        <f t="shared" ref="V18:V81" si="8">T18+U18</f>
        <v>716536.50899999996</v>
      </c>
      <c r="W18" s="32">
        <f>W22+W23+W32+W41+W50+W51+W52+W53+W54+W55+W29+W24+W58+W62+W37+W47+W64+W67+W27+W69</f>
        <v>-89715.923999999999</v>
      </c>
      <c r="X18" s="32">
        <f t="shared" ref="X18:X81" si="9">V18+W18</f>
        <v>626820.58499999996</v>
      </c>
      <c r="Y18" s="32">
        <f>Y22+Y23+Y25+Y32+Y41+Y45+Y50+Y51+Y52+Y53+Y54+Y55+Y29+Y35+Y24</f>
        <v>1546628.3999999999</v>
      </c>
      <c r="Z18" s="31">
        <f>Z22+Z23+Z25+Z32+Z41+Z45+Z50+Z51+Z52+Z53+Z54+Z55+Z29+Z35+Z24</f>
        <v>-53186.599999999999</v>
      </c>
      <c r="AA18" s="32">
        <f t="shared" ref="AA18:AA81" si="10">Y18+Z18</f>
        <v>1493441.8</v>
      </c>
      <c r="AB18" s="31">
        <f>AB22+AB23+AB25+AB32+AB41+AB50+AB51+AB52+AB53+AB54+AB55+AB29+AB24+AB58+AB62+AB37+AB47+AB64</f>
        <v>310354.36499999999</v>
      </c>
      <c r="AC18" s="32">
        <f t="shared" ref="AC18:AC81" si="11">AA18+AB18</f>
        <v>1803796.165</v>
      </c>
      <c r="AD18" s="31">
        <f>AD22+AD23+AD25+AD32+AD41+AD50+AD51+AD52+AD53+AD54+AD55+AD29+AD24+AD58+AD62+AD37+AD47+AD64</f>
        <v>106973.177</v>
      </c>
      <c r="AE18" s="32">
        <f t="shared" ref="AE18:AE81" si="12">AC18+AD18</f>
        <v>1910769.3419999999</v>
      </c>
      <c r="AF18" s="31">
        <f>AF22+AF23+AF25+AF32+AF41+AF50+AF51+AF52+AF53+AF54+AF55+AF29+AF24+AF58+AF62+AF37+AF47+AF64</f>
        <v>0</v>
      </c>
      <c r="AG18" s="32">
        <f t="shared" ref="AG18:AG81" si="13">AE18+AF18</f>
        <v>1910769.3419999999</v>
      </c>
      <c r="AH18" s="31">
        <f>AH22+AH23+AH25+AH32+AH41+AH50+AH51+AH52+AH53+AH54+AH55+AH29+AH24+AH58+AH62+AH37+AH47+AH64</f>
        <v>292061.36599999998</v>
      </c>
      <c r="AI18" s="32">
        <f t="shared" ref="AI18:AI81" si="14">AG18+AH18</f>
        <v>2202830.7080000001</v>
      </c>
      <c r="AJ18" s="31">
        <f>AJ22+AJ23+AJ25+AJ32+AJ41+AJ50+AJ51+AJ52+AJ53+AJ54+AJ55+AJ29+AJ24+AJ58+AJ62+AJ37+AJ47+AJ64</f>
        <v>0</v>
      </c>
      <c r="AK18" s="32">
        <f t="shared" ref="AK18:AK81" si="15">AI18+AJ18</f>
        <v>2202830.7080000001</v>
      </c>
      <c r="AL18" s="31">
        <f>AL22+AL23+AL25+AL32+AL41+AL50+AL51+AL52+AL53+AL54+AL55+AL29+AL24+AL58+AL62+AL37+AL47+AL64+AL67</f>
        <v>-447070.72899999999</v>
      </c>
      <c r="AM18" s="32">
        <f t="shared" ref="AM18:AM81" si="16">AK18+AL18</f>
        <v>1755759.9790000001</v>
      </c>
      <c r="AN18" s="32">
        <f>AN22+AN23+AN25+AN32+AN41+AN50+AN51+AN52+AN53+AN54+AN55+AN29+AN24+AN58+AN62+AN37+AN47+AN64+AN67</f>
        <v>0</v>
      </c>
      <c r="AO18" s="32">
        <f t="shared" ref="AO18:AO81" si="17">AM18+AN18</f>
        <v>1755759.9790000001</v>
      </c>
      <c r="AP18" s="32">
        <f>AP22+AP23+AP32+AP41+AP50+AP51+AP52+AP53+AP54+AP55+AP29+AP24+AP58+AP62+AP37+AP47+AP64+AP67+AP27+AP69</f>
        <v>0</v>
      </c>
      <c r="AQ18" s="32">
        <f t="shared" ref="AQ18:AQ81" si="18">AO18+AP18</f>
        <v>1755759.9790000001</v>
      </c>
      <c r="AR18" s="32">
        <f>AR22+AR23+AR32+AR41+AR50+AR51+AR52+AR53+AR54+AR55+AR29+AR24+AR58+AR62+AR37+AR47+AR64+AR67+AR27+AR69</f>
        <v>101419.864</v>
      </c>
      <c r="AS18" s="32">
        <f t="shared" ref="AS18:AS81" si="19">AQ18+AR18</f>
        <v>1857179.8430000001</v>
      </c>
      <c r="AT18" s="32">
        <f>AT22+AT23+AT25+AT32+AT41+AT45+AT50+AT51+AT52+AT53+AT54+AT55+AT29+AT35+AT24</f>
        <v>1860920.1000000001</v>
      </c>
      <c r="AU18" s="31">
        <f>AU22+AU23+AU25+AU32+AU41+AU45+AU50+AU51+AU52+AU53+AU54+AU55+AU29+AU35+AU24</f>
        <v>-70868.899999999994</v>
      </c>
      <c r="AV18" s="32">
        <f t="shared" ref="AV18:AV81" si="20">AT18+AU18</f>
        <v>1790051.2</v>
      </c>
      <c r="AW18" s="31">
        <f>AW22+AW23+AW25+AW32+AW41+AW50+AW51+AW52+AW53+AW54+AW55+AW29+AW24+AW58+AW62+AW37+AW47+AW64</f>
        <v>380618.08399999997</v>
      </c>
      <c r="AX18" s="32">
        <f t="shared" ref="AX18:AX81" si="21">AV18+AW18</f>
        <v>2170669.284</v>
      </c>
      <c r="AY18" s="31">
        <f>AY22+AY23+AY25+AY32+AY41+AY50+AY51+AY52+AY53+AY54+AY55+AY29+AY24+AY58+AY62+AY37+AY47+AY64</f>
        <v>0</v>
      </c>
      <c r="AZ18" s="32">
        <f t="shared" ref="AZ18:AZ81" si="22">AX18+AY18</f>
        <v>2170669.284</v>
      </c>
      <c r="BA18" s="31">
        <f>BA22+BA23+BA25+BA32+BA41+BA50+BA51+BA52+BA53+BA54+BA55+BA29+BA24+BA58+BA62+BA37+BA47+BA64</f>
        <v>250797.60000000001</v>
      </c>
      <c r="BB18" s="32">
        <f t="shared" ref="BB18:BB81" si="23">AZ18+BA18</f>
        <v>2421466.8840000001</v>
      </c>
      <c r="BC18" s="31">
        <f>BC22+BC23+BC25+BC32+BC41+BC50+BC51+BC52+BC53+BC54+BC55+BC29+BC24+BC58+BC62+BC37+BC47+BC64+BC67</f>
        <v>0</v>
      </c>
      <c r="BD18" s="33">
        <f t="shared" ref="BD18:BD81" si="24">BB18+BC18</f>
        <v>2421466.8840000001</v>
      </c>
      <c r="BE18" s="32">
        <f>BE22+BE23+BE32+BE41+BE50+BE51+BE52+BE53+BE54+BE55+BE29+BE24+BE58+BE62+BE37+BE47+BE64+BE67+BE27+BE69</f>
        <v>960.192000000039</v>
      </c>
      <c r="BF18" s="32">
        <f t="shared" ref="BF18:BF81" si="25">BD18+BE18</f>
        <v>2422427.0759999999</v>
      </c>
      <c r="BG18" s="32">
        <f>BG22+BG23+BG32+BG41+BG50+BG51+BG52+BG53+BG54+BG55+BG29+BG24+BG58+BG62+BG37+BG47+BG64+BG67+BG27+BG69</f>
        <v>0</v>
      </c>
      <c r="BH18" s="32">
        <f t="shared" ref="BH18:BH81" si="26">BF18+BG18</f>
        <v>2422427.0759999999</v>
      </c>
      <c r="BI18" s="34"/>
      <c r="BJ18" s="35" t="s">
        <v>29</v>
      </c>
      <c r="BK18" s="36"/>
    </row>
    <row r="19" ht="17.25">
      <c r="A19" s="20"/>
      <c r="B19" s="37" t="s">
        <v>30</v>
      </c>
      <c r="C19" s="38" t="s">
        <v>26</v>
      </c>
      <c r="D19" s="23">
        <f>D33+D42</f>
        <v>261868.10000000001</v>
      </c>
      <c r="E19" s="23">
        <f>E33+E42</f>
        <v>0</v>
      </c>
      <c r="F19" s="24">
        <f t="shared" si="0"/>
        <v>261868.10000000001</v>
      </c>
      <c r="G19" s="23">
        <f>G33+G42</f>
        <v>0</v>
      </c>
      <c r="H19" s="24">
        <f t="shared" si="1"/>
        <v>261868.10000000001</v>
      </c>
      <c r="I19" s="23">
        <f>I33+I42</f>
        <v>0</v>
      </c>
      <c r="J19" s="24">
        <f t="shared" si="2"/>
        <v>261868.10000000001</v>
      </c>
      <c r="K19" s="23">
        <f>K33+K42+K48</f>
        <v>50058.5</v>
      </c>
      <c r="L19" s="24">
        <f t="shared" si="3"/>
        <v>311926.59999999998</v>
      </c>
      <c r="M19" s="23">
        <f>M33+M42+M48</f>
        <v>0</v>
      </c>
      <c r="N19" s="24">
        <f t="shared" si="4"/>
        <v>311926.59999999998</v>
      </c>
      <c r="O19" s="23">
        <f>O33+O42+O48</f>
        <v>0</v>
      </c>
      <c r="P19" s="24">
        <f t="shared" si="5"/>
        <v>311926.59999999998</v>
      </c>
      <c r="Q19" s="23">
        <f>Q33+Q42+Q48+Q68</f>
        <v>23800</v>
      </c>
      <c r="R19" s="24">
        <f t="shared" si="6"/>
        <v>335726.59999999998</v>
      </c>
      <c r="S19" s="24">
        <f>S33+S42+S48+S68</f>
        <v>0</v>
      </c>
      <c r="T19" s="24">
        <f t="shared" si="7"/>
        <v>335726.59999999998</v>
      </c>
      <c r="U19" s="24">
        <f>U33+U42+U48+U68</f>
        <v>0</v>
      </c>
      <c r="V19" s="24">
        <f t="shared" si="8"/>
        <v>335726.59999999998</v>
      </c>
      <c r="W19" s="24">
        <f>W33+W42+W48+W68</f>
        <v>0</v>
      </c>
      <c r="X19" s="24">
        <f t="shared" si="9"/>
        <v>335726.59999999998</v>
      </c>
      <c r="Y19" s="24">
        <f>Y33+Y42</f>
        <v>345180.79999999999</v>
      </c>
      <c r="Z19" s="23">
        <f>Z33+Z42</f>
        <v>0</v>
      </c>
      <c r="AA19" s="24">
        <f t="shared" si="10"/>
        <v>345180.79999999999</v>
      </c>
      <c r="AB19" s="23">
        <f>AB33+AB42</f>
        <v>0</v>
      </c>
      <c r="AC19" s="24">
        <f t="shared" si="11"/>
        <v>345180.79999999999</v>
      </c>
      <c r="AD19" s="23">
        <f>AD33+AD42+AD48</f>
        <v>142000</v>
      </c>
      <c r="AE19" s="24">
        <f t="shared" si="12"/>
        <v>487180.79999999999</v>
      </c>
      <c r="AF19" s="23">
        <f>AF33+AF42+AF48</f>
        <v>0</v>
      </c>
      <c r="AG19" s="24">
        <f t="shared" si="13"/>
        <v>487180.79999999999</v>
      </c>
      <c r="AH19" s="23">
        <f>AH33+AH42+AH48</f>
        <v>0</v>
      </c>
      <c r="AI19" s="24">
        <f t="shared" si="14"/>
        <v>487180.79999999999</v>
      </c>
      <c r="AJ19" s="23">
        <f>AJ33+AJ42+AJ48</f>
        <v>0</v>
      </c>
      <c r="AK19" s="24">
        <f t="shared" si="15"/>
        <v>487180.79999999999</v>
      </c>
      <c r="AL19" s="23">
        <f>AL33+AL42+AL48+AL68</f>
        <v>0</v>
      </c>
      <c r="AM19" s="24">
        <f t="shared" si="16"/>
        <v>487180.79999999999</v>
      </c>
      <c r="AN19" s="24">
        <f>AN33+AN42+AN48+AN68</f>
        <v>0</v>
      </c>
      <c r="AO19" s="24">
        <f t="shared" si="17"/>
        <v>487180.79999999999</v>
      </c>
      <c r="AP19" s="24">
        <f>AP33+AP42+AP48+AP68</f>
        <v>0</v>
      </c>
      <c r="AQ19" s="24">
        <f t="shared" si="18"/>
        <v>487180.79999999999</v>
      </c>
      <c r="AR19" s="24">
        <f>AR33+AR42+AR48+AR68</f>
        <v>0</v>
      </c>
      <c r="AS19" s="24">
        <f t="shared" si="19"/>
        <v>487180.79999999999</v>
      </c>
      <c r="AT19" s="24">
        <f>AT33+AT42</f>
        <v>0</v>
      </c>
      <c r="AU19" s="23">
        <f>AU33+AU42</f>
        <v>0</v>
      </c>
      <c r="AV19" s="24">
        <f t="shared" si="20"/>
        <v>0</v>
      </c>
      <c r="AW19" s="23">
        <f>AW33+AW42</f>
        <v>0</v>
      </c>
      <c r="AX19" s="24">
        <f t="shared" si="21"/>
        <v>0</v>
      </c>
      <c r="AY19" s="23">
        <f>AY33+AY42+AY48</f>
        <v>0</v>
      </c>
      <c r="AZ19" s="24">
        <f t="shared" si="22"/>
        <v>0</v>
      </c>
      <c r="BA19" s="23">
        <f>BA33+BA42+BA48</f>
        <v>0</v>
      </c>
      <c r="BB19" s="24">
        <f t="shared" si="23"/>
        <v>0</v>
      </c>
      <c r="BC19" s="23">
        <f>BU19+CD19+CJ19+DD19</f>
        <v>0</v>
      </c>
      <c r="BD19" s="25">
        <f t="shared" si="24"/>
        <v>0</v>
      </c>
      <c r="BE19" s="24">
        <f>BW19+CF19+CL19+DF19</f>
        <v>0</v>
      </c>
      <c r="BF19" s="24">
        <f t="shared" si="25"/>
        <v>0</v>
      </c>
      <c r="BG19" s="24">
        <f>BY19+CH19+CN19+DH19</f>
        <v>0</v>
      </c>
      <c r="BH19" s="24">
        <f t="shared" si="26"/>
        <v>0</v>
      </c>
      <c r="BK19" s="39"/>
    </row>
    <row r="20" ht="17.25">
      <c r="A20" s="20"/>
      <c r="B20" s="40" t="s">
        <v>31</v>
      </c>
      <c r="C20" s="38" t="s">
        <v>26</v>
      </c>
      <c r="D20" s="23">
        <f>D43</f>
        <v>500584.59999999998</v>
      </c>
      <c r="E20" s="23">
        <f>E43</f>
        <v>0</v>
      </c>
      <c r="F20" s="24">
        <f t="shared" si="0"/>
        <v>500584.59999999998</v>
      </c>
      <c r="G20" s="23">
        <f>G43</f>
        <v>-50058.459999999999</v>
      </c>
      <c r="H20" s="24">
        <f t="shared" si="1"/>
        <v>450526.14000000001</v>
      </c>
      <c r="I20" s="23">
        <f>I43</f>
        <v>0</v>
      </c>
      <c r="J20" s="24">
        <f t="shared" si="2"/>
        <v>450526.14000000001</v>
      </c>
      <c r="K20" s="23">
        <f>K43</f>
        <v>0</v>
      </c>
      <c r="L20" s="24">
        <f t="shared" si="3"/>
        <v>450526.14000000001</v>
      </c>
      <c r="M20" s="23">
        <f>M43</f>
        <v>0</v>
      </c>
      <c r="N20" s="24">
        <f t="shared" si="4"/>
        <v>450526.14000000001</v>
      </c>
      <c r="O20" s="23">
        <f>O43</f>
        <v>0</v>
      </c>
      <c r="P20" s="24">
        <f t="shared" si="5"/>
        <v>450526.14000000001</v>
      </c>
      <c r="Q20" s="23">
        <f>Q43</f>
        <v>0</v>
      </c>
      <c r="R20" s="24">
        <f t="shared" si="6"/>
        <v>450526.14000000001</v>
      </c>
      <c r="S20" s="24">
        <f>S43</f>
        <v>0</v>
      </c>
      <c r="T20" s="24">
        <f t="shared" si="7"/>
        <v>450526.14000000001</v>
      </c>
      <c r="U20" s="24">
        <f>U43</f>
        <v>0</v>
      </c>
      <c r="V20" s="24">
        <f t="shared" si="8"/>
        <v>450526.14000000001</v>
      </c>
      <c r="W20" s="24">
        <f>W43</f>
        <v>0</v>
      </c>
      <c r="X20" s="24">
        <f t="shared" si="9"/>
        <v>450526.14000000001</v>
      </c>
      <c r="Y20" s="24">
        <f>Y43</f>
        <v>0</v>
      </c>
      <c r="Z20" s="23">
        <f>Z43</f>
        <v>0</v>
      </c>
      <c r="AA20" s="24">
        <f t="shared" si="10"/>
        <v>0</v>
      </c>
      <c r="AB20" s="23">
        <f>AB43</f>
        <v>0</v>
      </c>
      <c r="AC20" s="24">
        <f t="shared" si="11"/>
        <v>0</v>
      </c>
      <c r="AD20" s="23">
        <f>AD43</f>
        <v>0</v>
      </c>
      <c r="AE20" s="24">
        <f t="shared" si="12"/>
        <v>0</v>
      </c>
      <c r="AF20" s="23">
        <f>AF43</f>
        <v>0</v>
      </c>
      <c r="AG20" s="24">
        <f t="shared" si="13"/>
        <v>0</v>
      </c>
      <c r="AH20" s="23">
        <f>AH43</f>
        <v>0</v>
      </c>
      <c r="AI20" s="24">
        <f t="shared" si="14"/>
        <v>0</v>
      </c>
      <c r="AJ20" s="23">
        <f>AJ43</f>
        <v>0</v>
      </c>
      <c r="AK20" s="24">
        <f t="shared" si="15"/>
        <v>0</v>
      </c>
      <c r="AL20" s="23">
        <f>AL43</f>
        <v>0</v>
      </c>
      <c r="AM20" s="24">
        <f t="shared" si="16"/>
        <v>0</v>
      </c>
      <c r="AN20" s="24">
        <f>AN43</f>
        <v>0</v>
      </c>
      <c r="AO20" s="24">
        <f t="shared" si="17"/>
        <v>0</v>
      </c>
      <c r="AP20" s="24">
        <f>AP43</f>
        <v>0</v>
      </c>
      <c r="AQ20" s="24">
        <f t="shared" si="18"/>
        <v>0</v>
      </c>
      <c r="AR20" s="24">
        <f>AR43</f>
        <v>0</v>
      </c>
      <c r="AS20" s="24">
        <f t="shared" si="19"/>
        <v>0</v>
      </c>
      <c r="AT20" s="24">
        <f>AT43</f>
        <v>0</v>
      </c>
      <c r="AU20" s="23">
        <f>AU43</f>
        <v>0</v>
      </c>
      <c r="AV20" s="24">
        <f t="shared" si="20"/>
        <v>0</v>
      </c>
      <c r="AW20" s="23">
        <f>AW43</f>
        <v>0</v>
      </c>
      <c r="AX20" s="24">
        <f t="shared" si="21"/>
        <v>0</v>
      </c>
      <c r="AY20" s="23">
        <f>AY43</f>
        <v>0</v>
      </c>
      <c r="AZ20" s="24">
        <f t="shared" si="22"/>
        <v>0</v>
      </c>
      <c r="BA20" s="23">
        <f>BA43</f>
        <v>0</v>
      </c>
      <c r="BB20" s="24">
        <f t="shared" si="23"/>
        <v>0</v>
      </c>
      <c r="BC20" s="23">
        <f>BC43</f>
        <v>0</v>
      </c>
      <c r="BD20" s="25">
        <f t="shared" si="24"/>
        <v>0</v>
      </c>
      <c r="BE20" s="24">
        <f>BE43</f>
        <v>0</v>
      </c>
      <c r="BF20" s="24">
        <f t="shared" si="25"/>
        <v>0</v>
      </c>
      <c r="BG20" s="24">
        <f>BG43</f>
        <v>0</v>
      </c>
      <c r="BH20" s="24">
        <f t="shared" si="26"/>
        <v>0</v>
      </c>
      <c r="BK20" s="39"/>
    </row>
    <row r="21" ht="17.25">
      <c r="A21" s="20"/>
      <c r="B21" s="40" t="s">
        <v>32</v>
      </c>
      <c r="C21" s="38" t="s">
        <v>26</v>
      </c>
      <c r="D21" s="23"/>
      <c r="E21" s="23">
        <f>E34</f>
        <v>122807.7</v>
      </c>
      <c r="F21" s="24">
        <f t="shared" si="0"/>
        <v>122807.7</v>
      </c>
      <c r="G21" s="23">
        <f>G34+G59+G63+G38+G44+G49</f>
        <v>545340.29700000002</v>
      </c>
      <c r="H21" s="24">
        <f t="shared" si="1"/>
        <v>668147.99699999997</v>
      </c>
      <c r="I21" s="23">
        <f>I34+I59+I63+I38+I44+I49</f>
        <v>0</v>
      </c>
      <c r="J21" s="24">
        <f t="shared" si="2"/>
        <v>668147.99699999997</v>
      </c>
      <c r="K21" s="23">
        <f>K34+K59+K63+K38+K44+K49</f>
        <v>184348.644</v>
      </c>
      <c r="L21" s="24">
        <f t="shared" si="3"/>
        <v>852496.64099999995</v>
      </c>
      <c r="M21" s="23">
        <f>M34+M59+M63+M38+M44+M49+M28</f>
        <v>281632.84299999999</v>
      </c>
      <c r="N21" s="24">
        <f t="shared" si="4"/>
        <v>1134129.4839999999</v>
      </c>
      <c r="O21" s="23">
        <f>O34+O59+O63+O38+O44+O49+O28</f>
        <v>0</v>
      </c>
      <c r="P21" s="24">
        <f t="shared" si="5"/>
        <v>1134129.4839999999</v>
      </c>
      <c r="Q21" s="23">
        <f>Q34+Q59+Q63+Q38+Q44+Q49+Q28</f>
        <v>407119.46299999999</v>
      </c>
      <c r="R21" s="24">
        <f t="shared" si="6"/>
        <v>1541248.9469999999</v>
      </c>
      <c r="S21" s="24">
        <f>S34+S59+S63+S38+S44+S49+S28</f>
        <v>0</v>
      </c>
      <c r="T21" s="24">
        <f t="shared" si="7"/>
        <v>1541248.9469999999</v>
      </c>
      <c r="U21" s="24">
        <f>U34+U59+U63+U38+U44+U49+U28</f>
        <v>0</v>
      </c>
      <c r="V21" s="24">
        <f t="shared" si="8"/>
        <v>1541248.9469999999</v>
      </c>
      <c r="W21" s="24">
        <f>W34+W59+W63+W38+W44+W49+W28</f>
        <v>0</v>
      </c>
      <c r="X21" s="24">
        <f t="shared" si="9"/>
        <v>1541248.9469999999</v>
      </c>
      <c r="Y21" s="24"/>
      <c r="Z21" s="23">
        <f>Z34</f>
        <v>0</v>
      </c>
      <c r="AA21" s="24">
        <f t="shared" si="10"/>
        <v>0</v>
      </c>
      <c r="AB21" s="23">
        <f>AB34+AB59+AB63+AB38+AB44+AB49</f>
        <v>0</v>
      </c>
      <c r="AC21" s="24">
        <f t="shared" si="11"/>
        <v>0</v>
      </c>
      <c r="AD21" s="23">
        <f>AD34+AD59+AD63+AD38+AD44+AD49</f>
        <v>0</v>
      </c>
      <c r="AE21" s="24">
        <f t="shared" si="12"/>
        <v>0</v>
      </c>
      <c r="AF21" s="23">
        <f>AF34+AF59+AF63+AF38+AF44+AF49</f>
        <v>0</v>
      </c>
      <c r="AG21" s="24">
        <f t="shared" si="13"/>
        <v>0</v>
      </c>
      <c r="AH21" s="23">
        <f>AH34+AH59+AH63+AH38+AH44+AH49+AH28</f>
        <v>0</v>
      </c>
      <c r="AI21" s="24">
        <f t="shared" si="14"/>
        <v>0</v>
      </c>
      <c r="AJ21" s="23">
        <f>AJ34+AJ59+AJ63+AJ38+AJ44+AJ49+AJ28</f>
        <v>0</v>
      </c>
      <c r="AK21" s="24">
        <f t="shared" si="15"/>
        <v>0</v>
      </c>
      <c r="AL21" s="23">
        <f>AL34+AL59+AL63+AL38+AL44+AL49+AL28</f>
        <v>0</v>
      </c>
      <c r="AM21" s="24">
        <f t="shared" si="16"/>
        <v>0</v>
      </c>
      <c r="AN21" s="24">
        <f>AN34+AN59+AN63+AN38+AN44+AN49+AN28</f>
        <v>0</v>
      </c>
      <c r="AO21" s="24">
        <f t="shared" si="17"/>
        <v>0</v>
      </c>
      <c r="AP21" s="24">
        <f>AP34+AP59+AP63+AP38+AP44+AP49+AP28</f>
        <v>0</v>
      </c>
      <c r="AQ21" s="24">
        <f t="shared" si="18"/>
        <v>0</v>
      </c>
      <c r="AR21" s="24">
        <f>AR34+AR59+AR63+AR38+AR44+AR49+AR28</f>
        <v>0</v>
      </c>
      <c r="AS21" s="24">
        <f t="shared" si="19"/>
        <v>0</v>
      </c>
      <c r="AT21" s="24"/>
      <c r="AU21" s="23">
        <f>AU34</f>
        <v>0</v>
      </c>
      <c r="AV21" s="24">
        <f t="shared" si="20"/>
        <v>0</v>
      </c>
      <c r="AW21" s="23">
        <f>AW34+AW59+AW63+AW38+AW44+AW49</f>
        <v>0</v>
      </c>
      <c r="AX21" s="24">
        <f t="shared" si="21"/>
        <v>0</v>
      </c>
      <c r="AY21" s="23">
        <f>AY34+AY59+AY63+AY38+AY44+AY49</f>
        <v>0</v>
      </c>
      <c r="AZ21" s="24">
        <f t="shared" si="22"/>
        <v>0</v>
      </c>
      <c r="BA21" s="23">
        <f>BA34+BA59+BA63+BA38+BA44+BA49+BA28</f>
        <v>0</v>
      </c>
      <c r="BB21" s="24">
        <f t="shared" si="23"/>
        <v>0</v>
      </c>
      <c r="BC21" s="23">
        <f>BC34+BC59+BC63+BC38+BC44+BC49+BC28</f>
        <v>0</v>
      </c>
      <c r="BD21" s="25">
        <f t="shared" si="24"/>
        <v>0</v>
      </c>
      <c r="BE21" s="24">
        <f>BE34+BE59+BE63+BE38+BE44+BE49+BE28</f>
        <v>0</v>
      </c>
      <c r="BF21" s="24">
        <f t="shared" si="25"/>
        <v>0</v>
      </c>
      <c r="BG21" s="24">
        <f>BG34+BG59+BG63+BG38+BG44+BG49+BG28</f>
        <v>0</v>
      </c>
      <c r="BH21" s="24">
        <f t="shared" si="26"/>
        <v>0</v>
      </c>
      <c r="BK21" s="39"/>
    </row>
    <row r="22" ht="51.75" hidden="1">
      <c r="A22" s="20" t="s">
        <v>33</v>
      </c>
      <c r="B22" s="40" t="s">
        <v>34</v>
      </c>
      <c r="C22" s="37" t="s">
        <v>35</v>
      </c>
      <c r="D22" s="41">
        <v>204896.29999999999</v>
      </c>
      <c r="E22" s="23"/>
      <c r="F22" s="24">
        <f t="shared" si="0"/>
        <v>204896.29999999999</v>
      </c>
      <c r="G22" s="23"/>
      <c r="H22" s="24">
        <f t="shared" si="1"/>
        <v>204896.29999999999</v>
      </c>
      <c r="I22" s="23"/>
      <c r="J22" s="24">
        <f t="shared" si="2"/>
        <v>204896.29999999999</v>
      </c>
      <c r="K22" s="23">
        <v>-200000</v>
      </c>
      <c r="L22" s="24">
        <f t="shared" si="3"/>
        <v>4896.2999999999902</v>
      </c>
      <c r="M22" s="23">
        <v>-4896.3000000000002</v>
      </c>
      <c r="N22" s="24">
        <f t="shared" si="4"/>
        <v>0</v>
      </c>
      <c r="O22" s="23"/>
      <c r="P22" s="24">
        <f t="shared" si="5"/>
        <v>0</v>
      </c>
      <c r="Q22" s="23"/>
      <c r="R22" s="24">
        <f t="shared" si="6"/>
        <v>0</v>
      </c>
      <c r="S22" s="24"/>
      <c r="T22" s="24">
        <f t="shared" si="7"/>
        <v>0</v>
      </c>
      <c r="U22" s="24"/>
      <c r="V22" s="24">
        <f t="shared" si="8"/>
        <v>0</v>
      </c>
      <c r="W22" s="42"/>
      <c r="X22" s="24">
        <f t="shared" si="9"/>
        <v>0</v>
      </c>
      <c r="Y22" s="43">
        <v>305572.29999999999</v>
      </c>
      <c r="Z22" s="23">
        <v>-53186.599999999999</v>
      </c>
      <c r="AA22" s="24">
        <f t="shared" si="10"/>
        <v>252385.70000000001</v>
      </c>
      <c r="AB22" s="23"/>
      <c r="AC22" s="24">
        <f t="shared" si="11"/>
        <v>252385.70000000001</v>
      </c>
      <c r="AD22" s="23">
        <v>200000</v>
      </c>
      <c r="AE22" s="24">
        <f t="shared" si="12"/>
        <v>452385.70000000001</v>
      </c>
      <c r="AF22" s="23"/>
      <c r="AG22" s="24">
        <f t="shared" si="13"/>
        <v>452385.70000000001</v>
      </c>
      <c r="AH22" s="23"/>
      <c r="AI22" s="24">
        <f t="shared" si="14"/>
        <v>452385.70000000001</v>
      </c>
      <c r="AJ22" s="23"/>
      <c r="AK22" s="24">
        <f t="shared" si="15"/>
        <v>452385.70000000001</v>
      </c>
      <c r="AL22" s="23">
        <v>-452385.70000000001</v>
      </c>
      <c r="AM22" s="24">
        <f t="shared" si="16"/>
        <v>0</v>
      </c>
      <c r="AN22" s="24"/>
      <c r="AO22" s="24">
        <f t="shared" si="17"/>
        <v>0</v>
      </c>
      <c r="AP22" s="24"/>
      <c r="AQ22" s="24">
        <f t="shared" si="18"/>
        <v>0</v>
      </c>
      <c r="AR22" s="42"/>
      <c r="AS22" s="24">
        <f t="shared" si="19"/>
        <v>0</v>
      </c>
      <c r="AT22" s="43">
        <v>0</v>
      </c>
      <c r="AU22" s="41"/>
      <c r="AV22" s="24">
        <f t="shared" si="20"/>
        <v>0</v>
      </c>
      <c r="AW22" s="23"/>
      <c r="AX22" s="24">
        <f t="shared" si="21"/>
        <v>0</v>
      </c>
      <c r="AY22" s="23"/>
      <c r="AZ22" s="24">
        <f t="shared" si="22"/>
        <v>0</v>
      </c>
      <c r="BA22" s="23"/>
      <c r="BB22" s="24">
        <f t="shared" si="23"/>
        <v>0</v>
      </c>
      <c r="BC22" s="23"/>
      <c r="BD22" s="25">
        <f t="shared" si="24"/>
        <v>0</v>
      </c>
      <c r="BE22" s="24"/>
      <c r="BF22" s="24">
        <f t="shared" si="25"/>
        <v>0</v>
      </c>
      <c r="BG22" s="42"/>
      <c r="BH22" s="24">
        <f t="shared" si="26"/>
        <v>0</v>
      </c>
      <c r="BI22" s="4" t="s">
        <v>36</v>
      </c>
      <c r="BJ22" s="5" t="s">
        <v>29</v>
      </c>
      <c r="BK22" s="39"/>
    </row>
    <row r="23" ht="51.75">
      <c r="A23" s="20" t="s">
        <v>33</v>
      </c>
      <c r="B23" s="40" t="s">
        <v>37</v>
      </c>
      <c r="C23" s="37" t="s">
        <v>35</v>
      </c>
      <c r="D23" s="23">
        <v>62244.099999999999</v>
      </c>
      <c r="E23" s="23">
        <v>-21444.351999999999</v>
      </c>
      <c r="F23" s="24">
        <f t="shared" si="0"/>
        <v>40799.748</v>
      </c>
      <c r="G23" s="23">
        <v>596.89499999999998</v>
      </c>
      <c r="H23" s="24">
        <f t="shared" si="1"/>
        <v>41396.642999999996</v>
      </c>
      <c r="I23" s="23"/>
      <c r="J23" s="24">
        <f t="shared" si="2"/>
        <v>41396.642999999996</v>
      </c>
      <c r="K23" s="23"/>
      <c r="L23" s="24">
        <f t="shared" si="3"/>
        <v>41396.642999999996</v>
      </c>
      <c r="M23" s="23"/>
      <c r="N23" s="24">
        <f t="shared" si="4"/>
        <v>41396.642999999996</v>
      </c>
      <c r="O23" s="23"/>
      <c r="P23" s="24">
        <f t="shared" si="5"/>
        <v>41396.642999999996</v>
      </c>
      <c r="Q23" s="23"/>
      <c r="R23" s="24">
        <f t="shared" si="6"/>
        <v>41396.642999999996</v>
      </c>
      <c r="S23" s="24"/>
      <c r="T23" s="24">
        <f t="shared" si="7"/>
        <v>41396.642999999996</v>
      </c>
      <c r="U23" s="24"/>
      <c r="V23" s="24">
        <f t="shared" si="8"/>
        <v>41396.642999999996</v>
      </c>
      <c r="W23" s="24"/>
      <c r="X23" s="24">
        <f t="shared" si="9"/>
        <v>41396.642999999996</v>
      </c>
      <c r="Y23" s="24">
        <v>0</v>
      </c>
      <c r="Z23" s="23"/>
      <c r="AA23" s="24">
        <f t="shared" si="10"/>
        <v>0</v>
      </c>
      <c r="AB23" s="23"/>
      <c r="AC23" s="24">
        <f t="shared" si="11"/>
        <v>0</v>
      </c>
      <c r="AD23" s="23"/>
      <c r="AE23" s="24">
        <f t="shared" si="12"/>
        <v>0</v>
      </c>
      <c r="AF23" s="23"/>
      <c r="AG23" s="24">
        <f t="shared" si="13"/>
        <v>0</v>
      </c>
      <c r="AH23" s="23"/>
      <c r="AI23" s="24">
        <f t="shared" si="14"/>
        <v>0</v>
      </c>
      <c r="AJ23" s="23"/>
      <c r="AK23" s="24">
        <f t="shared" si="15"/>
        <v>0</v>
      </c>
      <c r="AL23" s="23"/>
      <c r="AM23" s="24">
        <f t="shared" si="16"/>
        <v>0</v>
      </c>
      <c r="AN23" s="24"/>
      <c r="AO23" s="24">
        <f t="shared" si="17"/>
        <v>0</v>
      </c>
      <c r="AP23" s="24"/>
      <c r="AQ23" s="24">
        <f t="shared" si="18"/>
        <v>0</v>
      </c>
      <c r="AR23" s="24"/>
      <c r="AS23" s="24">
        <f t="shared" si="19"/>
        <v>0</v>
      </c>
      <c r="AT23" s="24">
        <v>0</v>
      </c>
      <c r="AU23" s="23"/>
      <c r="AV23" s="24">
        <f t="shared" si="20"/>
        <v>0</v>
      </c>
      <c r="AW23" s="23"/>
      <c r="AX23" s="24">
        <f t="shared" si="21"/>
        <v>0</v>
      </c>
      <c r="AY23" s="23"/>
      <c r="AZ23" s="24">
        <f t="shared" si="22"/>
        <v>0</v>
      </c>
      <c r="BA23" s="23"/>
      <c r="BB23" s="24">
        <f t="shared" si="23"/>
        <v>0</v>
      </c>
      <c r="BC23" s="23"/>
      <c r="BD23" s="25">
        <f t="shared" si="24"/>
        <v>0</v>
      </c>
      <c r="BE23" s="24"/>
      <c r="BF23" s="24">
        <f t="shared" si="25"/>
        <v>0</v>
      </c>
      <c r="BG23" s="24"/>
      <c r="BH23" s="24">
        <f t="shared" si="26"/>
        <v>0</v>
      </c>
      <c r="BI23" s="4" t="s">
        <v>38</v>
      </c>
      <c r="BK23" s="39"/>
    </row>
    <row r="24" ht="34.5" customHeight="1">
      <c r="A24" s="44" t="s">
        <v>39</v>
      </c>
      <c r="B24" s="37" t="s">
        <v>40</v>
      </c>
      <c r="C24" s="37" t="s">
        <v>41</v>
      </c>
      <c r="D24" s="23">
        <v>0</v>
      </c>
      <c r="E24" s="23"/>
      <c r="F24" s="24">
        <f t="shared" si="0"/>
        <v>0</v>
      </c>
      <c r="G24" s="23"/>
      <c r="H24" s="24">
        <f t="shared" si="1"/>
        <v>0</v>
      </c>
      <c r="I24" s="23"/>
      <c r="J24" s="24">
        <f t="shared" si="2"/>
        <v>0</v>
      </c>
      <c r="K24" s="23"/>
      <c r="L24" s="24">
        <f t="shared" si="3"/>
        <v>0</v>
      </c>
      <c r="M24" s="23"/>
      <c r="N24" s="24">
        <f t="shared" si="4"/>
        <v>0</v>
      </c>
      <c r="O24" s="23"/>
      <c r="P24" s="24">
        <f t="shared" si="5"/>
        <v>0</v>
      </c>
      <c r="Q24" s="23"/>
      <c r="R24" s="24">
        <f t="shared" si="6"/>
        <v>0</v>
      </c>
      <c r="S24" s="24"/>
      <c r="T24" s="24">
        <f t="shared" si="7"/>
        <v>0</v>
      </c>
      <c r="U24" s="24"/>
      <c r="V24" s="24">
        <f t="shared" si="8"/>
        <v>0</v>
      </c>
      <c r="W24" s="24"/>
      <c r="X24" s="24">
        <f t="shared" si="9"/>
        <v>0</v>
      </c>
      <c r="Y24" s="24">
        <v>0</v>
      </c>
      <c r="Z24" s="23"/>
      <c r="AA24" s="24">
        <f t="shared" si="10"/>
        <v>0</v>
      </c>
      <c r="AB24" s="23"/>
      <c r="AC24" s="24">
        <f t="shared" si="11"/>
        <v>0</v>
      </c>
      <c r="AD24" s="23"/>
      <c r="AE24" s="24">
        <f t="shared" si="12"/>
        <v>0</v>
      </c>
      <c r="AF24" s="23"/>
      <c r="AG24" s="24">
        <f t="shared" si="13"/>
        <v>0</v>
      </c>
      <c r="AH24" s="23"/>
      <c r="AI24" s="24">
        <f t="shared" si="14"/>
        <v>0</v>
      </c>
      <c r="AJ24" s="23"/>
      <c r="AK24" s="24">
        <f t="shared" si="15"/>
        <v>0</v>
      </c>
      <c r="AL24" s="23"/>
      <c r="AM24" s="24">
        <f t="shared" si="16"/>
        <v>0</v>
      </c>
      <c r="AN24" s="24"/>
      <c r="AO24" s="24">
        <f t="shared" si="17"/>
        <v>0</v>
      </c>
      <c r="AP24" s="24"/>
      <c r="AQ24" s="24">
        <f t="shared" si="18"/>
        <v>0</v>
      </c>
      <c r="AR24" s="24"/>
      <c r="AS24" s="24">
        <f t="shared" si="19"/>
        <v>0</v>
      </c>
      <c r="AT24" s="24">
        <v>54620.699999999997</v>
      </c>
      <c r="AU24" s="23"/>
      <c r="AV24" s="24">
        <f t="shared" si="20"/>
        <v>54620.699999999997</v>
      </c>
      <c r="AW24" s="23"/>
      <c r="AX24" s="24">
        <f t="shared" si="21"/>
        <v>54620.699999999997</v>
      </c>
      <c r="AY24" s="23"/>
      <c r="AZ24" s="24">
        <f t="shared" si="22"/>
        <v>54620.699999999997</v>
      </c>
      <c r="BA24" s="23"/>
      <c r="BB24" s="24">
        <f t="shared" si="23"/>
        <v>54620.699999999997</v>
      </c>
      <c r="BC24" s="23"/>
      <c r="BD24" s="25">
        <f t="shared" si="24"/>
        <v>54620.699999999997</v>
      </c>
      <c r="BE24" s="24"/>
      <c r="BF24" s="24">
        <f t="shared" si="25"/>
        <v>54620.699999999997</v>
      </c>
      <c r="BG24" s="24"/>
      <c r="BH24" s="24">
        <f t="shared" si="26"/>
        <v>54620.699999999997</v>
      </c>
      <c r="BI24" s="4" t="s">
        <v>42</v>
      </c>
      <c r="BK24" s="39"/>
    </row>
    <row r="25" ht="51.75">
      <c r="A25" s="44" t="s">
        <v>43</v>
      </c>
      <c r="B25" s="37"/>
      <c r="C25" s="37" t="s">
        <v>35</v>
      </c>
      <c r="D25" s="23">
        <f>D27+D28</f>
        <v>47000</v>
      </c>
      <c r="E25" s="23"/>
      <c r="F25" s="24">
        <f>F27+F28</f>
        <v>47000</v>
      </c>
      <c r="G25" s="23"/>
      <c r="H25" s="24">
        <f>H27+H28</f>
        <v>47000</v>
      </c>
      <c r="I25" s="23"/>
      <c r="J25" s="24">
        <f>J27+J28</f>
        <v>47000</v>
      </c>
      <c r="K25" s="23"/>
      <c r="L25" s="24">
        <f t="shared" si="3"/>
        <v>47000</v>
      </c>
      <c r="M25" s="23">
        <f>M27+M28</f>
        <v>0</v>
      </c>
      <c r="N25" s="24">
        <f t="shared" si="4"/>
        <v>47000</v>
      </c>
      <c r="O25" s="23">
        <f>O27+O28</f>
        <v>0</v>
      </c>
      <c r="P25" s="24">
        <f t="shared" si="5"/>
        <v>47000</v>
      </c>
      <c r="Q25" s="23">
        <f>Q27+Q28</f>
        <v>407119.46299999999</v>
      </c>
      <c r="R25" s="24">
        <f t="shared" si="6"/>
        <v>454119.46299999999</v>
      </c>
      <c r="S25" s="24">
        <f>S27+S28</f>
        <v>0</v>
      </c>
      <c r="T25" s="24">
        <f t="shared" si="7"/>
        <v>454119.46299999999</v>
      </c>
      <c r="U25" s="24">
        <f>U27+U28</f>
        <v>0</v>
      </c>
      <c r="V25" s="24">
        <f t="shared" si="8"/>
        <v>454119.46299999999</v>
      </c>
      <c r="W25" s="24">
        <f>W27+W28</f>
        <v>0</v>
      </c>
      <c r="X25" s="24">
        <f t="shared" si="9"/>
        <v>454119.46299999999</v>
      </c>
      <c r="Y25" s="24">
        <v>453000</v>
      </c>
      <c r="Z25" s="23"/>
      <c r="AA25" s="24">
        <f t="shared" si="10"/>
        <v>453000</v>
      </c>
      <c r="AB25" s="23"/>
      <c r="AC25" s="24">
        <f t="shared" si="11"/>
        <v>453000</v>
      </c>
      <c r="AD25" s="23"/>
      <c r="AE25" s="24">
        <f t="shared" si="12"/>
        <v>453000</v>
      </c>
      <c r="AF25" s="23"/>
      <c r="AG25" s="24">
        <f t="shared" si="13"/>
        <v>453000</v>
      </c>
      <c r="AH25" s="23">
        <f>AH27+AH28</f>
        <v>0</v>
      </c>
      <c r="AI25" s="24">
        <f t="shared" si="14"/>
        <v>453000</v>
      </c>
      <c r="AJ25" s="23">
        <f>AJ27+AJ28</f>
        <v>0</v>
      </c>
      <c r="AK25" s="24">
        <f t="shared" si="15"/>
        <v>453000</v>
      </c>
      <c r="AL25" s="23">
        <f>AL27+AL28</f>
        <v>0</v>
      </c>
      <c r="AM25" s="24">
        <f t="shared" si="16"/>
        <v>453000</v>
      </c>
      <c r="AN25" s="24">
        <f>AN27+AN28</f>
        <v>0</v>
      </c>
      <c r="AO25" s="24">
        <f t="shared" si="17"/>
        <v>453000</v>
      </c>
      <c r="AP25" s="24">
        <f>AP27+AP28</f>
        <v>0</v>
      </c>
      <c r="AQ25" s="24">
        <f t="shared" si="18"/>
        <v>453000</v>
      </c>
      <c r="AR25" s="24">
        <f>AR27+AR28</f>
        <v>0</v>
      </c>
      <c r="AS25" s="24">
        <f t="shared" si="19"/>
        <v>453000</v>
      </c>
      <c r="AT25" s="24">
        <v>1049198.7</v>
      </c>
      <c r="AU25" s="23">
        <f>AU27+AU28</f>
        <v>-70868.899999999994</v>
      </c>
      <c r="AV25" s="24">
        <f t="shared" si="20"/>
        <v>978329.80000000005</v>
      </c>
      <c r="AW25" s="23"/>
      <c r="AX25" s="24">
        <f t="shared" si="21"/>
        <v>978329.80000000005</v>
      </c>
      <c r="AY25" s="23"/>
      <c r="AZ25" s="24">
        <f t="shared" si="22"/>
        <v>978329.80000000005</v>
      </c>
      <c r="BA25" s="23">
        <f>BA27+BA28</f>
        <v>0</v>
      </c>
      <c r="BB25" s="24">
        <f t="shared" si="23"/>
        <v>978329.80000000005</v>
      </c>
      <c r="BC25" s="23">
        <f>BC27+BC28</f>
        <v>-407119.46299999999</v>
      </c>
      <c r="BD25" s="25">
        <f t="shared" si="24"/>
        <v>571210.33700000006</v>
      </c>
      <c r="BE25" s="24">
        <f>BE27+BE28</f>
        <v>0</v>
      </c>
      <c r="BF25" s="24">
        <f t="shared" si="25"/>
        <v>571210.33700000006</v>
      </c>
      <c r="BG25" s="24">
        <f>BG27+BG28</f>
        <v>0</v>
      </c>
      <c r="BH25" s="24">
        <f t="shared" si="26"/>
        <v>571210.33700000006</v>
      </c>
      <c r="BK25" s="39"/>
    </row>
    <row r="26" ht="17.25">
      <c r="A26" s="45"/>
      <c r="B26" s="37" t="s">
        <v>27</v>
      </c>
      <c r="C26" s="46"/>
      <c r="D26" s="23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4"/>
      <c r="T26" s="24"/>
      <c r="U26" s="24"/>
      <c r="V26" s="24"/>
      <c r="W26" s="24"/>
      <c r="X26" s="24"/>
      <c r="Y26" s="24"/>
      <c r="Z26" s="23"/>
      <c r="AA26" s="24"/>
      <c r="AB26" s="23"/>
      <c r="AC26" s="24"/>
      <c r="AD26" s="23"/>
      <c r="AE26" s="24"/>
      <c r="AF26" s="23"/>
      <c r="AG26" s="24"/>
      <c r="AH26" s="23"/>
      <c r="AI26" s="24"/>
      <c r="AJ26" s="23"/>
      <c r="AK26" s="24"/>
      <c r="AL26" s="23"/>
      <c r="AM26" s="24"/>
      <c r="AN26" s="24"/>
      <c r="AO26" s="24"/>
      <c r="AP26" s="24"/>
      <c r="AQ26" s="24"/>
      <c r="AR26" s="24"/>
      <c r="AS26" s="24"/>
      <c r="AT26" s="24"/>
      <c r="AU26" s="23"/>
      <c r="AV26" s="24"/>
      <c r="AW26" s="23"/>
      <c r="AX26" s="24"/>
      <c r="AY26" s="23"/>
      <c r="AZ26" s="24"/>
      <c r="BA26" s="23"/>
      <c r="BB26" s="24"/>
      <c r="BC26" s="23"/>
      <c r="BD26" s="25"/>
      <c r="BE26" s="24"/>
      <c r="BF26" s="24"/>
      <c r="BG26" s="24"/>
      <c r="BH26" s="24"/>
      <c r="BK26" s="39"/>
    </row>
    <row r="27" ht="17.25" hidden="1">
      <c r="A27" s="47"/>
      <c r="B27" s="37" t="s">
        <v>28</v>
      </c>
      <c r="C27" s="37"/>
      <c r="D27" s="41">
        <v>47000</v>
      </c>
      <c r="E27" s="23"/>
      <c r="F27" s="24">
        <f t="shared" ref="F27:F90" si="27">D27+E27</f>
        <v>47000</v>
      </c>
      <c r="G27" s="23"/>
      <c r="H27" s="24">
        <f t="shared" ref="H27:H90" si="28">F27+G27</f>
        <v>47000</v>
      </c>
      <c r="I27" s="23"/>
      <c r="J27" s="24">
        <f t="shared" ref="J27:J90" si="29">H27+I27</f>
        <v>47000</v>
      </c>
      <c r="K27" s="23"/>
      <c r="L27" s="24">
        <f t="shared" si="3"/>
        <v>47000</v>
      </c>
      <c r="M27" s="23"/>
      <c r="N27" s="24">
        <f t="shared" si="4"/>
        <v>47000</v>
      </c>
      <c r="O27" s="23"/>
      <c r="P27" s="24">
        <f t="shared" si="5"/>
        <v>47000</v>
      </c>
      <c r="Q27" s="23"/>
      <c r="R27" s="24">
        <f t="shared" si="6"/>
        <v>47000</v>
      </c>
      <c r="S27" s="24"/>
      <c r="T27" s="24">
        <f t="shared" si="7"/>
        <v>47000</v>
      </c>
      <c r="U27" s="24"/>
      <c r="V27" s="24">
        <f t="shared" si="8"/>
        <v>47000</v>
      </c>
      <c r="W27" s="42"/>
      <c r="X27" s="24">
        <f t="shared" si="9"/>
        <v>47000</v>
      </c>
      <c r="Y27" s="43">
        <v>453000</v>
      </c>
      <c r="Z27" s="23"/>
      <c r="AA27" s="24">
        <f t="shared" si="10"/>
        <v>453000</v>
      </c>
      <c r="AB27" s="23"/>
      <c r="AC27" s="24">
        <f t="shared" si="11"/>
        <v>453000</v>
      </c>
      <c r="AD27" s="23"/>
      <c r="AE27" s="24">
        <f t="shared" si="12"/>
        <v>453000</v>
      </c>
      <c r="AF27" s="23"/>
      <c r="AG27" s="24">
        <f t="shared" si="13"/>
        <v>453000</v>
      </c>
      <c r="AH27" s="23"/>
      <c r="AI27" s="24">
        <f t="shared" si="14"/>
        <v>453000</v>
      </c>
      <c r="AJ27" s="23"/>
      <c r="AK27" s="24">
        <f t="shared" si="15"/>
        <v>453000</v>
      </c>
      <c r="AL27" s="23"/>
      <c r="AM27" s="24">
        <f t="shared" si="16"/>
        <v>453000</v>
      </c>
      <c r="AN27" s="24"/>
      <c r="AO27" s="24">
        <f t="shared" si="17"/>
        <v>453000</v>
      </c>
      <c r="AP27" s="24"/>
      <c r="AQ27" s="24">
        <f t="shared" si="18"/>
        <v>453000</v>
      </c>
      <c r="AR27" s="42"/>
      <c r="AS27" s="24">
        <f t="shared" si="19"/>
        <v>453000</v>
      </c>
      <c r="AT27" s="43">
        <v>1049198.7</v>
      </c>
      <c r="AU27" s="41">
        <v>-70868.899999999994</v>
      </c>
      <c r="AV27" s="24">
        <f t="shared" si="20"/>
        <v>978329.80000000005</v>
      </c>
      <c r="AW27" s="23"/>
      <c r="AX27" s="24">
        <f t="shared" si="21"/>
        <v>978329.80000000005</v>
      </c>
      <c r="AY27" s="23"/>
      <c r="AZ27" s="24">
        <f t="shared" si="22"/>
        <v>978329.80000000005</v>
      </c>
      <c r="BA27" s="23"/>
      <c r="BB27" s="24">
        <f t="shared" si="23"/>
        <v>978329.80000000005</v>
      </c>
      <c r="BC27" s="23">
        <v>-407119.46299999999</v>
      </c>
      <c r="BD27" s="25">
        <f t="shared" si="24"/>
        <v>571210.33700000006</v>
      </c>
      <c r="BE27" s="24"/>
      <c r="BF27" s="24">
        <f t="shared" si="25"/>
        <v>571210.33700000006</v>
      </c>
      <c r="BG27" s="42"/>
      <c r="BH27" s="24">
        <f t="shared" si="26"/>
        <v>571210.33700000006</v>
      </c>
      <c r="BI27" s="4" t="s">
        <v>42</v>
      </c>
      <c r="BJ27" s="5" t="s">
        <v>29</v>
      </c>
      <c r="BK27" s="39"/>
    </row>
    <row r="28" ht="17.25">
      <c r="A28" s="45"/>
      <c r="B28" s="37" t="s">
        <v>32</v>
      </c>
      <c r="C28" s="48" t="s">
        <v>26</v>
      </c>
      <c r="D28" s="23">
        <v>0</v>
      </c>
      <c r="E28" s="23"/>
      <c r="F28" s="24">
        <f t="shared" si="27"/>
        <v>0</v>
      </c>
      <c r="G28" s="23"/>
      <c r="H28" s="24">
        <f t="shared" si="28"/>
        <v>0</v>
      </c>
      <c r="I28" s="23"/>
      <c r="J28" s="24">
        <f t="shared" si="29"/>
        <v>0</v>
      </c>
      <c r="K28" s="23"/>
      <c r="L28" s="24">
        <f t="shared" si="3"/>
        <v>0</v>
      </c>
      <c r="M28" s="23"/>
      <c r="N28" s="24">
        <f t="shared" si="4"/>
        <v>0</v>
      </c>
      <c r="O28" s="23"/>
      <c r="P28" s="24">
        <f t="shared" si="5"/>
        <v>0</v>
      </c>
      <c r="Q28" s="23">
        <v>407119.46299999999</v>
      </c>
      <c r="R28" s="24">
        <f t="shared" si="6"/>
        <v>407119.46299999999</v>
      </c>
      <c r="S28" s="24"/>
      <c r="T28" s="24">
        <f t="shared" si="7"/>
        <v>407119.46299999999</v>
      </c>
      <c r="U28" s="24"/>
      <c r="V28" s="24">
        <f t="shared" si="8"/>
        <v>407119.46299999999</v>
      </c>
      <c r="W28" s="24"/>
      <c r="X28" s="24">
        <f t="shared" si="9"/>
        <v>407119.46299999999</v>
      </c>
      <c r="Y28" s="24"/>
      <c r="Z28" s="23"/>
      <c r="AA28" s="24"/>
      <c r="AB28" s="23"/>
      <c r="AC28" s="24"/>
      <c r="AD28" s="23"/>
      <c r="AE28" s="24"/>
      <c r="AF28" s="23"/>
      <c r="AG28" s="24"/>
      <c r="AH28" s="23"/>
      <c r="AI28" s="24">
        <f t="shared" si="14"/>
        <v>0</v>
      </c>
      <c r="AJ28" s="23"/>
      <c r="AK28" s="24">
        <f t="shared" si="15"/>
        <v>0</v>
      </c>
      <c r="AL28" s="23"/>
      <c r="AM28" s="24">
        <f t="shared" si="16"/>
        <v>0</v>
      </c>
      <c r="AN28" s="24"/>
      <c r="AO28" s="24">
        <f t="shared" si="17"/>
        <v>0</v>
      </c>
      <c r="AP28" s="24"/>
      <c r="AQ28" s="24">
        <f t="shared" si="18"/>
        <v>0</v>
      </c>
      <c r="AR28" s="24"/>
      <c r="AS28" s="24">
        <f t="shared" si="19"/>
        <v>0</v>
      </c>
      <c r="AT28" s="24"/>
      <c r="AU28" s="23"/>
      <c r="AV28" s="24"/>
      <c r="AW28" s="23"/>
      <c r="AX28" s="24"/>
      <c r="AY28" s="23"/>
      <c r="AZ28" s="24"/>
      <c r="BA28" s="23"/>
      <c r="BB28" s="24">
        <f t="shared" si="23"/>
        <v>0</v>
      </c>
      <c r="BC28" s="23"/>
      <c r="BD28" s="25">
        <f t="shared" si="24"/>
        <v>0</v>
      </c>
      <c r="BE28" s="24"/>
      <c r="BF28" s="24">
        <f t="shared" si="25"/>
        <v>0</v>
      </c>
      <c r="BG28" s="24"/>
      <c r="BH28" s="24">
        <f t="shared" si="26"/>
        <v>0</v>
      </c>
      <c r="BI28" s="4" t="s">
        <v>42</v>
      </c>
      <c r="BK28" s="39"/>
    </row>
    <row r="29" ht="34.5" customHeight="1">
      <c r="A29" s="20" t="s">
        <v>43</v>
      </c>
      <c r="B29" s="37" t="s">
        <v>44</v>
      </c>
      <c r="C29" s="37" t="s">
        <v>41</v>
      </c>
      <c r="D29" s="24">
        <v>0</v>
      </c>
      <c r="E29" s="24"/>
      <c r="F29" s="24">
        <f t="shared" si="27"/>
        <v>0</v>
      </c>
      <c r="G29" s="24"/>
      <c r="H29" s="24">
        <f t="shared" si="28"/>
        <v>0</v>
      </c>
      <c r="I29" s="24"/>
      <c r="J29" s="24">
        <f t="shared" si="29"/>
        <v>0</v>
      </c>
      <c r="K29" s="24"/>
      <c r="L29" s="24">
        <f t="shared" si="3"/>
        <v>0</v>
      </c>
      <c r="M29" s="24"/>
      <c r="N29" s="24">
        <f t="shared" si="4"/>
        <v>0</v>
      </c>
      <c r="O29" s="24"/>
      <c r="P29" s="24">
        <f t="shared" si="5"/>
        <v>0</v>
      </c>
      <c r="Q29" s="24"/>
      <c r="R29" s="24">
        <f t="shared" si="6"/>
        <v>0</v>
      </c>
      <c r="S29" s="24"/>
      <c r="T29" s="24">
        <f t="shared" si="7"/>
        <v>0</v>
      </c>
      <c r="U29" s="24"/>
      <c r="V29" s="24">
        <f t="shared" si="8"/>
        <v>0</v>
      </c>
      <c r="W29" s="24"/>
      <c r="X29" s="24">
        <f t="shared" si="9"/>
        <v>0</v>
      </c>
      <c r="Y29" s="24">
        <v>26009.799999999999</v>
      </c>
      <c r="Z29" s="23"/>
      <c r="AA29" s="24">
        <f t="shared" si="10"/>
        <v>26009.799999999999</v>
      </c>
      <c r="AB29" s="23">
        <v>40308.101999999999</v>
      </c>
      <c r="AC29" s="24">
        <f t="shared" si="11"/>
        <v>66317.902000000002</v>
      </c>
      <c r="AD29" s="23"/>
      <c r="AE29" s="24">
        <f t="shared" si="12"/>
        <v>66317.902000000002</v>
      </c>
      <c r="AF29" s="23"/>
      <c r="AG29" s="24">
        <f t="shared" si="13"/>
        <v>66317.902000000002</v>
      </c>
      <c r="AH29" s="23"/>
      <c r="AI29" s="24">
        <f t="shared" si="14"/>
        <v>66317.902000000002</v>
      </c>
      <c r="AJ29" s="23"/>
      <c r="AK29" s="24">
        <f t="shared" si="15"/>
        <v>66317.902000000002</v>
      </c>
      <c r="AL29" s="23"/>
      <c r="AM29" s="24">
        <f t="shared" si="16"/>
        <v>66317.902000000002</v>
      </c>
      <c r="AN29" s="24"/>
      <c r="AO29" s="24">
        <f t="shared" si="17"/>
        <v>66317.902000000002</v>
      </c>
      <c r="AP29" s="24"/>
      <c r="AQ29" s="24">
        <f t="shared" si="18"/>
        <v>66317.902000000002</v>
      </c>
      <c r="AR29" s="24"/>
      <c r="AS29" s="24">
        <f t="shared" si="19"/>
        <v>66317.902000000002</v>
      </c>
      <c r="AT29" s="24">
        <v>0</v>
      </c>
      <c r="AU29" s="23"/>
      <c r="AV29" s="24">
        <f t="shared" si="20"/>
        <v>0</v>
      </c>
      <c r="AW29" s="23"/>
      <c r="AX29" s="24">
        <f t="shared" si="21"/>
        <v>0</v>
      </c>
      <c r="AY29" s="23"/>
      <c r="AZ29" s="24">
        <f t="shared" si="22"/>
        <v>0</v>
      </c>
      <c r="BA29" s="23"/>
      <c r="BB29" s="24">
        <f t="shared" si="23"/>
        <v>0</v>
      </c>
      <c r="BC29" s="23"/>
      <c r="BD29" s="25">
        <f t="shared" si="24"/>
        <v>0</v>
      </c>
      <c r="BE29" s="24"/>
      <c r="BF29" s="24">
        <f t="shared" si="25"/>
        <v>0</v>
      </c>
      <c r="BG29" s="24"/>
      <c r="BH29" s="24">
        <f t="shared" si="26"/>
        <v>0</v>
      </c>
      <c r="BI29" s="4" t="s">
        <v>45</v>
      </c>
      <c r="BK29" s="39"/>
    </row>
    <row r="30" ht="51.75">
      <c r="A30" s="20"/>
      <c r="B30" s="37"/>
      <c r="C30" s="37" t="s">
        <v>35</v>
      </c>
      <c r="D30" s="24">
        <f>D32+D33</f>
        <v>482682.40000000002</v>
      </c>
      <c r="E30" s="24">
        <f>E32+E33+E34</f>
        <v>0</v>
      </c>
      <c r="F30" s="24">
        <f t="shared" si="27"/>
        <v>482682.40000000002</v>
      </c>
      <c r="G30" s="24">
        <f>G32+G33+G34</f>
        <v>24298.196</v>
      </c>
      <c r="H30" s="24">
        <f t="shared" si="28"/>
        <v>506980.59600000002</v>
      </c>
      <c r="I30" s="24">
        <f>I32+I33+I34</f>
        <v>0</v>
      </c>
      <c r="J30" s="24">
        <f t="shared" si="29"/>
        <v>506980.59600000002</v>
      </c>
      <c r="K30" s="24">
        <f>K32+K33+K34</f>
        <v>0</v>
      </c>
      <c r="L30" s="24">
        <f t="shared" si="3"/>
        <v>506980.59600000002</v>
      </c>
      <c r="M30" s="24">
        <f>M32+M33+M34</f>
        <v>94735.182000000001</v>
      </c>
      <c r="N30" s="24">
        <f t="shared" si="4"/>
        <v>601715.77800000005</v>
      </c>
      <c r="O30" s="24">
        <f>O32+O33+O34</f>
        <v>0</v>
      </c>
      <c r="P30" s="24">
        <f t="shared" si="5"/>
        <v>601715.77800000005</v>
      </c>
      <c r="Q30" s="24">
        <f>Q32+Q33+Q34</f>
        <v>0</v>
      </c>
      <c r="R30" s="24">
        <f t="shared" si="6"/>
        <v>601715.77800000005</v>
      </c>
      <c r="S30" s="24">
        <f>S32+S33+S34</f>
        <v>0</v>
      </c>
      <c r="T30" s="24">
        <f t="shared" si="7"/>
        <v>601715.77800000005</v>
      </c>
      <c r="U30" s="24">
        <f>U32+U33+U34</f>
        <v>0</v>
      </c>
      <c r="V30" s="24">
        <f t="shared" si="8"/>
        <v>601715.77800000005</v>
      </c>
      <c r="W30" s="24">
        <f>W32+W33+W34</f>
        <v>0</v>
      </c>
      <c r="X30" s="24">
        <f t="shared" si="9"/>
        <v>601715.77800000005</v>
      </c>
      <c r="Y30" s="24">
        <f>Y32+Y33</f>
        <v>386829.29999999999</v>
      </c>
      <c r="Z30" s="23">
        <f>Z32+Z33</f>
        <v>0</v>
      </c>
      <c r="AA30" s="24">
        <f t="shared" si="10"/>
        <v>386829.29999999999</v>
      </c>
      <c r="AB30" s="23">
        <f>AB32+AB33</f>
        <v>-40308.101999999999</v>
      </c>
      <c r="AC30" s="24">
        <f t="shared" si="11"/>
        <v>346521.19799999997</v>
      </c>
      <c r="AD30" s="23">
        <f>AD32+AD33</f>
        <v>0</v>
      </c>
      <c r="AE30" s="24">
        <f t="shared" si="12"/>
        <v>346521.19799999997</v>
      </c>
      <c r="AF30" s="23">
        <f>AF32+AF33</f>
        <v>0</v>
      </c>
      <c r="AG30" s="24">
        <f t="shared" si="13"/>
        <v>346521.19799999997</v>
      </c>
      <c r="AH30" s="23">
        <f>AH32+AH33</f>
        <v>-94735.182000000001</v>
      </c>
      <c r="AI30" s="24">
        <f t="shared" si="14"/>
        <v>251786.016</v>
      </c>
      <c r="AJ30" s="23">
        <f>AJ32+AJ33</f>
        <v>0</v>
      </c>
      <c r="AK30" s="24">
        <f t="shared" si="15"/>
        <v>251786.016</v>
      </c>
      <c r="AL30" s="23">
        <f>AL32+AL33</f>
        <v>0</v>
      </c>
      <c r="AM30" s="24">
        <f t="shared" si="16"/>
        <v>251786.016</v>
      </c>
      <c r="AN30" s="24">
        <f>AN32+AN33</f>
        <v>0</v>
      </c>
      <c r="AO30" s="24">
        <f t="shared" si="17"/>
        <v>251786.016</v>
      </c>
      <c r="AP30" s="24">
        <f>AP32+AP33</f>
        <v>0</v>
      </c>
      <c r="AQ30" s="24">
        <f t="shared" si="18"/>
        <v>251786.016</v>
      </c>
      <c r="AR30" s="24">
        <f>AR32+AR33</f>
        <v>0</v>
      </c>
      <c r="AS30" s="24">
        <f t="shared" si="19"/>
        <v>251786.016</v>
      </c>
      <c r="AT30" s="24">
        <f>AT32+AT33</f>
        <v>0</v>
      </c>
      <c r="AU30" s="23">
        <f>AU32+AU33</f>
        <v>0</v>
      </c>
      <c r="AV30" s="24">
        <f t="shared" si="20"/>
        <v>0</v>
      </c>
      <c r="AW30" s="23">
        <f>AW32+AW33</f>
        <v>0</v>
      </c>
      <c r="AX30" s="24">
        <f t="shared" si="21"/>
        <v>0</v>
      </c>
      <c r="AY30" s="23">
        <f>AY32+AY33</f>
        <v>0</v>
      </c>
      <c r="AZ30" s="24">
        <f t="shared" si="22"/>
        <v>0</v>
      </c>
      <c r="BA30" s="23">
        <f>BA32+BA33</f>
        <v>0</v>
      </c>
      <c r="BB30" s="24">
        <f t="shared" si="23"/>
        <v>0</v>
      </c>
      <c r="BC30" s="23">
        <f>BC32+BC33</f>
        <v>0</v>
      </c>
      <c r="BD30" s="25">
        <f t="shared" si="24"/>
        <v>0</v>
      </c>
      <c r="BE30" s="24">
        <f>BE32+BE33</f>
        <v>0</v>
      </c>
      <c r="BF30" s="24">
        <f t="shared" si="25"/>
        <v>0</v>
      </c>
      <c r="BG30" s="24">
        <f>BG32+BG33</f>
        <v>0</v>
      </c>
      <c r="BH30" s="24">
        <f t="shared" si="26"/>
        <v>0</v>
      </c>
      <c r="BK30" s="39"/>
    </row>
    <row r="31" ht="17.25">
      <c r="A31" s="20"/>
      <c r="B31" s="37" t="s">
        <v>27</v>
      </c>
      <c r="C31" s="2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3"/>
      <c r="AA31" s="24"/>
      <c r="AB31" s="23"/>
      <c r="AC31" s="24"/>
      <c r="AD31" s="23"/>
      <c r="AE31" s="24"/>
      <c r="AF31" s="23"/>
      <c r="AG31" s="24"/>
      <c r="AH31" s="23"/>
      <c r="AI31" s="24"/>
      <c r="AJ31" s="23"/>
      <c r="AK31" s="24"/>
      <c r="AL31" s="23"/>
      <c r="AM31" s="24"/>
      <c r="AN31" s="24"/>
      <c r="AO31" s="24"/>
      <c r="AP31" s="24"/>
      <c r="AQ31" s="24"/>
      <c r="AR31" s="24"/>
      <c r="AS31" s="24"/>
      <c r="AT31" s="24"/>
      <c r="AU31" s="23"/>
      <c r="AV31" s="24"/>
      <c r="AW31" s="23"/>
      <c r="AX31" s="24"/>
      <c r="AY31" s="23"/>
      <c r="AZ31" s="24"/>
      <c r="BA31" s="23"/>
      <c r="BB31" s="24"/>
      <c r="BC31" s="23"/>
      <c r="BD31" s="25"/>
      <c r="BE31" s="24"/>
      <c r="BF31" s="24"/>
      <c r="BG31" s="24"/>
      <c r="BH31" s="24"/>
      <c r="BK31" s="39"/>
    </row>
    <row r="32" ht="17.25" hidden="1">
      <c r="A32" s="20"/>
      <c r="B32" s="37" t="s">
        <v>28</v>
      </c>
      <c r="C32" s="21"/>
      <c r="D32" s="24">
        <v>247160.89999999999</v>
      </c>
      <c r="E32" s="24">
        <v>-122807.7</v>
      </c>
      <c r="F32" s="24">
        <f t="shared" si="27"/>
        <v>124353.2</v>
      </c>
      <c r="G32" s="24">
        <v>147105.89600000001</v>
      </c>
      <c r="H32" s="24">
        <f t="shared" si="28"/>
        <v>271459.09600000002</v>
      </c>
      <c r="I32" s="24"/>
      <c r="J32" s="24">
        <f t="shared" si="29"/>
        <v>271459.09600000002</v>
      </c>
      <c r="K32" s="24"/>
      <c r="L32" s="24">
        <f t="shared" si="3"/>
        <v>271459.09600000002</v>
      </c>
      <c r="M32" s="24">
        <v>-42451.258000000002</v>
      </c>
      <c r="N32" s="24">
        <f t="shared" si="4"/>
        <v>229007.83799999999</v>
      </c>
      <c r="O32" s="24"/>
      <c r="P32" s="24">
        <f t="shared" si="5"/>
        <v>229007.83799999999</v>
      </c>
      <c r="Q32" s="24"/>
      <c r="R32" s="24">
        <f t="shared" si="6"/>
        <v>229007.83799999999</v>
      </c>
      <c r="S32" s="24"/>
      <c r="T32" s="24">
        <f t="shared" si="7"/>
        <v>229007.83799999999</v>
      </c>
      <c r="U32" s="24"/>
      <c r="V32" s="24">
        <f t="shared" si="8"/>
        <v>229007.83799999999</v>
      </c>
      <c r="W32" s="42"/>
      <c r="X32" s="24">
        <f t="shared" si="9"/>
        <v>229007.83799999999</v>
      </c>
      <c r="Y32" s="24">
        <v>386829.29999999999</v>
      </c>
      <c r="Z32" s="23"/>
      <c r="AA32" s="24">
        <f t="shared" si="10"/>
        <v>386829.29999999999</v>
      </c>
      <c r="AB32" s="23">
        <v>-40308.101999999999</v>
      </c>
      <c r="AC32" s="24">
        <f t="shared" si="11"/>
        <v>346521.19799999997</v>
      </c>
      <c r="AD32" s="23"/>
      <c r="AE32" s="24">
        <f t="shared" si="12"/>
        <v>346521.19799999997</v>
      </c>
      <c r="AF32" s="23"/>
      <c r="AG32" s="24">
        <f t="shared" si="13"/>
        <v>346521.19799999997</v>
      </c>
      <c r="AH32" s="23">
        <v>-94735.182000000001</v>
      </c>
      <c r="AI32" s="24">
        <f t="shared" si="14"/>
        <v>251786.016</v>
      </c>
      <c r="AJ32" s="23"/>
      <c r="AK32" s="24">
        <f t="shared" si="15"/>
        <v>251786.016</v>
      </c>
      <c r="AL32" s="23"/>
      <c r="AM32" s="24">
        <f t="shared" si="16"/>
        <v>251786.016</v>
      </c>
      <c r="AN32" s="24"/>
      <c r="AO32" s="24">
        <f t="shared" si="17"/>
        <v>251786.016</v>
      </c>
      <c r="AP32" s="24"/>
      <c r="AQ32" s="24">
        <f t="shared" si="18"/>
        <v>251786.016</v>
      </c>
      <c r="AR32" s="42"/>
      <c r="AS32" s="24">
        <f t="shared" si="19"/>
        <v>251786.016</v>
      </c>
      <c r="AT32" s="24">
        <v>0</v>
      </c>
      <c r="AU32" s="41"/>
      <c r="AV32" s="24">
        <f t="shared" si="20"/>
        <v>0</v>
      </c>
      <c r="AW32" s="23"/>
      <c r="AX32" s="24">
        <f t="shared" si="21"/>
        <v>0</v>
      </c>
      <c r="AY32" s="23"/>
      <c r="AZ32" s="24">
        <f t="shared" si="22"/>
        <v>0</v>
      </c>
      <c r="BA32" s="23"/>
      <c r="BB32" s="24">
        <f t="shared" si="23"/>
        <v>0</v>
      </c>
      <c r="BC32" s="23"/>
      <c r="BD32" s="25">
        <f t="shared" si="24"/>
        <v>0</v>
      </c>
      <c r="BE32" s="24"/>
      <c r="BF32" s="24">
        <f t="shared" si="25"/>
        <v>0</v>
      </c>
      <c r="BG32" s="42"/>
      <c r="BH32" s="24">
        <f t="shared" si="26"/>
        <v>0</v>
      </c>
      <c r="BI32" s="4" t="s">
        <v>45</v>
      </c>
      <c r="BJ32" s="5" t="s">
        <v>29</v>
      </c>
      <c r="BK32" s="39"/>
    </row>
    <row r="33" ht="17.25">
      <c r="A33" s="20"/>
      <c r="B33" s="37" t="s">
        <v>30</v>
      </c>
      <c r="C33" s="38" t="s">
        <v>26</v>
      </c>
      <c r="D33" s="24">
        <v>235521.5</v>
      </c>
      <c r="E33" s="24"/>
      <c r="F33" s="24">
        <f t="shared" si="27"/>
        <v>235521.5</v>
      </c>
      <c r="G33" s="24"/>
      <c r="H33" s="24">
        <f t="shared" si="28"/>
        <v>235521.5</v>
      </c>
      <c r="I33" s="24"/>
      <c r="J33" s="24">
        <f t="shared" si="29"/>
        <v>235521.5</v>
      </c>
      <c r="K33" s="24"/>
      <c r="L33" s="24">
        <f t="shared" si="3"/>
        <v>235521.5</v>
      </c>
      <c r="M33" s="24"/>
      <c r="N33" s="24">
        <f t="shared" si="4"/>
        <v>235521.5</v>
      </c>
      <c r="O33" s="24"/>
      <c r="P33" s="24">
        <f t="shared" si="5"/>
        <v>235521.5</v>
      </c>
      <c r="Q33" s="24"/>
      <c r="R33" s="24">
        <f t="shared" si="6"/>
        <v>235521.5</v>
      </c>
      <c r="S33" s="24"/>
      <c r="T33" s="24">
        <f t="shared" si="7"/>
        <v>235521.5</v>
      </c>
      <c r="U33" s="24"/>
      <c r="V33" s="24">
        <f t="shared" si="8"/>
        <v>235521.5</v>
      </c>
      <c r="W33" s="24"/>
      <c r="X33" s="24">
        <f t="shared" si="9"/>
        <v>235521.5</v>
      </c>
      <c r="Y33" s="24">
        <v>0</v>
      </c>
      <c r="Z33" s="23"/>
      <c r="AA33" s="24">
        <f t="shared" si="10"/>
        <v>0</v>
      </c>
      <c r="AB33" s="23"/>
      <c r="AC33" s="24">
        <f t="shared" si="11"/>
        <v>0</v>
      </c>
      <c r="AD33" s="23"/>
      <c r="AE33" s="24">
        <f t="shared" si="12"/>
        <v>0</v>
      </c>
      <c r="AF33" s="23"/>
      <c r="AG33" s="24">
        <f t="shared" si="13"/>
        <v>0</v>
      </c>
      <c r="AH33" s="23"/>
      <c r="AI33" s="24">
        <f t="shared" si="14"/>
        <v>0</v>
      </c>
      <c r="AJ33" s="23"/>
      <c r="AK33" s="24">
        <f t="shared" si="15"/>
        <v>0</v>
      </c>
      <c r="AL33" s="23"/>
      <c r="AM33" s="24">
        <f t="shared" si="16"/>
        <v>0</v>
      </c>
      <c r="AN33" s="24"/>
      <c r="AO33" s="24">
        <f t="shared" si="17"/>
        <v>0</v>
      </c>
      <c r="AP33" s="24"/>
      <c r="AQ33" s="24">
        <f t="shared" si="18"/>
        <v>0</v>
      </c>
      <c r="AR33" s="24"/>
      <c r="AS33" s="24">
        <f t="shared" si="19"/>
        <v>0</v>
      </c>
      <c r="AT33" s="24">
        <v>0</v>
      </c>
      <c r="AU33" s="23"/>
      <c r="AV33" s="24">
        <f t="shared" si="20"/>
        <v>0</v>
      </c>
      <c r="AW33" s="23"/>
      <c r="AX33" s="24">
        <f t="shared" si="21"/>
        <v>0</v>
      </c>
      <c r="AY33" s="23"/>
      <c r="AZ33" s="24">
        <f t="shared" si="22"/>
        <v>0</v>
      </c>
      <c r="BA33" s="23"/>
      <c r="BB33" s="24">
        <f t="shared" si="23"/>
        <v>0</v>
      </c>
      <c r="BC33" s="23"/>
      <c r="BD33" s="25">
        <f t="shared" si="24"/>
        <v>0</v>
      </c>
      <c r="BE33" s="24"/>
      <c r="BF33" s="24">
        <f t="shared" si="25"/>
        <v>0</v>
      </c>
      <c r="BG33" s="24"/>
      <c r="BH33" s="24">
        <f t="shared" si="26"/>
        <v>0</v>
      </c>
      <c r="BI33" s="4" t="s">
        <v>46</v>
      </c>
      <c r="BK33" s="39"/>
    </row>
    <row r="34" ht="17.25">
      <c r="A34" s="49"/>
      <c r="B34" s="37" t="s">
        <v>32</v>
      </c>
      <c r="C34" s="38" t="s">
        <v>26</v>
      </c>
      <c r="D34" s="24"/>
      <c r="E34" s="24">
        <v>122807.7</v>
      </c>
      <c r="F34" s="24">
        <f t="shared" si="27"/>
        <v>122807.7</v>
      </c>
      <c r="G34" s="24">
        <v>-122807.7</v>
      </c>
      <c r="H34" s="24">
        <f t="shared" si="28"/>
        <v>0</v>
      </c>
      <c r="I34" s="24"/>
      <c r="J34" s="24">
        <f t="shared" si="29"/>
        <v>0</v>
      </c>
      <c r="K34" s="24"/>
      <c r="L34" s="24">
        <f t="shared" si="3"/>
        <v>0</v>
      </c>
      <c r="M34" s="24">
        <v>137186.44</v>
      </c>
      <c r="N34" s="24">
        <f t="shared" si="4"/>
        <v>137186.44</v>
      </c>
      <c r="O34" s="24"/>
      <c r="P34" s="24">
        <f t="shared" si="5"/>
        <v>137186.44</v>
      </c>
      <c r="Q34" s="24"/>
      <c r="R34" s="24">
        <f t="shared" si="6"/>
        <v>137186.44</v>
      </c>
      <c r="S34" s="24"/>
      <c r="T34" s="24">
        <f t="shared" si="7"/>
        <v>137186.44</v>
      </c>
      <c r="U34" s="24"/>
      <c r="V34" s="24">
        <f t="shared" si="8"/>
        <v>137186.44</v>
      </c>
      <c r="W34" s="24"/>
      <c r="X34" s="24">
        <f t="shared" si="9"/>
        <v>137186.44</v>
      </c>
      <c r="Y34" s="24"/>
      <c r="Z34" s="23"/>
      <c r="AA34" s="24">
        <f t="shared" si="10"/>
        <v>0</v>
      </c>
      <c r="AB34" s="23"/>
      <c r="AC34" s="24">
        <f t="shared" si="11"/>
        <v>0</v>
      </c>
      <c r="AD34" s="23"/>
      <c r="AE34" s="24">
        <f t="shared" si="12"/>
        <v>0</v>
      </c>
      <c r="AF34" s="23"/>
      <c r="AG34" s="24">
        <f t="shared" si="13"/>
        <v>0</v>
      </c>
      <c r="AH34" s="23"/>
      <c r="AI34" s="24">
        <f t="shared" si="14"/>
        <v>0</v>
      </c>
      <c r="AJ34" s="23"/>
      <c r="AK34" s="24">
        <f t="shared" si="15"/>
        <v>0</v>
      </c>
      <c r="AL34" s="23"/>
      <c r="AM34" s="24">
        <f t="shared" si="16"/>
        <v>0</v>
      </c>
      <c r="AN34" s="24"/>
      <c r="AO34" s="24">
        <f t="shared" si="17"/>
        <v>0</v>
      </c>
      <c r="AP34" s="24"/>
      <c r="AQ34" s="24">
        <f t="shared" si="18"/>
        <v>0</v>
      </c>
      <c r="AR34" s="24"/>
      <c r="AS34" s="24">
        <f t="shared" si="19"/>
        <v>0</v>
      </c>
      <c r="AT34" s="24"/>
      <c r="AU34" s="23"/>
      <c r="AV34" s="24">
        <f t="shared" si="20"/>
        <v>0</v>
      </c>
      <c r="AW34" s="23"/>
      <c r="AX34" s="24">
        <f t="shared" si="21"/>
        <v>0</v>
      </c>
      <c r="AY34" s="23"/>
      <c r="AZ34" s="24">
        <f t="shared" si="22"/>
        <v>0</v>
      </c>
      <c r="BA34" s="23"/>
      <c r="BB34" s="24">
        <f t="shared" si="23"/>
        <v>0</v>
      </c>
      <c r="BC34" s="23"/>
      <c r="BD34" s="25">
        <f t="shared" si="24"/>
        <v>0</v>
      </c>
      <c r="BE34" s="24"/>
      <c r="BF34" s="24">
        <f t="shared" si="25"/>
        <v>0</v>
      </c>
      <c r="BG34" s="24"/>
      <c r="BH34" s="24">
        <f t="shared" si="26"/>
        <v>0</v>
      </c>
      <c r="BI34" s="4" t="s">
        <v>45</v>
      </c>
      <c r="BK34" s="39"/>
    </row>
    <row r="35" ht="34.5">
      <c r="A35" s="20" t="s">
        <v>47</v>
      </c>
      <c r="B35" s="37" t="s">
        <v>48</v>
      </c>
      <c r="C35" s="37" t="s">
        <v>41</v>
      </c>
      <c r="D35" s="23">
        <v>54620.699999999997</v>
      </c>
      <c r="E35" s="23"/>
      <c r="F35" s="24">
        <f t="shared" si="27"/>
        <v>54620.699999999997</v>
      </c>
      <c r="G35" s="23">
        <f>G37+G38</f>
        <v>0</v>
      </c>
      <c r="H35" s="24">
        <f t="shared" si="28"/>
        <v>54620.699999999997</v>
      </c>
      <c r="I35" s="23">
        <f>I37+I38</f>
        <v>0</v>
      </c>
      <c r="J35" s="24">
        <f t="shared" si="29"/>
        <v>54620.699999999997</v>
      </c>
      <c r="K35" s="23">
        <f>K37+K38</f>
        <v>45436.972000000002</v>
      </c>
      <c r="L35" s="24">
        <f t="shared" si="3"/>
        <v>100057.67200000001</v>
      </c>
      <c r="M35" s="23">
        <f>M37+M38</f>
        <v>0</v>
      </c>
      <c r="N35" s="24">
        <f t="shared" si="4"/>
        <v>100057.67200000001</v>
      </c>
      <c r="O35" s="23">
        <f>O37+O38</f>
        <v>0</v>
      </c>
      <c r="P35" s="24">
        <f t="shared" si="5"/>
        <v>100057.67200000001</v>
      </c>
      <c r="Q35" s="23">
        <f>Q37+Q38</f>
        <v>0</v>
      </c>
      <c r="R35" s="24">
        <f t="shared" si="6"/>
        <v>100057.67200000001</v>
      </c>
      <c r="S35" s="24">
        <f>S37+S38</f>
        <v>0</v>
      </c>
      <c r="T35" s="24">
        <f t="shared" si="7"/>
        <v>100057.67200000001</v>
      </c>
      <c r="U35" s="24">
        <f>U37+U38</f>
        <v>0</v>
      </c>
      <c r="V35" s="24">
        <f t="shared" si="8"/>
        <v>100057.67200000001</v>
      </c>
      <c r="W35" s="24">
        <f>W37+W38</f>
        <v>0</v>
      </c>
      <c r="X35" s="24">
        <f t="shared" si="9"/>
        <v>100057.67200000001</v>
      </c>
      <c r="Y35" s="24">
        <v>0</v>
      </c>
      <c r="Z35" s="23"/>
      <c r="AA35" s="24">
        <f t="shared" si="10"/>
        <v>0</v>
      </c>
      <c r="AB35" s="23">
        <f>AB37+AB38</f>
        <v>0</v>
      </c>
      <c r="AC35" s="24">
        <f t="shared" si="11"/>
        <v>0</v>
      </c>
      <c r="AD35" s="23">
        <f>AD37+AD38</f>
        <v>0</v>
      </c>
      <c r="AE35" s="24">
        <f t="shared" si="12"/>
        <v>0</v>
      </c>
      <c r="AF35" s="23">
        <f>AF37+AF38</f>
        <v>0</v>
      </c>
      <c r="AG35" s="24">
        <f t="shared" si="13"/>
        <v>0</v>
      </c>
      <c r="AH35" s="23">
        <f>AH37+AH38</f>
        <v>0</v>
      </c>
      <c r="AI35" s="24">
        <f t="shared" si="14"/>
        <v>0</v>
      </c>
      <c r="AJ35" s="23">
        <f>AJ37+AJ38</f>
        <v>0</v>
      </c>
      <c r="AK35" s="24">
        <f t="shared" si="15"/>
        <v>0</v>
      </c>
      <c r="AL35" s="23">
        <f>AL37+AL38</f>
        <v>0</v>
      </c>
      <c r="AM35" s="24">
        <f t="shared" si="16"/>
        <v>0</v>
      </c>
      <c r="AN35" s="24">
        <f>AN37+AN38</f>
        <v>0</v>
      </c>
      <c r="AO35" s="24">
        <f t="shared" si="17"/>
        <v>0</v>
      </c>
      <c r="AP35" s="24">
        <f>AP37+AP38</f>
        <v>0</v>
      </c>
      <c r="AQ35" s="24">
        <f t="shared" si="18"/>
        <v>0</v>
      </c>
      <c r="AR35" s="24">
        <f>AR37+AR38</f>
        <v>0</v>
      </c>
      <c r="AS35" s="24">
        <f t="shared" si="19"/>
        <v>0</v>
      </c>
      <c r="AT35" s="24">
        <v>0</v>
      </c>
      <c r="AU35" s="23"/>
      <c r="AV35" s="24">
        <f t="shared" si="20"/>
        <v>0</v>
      </c>
      <c r="AW35" s="23">
        <f>AW37+AW38</f>
        <v>0</v>
      </c>
      <c r="AX35" s="24">
        <f t="shared" si="21"/>
        <v>0</v>
      </c>
      <c r="AY35" s="23">
        <f>AY37+AY38</f>
        <v>0</v>
      </c>
      <c r="AZ35" s="24">
        <f t="shared" si="22"/>
        <v>0</v>
      </c>
      <c r="BA35" s="23">
        <f>BA37+BA38</f>
        <v>0</v>
      </c>
      <c r="BB35" s="24">
        <f t="shared" si="23"/>
        <v>0</v>
      </c>
      <c r="BC35" s="23">
        <f>BC37+BC38</f>
        <v>0</v>
      </c>
      <c r="BD35" s="25">
        <f t="shared" si="24"/>
        <v>0</v>
      </c>
      <c r="BE35" s="24">
        <f>BE37+BE38</f>
        <v>0</v>
      </c>
      <c r="BF35" s="24">
        <f t="shared" si="25"/>
        <v>0</v>
      </c>
      <c r="BG35" s="24">
        <f>BG37+BG38</f>
        <v>0</v>
      </c>
      <c r="BH35" s="24">
        <f t="shared" si="26"/>
        <v>0</v>
      </c>
      <c r="BK35" s="39"/>
    </row>
    <row r="36" ht="17.25">
      <c r="A36" s="20"/>
      <c r="B36" s="40" t="s">
        <v>27</v>
      </c>
      <c r="C36" s="37"/>
      <c r="D36" s="23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4"/>
      <c r="T36" s="24"/>
      <c r="U36" s="24"/>
      <c r="V36" s="24"/>
      <c r="W36" s="24"/>
      <c r="X36" s="24"/>
      <c r="Y36" s="24"/>
      <c r="Z36" s="23"/>
      <c r="AA36" s="24"/>
      <c r="AB36" s="23"/>
      <c r="AC36" s="24"/>
      <c r="AD36" s="23"/>
      <c r="AE36" s="24"/>
      <c r="AF36" s="23"/>
      <c r="AG36" s="24"/>
      <c r="AH36" s="23"/>
      <c r="AI36" s="24"/>
      <c r="AJ36" s="23"/>
      <c r="AK36" s="24"/>
      <c r="AL36" s="23"/>
      <c r="AM36" s="24"/>
      <c r="AN36" s="24"/>
      <c r="AO36" s="24"/>
      <c r="AP36" s="24"/>
      <c r="AQ36" s="24"/>
      <c r="AR36" s="24"/>
      <c r="AS36" s="24"/>
      <c r="AT36" s="24"/>
      <c r="AU36" s="23"/>
      <c r="AV36" s="24"/>
      <c r="AW36" s="23"/>
      <c r="AX36" s="24"/>
      <c r="AY36" s="23"/>
      <c r="AZ36" s="24"/>
      <c r="BA36" s="23"/>
      <c r="BB36" s="24"/>
      <c r="BC36" s="23"/>
      <c r="BD36" s="25"/>
      <c r="BE36" s="24"/>
      <c r="BF36" s="24"/>
      <c r="BG36" s="24"/>
      <c r="BH36" s="24"/>
      <c r="BK36" s="39"/>
    </row>
    <row r="37" ht="17.25" hidden="1">
      <c r="A37" s="20"/>
      <c r="B37" s="40" t="s">
        <v>28</v>
      </c>
      <c r="C37" s="37"/>
      <c r="D37" s="41"/>
      <c r="E37" s="23"/>
      <c r="F37" s="24">
        <v>54620.699999999997</v>
      </c>
      <c r="G37" s="23">
        <v>-54620.699999999997</v>
      </c>
      <c r="H37" s="24">
        <f t="shared" si="28"/>
        <v>0</v>
      </c>
      <c r="I37" s="23"/>
      <c r="J37" s="24">
        <f t="shared" si="29"/>
        <v>0</v>
      </c>
      <c r="K37" s="23"/>
      <c r="L37" s="24">
        <f t="shared" si="3"/>
        <v>0</v>
      </c>
      <c r="M37" s="23"/>
      <c r="N37" s="24">
        <f t="shared" si="4"/>
        <v>0</v>
      </c>
      <c r="O37" s="23"/>
      <c r="P37" s="24">
        <f t="shared" si="5"/>
        <v>0</v>
      </c>
      <c r="Q37" s="23"/>
      <c r="R37" s="24">
        <f t="shared" si="6"/>
        <v>0</v>
      </c>
      <c r="S37" s="24"/>
      <c r="T37" s="24">
        <f t="shared" si="7"/>
        <v>0</v>
      </c>
      <c r="U37" s="24"/>
      <c r="V37" s="24">
        <f t="shared" si="8"/>
        <v>0</v>
      </c>
      <c r="W37" s="42"/>
      <c r="X37" s="24">
        <f t="shared" si="9"/>
        <v>0</v>
      </c>
      <c r="Y37" s="43"/>
      <c r="Z37" s="23"/>
      <c r="AA37" s="24"/>
      <c r="AB37" s="23"/>
      <c r="AC37" s="24">
        <f t="shared" si="11"/>
        <v>0</v>
      </c>
      <c r="AD37" s="23"/>
      <c r="AE37" s="24">
        <f t="shared" si="12"/>
        <v>0</v>
      </c>
      <c r="AF37" s="23"/>
      <c r="AG37" s="24">
        <f t="shared" si="13"/>
        <v>0</v>
      </c>
      <c r="AH37" s="23"/>
      <c r="AI37" s="24">
        <f t="shared" si="14"/>
        <v>0</v>
      </c>
      <c r="AJ37" s="23"/>
      <c r="AK37" s="24">
        <f t="shared" si="15"/>
        <v>0</v>
      </c>
      <c r="AL37" s="23"/>
      <c r="AM37" s="24">
        <f t="shared" si="16"/>
        <v>0</v>
      </c>
      <c r="AN37" s="24"/>
      <c r="AO37" s="24">
        <f t="shared" si="17"/>
        <v>0</v>
      </c>
      <c r="AP37" s="24"/>
      <c r="AQ37" s="24">
        <f t="shared" si="18"/>
        <v>0</v>
      </c>
      <c r="AR37" s="42"/>
      <c r="AS37" s="24">
        <f t="shared" si="19"/>
        <v>0</v>
      </c>
      <c r="AT37" s="43"/>
      <c r="AU37" s="41"/>
      <c r="AV37" s="24"/>
      <c r="AW37" s="23"/>
      <c r="AX37" s="24">
        <f t="shared" si="21"/>
        <v>0</v>
      </c>
      <c r="AY37" s="23"/>
      <c r="AZ37" s="24">
        <f t="shared" si="22"/>
        <v>0</v>
      </c>
      <c r="BA37" s="23"/>
      <c r="BB37" s="24">
        <f t="shared" si="23"/>
        <v>0</v>
      </c>
      <c r="BC37" s="23"/>
      <c r="BD37" s="25">
        <f t="shared" si="24"/>
        <v>0</v>
      </c>
      <c r="BE37" s="24"/>
      <c r="BF37" s="24">
        <f t="shared" si="25"/>
        <v>0</v>
      </c>
      <c r="BG37" s="42"/>
      <c r="BH37" s="24">
        <f t="shared" si="26"/>
        <v>0</v>
      </c>
      <c r="BI37" s="4" t="s">
        <v>49</v>
      </c>
      <c r="BJ37" s="5" t="s">
        <v>29</v>
      </c>
      <c r="BK37" s="39"/>
    </row>
    <row r="38" ht="17.25">
      <c r="A38" s="20"/>
      <c r="B38" s="37" t="s">
        <v>32</v>
      </c>
      <c r="C38" s="48" t="s">
        <v>26</v>
      </c>
      <c r="D38" s="23"/>
      <c r="E38" s="23"/>
      <c r="F38" s="24"/>
      <c r="G38" s="23">
        <v>54620.699999999997</v>
      </c>
      <c r="H38" s="24">
        <f t="shared" si="28"/>
        <v>54620.699999999997</v>
      </c>
      <c r="I38" s="23"/>
      <c r="J38" s="24">
        <f t="shared" si="29"/>
        <v>54620.699999999997</v>
      </c>
      <c r="K38" s="23">
        <v>45436.972000000002</v>
      </c>
      <c r="L38" s="24">
        <f t="shared" si="3"/>
        <v>100057.67200000001</v>
      </c>
      <c r="M38" s="23"/>
      <c r="N38" s="24">
        <f t="shared" si="4"/>
        <v>100057.67200000001</v>
      </c>
      <c r="O38" s="23"/>
      <c r="P38" s="24">
        <f t="shared" si="5"/>
        <v>100057.67200000001</v>
      </c>
      <c r="Q38" s="23"/>
      <c r="R38" s="24">
        <f t="shared" si="6"/>
        <v>100057.67200000001</v>
      </c>
      <c r="S38" s="24"/>
      <c r="T38" s="24">
        <f t="shared" si="7"/>
        <v>100057.67200000001</v>
      </c>
      <c r="U38" s="24"/>
      <c r="V38" s="24">
        <f t="shared" si="8"/>
        <v>100057.67200000001</v>
      </c>
      <c r="W38" s="24"/>
      <c r="X38" s="24">
        <f t="shared" si="9"/>
        <v>100057.67200000001</v>
      </c>
      <c r="Y38" s="24"/>
      <c r="Z38" s="23"/>
      <c r="AA38" s="24"/>
      <c r="AB38" s="23"/>
      <c r="AC38" s="24">
        <f t="shared" si="11"/>
        <v>0</v>
      </c>
      <c r="AD38" s="23"/>
      <c r="AE38" s="24">
        <f t="shared" si="12"/>
        <v>0</v>
      </c>
      <c r="AF38" s="23"/>
      <c r="AG38" s="24">
        <f t="shared" si="13"/>
        <v>0</v>
      </c>
      <c r="AH38" s="23"/>
      <c r="AI38" s="24">
        <f t="shared" si="14"/>
        <v>0</v>
      </c>
      <c r="AJ38" s="23"/>
      <c r="AK38" s="24">
        <f t="shared" si="15"/>
        <v>0</v>
      </c>
      <c r="AL38" s="23"/>
      <c r="AM38" s="24">
        <f t="shared" si="16"/>
        <v>0</v>
      </c>
      <c r="AN38" s="24"/>
      <c r="AO38" s="24">
        <f t="shared" si="17"/>
        <v>0</v>
      </c>
      <c r="AP38" s="24"/>
      <c r="AQ38" s="24">
        <f t="shared" si="18"/>
        <v>0</v>
      </c>
      <c r="AR38" s="24"/>
      <c r="AS38" s="24">
        <f t="shared" si="19"/>
        <v>0</v>
      </c>
      <c r="AT38" s="24"/>
      <c r="AU38" s="23"/>
      <c r="AV38" s="24"/>
      <c r="AW38" s="23"/>
      <c r="AX38" s="24">
        <f t="shared" si="21"/>
        <v>0</v>
      </c>
      <c r="AY38" s="23"/>
      <c r="AZ38" s="24">
        <f t="shared" si="22"/>
        <v>0</v>
      </c>
      <c r="BA38" s="23"/>
      <c r="BB38" s="24">
        <f t="shared" si="23"/>
        <v>0</v>
      </c>
      <c r="BC38" s="23"/>
      <c r="BD38" s="25">
        <f t="shared" si="24"/>
        <v>0</v>
      </c>
      <c r="BE38" s="24"/>
      <c r="BF38" s="24">
        <f t="shared" si="25"/>
        <v>0</v>
      </c>
      <c r="BG38" s="24"/>
      <c r="BH38" s="24">
        <f t="shared" si="26"/>
        <v>0</v>
      </c>
      <c r="BI38" s="4" t="s">
        <v>49</v>
      </c>
      <c r="BK38" s="39"/>
    </row>
    <row r="39" ht="51.75">
      <c r="A39" s="20"/>
      <c r="B39" s="37" t="s">
        <v>48</v>
      </c>
      <c r="C39" s="37" t="s">
        <v>35</v>
      </c>
      <c r="D39" s="23">
        <f>D41+D42+D43</f>
        <v>619485.5</v>
      </c>
      <c r="E39" s="23">
        <f>E41+E42+E43</f>
        <v>0</v>
      </c>
      <c r="F39" s="24">
        <f t="shared" si="27"/>
        <v>619485.5</v>
      </c>
      <c r="G39" s="23">
        <f>G41+G42+G43+G44</f>
        <v>222299.20000000001</v>
      </c>
      <c r="H39" s="24">
        <f t="shared" si="28"/>
        <v>841784.69999999995</v>
      </c>
      <c r="I39" s="23">
        <f>I41+I42+I43+I44</f>
        <v>0</v>
      </c>
      <c r="J39" s="24">
        <f t="shared" si="29"/>
        <v>841784.69999999995</v>
      </c>
      <c r="K39" s="23">
        <f>K41+K42+K43+K44</f>
        <v>237943.34899999999</v>
      </c>
      <c r="L39" s="24">
        <f t="shared" si="3"/>
        <v>1079728.0490000001</v>
      </c>
      <c r="M39" s="23">
        <f>M41+M42+M43+M44</f>
        <v>0</v>
      </c>
      <c r="N39" s="24">
        <f t="shared" si="4"/>
        <v>1079728.0490000001</v>
      </c>
      <c r="O39" s="23">
        <f>O41+O42+O43+O44</f>
        <v>0</v>
      </c>
      <c r="P39" s="24">
        <f t="shared" si="5"/>
        <v>1079728.0490000001</v>
      </c>
      <c r="Q39" s="23">
        <f>Q41+Q42+Q43+Q44</f>
        <v>0</v>
      </c>
      <c r="R39" s="24">
        <f t="shared" si="6"/>
        <v>1079728.0490000001</v>
      </c>
      <c r="S39" s="24">
        <f>S41+S42+S43+S44</f>
        <v>0</v>
      </c>
      <c r="T39" s="24">
        <f t="shared" si="7"/>
        <v>1079728.0490000001</v>
      </c>
      <c r="U39" s="24">
        <f>U41+U42+U43+U44</f>
        <v>0</v>
      </c>
      <c r="V39" s="24">
        <f t="shared" si="8"/>
        <v>1079728.0490000001</v>
      </c>
      <c r="W39" s="24">
        <f>W41+W42+W43+W44</f>
        <v>0</v>
      </c>
      <c r="X39" s="24">
        <f t="shared" si="9"/>
        <v>1079728.0490000001</v>
      </c>
      <c r="Y39" s="24">
        <f>Y41+Y42+Y43</f>
        <v>567480</v>
      </c>
      <c r="Z39" s="23">
        <f>Z41+Z42+Z43</f>
        <v>0</v>
      </c>
      <c r="AA39" s="24">
        <f t="shared" si="10"/>
        <v>567480</v>
      </c>
      <c r="AB39" s="23">
        <f>AB41+AB42+AB43+AB44</f>
        <v>-222299.20000000001</v>
      </c>
      <c r="AC39" s="24">
        <f t="shared" si="11"/>
        <v>345180.79999999999</v>
      </c>
      <c r="AD39" s="23">
        <f>AD41+AD42+AD43+AD44</f>
        <v>0</v>
      </c>
      <c r="AE39" s="24">
        <f t="shared" si="12"/>
        <v>345180.79999999999</v>
      </c>
      <c r="AF39" s="23">
        <f>AF41+AF42+AF43+AF44</f>
        <v>0</v>
      </c>
      <c r="AG39" s="24">
        <f t="shared" si="13"/>
        <v>345180.79999999999</v>
      </c>
      <c r="AH39" s="23">
        <f>AH41+AH42+AH43+AH44</f>
        <v>0</v>
      </c>
      <c r="AI39" s="24">
        <f t="shared" si="14"/>
        <v>345180.79999999999</v>
      </c>
      <c r="AJ39" s="23">
        <f>AJ41+AJ42+AJ43+AJ44</f>
        <v>0</v>
      </c>
      <c r="AK39" s="24">
        <f t="shared" si="15"/>
        <v>345180.79999999999</v>
      </c>
      <c r="AL39" s="23">
        <f>AL41+AL42+AL43+AL44</f>
        <v>0</v>
      </c>
      <c r="AM39" s="24">
        <f t="shared" si="16"/>
        <v>345180.79999999999</v>
      </c>
      <c r="AN39" s="24">
        <f>AN41+AN42+AN43+AN44</f>
        <v>0</v>
      </c>
      <c r="AO39" s="24">
        <f t="shared" si="17"/>
        <v>345180.79999999999</v>
      </c>
      <c r="AP39" s="24">
        <f>AP41+AP42+AP43+AP44</f>
        <v>0</v>
      </c>
      <c r="AQ39" s="24">
        <f t="shared" si="18"/>
        <v>345180.79999999999</v>
      </c>
      <c r="AR39" s="24">
        <f>AR41+AR42+AR43+AR44</f>
        <v>0</v>
      </c>
      <c r="AS39" s="24">
        <f t="shared" si="19"/>
        <v>345180.79999999999</v>
      </c>
      <c r="AT39" s="24">
        <f>AT41+AT42+AT43</f>
        <v>0</v>
      </c>
      <c r="AU39" s="23">
        <f>AU41+AU42+AU43</f>
        <v>0</v>
      </c>
      <c r="AV39" s="24">
        <f t="shared" si="20"/>
        <v>0</v>
      </c>
      <c r="AW39" s="23">
        <f>AW41+AW42+AW43+AW44</f>
        <v>0</v>
      </c>
      <c r="AX39" s="24">
        <f t="shared" si="21"/>
        <v>0</v>
      </c>
      <c r="AY39" s="23">
        <f>AY41+AY42+AY43+AY44</f>
        <v>0</v>
      </c>
      <c r="AZ39" s="24">
        <f t="shared" si="22"/>
        <v>0</v>
      </c>
      <c r="BA39" s="23">
        <f>BA41+BA42+BA43+BA44</f>
        <v>0</v>
      </c>
      <c r="BB39" s="24">
        <f t="shared" si="23"/>
        <v>0</v>
      </c>
      <c r="BC39" s="23">
        <f>BC41+BC42+BC43+BC44</f>
        <v>0</v>
      </c>
      <c r="BD39" s="25">
        <f t="shared" si="24"/>
        <v>0</v>
      </c>
      <c r="BE39" s="24">
        <f>BE41+BE42+BE43+BE44</f>
        <v>0</v>
      </c>
      <c r="BF39" s="24">
        <f t="shared" si="25"/>
        <v>0</v>
      </c>
      <c r="BG39" s="24">
        <f>BG41+BG42+BG43+BG44</f>
        <v>0</v>
      </c>
      <c r="BH39" s="24">
        <f t="shared" si="26"/>
        <v>0</v>
      </c>
      <c r="BK39" s="39"/>
    </row>
    <row r="40" ht="17.25">
      <c r="A40" s="20"/>
      <c r="B40" s="40" t="s">
        <v>27</v>
      </c>
      <c r="C40" s="21"/>
      <c r="D40" s="23"/>
      <c r="E40" s="23"/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  <c r="S40" s="24"/>
      <c r="T40" s="24"/>
      <c r="U40" s="24"/>
      <c r="V40" s="24"/>
      <c r="W40" s="24"/>
      <c r="X40" s="24"/>
      <c r="Y40" s="24"/>
      <c r="Z40" s="23"/>
      <c r="AA40" s="24"/>
      <c r="AB40" s="23"/>
      <c r="AC40" s="24"/>
      <c r="AD40" s="23"/>
      <c r="AE40" s="24"/>
      <c r="AF40" s="23"/>
      <c r="AG40" s="24"/>
      <c r="AH40" s="23"/>
      <c r="AI40" s="24"/>
      <c r="AJ40" s="23"/>
      <c r="AK40" s="24"/>
      <c r="AL40" s="23"/>
      <c r="AM40" s="24"/>
      <c r="AN40" s="24"/>
      <c r="AO40" s="24"/>
      <c r="AP40" s="24"/>
      <c r="AQ40" s="24"/>
      <c r="AR40" s="24"/>
      <c r="AS40" s="24"/>
      <c r="AT40" s="24"/>
      <c r="AU40" s="23"/>
      <c r="AV40" s="24"/>
      <c r="AW40" s="23"/>
      <c r="AX40" s="24"/>
      <c r="AY40" s="23"/>
      <c r="AZ40" s="24"/>
      <c r="BA40" s="23"/>
      <c r="BB40" s="24"/>
      <c r="BC40" s="23"/>
      <c r="BD40" s="25"/>
      <c r="BE40" s="24"/>
      <c r="BF40" s="24"/>
      <c r="BG40" s="24"/>
      <c r="BH40" s="24"/>
      <c r="BK40" s="39"/>
    </row>
    <row r="41" ht="17.25" hidden="1">
      <c r="A41" s="20"/>
      <c r="B41" s="40" t="s">
        <v>28</v>
      </c>
      <c r="C41" s="21"/>
      <c r="D41" s="23">
        <v>92554.300000000003</v>
      </c>
      <c r="E41" s="23"/>
      <c r="F41" s="24">
        <f t="shared" si="27"/>
        <v>92554.300000000003</v>
      </c>
      <c r="G41" s="23">
        <v>-92554.300000000003</v>
      </c>
      <c r="H41" s="24">
        <f t="shared" si="28"/>
        <v>0</v>
      </c>
      <c r="I41" s="23"/>
      <c r="J41" s="24">
        <f t="shared" si="29"/>
        <v>0</v>
      </c>
      <c r="K41" s="23"/>
      <c r="L41" s="24">
        <f t="shared" si="3"/>
        <v>0</v>
      </c>
      <c r="M41" s="23"/>
      <c r="N41" s="24">
        <f t="shared" si="4"/>
        <v>0</v>
      </c>
      <c r="O41" s="23"/>
      <c r="P41" s="24">
        <f t="shared" si="5"/>
        <v>0</v>
      </c>
      <c r="Q41" s="23"/>
      <c r="R41" s="24">
        <f t="shared" si="6"/>
        <v>0</v>
      </c>
      <c r="S41" s="24"/>
      <c r="T41" s="24">
        <f t="shared" si="7"/>
        <v>0</v>
      </c>
      <c r="U41" s="24"/>
      <c r="V41" s="24">
        <f t="shared" si="8"/>
        <v>0</v>
      </c>
      <c r="W41" s="42"/>
      <c r="X41" s="24">
        <f t="shared" si="9"/>
        <v>0</v>
      </c>
      <c r="Y41" s="24">
        <v>222299.20000000001</v>
      </c>
      <c r="Z41" s="23"/>
      <c r="AA41" s="24">
        <f t="shared" si="10"/>
        <v>222299.20000000001</v>
      </c>
      <c r="AB41" s="23">
        <v>-222299.20000000001</v>
      </c>
      <c r="AC41" s="24">
        <f t="shared" si="11"/>
        <v>0</v>
      </c>
      <c r="AD41" s="23"/>
      <c r="AE41" s="24">
        <f t="shared" si="12"/>
        <v>0</v>
      </c>
      <c r="AF41" s="23"/>
      <c r="AG41" s="24">
        <f t="shared" si="13"/>
        <v>0</v>
      </c>
      <c r="AH41" s="23"/>
      <c r="AI41" s="24">
        <f t="shared" si="14"/>
        <v>0</v>
      </c>
      <c r="AJ41" s="23"/>
      <c r="AK41" s="24">
        <f t="shared" si="15"/>
        <v>0</v>
      </c>
      <c r="AL41" s="23"/>
      <c r="AM41" s="24">
        <f t="shared" si="16"/>
        <v>0</v>
      </c>
      <c r="AN41" s="24"/>
      <c r="AO41" s="24">
        <f t="shared" si="17"/>
        <v>0</v>
      </c>
      <c r="AP41" s="24"/>
      <c r="AQ41" s="24">
        <f t="shared" si="18"/>
        <v>0</v>
      </c>
      <c r="AR41" s="42"/>
      <c r="AS41" s="24">
        <f t="shared" si="19"/>
        <v>0</v>
      </c>
      <c r="AT41" s="24">
        <v>0</v>
      </c>
      <c r="AU41" s="41"/>
      <c r="AV41" s="24">
        <f t="shared" si="20"/>
        <v>0</v>
      </c>
      <c r="AW41" s="23"/>
      <c r="AX41" s="24">
        <f t="shared" si="21"/>
        <v>0</v>
      </c>
      <c r="AY41" s="23"/>
      <c r="AZ41" s="24">
        <f t="shared" si="22"/>
        <v>0</v>
      </c>
      <c r="BA41" s="23"/>
      <c r="BB41" s="24">
        <f t="shared" si="23"/>
        <v>0</v>
      </c>
      <c r="BC41" s="23"/>
      <c r="BD41" s="25">
        <f t="shared" si="24"/>
        <v>0</v>
      </c>
      <c r="BE41" s="24"/>
      <c r="BF41" s="24">
        <f t="shared" si="25"/>
        <v>0</v>
      </c>
      <c r="BG41" s="42"/>
      <c r="BH41" s="24">
        <f t="shared" si="26"/>
        <v>0</v>
      </c>
      <c r="BI41" s="4" t="s">
        <v>49</v>
      </c>
      <c r="BJ41" s="5" t="s">
        <v>29</v>
      </c>
      <c r="BK41" s="39"/>
    </row>
    <row r="42" ht="17.25">
      <c r="A42" s="20"/>
      <c r="B42" s="40" t="s">
        <v>30</v>
      </c>
      <c r="C42" s="38" t="s">
        <v>26</v>
      </c>
      <c r="D42" s="23">
        <v>26346.599999999999</v>
      </c>
      <c r="E42" s="23"/>
      <c r="F42" s="24">
        <f t="shared" si="27"/>
        <v>26346.599999999999</v>
      </c>
      <c r="G42" s="23">
        <f>-2634.656+2634.656</f>
        <v>0</v>
      </c>
      <c r="H42" s="24">
        <f t="shared" si="28"/>
        <v>26346.599999999999</v>
      </c>
      <c r="I42" s="23"/>
      <c r="J42" s="24">
        <f t="shared" si="29"/>
        <v>26346.599999999999</v>
      </c>
      <c r="K42" s="23">
        <v>50058.5</v>
      </c>
      <c r="L42" s="24">
        <f t="shared" si="3"/>
        <v>76405.100000000006</v>
      </c>
      <c r="M42" s="23"/>
      <c r="N42" s="24">
        <f t="shared" si="4"/>
        <v>76405.100000000006</v>
      </c>
      <c r="O42" s="23"/>
      <c r="P42" s="24">
        <f t="shared" si="5"/>
        <v>76405.100000000006</v>
      </c>
      <c r="Q42" s="23"/>
      <c r="R42" s="24">
        <f t="shared" si="6"/>
        <v>76405.100000000006</v>
      </c>
      <c r="S42" s="24"/>
      <c r="T42" s="24">
        <f t="shared" si="7"/>
        <v>76405.100000000006</v>
      </c>
      <c r="U42" s="24"/>
      <c r="V42" s="24">
        <f t="shared" si="8"/>
        <v>76405.100000000006</v>
      </c>
      <c r="W42" s="24"/>
      <c r="X42" s="24">
        <f t="shared" si="9"/>
        <v>76405.100000000006</v>
      </c>
      <c r="Y42" s="24">
        <v>345180.79999999999</v>
      </c>
      <c r="Z42" s="23"/>
      <c r="AA42" s="24">
        <f t="shared" si="10"/>
        <v>345180.79999999999</v>
      </c>
      <c r="AB42" s="23"/>
      <c r="AC42" s="24">
        <f t="shared" si="11"/>
        <v>345180.79999999999</v>
      </c>
      <c r="AD42" s="23"/>
      <c r="AE42" s="24">
        <f t="shared" si="12"/>
        <v>345180.79999999999</v>
      </c>
      <c r="AF42" s="23"/>
      <c r="AG42" s="24">
        <f t="shared" si="13"/>
        <v>345180.79999999999</v>
      </c>
      <c r="AH42" s="23"/>
      <c r="AI42" s="24">
        <f t="shared" si="14"/>
        <v>345180.79999999999</v>
      </c>
      <c r="AJ42" s="23"/>
      <c r="AK42" s="24">
        <f t="shared" si="15"/>
        <v>345180.79999999999</v>
      </c>
      <c r="AL42" s="23"/>
      <c r="AM42" s="24">
        <f t="shared" si="16"/>
        <v>345180.79999999999</v>
      </c>
      <c r="AN42" s="24"/>
      <c r="AO42" s="24">
        <f t="shared" si="17"/>
        <v>345180.79999999999</v>
      </c>
      <c r="AP42" s="24"/>
      <c r="AQ42" s="24">
        <f t="shared" si="18"/>
        <v>345180.79999999999</v>
      </c>
      <c r="AR42" s="24"/>
      <c r="AS42" s="24">
        <f t="shared" si="19"/>
        <v>345180.79999999999</v>
      </c>
      <c r="AT42" s="24">
        <v>0</v>
      </c>
      <c r="AU42" s="23"/>
      <c r="AV42" s="24">
        <f t="shared" si="20"/>
        <v>0</v>
      </c>
      <c r="AW42" s="23"/>
      <c r="AX42" s="24">
        <f t="shared" si="21"/>
        <v>0</v>
      </c>
      <c r="AY42" s="23"/>
      <c r="AZ42" s="24">
        <f t="shared" si="22"/>
        <v>0</v>
      </c>
      <c r="BA42" s="23"/>
      <c r="BB42" s="24">
        <f t="shared" si="23"/>
        <v>0</v>
      </c>
      <c r="BC42" s="23"/>
      <c r="BD42" s="25">
        <f t="shared" si="24"/>
        <v>0</v>
      </c>
      <c r="BE42" s="24"/>
      <c r="BF42" s="24">
        <f t="shared" si="25"/>
        <v>0</v>
      </c>
      <c r="BG42" s="24"/>
      <c r="BH42" s="24">
        <f t="shared" si="26"/>
        <v>0</v>
      </c>
      <c r="BI42" s="4" t="s">
        <v>50</v>
      </c>
      <c r="BK42" s="39"/>
    </row>
    <row r="43" ht="17.25">
      <c r="A43" s="20"/>
      <c r="B43" s="40" t="s">
        <v>51</v>
      </c>
      <c r="C43" s="38" t="s">
        <v>26</v>
      </c>
      <c r="D43" s="23">
        <v>500584.59999999998</v>
      </c>
      <c r="E43" s="23"/>
      <c r="F43" s="24">
        <f t="shared" si="27"/>
        <v>500584.59999999998</v>
      </c>
      <c r="G43" s="23">
        <v>-50058.459999999999</v>
      </c>
      <c r="H43" s="24">
        <f t="shared" si="28"/>
        <v>450526.14000000001</v>
      </c>
      <c r="I43" s="23"/>
      <c r="J43" s="24">
        <f t="shared" si="29"/>
        <v>450526.14000000001</v>
      </c>
      <c r="K43" s="23"/>
      <c r="L43" s="24">
        <f t="shared" si="3"/>
        <v>450526.14000000001</v>
      </c>
      <c r="M43" s="23"/>
      <c r="N43" s="24">
        <f t="shared" si="4"/>
        <v>450526.14000000001</v>
      </c>
      <c r="O43" s="23"/>
      <c r="P43" s="24">
        <f t="shared" si="5"/>
        <v>450526.14000000001</v>
      </c>
      <c r="Q43" s="23"/>
      <c r="R43" s="24">
        <f t="shared" si="6"/>
        <v>450526.14000000001</v>
      </c>
      <c r="S43" s="24"/>
      <c r="T43" s="24">
        <f t="shared" si="7"/>
        <v>450526.14000000001</v>
      </c>
      <c r="U43" s="24"/>
      <c r="V43" s="24">
        <f t="shared" si="8"/>
        <v>450526.14000000001</v>
      </c>
      <c r="W43" s="24"/>
      <c r="X43" s="24">
        <f t="shared" si="9"/>
        <v>450526.14000000001</v>
      </c>
      <c r="Y43" s="24">
        <v>0</v>
      </c>
      <c r="Z43" s="23"/>
      <c r="AA43" s="24">
        <f t="shared" si="10"/>
        <v>0</v>
      </c>
      <c r="AB43" s="23"/>
      <c r="AC43" s="24">
        <f t="shared" si="11"/>
        <v>0</v>
      </c>
      <c r="AD43" s="23"/>
      <c r="AE43" s="24">
        <f t="shared" si="12"/>
        <v>0</v>
      </c>
      <c r="AF43" s="23"/>
      <c r="AG43" s="24">
        <f t="shared" si="13"/>
        <v>0</v>
      </c>
      <c r="AH43" s="23"/>
      <c r="AI43" s="24">
        <f t="shared" si="14"/>
        <v>0</v>
      </c>
      <c r="AJ43" s="23"/>
      <c r="AK43" s="24">
        <f t="shared" si="15"/>
        <v>0</v>
      </c>
      <c r="AL43" s="23"/>
      <c r="AM43" s="24">
        <f t="shared" si="16"/>
        <v>0</v>
      </c>
      <c r="AN43" s="24"/>
      <c r="AO43" s="24">
        <f t="shared" si="17"/>
        <v>0</v>
      </c>
      <c r="AP43" s="24"/>
      <c r="AQ43" s="24">
        <f t="shared" si="18"/>
        <v>0</v>
      </c>
      <c r="AR43" s="24"/>
      <c r="AS43" s="24">
        <f t="shared" si="19"/>
        <v>0</v>
      </c>
      <c r="AT43" s="24">
        <v>0</v>
      </c>
      <c r="AU43" s="23"/>
      <c r="AV43" s="24">
        <f t="shared" si="20"/>
        <v>0</v>
      </c>
      <c r="AW43" s="23"/>
      <c r="AX43" s="24">
        <f t="shared" si="21"/>
        <v>0</v>
      </c>
      <c r="AY43" s="23"/>
      <c r="AZ43" s="24">
        <f t="shared" si="22"/>
        <v>0</v>
      </c>
      <c r="BA43" s="23"/>
      <c r="BB43" s="24">
        <f t="shared" si="23"/>
        <v>0</v>
      </c>
      <c r="BC43" s="23"/>
      <c r="BD43" s="25">
        <f t="shared" si="24"/>
        <v>0</v>
      </c>
      <c r="BE43" s="24"/>
      <c r="BF43" s="24">
        <f t="shared" si="25"/>
        <v>0</v>
      </c>
      <c r="BG43" s="24"/>
      <c r="BH43" s="24">
        <f t="shared" si="26"/>
        <v>0</v>
      </c>
      <c r="BI43" s="4" t="s">
        <v>52</v>
      </c>
      <c r="BK43" s="39"/>
    </row>
    <row r="44" ht="17.25">
      <c r="A44" s="20"/>
      <c r="B44" s="37" t="s">
        <v>32</v>
      </c>
      <c r="C44" s="38" t="s">
        <v>26</v>
      </c>
      <c r="D44" s="23"/>
      <c r="E44" s="23"/>
      <c r="F44" s="24"/>
      <c r="G44" s="23">
        <v>364911.96000000002</v>
      </c>
      <c r="H44" s="24">
        <f t="shared" si="28"/>
        <v>364911.96000000002</v>
      </c>
      <c r="I44" s="23"/>
      <c r="J44" s="24">
        <f t="shared" si="29"/>
        <v>364911.96000000002</v>
      </c>
      <c r="K44" s="23">
        <v>187884.84899999999</v>
      </c>
      <c r="L44" s="24">
        <f t="shared" si="3"/>
        <v>552796.80900000001</v>
      </c>
      <c r="M44" s="23"/>
      <c r="N44" s="24">
        <f t="shared" si="4"/>
        <v>552796.80900000001</v>
      </c>
      <c r="O44" s="23"/>
      <c r="P44" s="24">
        <f t="shared" si="5"/>
        <v>552796.80900000001</v>
      </c>
      <c r="Q44" s="23"/>
      <c r="R44" s="24">
        <f t="shared" si="6"/>
        <v>552796.80900000001</v>
      </c>
      <c r="S44" s="24"/>
      <c r="T44" s="24">
        <f t="shared" si="7"/>
        <v>552796.80900000001</v>
      </c>
      <c r="U44" s="24"/>
      <c r="V44" s="24">
        <f t="shared" si="8"/>
        <v>552796.80900000001</v>
      </c>
      <c r="W44" s="24"/>
      <c r="X44" s="24">
        <f t="shared" si="9"/>
        <v>552796.80900000001</v>
      </c>
      <c r="Y44" s="24"/>
      <c r="Z44" s="23"/>
      <c r="AA44" s="24"/>
      <c r="AB44" s="23"/>
      <c r="AC44" s="24">
        <f t="shared" si="11"/>
        <v>0</v>
      </c>
      <c r="AD44" s="23"/>
      <c r="AE44" s="24">
        <f t="shared" si="12"/>
        <v>0</v>
      </c>
      <c r="AF44" s="23"/>
      <c r="AG44" s="24">
        <f t="shared" si="13"/>
        <v>0</v>
      </c>
      <c r="AH44" s="23"/>
      <c r="AI44" s="24">
        <f t="shared" si="14"/>
        <v>0</v>
      </c>
      <c r="AJ44" s="23"/>
      <c r="AK44" s="24">
        <f t="shared" si="15"/>
        <v>0</v>
      </c>
      <c r="AL44" s="23"/>
      <c r="AM44" s="24">
        <f t="shared" si="16"/>
        <v>0</v>
      </c>
      <c r="AN44" s="24"/>
      <c r="AO44" s="24">
        <f t="shared" si="17"/>
        <v>0</v>
      </c>
      <c r="AP44" s="24"/>
      <c r="AQ44" s="24">
        <f t="shared" si="18"/>
        <v>0</v>
      </c>
      <c r="AR44" s="24"/>
      <c r="AS44" s="24">
        <f t="shared" si="19"/>
        <v>0</v>
      </c>
      <c r="AT44" s="24"/>
      <c r="AU44" s="23"/>
      <c r="AV44" s="24"/>
      <c r="AW44" s="23"/>
      <c r="AX44" s="24">
        <f t="shared" si="21"/>
        <v>0</v>
      </c>
      <c r="AY44" s="23"/>
      <c r="AZ44" s="24">
        <f t="shared" si="22"/>
        <v>0</v>
      </c>
      <c r="BA44" s="23"/>
      <c r="BB44" s="24">
        <f t="shared" si="23"/>
        <v>0</v>
      </c>
      <c r="BC44" s="23"/>
      <c r="BD44" s="25">
        <f t="shared" si="24"/>
        <v>0</v>
      </c>
      <c r="BE44" s="24"/>
      <c r="BF44" s="24">
        <f t="shared" si="25"/>
        <v>0</v>
      </c>
      <c r="BG44" s="24"/>
      <c r="BH44" s="24">
        <f t="shared" si="26"/>
        <v>0</v>
      </c>
      <c r="BI44" s="4" t="s">
        <v>49</v>
      </c>
      <c r="BK44" s="39"/>
    </row>
    <row r="45" ht="51.75">
      <c r="A45" s="20" t="s">
        <v>53</v>
      </c>
      <c r="B45" s="40" t="s">
        <v>54</v>
      </c>
      <c r="C45" s="37" t="s">
        <v>35</v>
      </c>
      <c r="D45" s="23">
        <v>25000</v>
      </c>
      <c r="E45" s="23"/>
      <c r="F45" s="24">
        <f t="shared" si="27"/>
        <v>25000</v>
      </c>
      <c r="G45" s="23">
        <f>G47+G49</f>
        <v>186763.856</v>
      </c>
      <c r="H45" s="24">
        <f t="shared" si="28"/>
        <v>211763.856</v>
      </c>
      <c r="I45" s="23">
        <f>I47+I49</f>
        <v>0</v>
      </c>
      <c r="J45" s="24">
        <f t="shared" si="29"/>
        <v>211763.856</v>
      </c>
      <c r="K45" s="23">
        <f>K47+K49+K48</f>
        <v>-48973.177000000003</v>
      </c>
      <c r="L45" s="24">
        <f t="shared" si="3"/>
        <v>162790.679</v>
      </c>
      <c r="M45" s="23">
        <f>M47+M49+M48</f>
        <v>0</v>
      </c>
      <c r="N45" s="24">
        <f t="shared" si="4"/>
        <v>162790.679</v>
      </c>
      <c r="O45" s="23">
        <f>O47+O49+O48</f>
        <v>0</v>
      </c>
      <c r="P45" s="24">
        <f t="shared" si="5"/>
        <v>162790.679</v>
      </c>
      <c r="Q45" s="23">
        <f>Q47+Q49+Q48</f>
        <v>0</v>
      </c>
      <c r="R45" s="24">
        <f t="shared" si="6"/>
        <v>162790.679</v>
      </c>
      <c r="S45" s="24">
        <f>S47+S49+S48</f>
        <v>0</v>
      </c>
      <c r="T45" s="24">
        <f t="shared" si="7"/>
        <v>162790.679</v>
      </c>
      <c r="U45" s="24">
        <f>U47+U49+U48</f>
        <v>0</v>
      </c>
      <c r="V45" s="24">
        <f t="shared" si="8"/>
        <v>162790.679</v>
      </c>
      <c r="W45" s="24">
        <f>W47+W49+W48</f>
        <v>0</v>
      </c>
      <c r="X45" s="24">
        <f t="shared" si="9"/>
        <v>162790.679</v>
      </c>
      <c r="Y45" s="24">
        <v>100000</v>
      </c>
      <c r="Z45" s="23"/>
      <c r="AA45" s="24">
        <f t="shared" si="10"/>
        <v>100000</v>
      </c>
      <c r="AB45" s="23">
        <f>AB47+AB49</f>
        <v>409465.24400000001</v>
      </c>
      <c r="AC45" s="24">
        <f t="shared" si="11"/>
        <v>509465.24400000001</v>
      </c>
      <c r="AD45" s="23">
        <f>AD47+AD49+AD48</f>
        <v>48973.177000000003</v>
      </c>
      <c r="AE45" s="24">
        <f t="shared" si="12"/>
        <v>558438.42099999997</v>
      </c>
      <c r="AF45" s="23">
        <f>AF47+AF49+AF48</f>
        <v>0</v>
      </c>
      <c r="AG45" s="24">
        <f t="shared" si="13"/>
        <v>558438.42099999997</v>
      </c>
      <c r="AH45" s="23">
        <f>AH47+AH49+AH48</f>
        <v>0</v>
      </c>
      <c r="AI45" s="24">
        <f t="shared" si="14"/>
        <v>558438.42099999997</v>
      </c>
      <c r="AJ45" s="23">
        <f>AJ47+AJ49+AJ48</f>
        <v>0</v>
      </c>
      <c r="AK45" s="24">
        <f t="shared" si="15"/>
        <v>558438.42099999997</v>
      </c>
      <c r="AL45" s="23">
        <f>AL47+AL49+AL48</f>
        <v>0</v>
      </c>
      <c r="AM45" s="24">
        <f t="shared" si="16"/>
        <v>558438.42099999997</v>
      </c>
      <c r="AN45" s="24">
        <f>AN47+AN49+AN48</f>
        <v>0</v>
      </c>
      <c r="AO45" s="24">
        <f t="shared" si="17"/>
        <v>558438.42099999997</v>
      </c>
      <c r="AP45" s="24">
        <f>AP47+AP49+AP48</f>
        <v>0</v>
      </c>
      <c r="AQ45" s="24">
        <f t="shared" si="18"/>
        <v>558438.42099999997</v>
      </c>
      <c r="AR45" s="24">
        <f>AR47+AR49+AR48</f>
        <v>0</v>
      </c>
      <c r="AS45" s="24">
        <f t="shared" si="19"/>
        <v>558438.42099999997</v>
      </c>
      <c r="AT45" s="24">
        <v>757100.69999999995</v>
      </c>
      <c r="AU45" s="23"/>
      <c r="AV45" s="24">
        <f t="shared" si="20"/>
        <v>757100.69999999995</v>
      </c>
      <c r="AW45" s="23">
        <f>AW47+AW49</f>
        <v>-11041.07</v>
      </c>
      <c r="AX45" s="24">
        <f t="shared" si="21"/>
        <v>746059.63</v>
      </c>
      <c r="AY45" s="23">
        <f>AY47+AY49+AY48</f>
        <v>0</v>
      </c>
      <c r="AZ45" s="24">
        <f t="shared" si="22"/>
        <v>746059.63</v>
      </c>
      <c r="BA45" s="23">
        <f>BA47+BA49+BA48</f>
        <v>0</v>
      </c>
      <c r="BB45" s="24">
        <f t="shared" si="23"/>
        <v>746059.63</v>
      </c>
      <c r="BC45" s="23">
        <f>BC47+BC49+BC48</f>
        <v>0</v>
      </c>
      <c r="BD45" s="25">
        <f t="shared" si="24"/>
        <v>746059.63</v>
      </c>
      <c r="BE45" s="24">
        <f>BE47+BE49+BE48</f>
        <v>0</v>
      </c>
      <c r="BF45" s="24">
        <f t="shared" si="25"/>
        <v>746059.63</v>
      </c>
      <c r="BG45" s="24">
        <f>BG47+BG49+BG48</f>
        <v>0</v>
      </c>
      <c r="BH45" s="24">
        <f t="shared" si="26"/>
        <v>746059.63</v>
      </c>
      <c r="BK45" s="39"/>
    </row>
    <row r="46" ht="17.25">
      <c r="A46" s="49"/>
      <c r="B46" s="40" t="s">
        <v>27</v>
      </c>
      <c r="C46" s="37"/>
      <c r="D46" s="23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  <c r="S46" s="24"/>
      <c r="T46" s="24"/>
      <c r="U46" s="24"/>
      <c r="V46" s="24"/>
      <c r="W46" s="24"/>
      <c r="X46" s="24"/>
      <c r="Y46" s="24"/>
      <c r="Z46" s="23"/>
      <c r="AA46" s="24"/>
      <c r="AB46" s="23"/>
      <c r="AC46" s="24"/>
      <c r="AD46" s="23"/>
      <c r="AE46" s="24"/>
      <c r="AF46" s="23"/>
      <c r="AG46" s="24"/>
      <c r="AH46" s="23"/>
      <c r="AI46" s="24"/>
      <c r="AJ46" s="23"/>
      <c r="AK46" s="24"/>
      <c r="AL46" s="23"/>
      <c r="AM46" s="24"/>
      <c r="AN46" s="24"/>
      <c r="AO46" s="24"/>
      <c r="AP46" s="24"/>
      <c r="AQ46" s="24"/>
      <c r="AR46" s="24"/>
      <c r="AS46" s="24"/>
      <c r="AT46" s="24"/>
      <c r="AU46" s="23"/>
      <c r="AV46" s="24"/>
      <c r="AW46" s="23"/>
      <c r="AX46" s="24"/>
      <c r="AY46" s="23"/>
      <c r="AZ46" s="24"/>
      <c r="BA46" s="23"/>
      <c r="BB46" s="24"/>
      <c r="BC46" s="23"/>
      <c r="BD46" s="25"/>
      <c r="BE46" s="24"/>
      <c r="BF46" s="24"/>
      <c r="BG46" s="24"/>
      <c r="BH46" s="24"/>
      <c r="BK46" s="39"/>
    </row>
    <row r="47" ht="17.25" hidden="1">
      <c r="A47" s="49"/>
      <c r="B47" s="40" t="s">
        <v>28</v>
      </c>
      <c r="C47" s="37"/>
      <c r="D47" s="41"/>
      <c r="E47" s="23"/>
      <c r="F47" s="24">
        <v>25000</v>
      </c>
      <c r="G47" s="23">
        <v>-25000</v>
      </c>
      <c r="H47" s="24">
        <f t="shared" si="28"/>
        <v>0</v>
      </c>
      <c r="I47" s="23"/>
      <c r="J47" s="24">
        <f t="shared" si="29"/>
        <v>0</v>
      </c>
      <c r="K47" s="23"/>
      <c r="L47" s="24">
        <f t="shared" si="3"/>
        <v>0</v>
      </c>
      <c r="M47" s="23"/>
      <c r="N47" s="24">
        <f t="shared" si="4"/>
        <v>0</v>
      </c>
      <c r="O47" s="23"/>
      <c r="P47" s="24">
        <f t="shared" si="5"/>
        <v>0</v>
      </c>
      <c r="Q47" s="23"/>
      <c r="R47" s="24">
        <f t="shared" si="6"/>
        <v>0</v>
      </c>
      <c r="S47" s="24"/>
      <c r="T47" s="24">
        <f t="shared" si="7"/>
        <v>0</v>
      </c>
      <c r="U47" s="24"/>
      <c r="V47" s="24">
        <f t="shared" si="8"/>
        <v>0</v>
      </c>
      <c r="W47" s="42"/>
      <c r="X47" s="24">
        <f t="shared" si="9"/>
        <v>0</v>
      </c>
      <c r="Y47" s="43"/>
      <c r="Z47" s="23"/>
      <c r="AA47" s="24">
        <v>100000</v>
      </c>
      <c r="AB47" s="23">
        <v>409465.24400000001</v>
      </c>
      <c r="AC47" s="24">
        <f t="shared" si="11"/>
        <v>509465.24400000001</v>
      </c>
      <c r="AD47" s="23">
        <f>-142000+48973.177</f>
        <v>-93026.823000000004</v>
      </c>
      <c r="AE47" s="24">
        <f t="shared" si="12"/>
        <v>416438.42099999997</v>
      </c>
      <c r="AF47" s="23"/>
      <c r="AG47" s="24">
        <f t="shared" si="13"/>
        <v>416438.42099999997</v>
      </c>
      <c r="AH47" s="23"/>
      <c r="AI47" s="24">
        <f t="shared" si="14"/>
        <v>416438.42099999997</v>
      </c>
      <c r="AJ47" s="23"/>
      <c r="AK47" s="24">
        <f t="shared" si="15"/>
        <v>416438.42099999997</v>
      </c>
      <c r="AL47" s="23"/>
      <c r="AM47" s="24">
        <f t="shared" si="16"/>
        <v>416438.42099999997</v>
      </c>
      <c r="AN47" s="24"/>
      <c r="AO47" s="24">
        <f t="shared" si="17"/>
        <v>416438.42099999997</v>
      </c>
      <c r="AP47" s="24"/>
      <c r="AQ47" s="24">
        <f t="shared" si="18"/>
        <v>416438.42099999997</v>
      </c>
      <c r="AR47" s="42"/>
      <c r="AS47" s="24">
        <f t="shared" si="19"/>
        <v>416438.42099999997</v>
      </c>
      <c r="AT47" s="43"/>
      <c r="AU47" s="41"/>
      <c r="AV47" s="24">
        <v>757100.69999999995</v>
      </c>
      <c r="AW47" s="23">
        <v>-11041.07</v>
      </c>
      <c r="AX47" s="24">
        <f t="shared" si="21"/>
        <v>746059.63</v>
      </c>
      <c r="AY47" s="23"/>
      <c r="AZ47" s="24">
        <f t="shared" si="22"/>
        <v>746059.63</v>
      </c>
      <c r="BA47" s="23"/>
      <c r="BB47" s="24">
        <f t="shared" si="23"/>
        <v>746059.63</v>
      </c>
      <c r="BC47" s="23"/>
      <c r="BD47" s="25">
        <f t="shared" si="24"/>
        <v>746059.63</v>
      </c>
      <c r="BE47" s="24"/>
      <c r="BF47" s="24">
        <f t="shared" si="25"/>
        <v>746059.63</v>
      </c>
      <c r="BG47" s="42"/>
      <c r="BH47" s="24">
        <f t="shared" si="26"/>
        <v>746059.63</v>
      </c>
      <c r="BI47" s="4" t="s">
        <v>55</v>
      </c>
      <c r="BJ47" s="5" t="s">
        <v>29</v>
      </c>
      <c r="BK47" s="39"/>
    </row>
    <row r="48" ht="17.25">
      <c r="A48" s="49"/>
      <c r="B48" s="40" t="s">
        <v>30</v>
      </c>
      <c r="C48" s="48" t="s">
        <v>26</v>
      </c>
      <c r="D48" s="23"/>
      <c r="E48" s="23"/>
      <c r="F48" s="24"/>
      <c r="G48" s="23"/>
      <c r="H48" s="24"/>
      <c r="I48" s="23"/>
      <c r="J48" s="24"/>
      <c r="K48" s="23"/>
      <c r="L48" s="24">
        <f t="shared" si="3"/>
        <v>0</v>
      </c>
      <c r="M48" s="23"/>
      <c r="N48" s="24">
        <f t="shared" si="4"/>
        <v>0</v>
      </c>
      <c r="O48" s="23"/>
      <c r="P48" s="24">
        <f t="shared" si="5"/>
        <v>0</v>
      </c>
      <c r="Q48" s="23"/>
      <c r="R48" s="24">
        <f t="shared" si="6"/>
        <v>0</v>
      </c>
      <c r="S48" s="24"/>
      <c r="T48" s="24">
        <f t="shared" si="7"/>
        <v>0</v>
      </c>
      <c r="U48" s="24"/>
      <c r="V48" s="24">
        <f t="shared" si="8"/>
        <v>0</v>
      </c>
      <c r="W48" s="24"/>
      <c r="X48" s="24">
        <f t="shared" si="9"/>
        <v>0</v>
      </c>
      <c r="Y48" s="24"/>
      <c r="Z48" s="23"/>
      <c r="AA48" s="24"/>
      <c r="AB48" s="23"/>
      <c r="AC48" s="24"/>
      <c r="AD48" s="23">
        <v>142000</v>
      </c>
      <c r="AE48" s="24">
        <f t="shared" si="12"/>
        <v>142000</v>
      </c>
      <c r="AF48" s="23"/>
      <c r="AG48" s="24">
        <f t="shared" si="13"/>
        <v>142000</v>
      </c>
      <c r="AH48" s="23"/>
      <c r="AI48" s="24">
        <f t="shared" si="14"/>
        <v>142000</v>
      </c>
      <c r="AJ48" s="23"/>
      <c r="AK48" s="24">
        <f t="shared" si="15"/>
        <v>142000</v>
      </c>
      <c r="AL48" s="23"/>
      <c r="AM48" s="24">
        <f t="shared" si="16"/>
        <v>142000</v>
      </c>
      <c r="AN48" s="24"/>
      <c r="AO48" s="24">
        <f t="shared" si="17"/>
        <v>142000</v>
      </c>
      <c r="AP48" s="24"/>
      <c r="AQ48" s="24">
        <f t="shared" si="18"/>
        <v>142000</v>
      </c>
      <c r="AR48" s="24"/>
      <c r="AS48" s="24">
        <f t="shared" si="19"/>
        <v>142000</v>
      </c>
      <c r="AT48" s="24"/>
      <c r="AU48" s="23"/>
      <c r="AV48" s="24"/>
      <c r="AW48" s="23"/>
      <c r="AX48" s="24"/>
      <c r="AY48" s="23"/>
      <c r="AZ48" s="24">
        <f t="shared" si="22"/>
        <v>0</v>
      </c>
      <c r="BA48" s="23"/>
      <c r="BB48" s="24">
        <f t="shared" si="23"/>
        <v>0</v>
      </c>
      <c r="BC48" s="23"/>
      <c r="BD48" s="25">
        <f t="shared" si="24"/>
        <v>0</v>
      </c>
      <c r="BE48" s="24"/>
      <c r="BF48" s="24">
        <f t="shared" si="25"/>
        <v>0</v>
      </c>
      <c r="BG48" s="24"/>
      <c r="BH48" s="24">
        <f t="shared" si="26"/>
        <v>0</v>
      </c>
      <c r="BI48" s="4" t="s">
        <v>46</v>
      </c>
      <c r="BK48" s="39"/>
    </row>
    <row r="49" ht="17.25">
      <c r="A49" s="49"/>
      <c r="B49" s="37" t="s">
        <v>32</v>
      </c>
      <c r="C49" s="48" t="s">
        <v>26</v>
      </c>
      <c r="D49" s="23"/>
      <c r="E49" s="23"/>
      <c r="F49" s="24"/>
      <c r="G49" s="23">
        <v>211763.856</v>
      </c>
      <c r="H49" s="24">
        <f t="shared" si="28"/>
        <v>211763.856</v>
      </c>
      <c r="I49" s="23"/>
      <c r="J49" s="24">
        <f t="shared" si="29"/>
        <v>211763.856</v>
      </c>
      <c r="K49" s="23">
        <v>-48973.177000000003</v>
      </c>
      <c r="L49" s="24">
        <f t="shared" si="3"/>
        <v>162790.679</v>
      </c>
      <c r="M49" s="23"/>
      <c r="N49" s="24">
        <f t="shared" si="4"/>
        <v>162790.679</v>
      </c>
      <c r="O49" s="23"/>
      <c r="P49" s="24">
        <f t="shared" si="5"/>
        <v>162790.679</v>
      </c>
      <c r="Q49" s="23"/>
      <c r="R49" s="24">
        <f t="shared" si="6"/>
        <v>162790.679</v>
      </c>
      <c r="S49" s="24"/>
      <c r="T49" s="24">
        <f t="shared" si="7"/>
        <v>162790.679</v>
      </c>
      <c r="U49" s="24"/>
      <c r="V49" s="24">
        <f t="shared" si="8"/>
        <v>162790.679</v>
      </c>
      <c r="W49" s="24"/>
      <c r="X49" s="24">
        <f t="shared" si="9"/>
        <v>162790.679</v>
      </c>
      <c r="Y49" s="24"/>
      <c r="Z49" s="23"/>
      <c r="AA49" s="24"/>
      <c r="AB49" s="23"/>
      <c r="AC49" s="24">
        <f t="shared" si="11"/>
        <v>0</v>
      </c>
      <c r="AD49" s="23"/>
      <c r="AE49" s="24">
        <f t="shared" si="12"/>
        <v>0</v>
      </c>
      <c r="AF49" s="23"/>
      <c r="AG49" s="24">
        <f t="shared" si="13"/>
        <v>0</v>
      </c>
      <c r="AH49" s="23"/>
      <c r="AI49" s="24">
        <f t="shared" si="14"/>
        <v>0</v>
      </c>
      <c r="AJ49" s="23"/>
      <c r="AK49" s="24">
        <f t="shared" si="15"/>
        <v>0</v>
      </c>
      <c r="AL49" s="23"/>
      <c r="AM49" s="24">
        <f t="shared" si="16"/>
        <v>0</v>
      </c>
      <c r="AN49" s="24"/>
      <c r="AO49" s="24">
        <f t="shared" si="17"/>
        <v>0</v>
      </c>
      <c r="AP49" s="24"/>
      <c r="AQ49" s="24">
        <f t="shared" si="18"/>
        <v>0</v>
      </c>
      <c r="AR49" s="24"/>
      <c r="AS49" s="24">
        <f t="shared" si="19"/>
        <v>0</v>
      </c>
      <c r="AT49" s="24"/>
      <c r="AU49" s="23"/>
      <c r="AV49" s="24"/>
      <c r="AW49" s="23"/>
      <c r="AX49" s="24">
        <f t="shared" si="21"/>
        <v>0</v>
      </c>
      <c r="AY49" s="23"/>
      <c r="AZ49" s="24">
        <f t="shared" si="22"/>
        <v>0</v>
      </c>
      <c r="BA49" s="23"/>
      <c r="BB49" s="24">
        <f t="shared" si="23"/>
        <v>0</v>
      </c>
      <c r="BC49" s="23"/>
      <c r="BD49" s="25">
        <f t="shared" si="24"/>
        <v>0</v>
      </c>
      <c r="BE49" s="24"/>
      <c r="BF49" s="24">
        <f t="shared" si="25"/>
        <v>0</v>
      </c>
      <c r="BG49" s="24"/>
      <c r="BH49" s="24">
        <f t="shared" si="26"/>
        <v>0</v>
      </c>
      <c r="BI49" s="4" t="s">
        <v>55</v>
      </c>
      <c r="BK49" s="39"/>
    </row>
    <row r="50" ht="51.75" customHeight="1">
      <c r="A50" s="44" t="s">
        <v>56</v>
      </c>
      <c r="B50" s="37" t="s">
        <v>57</v>
      </c>
      <c r="C50" s="37" t="s">
        <v>35</v>
      </c>
      <c r="D50" s="23">
        <v>157309.60000000001</v>
      </c>
      <c r="E50" s="23"/>
      <c r="F50" s="24">
        <f t="shared" si="27"/>
        <v>157309.60000000001</v>
      </c>
      <c r="G50" s="23">
        <v>6917.7399999999998</v>
      </c>
      <c r="H50" s="24">
        <f t="shared" si="28"/>
        <v>164227.34</v>
      </c>
      <c r="I50" s="23"/>
      <c r="J50" s="24">
        <f t="shared" si="29"/>
        <v>164227.34</v>
      </c>
      <c r="K50" s="23"/>
      <c r="L50" s="24">
        <f t="shared" si="3"/>
        <v>164227.34</v>
      </c>
      <c r="M50" s="23"/>
      <c r="N50" s="24">
        <f t="shared" si="4"/>
        <v>164227.34</v>
      </c>
      <c r="O50" s="23"/>
      <c r="P50" s="24">
        <f t="shared" si="5"/>
        <v>164227.34</v>
      </c>
      <c r="Q50" s="23">
        <v>51763.614000000001</v>
      </c>
      <c r="R50" s="24">
        <f t="shared" si="6"/>
        <v>215990.954</v>
      </c>
      <c r="S50" s="24"/>
      <c r="T50" s="24">
        <f t="shared" si="7"/>
        <v>215990.954</v>
      </c>
      <c r="U50" s="24"/>
      <c r="V50" s="24">
        <f t="shared" si="8"/>
        <v>215990.954</v>
      </c>
      <c r="W50" s="24">
        <v>-101419.864</v>
      </c>
      <c r="X50" s="24">
        <f t="shared" si="9"/>
        <v>114571.09</v>
      </c>
      <c r="Y50" s="24">
        <v>0</v>
      </c>
      <c r="Z50" s="23"/>
      <c r="AA50" s="24">
        <f t="shared" si="10"/>
        <v>0</v>
      </c>
      <c r="AB50" s="23"/>
      <c r="AC50" s="24">
        <f t="shared" si="11"/>
        <v>0</v>
      </c>
      <c r="AD50" s="23"/>
      <c r="AE50" s="24">
        <f t="shared" si="12"/>
        <v>0</v>
      </c>
      <c r="AF50" s="23"/>
      <c r="AG50" s="24">
        <f t="shared" si="13"/>
        <v>0</v>
      </c>
      <c r="AH50" s="23"/>
      <c r="AI50" s="24">
        <f t="shared" si="14"/>
        <v>0</v>
      </c>
      <c r="AJ50" s="23"/>
      <c r="AK50" s="24">
        <f t="shared" si="15"/>
        <v>0</v>
      </c>
      <c r="AL50" s="23"/>
      <c r="AM50" s="24">
        <f t="shared" si="16"/>
        <v>0</v>
      </c>
      <c r="AN50" s="24"/>
      <c r="AO50" s="24">
        <f t="shared" si="17"/>
        <v>0</v>
      </c>
      <c r="AP50" s="24"/>
      <c r="AQ50" s="24">
        <f t="shared" si="18"/>
        <v>0</v>
      </c>
      <c r="AR50" s="24">
        <v>101419.864</v>
      </c>
      <c r="AS50" s="24">
        <f t="shared" si="19"/>
        <v>101419.864</v>
      </c>
      <c r="AT50" s="24">
        <v>0</v>
      </c>
      <c r="AU50" s="23"/>
      <c r="AV50" s="24">
        <f t="shared" si="20"/>
        <v>0</v>
      </c>
      <c r="AW50" s="23"/>
      <c r="AX50" s="24">
        <f t="shared" si="21"/>
        <v>0</v>
      </c>
      <c r="AY50" s="23"/>
      <c r="AZ50" s="24">
        <f t="shared" si="22"/>
        <v>0</v>
      </c>
      <c r="BA50" s="23"/>
      <c r="BB50" s="24">
        <f t="shared" si="23"/>
        <v>0</v>
      </c>
      <c r="BC50" s="23"/>
      <c r="BD50" s="25">
        <f t="shared" si="24"/>
        <v>0</v>
      </c>
      <c r="BE50" s="24"/>
      <c r="BF50" s="24">
        <f t="shared" si="25"/>
        <v>0</v>
      </c>
      <c r="BG50" s="24"/>
      <c r="BH50" s="24">
        <f t="shared" si="26"/>
        <v>0</v>
      </c>
      <c r="BI50" s="4" t="s">
        <v>58</v>
      </c>
      <c r="BK50" s="39"/>
    </row>
    <row r="51" ht="34.5">
      <c r="A51" s="44"/>
      <c r="B51" s="37"/>
      <c r="C51" s="37" t="s">
        <v>41</v>
      </c>
      <c r="D51" s="23">
        <v>1534.9000000000001</v>
      </c>
      <c r="E51" s="23"/>
      <c r="F51" s="24">
        <f t="shared" si="27"/>
        <v>1534.9000000000001</v>
      </c>
      <c r="G51" s="23"/>
      <c r="H51" s="24">
        <f t="shared" si="28"/>
        <v>1534.9000000000001</v>
      </c>
      <c r="I51" s="23"/>
      <c r="J51" s="24">
        <f t="shared" si="29"/>
        <v>1534.9000000000001</v>
      </c>
      <c r="K51" s="23"/>
      <c r="L51" s="24">
        <f t="shared" si="3"/>
        <v>1534.9000000000001</v>
      </c>
      <c r="M51" s="23"/>
      <c r="N51" s="24">
        <f t="shared" si="4"/>
        <v>1534.9000000000001</v>
      </c>
      <c r="O51" s="23"/>
      <c r="P51" s="24">
        <f t="shared" si="5"/>
        <v>1534.9000000000001</v>
      </c>
      <c r="Q51" s="23"/>
      <c r="R51" s="24">
        <f t="shared" si="6"/>
        <v>1534.9000000000001</v>
      </c>
      <c r="S51" s="24"/>
      <c r="T51" s="24">
        <f t="shared" si="7"/>
        <v>1534.9000000000001</v>
      </c>
      <c r="U51" s="24"/>
      <c r="V51" s="24">
        <f t="shared" si="8"/>
        <v>1534.9000000000001</v>
      </c>
      <c r="W51" s="24"/>
      <c r="X51" s="24">
        <f t="shared" si="9"/>
        <v>1534.9000000000001</v>
      </c>
      <c r="Y51" s="24">
        <v>0</v>
      </c>
      <c r="Z51" s="23"/>
      <c r="AA51" s="24">
        <f t="shared" si="10"/>
        <v>0</v>
      </c>
      <c r="AB51" s="23"/>
      <c r="AC51" s="24">
        <f t="shared" si="11"/>
        <v>0</v>
      </c>
      <c r="AD51" s="23"/>
      <c r="AE51" s="24">
        <f t="shared" si="12"/>
        <v>0</v>
      </c>
      <c r="AF51" s="23"/>
      <c r="AG51" s="24">
        <f t="shared" si="13"/>
        <v>0</v>
      </c>
      <c r="AH51" s="23"/>
      <c r="AI51" s="24">
        <f t="shared" si="14"/>
        <v>0</v>
      </c>
      <c r="AJ51" s="23"/>
      <c r="AK51" s="24">
        <f t="shared" si="15"/>
        <v>0</v>
      </c>
      <c r="AL51" s="23"/>
      <c r="AM51" s="24">
        <f t="shared" si="16"/>
        <v>0</v>
      </c>
      <c r="AN51" s="24"/>
      <c r="AO51" s="24">
        <f t="shared" si="17"/>
        <v>0</v>
      </c>
      <c r="AP51" s="24"/>
      <c r="AQ51" s="24">
        <f t="shared" si="18"/>
        <v>0</v>
      </c>
      <c r="AR51" s="24"/>
      <c r="AS51" s="24">
        <f t="shared" si="19"/>
        <v>0</v>
      </c>
      <c r="AT51" s="24">
        <v>0</v>
      </c>
      <c r="AU51" s="23"/>
      <c r="AV51" s="24">
        <f t="shared" si="20"/>
        <v>0</v>
      </c>
      <c r="AW51" s="23"/>
      <c r="AX51" s="24">
        <f t="shared" si="21"/>
        <v>0</v>
      </c>
      <c r="AY51" s="23"/>
      <c r="AZ51" s="24">
        <f t="shared" si="22"/>
        <v>0</v>
      </c>
      <c r="BA51" s="23"/>
      <c r="BB51" s="24">
        <f t="shared" si="23"/>
        <v>0</v>
      </c>
      <c r="BC51" s="23"/>
      <c r="BD51" s="25">
        <f t="shared" si="24"/>
        <v>0</v>
      </c>
      <c r="BE51" s="24"/>
      <c r="BF51" s="24">
        <f t="shared" si="25"/>
        <v>0</v>
      </c>
      <c r="BG51" s="24"/>
      <c r="BH51" s="24">
        <f t="shared" si="26"/>
        <v>0</v>
      </c>
      <c r="BI51" s="4" t="s">
        <v>58</v>
      </c>
      <c r="BK51" s="39"/>
    </row>
    <row r="52" ht="51.75" customHeight="1">
      <c r="A52" s="44" t="s">
        <v>59</v>
      </c>
      <c r="B52" s="37" t="s">
        <v>60</v>
      </c>
      <c r="C52" s="37" t="s">
        <v>35</v>
      </c>
      <c r="D52" s="23">
        <v>122109.10000000001</v>
      </c>
      <c r="E52" s="23"/>
      <c r="F52" s="24">
        <f t="shared" si="27"/>
        <v>122109.10000000001</v>
      </c>
      <c r="G52" s="23">
        <v>65.174000000000007</v>
      </c>
      <c r="H52" s="24">
        <f t="shared" si="28"/>
        <v>122174.274</v>
      </c>
      <c r="I52" s="23"/>
      <c r="J52" s="24">
        <f t="shared" si="29"/>
        <v>122174.274</v>
      </c>
      <c r="K52" s="23"/>
      <c r="L52" s="24">
        <f t="shared" si="3"/>
        <v>122174.274</v>
      </c>
      <c r="M52" s="23"/>
      <c r="N52" s="24">
        <f t="shared" si="4"/>
        <v>122174.274</v>
      </c>
      <c r="O52" s="23"/>
      <c r="P52" s="24">
        <f t="shared" si="5"/>
        <v>122174.274</v>
      </c>
      <c r="Q52" s="23">
        <v>29993.163</v>
      </c>
      <c r="R52" s="24">
        <f t="shared" si="6"/>
        <v>152167.43700000001</v>
      </c>
      <c r="S52" s="24"/>
      <c r="T52" s="24">
        <f t="shared" si="7"/>
        <v>152167.43700000001</v>
      </c>
      <c r="U52" s="24"/>
      <c r="V52" s="24">
        <f t="shared" si="8"/>
        <v>152167.43700000001</v>
      </c>
      <c r="W52" s="24"/>
      <c r="X52" s="24">
        <f t="shared" si="9"/>
        <v>152167.43700000001</v>
      </c>
      <c r="Y52" s="24">
        <v>0</v>
      </c>
      <c r="Z52" s="23"/>
      <c r="AA52" s="24">
        <f t="shared" si="10"/>
        <v>0</v>
      </c>
      <c r="AB52" s="23"/>
      <c r="AC52" s="24">
        <f t="shared" si="11"/>
        <v>0</v>
      </c>
      <c r="AD52" s="23"/>
      <c r="AE52" s="24">
        <f t="shared" si="12"/>
        <v>0</v>
      </c>
      <c r="AF52" s="23"/>
      <c r="AG52" s="24">
        <f t="shared" si="13"/>
        <v>0</v>
      </c>
      <c r="AH52" s="23"/>
      <c r="AI52" s="24">
        <f t="shared" si="14"/>
        <v>0</v>
      </c>
      <c r="AJ52" s="23"/>
      <c r="AK52" s="24">
        <f t="shared" si="15"/>
        <v>0</v>
      </c>
      <c r="AL52" s="23"/>
      <c r="AM52" s="24">
        <f t="shared" si="16"/>
        <v>0</v>
      </c>
      <c r="AN52" s="24"/>
      <c r="AO52" s="24">
        <f t="shared" si="17"/>
        <v>0</v>
      </c>
      <c r="AP52" s="24"/>
      <c r="AQ52" s="24">
        <f t="shared" si="18"/>
        <v>0</v>
      </c>
      <c r="AR52" s="24"/>
      <c r="AS52" s="24">
        <f t="shared" si="19"/>
        <v>0</v>
      </c>
      <c r="AT52" s="24">
        <v>0</v>
      </c>
      <c r="AU52" s="23"/>
      <c r="AV52" s="24">
        <f t="shared" si="20"/>
        <v>0</v>
      </c>
      <c r="AW52" s="23"/>
      <c r="AX52" s="24">
        <f t="shared" si="21"/>
        <v>0</v>
      </c>
      <c r="AY52" s="23"/>
      <c r="AZ52" s="24">
        <f t="shared" si="22"/>
        <v>0</v>
      </c>
      <c r="BA52" s="23"/>
      <c r="BB52" s="24">
        <f t="shared" si="23"/>
        <v>0</v>
      </c>
      <c r="BC52" s="23"/>
      <c r="BD52" s="25">
        <f t="shared" si="24"/>
        <v>0</v>
      </c>
      <c r="BE52" s="24"/>
      <c r="BF52" s="24">
        <f t="shared" si="25"/>
        <v>0</v>
      </c>
      <c r="BG52" s="24"/>
      <c r="BH52" s="24">
        <f t="shared" si="26"/>
        <v>0</v>
      </c>
      <c r="BI52" s="4" t="s">
        <v>61</v>
      </c>
      <c r="BK52" s="39"/>
    </row>
    <row r="53" ht="34.5">
      <c r="A53" s="44"/>
      <c r="B53" s="37"/>
      <c r="C53" s="37" t="s">
        <v>41</v>
      </c>
      <c r="D53" s="23">
        <v>377.30000000000001</v>
      </c>
      <c r="E53" s="23"/>
      <c r="F53" s="24">
        <f t="shared" si="27"/>
        <v>377.30000000000001</v>
      </c>
      <c r="G53" s="23"/>
      <c r="H53" s="24">
        <f t="shared" si="28"/>
        <v>377.30000000000001</v>
      </c>
      <c r="I53" s="23"/>
      <c r="J53" s="24">
        <f t="shared" si="29"/>
        <v>377.30000000000001</v>
      </c>
      <c r="K53" s="23"/>
      <c r="L53" s="24">
        <f t="shared" si="3"/>
        <v>377.30000000000001</v>
      </c>
      <c r="M53" s="23"/>
      <c r="N53" s="24">
        <f t="shared" si="4"/>
        <v>377.30000000000001</v>
      </c>
      <c r="O53" s="23"/>
      <c r="P53" s="24">
        <f t="shared" si="5"/>
        <v>377.30000000000001</v>
      </c>
      <c r="Q53" s="23"/>
      <c r="R53" s="24">
        <f t="shared" si="6"/>
        <v>377.30000000000001</v>
      </c>
      <c r="S53" s="24"/>
      <c r="T53" s="24">
        <f t="shared" si="7"/>
        <v>377.30000000000001</v>
      </c>
      <c r="U53" s="24"/>
      <c r="V53" s="24">
        <f t="shared" si="8"/>
        <v>377.30000000000001</v>
      </c>
      <c r="W53" s="24"/>
      <c r="X53" s="24">
        <f t="shared" si="9"/>
        <v>377.30000000000001</v>
      </c>
      <c r="Y53" s="24">
        <v>0</v>
      </c>
      <c r="Z53" s="23"/>
      <c r="AA53" s="24">
        <f t="shared" si="10"/>
        <v>0</v>
      </c>
      <c r="AB53" s="23"/>
      <c r="AC53" s="24">
        <f t="shared" si="11"/>
        <v>0</v>
      </c>
      <c r="AD53" s="23"/>
      <c r="AE53" s="24">
        <f t="shared" si="12"/>
        <v>0</v>
      </c>
      <c r="AF53" s="23"/>
      <c r="AG53" s="24">
        <f t="shared" si="13"/>
        <v>0</v>
      </c>
      <c r="AH53" s="23"/>
      <c r="AI53" s="24">
        <f t="shared" si="14"/>
        <v>0</v>
      </c>
      <c r="AJ53" s="23"/>
      <c r="AK53" s="24">
        <f t="shared" si="15"/>
        <v>0</v>
      </c>
      <c r="AL53" s="23"/>
      <c r="AM53" s="24">
        <f t="shared" si="16"/>
        <v>0</v>
      </c>
      <c r="AN53" s="24"/>
      <c r="AO53" s="24">
        <f t="shared" si="17"/>
        <v>0</v>
      </c>
      <c r="AP53" s="24"/>
      <c r="AQ53" s="24">
        <f t="shared" si="18"/>
        <v>0</v>
      </c>
      <c r="AR53" s="24"/>
      <c r="AS53" s="24">
        <f t="shared" si="19"/>
        <v>0</v>
      </c>
      <c r="AT53" s="24">
        <v>0</v>
      </c>
      <c r="AU53" s="23"/>
      <c r="AV53" s="24">
        <f t="shared" si="20"/>
        <v>0</v>
      </c>
      <c r="AW53" s="23"/>
      <c r="AX53" s="24">
        <f t="shared" si="21"/>
        <v>0</v>
      </c>
      <c r="AY53" s="23"/>
      <c r="AZ53" s="24">
        <f t="shared" si="22"/>
        <v>0</v>
      </c>
      <c r="BA53" s="23"/>
      <c r="BB53" s="24">
        <f t="shared" si="23"/>
        <v>0</v>
      </c>
      <c r="BC53" s="23"/>
      <c r="BD53" s="25">
        <f t="shared" si="24"/>
        <v>0</v>
      </c>
      <c r="BE53" s="24"/>
      <c r="BF53" s="24">
        <f t="shared" si="25"/>
        <v>0</v>
      </c>
      <c r="BG53" s="24"/>
      <c r="BH53" s="24">
        <f t="shared" si="26"/>
        <v>0</v>
      </c>
      <c r="BI53" s="4" t="s">
        <v>61</v>
      </c>
      <c r="BK53" s="39"/>
    </row>
    <row r="54" ht="51.75" customHeight="1">
      <c r="A54" s="44" t="s">
        <v>62</v>
      </c>
      <c r="B54" s="37" t="s">
        <v>63</v>
      </c>
      <c r="C54" s="37" t="s">
        <v>35</v>
      </c>
      <c r="D54" s="23">
        <v>53552.5</v>
      </c>
      <c r="E54" s="23"/>
      <c r="F54" s="24">
        <f t="shared" si="27"/>
        <v>53552.5</v>
      </c>
      <c r="G54" s="23"/>
      <c r="H54" s="24">
        <f t="shared" si="28"/>
        <v>53552.5</v>
      </c>
      <c r="I54" s="23"/>
      <c r="J54" s="24">
        <f t="shared" si="29"/>
        <v>53552.5</v>
      </c>
      <c r="K54" s="23"/>
      <c r="L54" s="24">
        <f t="shared" si="3"/>
        <v>53552.5</v>
      </c>
      <c r="M54" s="23">
        <v>-45000</v>
      </c>
      <c r="N54" s="24">
        <f t="shared" si="4"/>
        <v>8552.5</v>
      </c>
      <c r="O54" s="23"/>
      <c r="P54" s="24">
        <f t="shared" si="5"/>
        <v>8552.5</v>
      </c>
      <c r="Q54" s="23">
        <v>-5314.9709999999995</v>
      </c>
      <c r="R54" s="24">
        <f t="shared" si="6"/>
        <v>3237.529</v>
      </c>
      <c r="S54" s="24"/>
      <c r="T54" s="24">
        <f t="shared" si="7"/>
        <v>3237.529</v>
      </c>
      <c r="U54" s="24"/>
      <c r="V54" s="24">
        <f t="shared" si="8"/>
        <v>3237.529</v>
      </c>
      <c r="W54" s="24"/>
      <c r="X54" s="24">
        <f t="shared" si="9"/>
        <v>3237.529</v>
      </c>
      <c r="Y54" s="24">
        <v>51507.300000000003</v>
      </c>
      <c r="Z54" s="23"/>
      <c r="AA54" s="24">
        <f t="shared" si="10"/>
        <v>51507.300000000003</v>
      </c>
      <c r="AB54" s="23"/>
      <c r="AC54" s="24">
        <f t="shared" si="11"/>
        <v>51507.300000000003</v>
      </c>
      <c r="AD54" s="23"/>
      <c r="AE54" s="24">
        <f t="shared" si="12"/>
        <v>51507.300000000003</v>
      </c>
      <c r="AF54" s="23"/>
      <c r="AG54" s="24">
        <f t="shared" si="13"/>
        <v>51507.300000000003</v>
      </c>
      <c r="AH54" s="23">
        <v>45000</v>
      </c>
      <c r="AI54" s="24">
        <f t="shared" si="14"/>
        <v>96507.300000000003</v>
      </c>
      <c r="AJ54" s="23"/>
      <c r="AK54" s="24">
        <f t="shared" si="15"/>
        <v>96507.300000000003</v>
      </c>
      <c r="AL54" s="23">
        <v>5314.9709999999995</v>
      </c>
      <c r="AM54" s="24">
        <f t="shared" si="16"/>
        <v>101822.27099999999</v>
      </c>
      <c r="AN54" s="24"/>
      <c r="AO54" s="24">
        <f t="shared" si="17"/>
        <v>101822.27099999999</v>
      </c>
      <c r="AP54" s="24"/>
      <c r="AQ54" s="24">
        <f t="shared" si="18"/>
        <v>101822.27099999999</v>
      </c>
      <c r="AR54" s="24"/>
      <c r="AS54" s="24">
        <f t="shared" si="19"/>
        <v>101822.27099999999</v>
      </c>
      <c r="AT54" s="24">
        <v>0</v>
      </c>
      <c r="AU54" s="23"/>
      <c r="AV54" s="24">
        <f t="shared" si="20"/>
        <v>0</v>
      </c>
      <c r="AW54" s="23"/>
      <c r="AX54" s="24">
        <f t="shared" si="21"/>
        <v>0</v>
      </c>
      <c r="AY54" s="23"/>
      <c r="AZ54" s="24">
        <f t="shared" si="22"/>
        <v>0</v>
      </c>
      <c r="BA54" s="23"/>
      <c r="BB54" s="24">
        <f t="shared" si="23"/>
        <v>0</v>
      </c>
      <c r="BC54" s="23"/>
      <c r="BD54" s="25">
        <f t="shared" si="24"/>
        <v>0</v>
      </c>
      <c r="BE54" s="24"/>
      <c r="BF54" s="24">
        <f t="shared" si="25"/>
        <v>0</v>
      </c>
      <c r="BG54" s="24"/>
      <c r="BH54" s="24">
        <f t="shared" si="26"/>
        <v>0</v>
      </c>
      <c r="BI54" s="4" t="s">
        <v>64</v>
      </c>
      <c r="BK54" s="39"/>
    </row>
    <row r="55" ht="34.5">
      <c r="A55" s="44"/>
      <c r="B55" s="37"/>
      <c r="C55" s="37" t="s">
        <v>41</v>
      </c>
      <c r="D55" s="23">
        <v>0</v>
      </c>
      <c r="E55" s="23"/>
      <c r="F55" s="24">
        <f t="shared" si="27"/>
        <v>0</v>
      </c>
      <c r="G55" s="23"/>
      <c r="H55" s="24">
        <f t="shared" si="28"/>
        <v>0</v>
      </c>
      <c r="I55" s="23"/>
      <c r="J55" s="24">
        <f t="shared" si="29"/>
        <v>0</v>
      </c>
      <c r="K55" s="23"/>
      <c r="L55" s="24">
        <f t="shared" si="3"/>
        <v>0</v>
      </c>
      <c r="M55" s="23"/>
      <c r="N55" s="24">
        <f t="shared" si="4"/>
        <v>0</v>
      </c>
      <c r="O55" s="23"/>
      <c r="P55" s="24">
        <f t="shared" si="5"/>
        <v>0</v>
      </c>
      <c r="Q55" s="23"/>
      <c r="R55" s="24">
        <f t="shared" si="6"/>
        <v>0</v>
      </c>
      <c r="S55" s="24"/>
      <c r="T55" s="24">
        <f t="shared" si="7"/>
        <v>0</v>
      </c>
      <c r="U55" s="24"/>
      <c r="V55" s="24">
        <f t="shared" si="8"/>
        <v>0</v>
      </c>
      <c r="W55" s="24"/>
      <c r="X55" s="24">
        <f t="shared" si="9"/>
        <v>0</v>
      </c>
      <c r="Y55" s="24">
        <v>1410.5</v>
      </c>
      <c r="Z55" s="23"/>
      <c r="AA55" s="24">
        <f t="shared" si="10"/>
        <v>1410.5</v>
      </c>
      <c r="AB55" s="23"/>
      <c r="AC55" s="24">
        <f t="shared" si="11"/>
        <v>1410.5</v>
      </c>
      <c r="AD55" s="23"/>
      <c r="AE55" s="24">
        <f t="shared" si="12"/>
        <v>1410.5</v>
      </c>
      <c r="AF55" s="23"/>
      <c r="AG55" s="24">
        <f t="shared" si="13"/>
        <v>1410.5</v>
      </c>
      <c r="AH55" s="23"/>
      <c r="AI55" s="24">
        <f t="shared" si="14"/>
        <v>1410.5</v>
      </c>
      <c r="AJ55" s="23"/>
      <c r="AK55" s="24">
        <f t="shared" si="15"/>
        <v>1410.5</v>
      </c>
      <c r="AL55" s="23"/>
      <c r="AM55" s="24">
        <f t="shared" si="16"/>
        <v>1410.5</v>
      </c>
      <c r="AN55" s="24"/>
      <c r="AO55" s="24">
        <f t="shared" si="17"/>
        <v>1410.5</v>
      </c>
      <c r="AP55" s="24"/>
      <c r="AQ55" s="24">
        <f t="shared" si="18"/>
        <v>1410.5</v>
      </c>
      <c r="AR55" s="24"/>
      <c r="AS55" s="24">
        <f t="shared" si="19"/>
        <v>1410.5</v>
      </c>
      <c r="AT55" s="24">
        <v>0</v>
      </c>
      <c r="AU55" s="23"/>
      <c r="AV55" s="24">
        <f t="shared" si="20"/>
        <v>0</v>
      </c>
      <c r="AW55" s="23"/>
      <c r="AX55" s="24">
        <f t="shared" si="21"/>
        <v>0</v>
      </c>
      <c r="AY55" s="23"/>
      <c r="AZ55" s="24">
        <f t="shared" si="22"/>
        <v>0</v>
      </c>
      <c r="BA55" s="23"/>
      <c r="BB55" s="24">
        <f t="shared" si="23"/>
        <v>0</v>
      </c>
      <c r="BC55" s="23"/>
      <c r="BD55" s="25">
        <f t="shared" si="24"/>
        <v>0</v>
      </c>
      <c r="BE55" s="24"/>
      <c r="BF55" s="24">
        <f t="shared" si="25"/>
        <v>0</v>
      </c>
      <c r="BG55" s="24"/>
      <c r="BH55" s="24">
        <f t="shared" si="26"/>
        <v>0</v>
      </c>
      <c r="BI55" s="4" t="s">
        <v>64</v>
      </c>
      <c r="BK55" s="39"/>
    </row>
    <row r="56" ht="51.75">
      <c r="A56" s="20" t="s">
        <v>65</v>
      </c>
      <c r="B56" s="40" t="s">
        <v>66</v>
      </c>
      <c r="C56" s="37" t="s">
        <v>35</v>
      </c>
      <c r="D56" s="23"/>
      <c r="E56" s="23"/>
      <c r="F56" s="24"/>
      <c r="G56" s="23">
        <f>G58+G59</f>
        <v>121768.00599999999</v>
      </c>
      <c r="H56" s="24">
        <f t="shared" si="28"/>
        <v>121768.00599999999</v>
      </c>
      <c r="I56" s="23">
        <f>I58+I59</f>
        <v>0</v>
      </c>
      <c r="J56" s="24">
        <f t="shared" si="29"/>
        <v>121768.00599999999</v>
      </c>
      <c r="K56" s="23">
        <f>K58+K59</f>
        <v>0</v>
      </c>
      <c r="L56" s="24">
        <f t="shared" si="3"/>
        <v>121768.00599999999</v>
      </c>
      <c r="M56" s="23">
        <f>M58+M59</f>
        <v>59529.877999999997</v>
      </c>
      <c r="N56" s="24">
        <f t="shared" si="4"/>
        <v>181297.88399999999</v>
      </c>
      <c r="O56" s="23">
        <f>O58+O59</f>
        <v>0</v>
      </c>
      <c r="P56" s="24">
        <f t="shared" si="5"/>
        <v>181297.88399999999</v>
      </c>
      <c r="Q56" s="23">
        <f>Q58+Q59</f>
        <v>0</v>
      </c>
      <c r="R56" s="24">
        <f t="shared" si="6"/>
        <v>181297.88399999999</v>
      </c>
      <c r="S56" s="24">
        <f>S58+S59</f>
        <v>0</v>
      </c>
      <c r="T56" s="24">
        <f t="shared" si="7"/>
        <v>181297.88399999999</v>
      </c>
      <c r="U56" s="24">
        <f>U58+U59</f>
        <v>0</v>
      </c>
      <c r="V56" s="24">
        <f t="shared" si="8"/>
        <v>181297.88399999999</v>
      </c>
      <c r="W56" s="24">
        <f>W58+W59</f>
        <v>0</v>
      </c>
      <c r="X56" s="24">
        <f t="shared" si="9"/>
        <v>181297.88399999999</v>
      </c>
      <c r="Y56" s="24"/>
      <c r="Z56" s="23"/>
      <c r="AA56" s="24"/>
      <c r="AB56" s="23"/>
      <c r="AC56" s="24">
        <f t="shared" si="11"/>
        <v>0</v>
      </c>
      <c r="AD56" s="23"/>
      <c r="AE56" s="24">
        <f t="shared" si="12"/>
        <v>0</v>
      </c>
      <c r="AF56" s="23"/>
      <c r="AG56" s="24">
        <f t="shared" si="13"/>
        <v>0</v>
      </c>
      <c r="AH56" s="23"/>
      <c r="AI56" s="24">
        <f t="shared" si="14"/>
        <v>0</v>
      </c>
      <c r="AJ56" s="23"/>
      <c r="AK56" s="24">
        <f t="shared" si="15"/>
        <v>0</v>
      </c>
      <c r="AL56" s="23"/>
      <c r="AM56" s="24">
        <f t="shared" si="16"/>
        <v>0</v>
      </c>
      <c r="AN56" s="24"/>
      <c r="AO56" s="24">
        <f t="shared" si="17"/>
        <v>0</v>
      </c>
      <c r="AP56" s="24"/>
      <c r="AQ56" s="24">
        <f t="shared" si="18"/>
        <v>0</v>
      </c>
      <c r="AR56" s="24"/>
      <c r="AS56" s="24">
        <f t="shared" si="19"/>
        <v>0</v>
      </c>
      <c r="AT56" s="24"/>
      <c r="AU56" s="23"/>
      <c r="AV56" s="24"/>
      <c r="AW56" s="23"/>
      <c r="AX56" s="24">
        <f t="shared" si="21"/>
        <v>0</v>
      </c>
      <c r="AY56" s="23"/>
      <c r="AZ56" s="24">
        <f t="shared" si="22"/>
        <v>0</v>
      </c>
      <c r="BA56" s="23"/>
      <c r="BB56" s="24">
        <f t="shared" si="23"/>
        <v>0</v>
      </c>
      <c r="BC56" s="23"/>
      <c r="BD56" s="25">
        <f t="shared" si="24"/>
        <v>0</v>
      </c>
      <c r="BE56" s="24"/>
      <c r="BF56" s="24">
        <f t="shared" si="25"/>
        <v>0</v>
      </c>
      <c r="BG56" s="24"/>
      <c r="BH56" s="24">
        <f t="shared" si="26"/>
        <v>0</v>
      </c>
      <c r="BK56" s="39"/>
    </row>
    <row r="57" ht="17.25">
      <c r="A57" s="20"/>
      <c r="B57" s="40" t="s">
        <v>27</v>
      </c>
      <c r="C57" s="37"/>
      <c r="D57" s="23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4"/>
      <c r="T57" s="24"/>
      <c r="U57" s="24"/>
      <c r="V57" s="24"/>
      <c r="W57" s="24"/>
      <c r="X57" s="24"/>
      <c r="Y57" s="24"/>
      <c r="Z57" s="23"/>
      <c r="AA57" s="24"/>
      <c r="AB57" s="23"/>
      <c r="AC57" s="24"/>
      <c r="AD57" s="23"/>
      <c r="AE57" s="24"/>
      <c r="AF57" s="23"/>
      <c r="AG57" s="24"/>
      <c r="AH57" s="23"/>
      <c r="AI57" s="24"/>
      <c r="AJ57" s="23"/>
      <c r="AK57" s="24"/>
      <c r="AL57" s="23"/>
      <c r="AM57" s="24"/>
      <c r="AN57" s="24"/>
      <c r="AO57" s="24"/>
      <c r="AP57" s="24"/>
      <c r="AQ57" s="24"/>
      <c r="AR57" s="24"/>
      <c r="AS57" s="24"/>
      <c r="AT57" s="24"/>
      <c r="AU57" s="23"/>
      <c r="AV57" s="24"/>
      <c r="AW57" s="23"/>
      <c r="AX57" s="24"/>
      <c r="AY57" s="23"/>
      <c r="AZ57" s="24"/>
      <c r="BA57" s="23"/>
      <c r="BB57" s="24"/>
      <c r="BC57" s="23"/>
      <c r="BD57" s="25"/>
      <c r="BE57" s="24"/>
      <c r="BF57" s="24"/>
      <c r="BG57" s="24"/>
      <c r="BH57" s="24"/>
      <c r="BK57" s="39"/>
    </row>
    <row r="58" ht="17.25" hidden="1">
      <c r="A58" s="50"/>
      <c r="B58" s="40" t="s">
        <v>28</v>
      </c>
      <c r="C58" s="37"/>
      <c r="D58" s="41"/>
      <c r="E58" s="23"/>
      <c r="F58" s="24"/>
      <c r="G58" s="23">
        <v>95080.229999999996</v>
      </c>
      <c r="H58" s="24">
        <f t="shared" si="28"/>
        <v>95080.229999999996</v>
      </c>
      <c r="I58" s="23"/>
      <c r="J58" s="24">
        <f t="shared" si="29"/>
        <v>95080.229999999996</v>
      </c>
      <c r="K58" s="23"/>
      <c r="L58" s="24">
        <f t="shared" si="3"/>
        <v>95080.229999999996</v>
      </c>
      <c r="M58" s="23">
        <v>-95080.229999999996</v>
      </c>
      <c r="N58" s="24">
        <f t="shared" si="4"/>
        <v>0</v>
      </c>
      <c r="O58" s="23"/>
      <c r="P58" s="24">
        <f t="shared" si="5"/>
        <v>0</v>
      </c>
      <c r="Q58" s="23"/>
      <c r="R58" s="24">
        <f t="shared" si="6"/>
        <v>0</v>
      </c>
      <c r="S58" s="24"/>
      <c r="T58" s="24">
        <f t="shared" si="7"/>
        <v>0</v>
      </c>
      <c r="U58" s="24"/>
      <c r="V58" s="24">
        <f t="shared" si="8"/>
        <v>0</v>
      </c>
      <c r="W58" s="42"/>
      <c r="X58" s="24">
        <f t="shared" si="9"/>
        <v>0</v>
      </c>
      <c r="Y58" s="43"/>
      <c r="Z58" s="23"/>
      <c r="AA58" s="24"/>
      <c r="AB58" s="23"/>
      <c r="AC58" s="24">
        <f t="shared" si="11"/>
        <v>0</v>
      </c>
      <c r="AD58" s="23"/>
      <c r="AE58" s="24">
        <f t="shared" si="12"/>
        <v>0</v>
      </c>
      <c r="AF58" s="23"/>
      <c r="AG58" s="24">
        <f t="shared" si="13"/>
        <v>0</v>
      </c>
      <c r="AH58" s="23"/>
      <c r="AI58" s="24">
        <f t="shared" si="14"/>
        <v>0</v>
      </c>
      <c r="AJ58" s="23"/>
      <c r="AK58" s="24">
        <f t="shared" si="15"/>
        <v>0</v>
      </c>
      <c r="AL58" s="23"/>
      <c r="AM58" s="24">
        <f t="shared" si="16"/>
        <v>0</v>
      </c>
      <c r="AN58" s="24"/>
      <c r="AO58" s="24">
        <f t="shared" si="17"/>
        <v>0</v>
      </c>
      <c r="AP58" s="24"/>
      <c r="AQ58" s="24">
        <f t="shared" si="18"/>
        <v>0</v>
      </c>
      <c r="AR58" s="42"/>
      <c r="AS58" s="24">
        <f t="shared" si="19"/>
        <v>0</v>
      </c>
      <c r="AT58" s="43"/>
      <c r="AU58" s="41"/>
      <c r="AV58" s="24"/>
      <c r="AW58" s="23"/>
      <c r="AX58" s="24">
        <f t="shared" si="21"/>
        <v>0</v>
      </c>
      <c r="AY58" s="23"/>
      <c r="AZ58" s="24">
        <f t="shared" si="22"/>
        <v>0</v>
      </c>
      <c r="BA58" s="23"/>
      <c r="BB58" s="24">
        <f t="shared" si="23"/>
        <v>0</v>
      </c>
      <c r="BC58" s="23"/>
      <c r="BD58" s="25">
        <f t="shared" si="24"/>
        <v>0</v>
      </c>
      <c r="BE58" s="24"/>
      <c r="BF58" s="24">
        <f t="shared" si="25"/>
        <v>0</v>
      </c>
      <c r="BG58" s="42"/>
      <c r="BH58" s="24">
        <f t="shared" si="26"/>
        <v>0</v>
      </c>
      <c r="BI58" s="4" t="s">
        <v>67</v>
      </c>
      <c r="BJ58" s="5" t="s">
        <v>29</v>
      </c>
      <c r="BK58" s="39"/>
    </row>
    <row r="59" ht="17.25">
      <c r="A59" s="20"/>
      <c r="B59" s="40" t="s">
        <v>32</v>
      </c>
      <c r="C59" s="48" t="s">
        <v>26</v>
      </c>
      <c r="D59" s="23"/>
      <c r="E59" s="23"/>
      <c r="F59" s="24"/>
      <c r="G59" s="23">
        <v>26687.776000000002</v>
      </c>
      <c r="H59" s="24">
        <f t="shared" si="28"/>
        <v>26687.776000000002</v>
      </c>
      <c r="I59" s="23"/>
      <c r="J59" s="24">
        <f t="shared" si="29"/>
        <v>26687.776000000002</v>
      </c>
      <c r="K59" s="23"/>
      <c r="L59" s="24">
        <f t="shared" si="3"/>
        <v>26687.776000000002</v>
      </c>
      <c r="M59" s="23">
        <v>154610.10800000001</v>
      </c>
      <c r="N59" s="24">
        <f t="shared" si="4"/>
        <v>181297.88399999999</v>
      </c>
      <c r="O59" s="23"/>
      <c r="P59" s="24">
        <f t="shared" si="5"/>
        <v>181297.88399999999</v>
      </c>
      <c r="Q59" s="23"/>
      <c r="R59" s="24">
        <f t="shared" si="6"/>
        <v>181297.88399999999</v>
      </c>
      <c r="S59" s="24"/>
      <c r="T59" s="24">
        <f t="shared" si="7"/>
        <v>181297.88399999999</v>
      </c>
      <c r="U59" s="24"/>
      <c r="V59" s="24">
        <f t="shared" si="8"/>
        <v>181297.88399999999</v>
      </c>
      <c r="W59" s="24"/>
      <c r="X59" s="24">
        <f t="shared" si="9"/>
        <v>181297.88399999999</v>
      </c>
      <c r="Y59" s="24"/>
      <c r="Z59" s="23"/>
      <c r="AA59" s="24"/>
      <c r="AB59" s="23"/>
      <c r="AC59" s="24">
        <f t="shared" si="11"/>
        <v>0</v>
      </c>
      <c r="AD59" s="23"/>
      <c r="AE59" s="24">
        <f t="shared" si="12"/>
        <v>0</v>
      </c>
      <c r="AF59" s="23"/>
      <c r="AG59" s="24">
        <f t="shared" si="13"/>
        <v>0</v>
      </c>
      <c r="AH59" s="23"/>
      <c r="AI59" s="24">
        <f t="shared" si="14"/>
        <v>0</v>
      </c>
      <c r="AJ59" s="23"/>
      <c r="AK59" s="24">
        <f t="shared" si="15"/>
        <v>0</v>
      </c>
      <c r="AL59" s="23"/>
      <c r="AM59" s="24">
        <f t="shared" si="16"/>
        <v>0</v>
      </c>
      <c r="AN59" s="24"/>
      <c r="AO59" s="24">
        <f t="shared" si="17"/>
        <v>0</v>
      </c>
      <c r="AP59" s="24"/>
      <c r="AQ59" s="24">
        <f t="shared" si="18"/>
        <v>0</v>
      </c>
      <c r="AR59" s="24"/>
      <c r="AS59" s="24">
        <f t="shared" si="19"/>
        <v>0</v>
      </c>
      <c r="AT59" s="24"/>
      <c r="AU59" s="23"/>
      <c r="AV59" s="24"/>
      <c r="AW59" s="23"/>
      <c r="AX59" s="24">
        <f t="shared" si="21"/>
        <v>0</v>
      </c>
      <c r="AY59" s="23"/>
      <c r="AZ59" s="24">
        <f t="shared" si="22"/>
        <v>0</v>
      </c>
      <c r="BA59" s="23"/>
      <c r="BB59" s="24">
        <f t="shared" si="23"/>
        <v>0</v>
      </c>
      <c r="BC59" s="23"/>
      <c r="BD59" s="25">
        <f t="shared" si="24"/>
        <v>0</v>
      </c>
      <c r="BE59" s="24"/>
      <c r="BF59" s="24">
        <f t="shared" si="25"/>
        <v>0</v>
      </c>
      <c r="BG59" s="24"/>
      <c r="BH59" s="24">
        <f t="shared" si="26"/>
        <v>0</v>
      </c>
      <c r="BI59" s="4" t="s">
        <v>67</v>
      </c>
      <c r="BK59" s="39"/>
    </row>
    <row r="60" ht="51.75">
      <c r="A60" s="20" t="s">
        <v>68</v>
      </c>
      <c r="B60" s="40" t="s">
        <v>69</v>
      </c>
      <c r="C60" s="37" t="s">
        <v>35</v>
      </c>
      <c r="D60" s="23"/>
      <c r="E60" s="23"/>
      <c r="F60" s="24"/>
      <c r="G60" s="23">
        <f>G62+G63</f>
        <v>13869.562</v>
      </c>
      <c r="H60" s="24">
        <f t="shared" si="28"/>
        <v>13869.562</v>
      </c>
      <c r="I60" s="23">
        <f>I62+I63</f>
        <v>0</v>
      </c>
      <c r="J60" s="24">
        <f t="shared" si="29"/>
        <v>13869.562</v>
      </c>
      <c r="K60" s="23">
        <f>K62+K63</f>
        <v>0</v>
      </c>
      <c r="L60" s="24">
        <f t="shared" si="3"/>
        <v>13869.562</v>
      </c>
      <c r="M60" s="23">
        <f>M62+M63</f>
        <v>-10163.705</v>
      </c>
      <c r="N60" s="24">
        <f t="shared" si="4"/>
        <v>3705.857</v>
      </c>
      <c r="O60" s="23">
        <f>O62+O63</f>
        <v>0</v>
      </c>
      <c r="P60" s="24">
        <f t="shared" si="5"/>
        <v>3705.857</v>
      </c>
      <c r="Q60" s="23">
        <f>Q62+Q63</f>
        <v>0</v>
      </c>
      <c r="R60" s="24">
        <f t="shared" si="6"/>
        <v>3705.857</v>
      </c>
      <c r="S60" s="24">
        <f>S62+S63</f>
        <v>0</v>
      </c>
      <c r="T60" s="24">
        <f t="shared" si="7"/>
        <v>3705.857</v>
      </c>
      <c r="U60" s="24">
        <f>U62+U63</f>
        <v>0</v>
      </c>
      <c r="V60" s="24">
        <f t="shared" si="8"/>
        <v>3705.857</v>
      </c>
      <c r="W60" s="24">
        <f>W62+W63</f>
        <v>0</v>
      </c>
      <c r="X60" s="24">
        <f t="shared" si="9"/>
        <v>3705.857</v>
      </c>
      <c r="Y60" s="24"/>
      <c r="Z60" s="23"/>
      <c r="AA60" s="24"/>
      <c r="AB60" s="23"/>
      <c r="AC60" s="24">
        <f t="shared" si="11"/>
        <v>0</v>
      </c>
      <c r="AD60" s="23"/>
      <c r="AE60" s="24">
        <f t="shared" si="12"/>
        <v>0</v>
      </c>
      <c r="AF60" s="23"/>
      <c r="AG60" s="24">
        <f t="shared" si="13"/>
        <v>0</v>
      </c>
      <c r="AH60" s="23"/>
      <c r="AI60" s="24">
        <f t="shared" si="14"/>
        <v>0</v>
      </c>
      <c r="AJ60" s="23"/>
      <c r="AK60" s="24">
        <f t="shared" si="15"/>
        <v>0</v>
      </c>
      <c r="AL60" s="23"/>
      <c r="AM60" s="24">
        <f t="shared" si="16"/>
        <v>0</v>
      </c>
      <c r="AN60" s="24"/>
      <c r="AO60" s="24">
        <f t="shared" si="17"/>
        <v>0</v>
      </c>
      <c r="AP60" s="24"/>
      <c r="AQ60" s="24">
        <f t="shared" si="18"/>
        <v>0</v>
      </c>
      <c r="AR60" s="24"/>
      <c r="AS60" s="24">
        <f t="shared" si="19"/>
        <v>0</v>
      </c>
      <c r="AT60" s="24"/>
      <c r="AU60" s="23"/>
      <c r="AV60" s="24"/>
      <c r="AW60" s="23"/>
      <c r="AX60" s="24">
        <f t="shared" si="21"/>
        <v>0</v>
      </c>
      <c r="AY60" s="23"/>
      <c r="AZ60" s="24">
        <f t="shared" si="22"/>
        <v>0</v>
      </c>
      <c r="BA60" s="23"/>
      <c r="BB60" s="24">
        <f t="shared" si="23"/>
        <v>0</v>
      </c>
      <c r="BC60" s="23"/>
      <c r="BD60" s="25">
        <f t="shared" si="24"/>
        <v>0</v>
      </c>
      <c r="BE60" s="24"/>
      <c r="BF60" s="24">
        <f t="shared" si="25"/>
        <v>0</v>
      </c>
      <c r="BG60" s="24"/>
      <c r="BH60" s="24">
        <f t="shared" si="26"/>
        <v>0</v>
      </c>
      <c r="BK60" s="39"/>
    </row>
    <row r="61" ht="17.25" hidden="1">
      <c r="A61" s="20"/>
      <c r="B61" s="40" t="s">
        <v>27</v>
      </c>
      <c r="C61" s="37"/>
      <c r="D61" s="41"/>
      <c r="E61" s="23"/>
      <c r="F61" s="24"/>
      <c r="G61" s="23"/>
      <c r="H61" s="24"/>
      <c r="I61" s="23"/>
      <c r="J61" s="24"/>
      <c r="K61" s="23"/>
      <c r="L61" s="24"/>
      <c r="M61" s="23"/>
      <c r="N61" s="24"/>
      <c r="O61" s="23"/>
      <c r="P61" s="24"/>
      <c r="Q61" s="23"/>
      <c r="R61" s="24"/>
      <c r="S61" s="24"/>
      <c r="T61" s="24"/>
      <c r="U61" s="24"/>
      <c r="V61" s="24"/>
      <c r="W61" s="42"/>
      <c r="X61" s="24"/>
      <c r="Y61" s="43"/>
      <c r="Z61" s="23"/>
      <c r="AA61" s="24"/>
      <c r="AB61" s="23"/>
      <c r="AC61" s="24"/>
      <c r="AD61" s="23"/>
      <c r="AE61" s="24"/>
      <c r="AF61" s="23"/>
      <c r="AG61" s="24"/>
      <c r="AH61" s="23"/>
      <c r="AI61" s="24"/>
      <c r="AJ61" s="23"/>
      <c r="AK61" s="24"/>
      <c r="AL61" s="23"/>
      <c r="AM61" s="24"/>
      <c r="AN61" s="24"/>
      <c r="AO61" s="24"/>
      <c r="AP61" s="24"/>
      <c r="AQ61" s="24"/>
      <c r="AR61" s="42"/>
      <c r="AS61" s="24"/>
      <c r="AT61" s="43"/>
      <c r="AU61" s="41"/>
      <c r="AV61" s="24"/>
      <c r="AW61" s="23"/>
      <c r="AX61" s="24"/>
      <c r="AY61" s="23"/>
      <c r="AZ61" s="24"/>
      <c r="BA61" s="23"/>
      <c r="BB61" s="24"/>
      <c r="BC61" s="23"/>
      <c r="BD61" s="25"/>
      <c r="BE61" s="24"/>
      <c r="BF61" s="24"/>
      <c r="BG61" s="42"/>
      <c r="BH61" s="24"/>
      <c r="BJ61" s="5" t="s">
        <v>29</v>
      </c>
      <c r="BK61" s="39"/>
    </row>
    <row r="62" ht="17.25" hidden="1">
      <c r="A62" s="50"/>
      <c r="B62" s="40" t="s">
        <v>28</v>
      </c>
      <c r="C62" s="37"/>
      <c r="D62" s="41"/>
      <c r="E62" s="23"/>
      <c r="F62" s="24"/>
      <c r="G62" s="23">
        <v>3705.857</v>
      </c>
      <c r="H62" s="24">
        <f t="shared" si="28"/>
        <v>3705.857</v>
      </c>
      <c r="I62" s="23"/>
      <c r="J62" s="24">
        <f t="shared" si="29"/>
        <v>3705.857</v>
      </c>
      <c r="K62" s="23"/>
      <c r="L62" s="24">
        <f t="shared" si="3"/>
        <v>3705.857</v>
      </c>
      <c r="M62" s="23"/>
      <c r="N62" s="24">
        <f t="shared" si="4"/>
        <v>3705.857</v>
      </c>
      <c r="O62" s="23"/>
      <c r="P62" s="24">
        <f t="shared" si="5"/>
        <v>3705.857</v>
      </c>
      <c r="Q62" s="23"/>
      <c r="R62" s="24">
        <f t="shared" si="6"/>
        <v>3705.857</v>
      </c>
      <c r="S62" s="24"/>
      <c r="T62" s="24">
        <f t="shared" si="7"/>
        <v>3705.857</v>
      </c>
      <c r="U62" s="24"/>
      <c r="V62" s="24">
        <f t="shared" si="8"/>
        <v>3705.857</v>
      </c>
      <c r="W62" s="42"/>
      <c r="X62" s="24">
        <f t="shared" si="9"/>
        <v>3705.857</v>
      </c>
      <c r="Y62" s="43"/>
      <c r="Z62" s="23"/>
      <c r="AA62" s="24"/>
      <c r="AB62" s="23"/>
      <c r="AC62" s="24">
        <f t="shared" si="11"/>
        <v>0</v>
      </c>
      <c r="AD62" s="23"/>
      <c r="AE62" s="24">
        <f t="shared" si="12"/>
        <v>0</v>
      </c>
      <c r="AF62" s="23"/>
      <c r="AG62" s="24">
        <f t="shared" si="13"/>
        <v>0</v>
      </c>
      <c r="AH62" s="23"/>
      <c r="AI62" s="24">
        <f t="shared" si="14"/>
        <v>0</v>
      </c>
      <c r="AJ62" s="23"/>
      <c r="AK62" s="24">
        <f t="shared" si="15"/>
        <v>0</v>
      </c>
      <c r="AL62" s="23"/>
      <c r="AM62" s="24">
        <f t="shared" si="16"/>
        <v>0</v>
      </c>
      <c r="AN62" s="24"/>
      <c r="AO62" s="24">
        <f t="shared" si="17"/>
        <v>0</v>
      </c>
      <c r="AP62" s="24"/>
      <c r="AQ62" s="24">
        <f t="shared" si="18"/>
        <v>0</v>
      </c>
      <c r="AR62" s="42"/>
      <c r="AS62" s="24">
        <f t="shared" si="19"/>
        <v>0</v>
      </c>
      <c r="AT62" s="43"/>
      <c r="AU62" s="41"/>
      <c r="AV62" s="24"/>
      <c r="AW62" s="23"/>
      <c r="AX62" s="24">
        <f t="shared" si="21"/>
        <v>0</v>
      </c>
      <c r="AY62" s="23"/>
      <c r="AZ62" s="24">
        <f t="shared" si="22"/>
        <v>0</v>
      </c>
      <c r="BA62" s="23"/>
      <c r="BB62" s="24">
        <f t="shared" si="23"/>
        <v>0</v>
      </c>
      <c r="BC62" s="23"/>
      <c r="BD62" s="25">
        <f t="shared" si="24"/>
        <v>0</v>
      </c>
      <c r="BE62" s="24"/>
      <c r="BF62" s="24">
        <f t="shared" si="25"/>
        <v>0</v>
      </c>
      <c r="BG62" s="42"/>
      <c r="BH62" s="24">
        <f t="shared" si="26"/>
        <v>0</v>
      </c>
      <c r="BI62" s="4" t="s">
        <v>70</v>
      </c>
      <c r="BJ62" s="5" t="s">
        <v>29</v>
      </c>
      <c r="BK62" s="39"/>
    </row>
    <row r="63" ht="17.25" hidden="1">
      <c r="A63" s="20"/>
      <c r="B63" s="40" t="s">
        <v>32</v>
      </c>
      <c r="C63" s="37"/>
      <c r="D63" s="41"/>
      <c r="E63" s="23"/>
      <c r="F63" s="24"/>
      <c r="G63" s="23">
        <v>10163.705</v>
      </c>
      <c r="H63" s="24">
        <f t="shared" si="28"/>
        <v>10163.705</v>
      </c>
      <c r="I63" s="23"/>
      <c r="J63" s="24">
        <f t="shared" si="29"/>
        <v>10163.705</v>
      </c>
      <c r="K63" s="23"/>
      <c r="L63" s="24">
        <f t="shared" si="3"/>
        <v>10163.705</v>
      </c>
      <c r="M63" s="23">
        <v>-10163.705</v>
      </c>
      <c r="N63" s="24">
        <f t="shared" si="4"/>
        <v>0</v>
      </c>
      <c r="O63" s="23"/>
      <c r="P63" s="24">
        <f t="shared" si="5"/>
        <v>0</v>
      </c>
      <c r="Q63" s="23"/>
      <c r="R63" s="24">
        <f t="shared" si="6"/>
        <v>0</v>
      </c>
      <c r="S63" s="24"/>
      <c r="T63" s="24">
        <f t="shared" si="7"/>
        <v>0</v>
      </c>
      <c r="U63" s="24"/>
      <c r="V63" s="24">
        <f t="shared" si="8"/>
        <v>0</v>
      </c>
      <c r="W63" s="42"/>
      <c r="X63" s="24">
        <f t="shared" si="9"/>
        <v>0</v>
      </c>
      <c r="Y63" s="43"/>
      <c r="Z63" s="23"/>
      <c r="AA63" s="24"/>
      <c r="AB63" s="23"/>
      <c r="AC63" s="24">
        <f t="shared" si="11"/>
        <v>0</v>
      </c>
      <c r="AD63" s="23"/>
      <c r="AE63" s="24">
        <f t="shared" si="12"/>
        <v>0</v>
      </c>
      <c r="AF63" s="23"/>
      <c r="AG63" s="24">
        <f t="shared" si="13"/>
        <v>0</v>
      </c>
      <c r="AH63" s="23"/>
      <c r="AI63" s="24">
        <f t="shared" si="14"/>
        <v>0</v>
      </c>
      <c r="AJ63" s="23"/>
      <c r="AK63" s="24">
        <f t="shared" si="15"/>
        <v>0</v>
      </c>
      <c r="AL63" s="23"/>
      <c r="AM63" s="24">
        <f t="shared" si="16"/>
        <v>0</v>
      </c>
      <c r="AN63" s="24"/>
      <c r="AO63" s="24">
        <f t="shared" si="17"/>
        <v>0</v>
      </c>
      <c r="AP63" s="24"/>
      <c r="AQ63" s="24">
        <f t="shared" si="18"/>
        <v>0</v>
      </c>
      <c r="AR63" s="42"/>
      <c r="AS63" s="24">
        <f t="shared" si="19"/>
        <v>0</v>
      </c>
      <c r="AT63" s="43"/>
      <c r="AU63" s="41"/>
      <c r="AV63" s="24"/>
      <c r="AW63" s="23"/>
      <c r="AX63" s="24">
        <f t="shared" si="21"/>
        <v>0</v>
      </c>
      <c r="AY63" s="23"/>
      <c r="AZ63" s="24">
        <f t="shared" si="22"/>
        <v>0</v>
      </c>
      <c r="BA63" s="23"/>
      <c r="BB63" s="24">
        <f t="shared" si="23"/>
        <v>0</v>
      </c>
      <c r="BC63" s="23"/>
      <c r="BD63" s="25">
        <f t="shared" si="24"/>
        <v>0</v>
      </c>
      <c r="BE63" s="24"/>
      <c r="BF63" s="24">
        <f t="shared" si="25"/>
        <v>0</v>
      </c>
      <c r="BG63" s="42"/>
      <c r="BH63" s="24">
        <f t="shared" si="26"/>
        <v>0</v>
      </c>
      <c r="BI63" s="4" t="s">
        <v>70</v>
      </c>
      <c r="BJ63" s="5" t="s">
        <v>29</v>
      </c>
      <c r="BK63" s="39"/>
    </row>
    <row r="64" ht="51.75" hidden="1">
      <c r="A64" s="20" t="s">
        <v>71</v>
      </c>
      <c r="B64" s="40" t="s">
        <v>72</v>
      </c>
      <c r="C64" s="37" t="s">
        <v>35</v>
      </c>
      <c r="D64" s="41"/>
      <c r="E64" s="23"/>
      <c r="F64" s="24"/>
      <c r="G64" s="23"/>
      <c r="H64" s="24">
        <f t="shared" si="28"/>
        <v>0</v>
      </c>
      <c r="I64" s="23"/>
      <c r="J64" s="24">
        <f t="shared" si="29"/>
        <v>0</v>
      </c>
      <c r="K64" s="23"/>
      <c r="L64" s="24">
        <f t="shared" si="3"/>
        <v>0</v>
      </c>
      <c r="M64" s="23"/>
      <c r="N64" s="24">
        <f t="shared" si="4"/>
        <v>0</v>
      </c>
      <c r="O64" s="23"/>
      <c r="P64" s="24">
        <f t="shared" si="5"/>
        <v>0</v>
      </c>
      <c r="Q64" s="23"/>
      <c r="R64" s="24">
        <f t="shared" si="6"/>
        <v>0</v>
      </c>
      <c r="S64" s="24"/>
      <c r="T64" s="24">
        <f t="shared" si="7"/>
        <v>0</v>
      </c>
      <c r="U64" s="24"/>
      <c r="V64" s="24">
        <f t="shared" si="8"/>
        <v>0</v>
      </c>
      <c r="W64" s="42"/>
      <c r="X64" s="24">
        <f t="shared" si="9"/>
        <v>0</v>
      </c>
      <c r="Y64" s="43"/>
      <c r="Z64" s="23"/>
      <c r="AA64" s="24"/>
      <c r="AB64" s="23">
        <v>123188.321</v>
      </c>
      <c r="AC64" s="24">
        <f t="shared" si="11"/>
        <v>123188.321</v>
      </c>
      <c r="AD64" s="23"/>
      <c r="AE64" s="24">
        <f t="shared" si="12"/>
        <v>123188.321</v>
      </c>
      <c r="AF64" s="23"/>
      <c r="AG64" s="24">
        <f t="shared" si="13"/>
        <v>123188.321</v>
      </c>
      <c r="AH64" s="23">
        <v>341796.54800000001</v>
      </c>
      <c r="AI64" s="24">
        <f t="shared" si="14"/>
        <v>464984.86900000001</v>
      </c>
      <c r="AJ64" s="23"/>
      <c r="AK64" s="24">
        <f t="shared" si="15"/>
        <v>464984.86900000001</v>
      </c>
      <c r="AL64" s="23"/>
      <c r="AM64" s="24">
        <f t="shared" si="16"/>
        <v>464984.86900000001</v>
      </c>
      <c r="AN64" s="24"/>
      <c r="AO64" s="24">
        <f t="shared" si="17"/>
        <v>464984.86900000001</v>
      </c>
      <c r="AP64" s="24">
        <v>-464984.86900000001</v>
      </c>
      <c r="AQ64" s="24">
        <f t="shared" si="18"/>
        <v>0</v>
      </c>
      <c r="AR64" s="42"/>
      <c r="AS64" s="24">
        <f t="shared" si="19"/>
        <v>0</v>
      </c>
      <c r="AT64" s="43"/>
      <c r="AU64" s="41"/>
      <c r="AV64" s="24"/>
      <c r="AW64" s="23">
        <v>391659.15399999998</v>
      </c>
      <c r="AX64" s="24">
        <f t="shared" si="21"/>
        <v>391659.15399999998</v>
      </c>
      <c r="AY64" s="23"/>
      <c r="AZ64" s="24">
        <f t="shared" si="22"/>
        <v>391659.15399999998</v>
      </c>
      <c r="BA64" s="23">
        <v>250797.60000000001</v>
      </c>
      <c r="BB64" s="24">
        <f t="shared" si="23"/>
        <v>642456.75399999996</v>
      </c>
      <c r="BC64" s="23">
        <v>407119.46299999999</v>
      </c>
      <c r="BD64" s="25">
        <f t="shared" si="24"/>
        <v>1049576.2169999999</v>
      </c>
      <c r="BE64" s="24">
        <v>-1049576.2169999999</v>
      </c>
      <c r="BF64" s="24">
        <f t="shared" si="25"/>
        <v>0</v>
      </c>
      <c r="BG64" s="42"/>
      <c r="BH64" s="24">
        <f t="shared" si="26"/>
        <v>0</v>
      </c>
      <c r="BI64" s="4" t="s">
        <v>73</v>
      </c>
      <c r="BJ64" s="5" t="s">
        <v>29</v>
      </c>
      <c r="BK64" s="39"/>
    </row>
    <row r="65" ht="34.5">
      <c r="A65" s="20" t="s">
        <v>71</v>
      </c>
      <c r="B65" s="40" t="s">
        <v>74</v>
      </c>
      <c r="C65" s="37" t="s">
        <v>41</v>
      </c>
      <c r="D65" s="23"/>
      <c r="E65" s="23"/>
      <c r="F65" s="24"/>
      <c r="G65" s="23"/>
      <c r="H65" s="24"/>
      <c r="I65" s="23"/>
      <c r="J65" s="24"/>
      <c r="K65" s="23"/>
      <c r="L65" s="24"/>
      <c r="M65" s="23"/>
      <c r="N65" s="24"/>
      <c r="O65" s="23"/>
      <c r="P65" s="24"/>
      <c r="Q65" s="23">
        <f>Q67+Q68</f>
        <v>45918.050999999999</v>
      </c>
      <c r="R65" s="24">
        <f t="shared" si="6"/>
        <v>45918.050999999999</v>
      </c>
      <c r="S65" s="24">
        <f>S67+S68</f>
        <v>0</v>
      </c>
      <c r="T65" s="24">
        <f t="shared" si="7"/>
        <v>45918.050999999999</v>
      </c>
      <c r="U65" s="24">
        <f>U67+U68</f>
        <v>0</v>
      </c>
      <c r="V65" s="24">
        <f t="shared" si="8"/>
        <v>45918.050999999999</v>
      </c>
      <c r="W65" s="24">
        <f>W67+W68</f>
        <v>11703.940000000001</v>
      </c>
      <c r="X65" s="24">
        <f t="shared" si="9"/>
        <v>57621.991000000002</v>
      </c>
      <c r="Y65" s="24"/>
      <c r="Z65" s="23"/>
      <c r="AA65" s="24"/>
      <c r="AB65" s="23"/>
      <c r="AC65" s="24"/>
      <c r="AD65" s="23"/>
      <c r="AE65" s="24"/>
      <c r="AF65" s="23"/>
      <c r="AG65" s="24"/>
      <c r="AH65" s="23"/>
      <c r="AI65" s="24"/>
      <c r="AJ65" s="23"/>
      <c r="AK65" s="24"/>
      <c r="AL65" s="23"/>
      <c r="AM65" s="24">
        <f t="shared" si="16"/>
        <v>0</v>
      </c>
      <c r="AN65" s="24"/>
      <c r="AO65" s="24">
        <f t="shared" si="17"/>
        <v>0</v>
      </c>
      <c r="AP65" s="24"/>
      <c r="AQ65" s="24">
        <f t="shared" si="18"/>
        <v>0</v>
      </c>
      <c r="AR65" s="24"/>
      <c r="AS65" s="24">
        <f t="shared" si="19"/>
        <v>0</v>
      </c>
      <c r="AT65" s="24"/>
      <c r="AU65" s="23"/>
      <c r="AV65" s="24"/>
      <c r="AW65" s="23"/>
      <c r="AX65" s="24"/>
      <c r="AY65" s="23"/>
      <c r="AZ65" s="24"/>
      <c r="BA65" s="23"/>
      <c r="BB65" s="24"/>
      <c r="BC65" s="23"/>
      <c r="BD65" s="25">
        <f t="shared" si="24"/>
        <v>0</v>
      </c>
      <c r="BE65" s="24"/>
      <c r="BF65" s="24">
        <f t="shared" si="25"/>
        <v>0</v>
      </c>
      <c r="BG65" s="24"/>
      <c r="BH65" s="24">
        <f t="shared" si="26"/>
        <v>0</v>
      </c>
      <c r="BK65" s="39"/>
    </row>
    <row r="66" ht="17.25">
      <c r="A66" s="20"/>
      <c r="B66" s="40" t="s">
        <v>27</v>
      </c>
      <c r="C66" s="37"/>
      <c r="D66" s="23"/>
      <c r="E66" s="23"/>
      <c r="F66" s="24"/>
      <c r="G66" s="23"/>
      <c r="H66" s="24"/>
      <c r="I66" s="23"/>
      <c r="J66" s="24"/>
      <c r="K66" s="23"/>
      <c r="L66" s="24"/>
      <c r="M66" s="23"/>
      <c r="N66" s="24"/>
      <c r="O66" s="23"/>
      <c r="P66" s="24"/>
      <c r="Q66" s="23"/>
      <c r="R66" s="24"/>
      <c r="S66" s="24"/>
      <c r="T66" s="24"/>
      <c r="U66" s="24"/>
      <c r="V66" s="24"/>
      <c r="W66" s="24"/>
      <c r="X66" s="24"/>
      <c r="Y66" s="24"/>
      <c r="Z66" s="23"/>
      <c r="AA66" s="24"/>
      <c r="AB66" s="23"/>
      <c r="AC66" s="24"/>
      <c r="AD66" s="23"/>
      <c r="AE66" s="24"/>
      <c r="AF66" s="23"/>
      <c r="AG66" s="24"/>
      <c r="AH66" s="23"/>
      <c r="AI66" s="24"/>
      <c r="AJ66" s="23"/>
      <c r="AK66" s="24"/>
      <c r="AL66" s="23"/>
      <c r="AM66" s="24"/>
      <c r="AN66" s="24"/>
      <c r="AO66" s="24"/>
      <c r="AP66" s="24"/>
      <c r="AQ66" s="24"/>
      <c r="AR66" s="24"/>
      <c r="AS66" s="24"/>
      <c r="AT66" s="24"/>
      <c r="AU66" s="23"/>
      <c r="AV66" s="24"/>
      <c r="AW66" s="23"/>
      <c r="AX66" s="24"/>
      <c r="AY66" s="23"/>
      <c r="AZ66" s="24"/>
      <c r="BA66" s="23"/>
      <c r="BB66" s="24"/>
      <c r="BC66" s="23"/>
      <c r="BD66" s="25"/>
      <c r="BE66" s="24"/>
      <c r="BF66" s="24"/>
      <c r="BG66" s="24"/>
      <c r="BH66" s="24"/>
      <c r="BK66" s="39"/>
    </row>
    <row r="67" ht="17.25" hidden="1">
      <c r="A67" s="20"/>
      <c r="B67" s="40" t="s">
        <v>28</v>
      </c>
      <c r="C67" s="37"/>
      <c r="D67" s="41"/>
      <c r="E67" s="23"/>
      <c r="F67" s="24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>
        <v>22118.050999999999</v>
      </c>
      <c r="R67" s="24">
        <f t="shared" si="6"/>
        <v>22118.050999999999</v>
      </c>
      <c r="S67" s="24"/>
      <c r="T67" s="24">
        <f t="shared" si="7"/>
        <v>22118.050999999999</v>
      </c>
      <c r="U67" s="24"/>
      <c r="V67" s="24">
        <f t="shared" si="8"/>
        <v>22118.050999999999</v>
      </c>
      <c r="W67" s="42">
        <v>11703.940000000001</v>
      </c>
      <c r="X67" s="24">
        <f t="shared" si="9"/>
        <v>33821.991000000002</v>
      </c>
      <c r="Y67" s="43"/>
      <c r="Z67" s="23"/>
      <c r="AA67" s="24"/>
      <c r="AB67" s="23"/>
      <c r="AC67" s="24"/>
      <c r="AD67" s="23"/>
      <c r="AE67" s="24"/>
      <c r="AF67" s="23"/>
      <c r="AG67" s="24"/>
      <c r="AH67" s="23"/>
      <c r="AI67" s="24"/>
      <c r="AJ67" s="23"/>
      <c r="AK67" s="24"/>
      <c r="AL67" s="23"/>
      <c r="AM67" s="24">
        <f t="shared" si="16"/>
        <v>0</v>
      </c>
      <c r="AN67" s="24"/>
      <c r="AO67" s="24">
        <f t="shared" si="17"/>
        <v>0</v>
      </c>
      <c r="AP67" s="24"/>
      <c r="AQ67" s="24">
        <f t="shared" si="18"/>
        <v>0</v>
      </c>
      <c r="AR67" s="42"/>
      <c r="AS67" s="24">
        <f t="shared" si="19"/>
        <v>0</v>
      </c>
      <c r="AT67" s="43"/>
      <c r="AU67" s="41"/>
      <c r="AV67" s="24"/>
      <c r="AW67" s="23"/>
      <c r="AX67" s="24"/>
      <c r="AY67" s="23"/>
      <c r="AZ67" s="24"/>
      <c r="BA67" s="23"/>
      <c r="BB67" s="24"/>
      <c r="BC67" s="23"/>
      <c r="BD67" s="25">
        <f t="shared" si="24"/>
        <v>0</v>
      </c>
      <c r="BE67" s="24"/>
      <c r="BF67" s="24">
        <f t="shared" si="25"/>
        <v>0</v>
      </c>
      <c r="BG67" s="42"/>
      <c r="BH67" s="24">
        <f t="shared" si="26"/>
        <v>0</v>
      </c>
      <c r="BI67" s="4" t="s">
        <v>75</v>
      </c>
      <c r="BJ67" s="5" t="s">
        <v>29</v>
      </c>
      <c r="BK67" s="39"/>
    </row>
    <row r="68" ht="17.25">
      <c r="A68" s="20"/>
      <c r="B68" s="40" t="s">
        <v>30</v>
      </c>
      <c r="C68" s="48" t="s">
        <v>26</v>
      </c>
      <c r="D68" s="23"/>
      <c r="E68" s="23"/>
      <c r="F68" s="24"/>
      <c r="G68" s="23"/>
      <c r="H68" s="24"/>
      <c r="I68" s="23"/>
      <c r="J68" s="24"/>
      <c r="K68" s="23"/>
      <c r="L68" s="24"/>
      <c r="M68" s="23"/>
      <c r="N68" s="24"/>
      <c r="O68" s="23"/>
      <c r="P68" s="24"/>
      <c r="Q68" s="23">
        <v>23800</v>
      </c>
      <c r="R68" s="24">
        <f t="shared" si="6"/>
        <v>23800</v>
      </c>
      <c r="S68" s="24"/>
      <c r="T68" s="24">
        <f t="shared" si="7"/>
        <v>23800</v>
      </c>
      <c r="U68" s="24"/>
      <c r="V68" s="24">
        <f t="shared" si="8"/>
        <v>23800</v>
      </c>
      <c r="W68" s="24"/>
      <c r="X68" s="24">
        <f t="shared" si="9"/>
        <v>23800</v>
      </c>
      <c r="Y68" s="24"/>
      <c r="Z68" s="23"/>
      <c r="AA68" s="24"/>
      <c r="AB68" s="23"/>
      <c r="AC68" s="24"/>
      <c r="AD68" s="23"/>
      <c r="AE68" s="24"/>
      <c r="AF68" s="23"/>
      <c r="AG68" s="24"/>
      <c r="AH68" s="23"/>
      <c r="AI68" s="24"/>
      <c r="AJ68" s="23"/>
      <c r="AK68" s="24"/>
      <c r="AL68" s="23"/>
      <c r="AM68" s="24">
        <f t="shared" si="16"/>
        <v>0</v>
      </c>
      <c r="AN68" s="24"/>
      <c r="AO68" s="24">
        <f t="shared" si="17"/>
        <v>0</v>
      </c>
      <c r="AP68" s="24"/>
      <c r="AQ68" s="24">
        <f t="shared" si="18"/>
        <v>0</v>
      </c>
      <c r="AR68" s="24"/>
      <c r="AS68" s="24">
        <f t="shared" si="19"/>
        <v>0</v>
      </c>
      <c r="AT68" s="24"/>
      <c r="AU68" s="23"/>
      <c r="AV68" s="24"/>
      <c r="AW68" s="23"/>
      <c r="AX68" s="24"/>
      <c r="AY68" s="23"/>
      <c r="AZ68" s="24"/>
      <c r="BA68" s="23"/>
      <c r="BB68" s="24"/>
      <c r="BC68" s="23"/>
      <c r="BD68" s="25">
        <f t="shared" si="24"/>
        <v>0</v>
      </c>
      <c r="BE68" s="24"/>
      <c r="BF68" s="24">
        <f t="shared" si="25"/>
        <v>0</v>
      </c>
      <c r="BG68" s="24"/>
      <c r="BH68" s="24">
        <f t="shared" si="26"/>
        <v>0</v>
      </c>
      <c r="BI68" s="4" t="s">
        <v>76</v>
      </c>
      <c r="BK68" s="39"/>
    </row>
    <row r="69" ht="51.75">
      <c r="A69" s="20" t="s">
        <v>77</v>
      </c>
      <c r="B69" s="40" t="s">
        <v>78</v>
      </c>
      <c r="C69" s="37" t="s">
        <v>35</v>
      </c>
      <c r="D69" s="23"/>
      <c r="E69" s="23"/>
      <c r="F69" s="24"/>
      <c r="G69" s="23"/>
      <c r="H69" s="24"/>
      <c r="I69" s="23"/>
      <c r="J69" s="24"/>
      <c r="K69" s="23"/>
      <c r="L69" s="24"/>
      <c r="M69" s="23"/>
      <c r="N69" s="24"/>
      <c r="O69" s="23"/>
      <c r="P69" s="24"/>
      <c r="Q69" s="23"/>
      <c r="R69" s="24"/>
      <c r="S69" s="24"/>
      <c r="T69" s="24"/>
      <c r="U69" s="24"/>
      <c r="V69" s="24">
        <f t="shared" si="8"/>
        <v>0</v>
      </c>
      <c r="W69" s="24"/>
      <c r="X69" s="24">
        <f t="shared" si="9"/>
        <v>0</v>
      </c>
      <c r="Y69" s="24"/>
      <c r="Z69" s="23"/>
      <c r="AA69" s="24"/>
      <c r="AB69" s="23"/>
      <c r="AC69" s="24"/>
      <c r="AD69" s="23"/>
      <c r="AE69" s="24"/>
      <c r="AF69" s="23"/>
      <c r="AG69" s="24"/>
      <c r="AH69" s="23"/>
      <c r="AI69" s="24"/>
      <c r="AJ69" s="23"/>
      <c r="AK69" s="24"/>
      <c r="AL69" s="23"/>
      <c r="AM69" s="24"/>
      <c r="AN69" s="24"/>
      <c r="AO69" s="24"/>
      <c r="AP69" s="24">
        <v>464984.86900000001</v>
      </c>
      <c r="AQ69" s="24">
        <f t="shared" si="18"/>
        <v>464984.86900000001</v>
      </c>
      <c r="AR69" s="24"/>
      <c r="AS69" s="24">
        <f t="shared" si="19"/>
        <v>464984.86900000001</v>
      </c>
      <c r="AT69" s="24"/>
      <c r="AU69" s="23"/>
      <c r="AV69" s="24"/>
      <c r="AW69" s="23"/>
      <c r="AX69" s="24"/>
      <c r="AY69" s="23"/>
      <c r="AZ69" s="24"/>
      <c r="BA69" s="23"/>
      <c r="BB69" s="24"/>
      <c r="BC69" s="23"/>
      <c r="BD69" s="25"/>
      <c r="BE69" s="24">
        <v>1050536.409</v>
      </c>
      <c r="BF69" s="24">
        <f t="shared" si="25"/>
        <v>1050536.409</v>
      </c>
      <c r="BG69" s="24"/>
      <c r="BH69" s="24">
        <f t="shared" si="26"/>
        <v>1050536.409</v>
      </c>
      <c r="BI69" s="4" t="s">
        <v>79</v>
      </c>
      <c r="BK69" s="39"/>
    </row>
    <row r="70" ht="17.25">
      <c r="A70" s="20"/>
      <c r="B70" s="40" t="s">
        <v>80</v>
      </c>
      <c r="C70" s="51" t="s">
        <v>26</v>
      </c>
      <c r="D70" s="23">
        <f>D75+D76+D77+D78+D83+D84+D85+D86+D87+D92+D95+D99+D102+D105</f>
        <v>1627824.8999999999</v>
      </c>
      <c r="E70" s="23">
        <f>E75+E76+E77+E78+E83+E84+E85+E86+E87+E92+E95+E99+E102+E105</f>
        <v>0</v>
      </c>
      <c r="F70" s="24">
        <f t="shared" si="27"/>
        <v>1627824.8999999999</v>
      </c>
      <c r="G70" s="23">
        <f>G75+G76+G77+G78+G83+G84+G85+G86+G87+G92+G95+G99+G102+G105</f>
        <v>-241182.39199999999</v>
      </c>
      <c r="H70" s="24">
        <f t="shared" si="28"/>
        <v>1386642.5079999999</v>
      </c>
      <c r="I70" s="23">
        <f>I75+I76+I77+I78+I83+I84+I85+I86+I87+I92+I95+I99+I102+I105</f>
        <v>29454.860000000001</v>
      </c>
      <c r="J70" s="24">
        <f t="shared" si="29"/>
        <v>1416097.368</v>
      </c>
      <c r="K70" s="23">
        <f>K75+K76+K77+K78+K83+K84+K85+K86+K87+K92+K95+K99+K102+K105+K111+K112</f>
        <v>428575.603</v>
      </c>
      <c r="L70" s="24">
        <f t="shared" si="3"/>
        <v>1844672.9709999999</v>
      </c>
      <c r="M70" s="23">
        <f>M75+M76+M77+M78+M83+M84+M85+M86+M87+M92+M95+M99+M102+M105+M111+M112</f>
        <v>364694.75199999998</v>
      </c>
      <c r="N70" s="24">
        <f t="shared" si="4"/>
        <v>2209367.7230000002</v>
      </c>
      <c r="O70" s="23">
        <f>O75+O76+O77+O78+O83+O84+O85+O86+O87+O92+O95+O99+O102+O105+O111+O112</f>
        <v>23358.092000000001</v>
      </c>
      <c r="P70" s="24">
        <f t="shared" si="5"/>
        <v>2232725.8149999999</v>
      </c>
      <c r="Q70" s="23">
        <f>Q75+Q76+Q77+Q78+Q83+Q84+Q85+Q86+Q87+Q92+Q95+Q99+Q102+Q105+Q111+Q112+Q113</f>
        <v>212818.22500000001</v>
      </c>
      <c r="R70" s="24">
        <f t="shared" si="6"/>
        <v>2445544.04</v>
      </c>
      <c r="S70" s="24">
        <f>S75+S76+S77+S78+S83+S84+S85+S86+S87+S92+S95+S99+S102+S105+S111+S112+S113</f>
        <v>324.98099999999999</v>
      </c>
      <c r="T70" s="24">
        <f t="shared" si="7"/>
        <v>2445869.0210000002</v>
      </c>
      <c r="U70" s="24">
        <f>U75+U76+U77+U78+U83+U84+U85+U86+U87+U92+U95+U99+U102+U105+U111+U112+U113</f>
        <v>0</v>
      </c>
      <c r="V70" s="24">
        <f t="shared" si="8"/>
        <v>2445869.0210000002</v>
      </c>
      <c r="W70" s="24">
        <f>W75+W76+W77+W78+W83+W84+W85+W86+W87+W92+W95+W99+W102+W105+W111+W112+W113</f>
        <v>195365.73999999999</v>
      </c>
      <c r="X70" s="24">
        <f t="shared" si="9"/>
        <v>2641234.7609999999</v>
      </c>
      <c r="Y70" s="24">
        <f>Y75+Y76+Y77+Y78+Y83+Y84+Y85+Y86+Y87+Y92+Y95+Y99+Y102+Y105</f>
        <v>1550429.5</v>
      </c>
      <c r="Z70" s="23">
        <f>Z75+Z76+Z77+Z78+Z83+Z84+Z85+Z86+Z87+Z92+Z95+Z99+Z102+Z105</f>
        <v>0</v>
      </c>
      <c r="AA70" s="24">
        <f t="shared" si="10"/>
        <v>1550429.5</v>
      </c>
      <c r="AB70" s="23">
        <f>AB75+AB76+AB77+AB78+AB83+AB84+AB85+AB86+AB87+AB92+AB95+AB99+AB102+AB105</f>
        <v>764563.52399999998</v>
      </c>
      <c r="AC70" s="24">
        <f t="shared" si="11"/>
        <v>2314993.0240000002</v>
      </c>
      <c r="AD70" s="23">
        <f>AD75+AD76+AD77+AD78+AD83+AD84+AD85+AD86+AD87+AD92+AD95+AD99+AD102+AD105+AD111+AD112</f>
        <v>-360678.71999999997</v>
      </c>
      <c r="AE70" s="24">
        <f t="shared" si="12"/>
        <v>1954314.304</v>
      </c>
      <c r="AF70" s="23">
        <f>AF75+AF76+AF77+AF78+AF83+AF84+AF85+AF86+AF87+AF92+AF95+AF99+AF102+AF105+AF111+AF112</f>
        <v>-4998.4359999999997</v>
      </c>
      <c r="AG70" s="24">
        <f t="shared" si="13"/>
        <v>1949315.868</v>
      </c>
      <c r="AH70" s="23">
        <f>AH75+AH76+AH77+AH78+AH83+AH84+AH85+AH86+AH87+AH92+AH95+AH99+AH102+AH105+AH111+AH112</f>
        <v>-137531.48800000001</v>
      </c>
      <c r="AI70" s="24">
        <f t="shared" si="14"/>
        <v>1811784.3799999999</v>
      </c>
      <c r="AJ70" s="23">
        <f>AJ75+AJ76+AJ77+AJ78+AJ83+AJ84+AJ85+AJ86+AJ87+AJ92+AJ95+AJ99+AJ102+AJ105+AJ111+AJ112</f>
        <v>0</v>
      </c>
      <c r="AK70" s="24">
        <f t="shared" si="15"/>
        <v>1811784.3799999999</v>
      </c>
      <c r="AL70" s="23">
        <f>AL75+AL76+AL77+AL78+AL83+AL84+AL85+AL86+AL87+AL92+AL95+AL99+AL102+AL105+AL111+AL112+AL113</f>
        <v>0</v>
      </c>
      <c r="AM70" s="24">
        <f t="shared" si="16"/>
        <v>1811784.3799999999</v>
      </c>
      <c r="AN70" s="24">
        <f>AN75+AN76+AN77+AN78+AN83+AN84+AN85+AN86+AN87+AN92+AN95+AN99+AN102+AN105+AN111+AN112+AN113</f>
        <v>0</v>
      </c>
      <c r="AO70" s="24">
        <f t="shared" si="17"/>
        <v>1811784.3799999999</v>
      </c>
      <c r="AP70" s="24">
        <f>AP75+AP76+AP77+AP78+AP83+AP84+AP85+AP86+AP87+AP92+AP95+AP99+AP102+AP105+AP111+AP112+AP113</f>
        <v>0</v>
      </c>
      <c r="AQ70" s="24">
        <f t="shared" si="18"/>
        <v>1811784.3799999999</v>
      </c>
      <c r="AR70" s="24">
        <f>AR75+AR76+AR77+AR78+AR83+AR84+AR85+AR86+AR87+AR92+AR95+AR99+AR102+AR105+AR111+AR112+AR113</f>
        <v>-56215.529999999999</v>
      </c>
      <c r="AS70" s="24">
        <f t="shared" si="19"/>
        <v>1755568.8500000001</v>
      </c>
      <c r="AT70" s="24">
        <f>AT75+AT76+AT77+AT78+AT83+AT84+AT85+AT86+AT87+AT92+AT95+AT99+AT102+AT105</f>
        <v>1694249.2</v>
      </c>
      <c r="AU70" s="23">
        <f>AU75+AU76+AU77+AU78+AU83+AU84+AU85+AU86+AU87+AU92+AU95+AU99+AU102+AU105</f>
        <v>0</v>
      </c>
      <c r="AV70" s="24">
        <f t="shared" si="20"/>
        <v>1694249.2</v>
      </c>
      <c r="AW70" s="23">
        <f>AW75+AW76+AW77+AW78+AW83+AW84+AW85+AW86+AW87+AW92+AW95+AW99+AW102+AW105</f>
        <v>0</v>
      </c>
      <c r="AX70" s="24">
        <f t="shared" si="21"/>
        <v>1694249.2</v>
      </c>
      <c r="AY70" s="23">
        <f>AY75+AY76+AY77+AY78+AY83+AY84+AY85+AY86+AY87+AY92+AY95+AY99+AY102+AY105+AY111+AY112</f>
        <v>0</v>
      </c>
      <c r="AZ70" s="24">
        <f t="shared" si="22"/>
        <v>1694249.2</v>
      </c>
      <c r="BA70" s="23">
        <f>BA75+BA76+BA77+BA78+BA83+BA84+BA85+BA86+BA87+BA92+BA95+BA99+BA102+BA105+BA111+BA112</f>
        <v>0</v>
      </c>
      <c r="BB70" s="24">
        <f t="shared" si="23"/>
        <v>1694249.2</v>
      </c>
      <c r="BC70" s="23">
        <f>BC75+BC76+BC77+BC78+BC83+BC84+BC85+BC86+BC87+BC92+BC95+BC99+BC102+BC105+BC111+BC112+BC113</f>
        <v>0</v>
      </c>
      <c r="BD70" s="25">
        <f t="shared" si="24"/>
        <v>1694249.2</v>
      </c>
      <c r="BE70" s="24">
        <f>BE75+BE76+BE77+BE78+BE83+BE84+BE85+BE86+BE87+BE92+BE95+BE99+BE102+BE105+BE111+BE112+BE113</f>
        <v>0</v>
      </c>
      <c r="BF70" s="24">
        <f t="shared" si="25"/>
        <v>1694249.2</v>
      </c>
      <c r="BG70" s="24">
        <f>BG75+BG76+BG77+BG78+BG83+BG84+BG85+BG86+BG87+BG92+BG95+BG99+BG102+BG105+BG111+BG112+BG113</f>
        <v>0</v>
      </c>
      <c r="BH70" s="24">
        <f t="shared" si="26"/>
        <v>1694249.2</v>
      </c>
      <c r="BK70" s="39"/>
    </row>
    <row r="71" ht="17.25">
      <c r="A71" s="20"/>
      <c r="B71" s="21" t="s">
        <v>27</v>
      </c>
      <c r="C71" s="52"/>
      <c r="D71" s="23"/>
      <c r="E71" s="23"/>
      <c r="F71" s="24"/>
      <c r="G71" s="23"/>
      <c r="H71" s="24"/>
      <c r="I71" s="23"/>
      <c r="J71" s="24"/>
      <c r="K71" s="23"/>
      <c r="L71" s="24"/>
      <c r="M71" s="23"/>
      <c r="N71" s="24"/>
      <c r="O71" s="23"/>
      <c r="P71" s="24"/>
      <c r="Q71" s="23"/>
      <c r="R71" s="24"/>
      <c r="S71" s="24"/>
      <c r="T71" s="24"/>
      <c r="U71" s="24"/>
      <c r="V71" s="24"/>
      <c r="W71" s="24"/>
      <c r="X71" s="24"/>
      <c r="Y71" s="24"/>
      <c r="Z71" s="23"/>
      <c r="AA71" s="24"/>
      <c r="AB71" s="23"/>
      <c r="AC71" s="24"/>
      <c r="AD71" s="23"/>
      <c r="AE71" s="24"/>
      <c r="AF71" s="23"/>
      <c r="AG71" s="24"/>
      <c r="AH71" s="23"/>
      <c r="AI71" s="24"/>
      <c r="AJ71" s="23"/>
      <c r="AK71" s="24"/>
      <c r="AL71" s="23"/>
      <c r="AM71" s="24"/>
      <c r="AN71" s="24"/>
      <c r="AO71" s="24"/>
      <c r="AP71" s="24"/>
      <c r="AQ71" s="24"/>
      <c r="AR71" s="24"/>
      <c r="AS71" s="24"/>
      <c r="AT71" s="24"/>
      <c r="AU71" s="23"/>
      <c r="AV71" s="24"/>
      <c r="AW71" s="23"/>
      <c r="AX71" s="24"/>
      <c r="AY71" s="23"/>
      <c r="AZ71" s="24"/>
      <c r="BA71" s="23"/>
      <c r="BB71" s="24"/>
      <c r="BC71" s="23"/>
      <c r="BD71" s="25"/>
      <c r="BE71" s="24"/>
      <c r="BF71" s="24"/>
      <c r="BG71" s="24"/>
      <c r="BH71" s="24"/>
      <c r="BK71" s="39"/>
    </row>
    <row r="72" s="27" customFormat="1" ht="17.25" hidden="1">
      <c r="A72" s="28"/>
      <c r="B72" s="29" t="s">
        <v>28</v>
      </c>
      <c r="C72" s="53"/>
      <c r="D72" s="54">
        <f>D75+D76+D77+D83+D84+D85+D86+D89+D80</f>
        <v>373167</v>
      </c>
      <c r="E72" s="54">
        <f>E75+E76+E77+E83+E84+E85+E86+E89+E80</f>
        <v>0</v>
      </c>
      <c r="F72" s="55">
        <f t="shared" si="27"/>
        <v>373167</v>
      </c>
      <c r="G72" s="54">
        <f>G75+G76+G77+G83+G84+G85+G86+G89+G80</f>
        <v>80004.202000000005</v>
      </c>
      <c r="H72" s="55">
        <f t="shared" si="28"/>
        <v>453171.20199999999</v>
      </c>
      <c r="I72" s="54">
        <f>I75+I76+I77+I83+I84+I85+I86+I89+I80</f>
        <v>29454.860000000001</v>
      </c>
      <c r="J72" s="55">
        <f t="shared" si="29"/>
        <v>482626.06199999998</v>
      </c>
      <c r="K72" s="54">
        <f>K75+K76+K77+K83+K84+K85+K86+K89+K80+K111+K112</f>
        <v>261299.772</v>
      </c>
      <c r="L72" s="55">
        <f t="shared" si="3"/>
        <v>743925.83400000003</v>
      </c>
      <c r="M72" s="54">
        <f>M75+M76+M77+M83+M84+M85+M86+M89+M80+M111+M112+M107</f>
        <v>364694.75199999998</v>
      </c>
      <c r="N72" s="55">
        <f t="shared" si="4"/>
        <v>1108620.5859999999</v>
      </c>
      <c r="O72" s="54">
        <f>O75+O76+O77+O83+O84+O85+O86+O89+O80+O111+O112+O107</f>
        <v>23358.092000000001</v>
      </c>
      <c r="P72" s="55">
        <f t="shared" si="5"/>
        <v>1131978.6780000001</v>
      </c>
      <c r="Q72" s="54">
        <f>Q75+Q76+Q77+Q83+Q84+Q85+Q86+Q89+Q80+Q111+Q112+Q107+Q113</f>
        <v>212818.22500000001</v>
      </c>
      <c r="R72" s="55">
        <f t="shared" si="6"/>
        <v>1344796.9029999999</v>
      </c>
      <c r="S72" s="55">
        <f>S75+S76+S77+S83+S84+S85+S86+S89+S80+S111+S112+S107+S113</f>
        <v>324.98099999999999</v>
      </c>
      <c r="T72" s="55">
        <f t="shared" si="7"/>
        <v>1345121.8840000001</v>
      </c>
      <c r="U72" s="55">
        <f>U75+U76+U77+U83+U84+U85+U86+U89+U80+U111+U112+U107+U113</f>
        <v>0</v>
      </c>
      <c r="V72" s="55">
        <f t="shared" si="8"/>
        <v>1345121.8840000001</v>
      </c>
      <c r="W72" s="55">
        <f>W75+W76+W77+W83+W84+W85+W86+W89+W80+W111+W112+W107+W113</f>
        <v>86729.894</v>
      </c>
      <c r="X72" s="55">
        <f t="shared" si="9"/>
        <v>1431851.7779999999</v>
      </c>
      <c r="Y72" s="55">
        <f>Y75+Y76+Y77+Y83+Y84+Y85+Y86+Y89+Y80</f>
        <v>1000406.5</v>
      </c>
      <c r="Z72" s="54">
        <f>Z75+Z76+Z77+Z78+Z83+Z84+Z85+Z86+Z89</f>
        <v>0</v>
      </c>
      <c r="AA72" s="55">
        <f t="shared" si="10"/>
        <v>1000406.5</v>
      </c>
      <c r="AB72" s="54">
        <f>AB75+AB76+AB77+AB83+AB84+AB85+AB86+AB89+AB80</f>
        <v>0</v>
      </c>
      <c r="AC72" s="55">
        <f t="shared" si="11"/>
        <v>1000406.5</v>
      </c>
      <c r="AD72" s="54">
        <f>AD75+AD76+AD77+AD83+AD84+AD85+AD86+AD89+AD80+AD111+AD112</f>
        <v>-253440.16500000001</v>
      </c>
      <c r="AE72" s="55">
        <f t="shared" si="12"/>
        <v>746966.33499999996</v>
      </c>
      <c r="AF72" s="54">
        <f>AF75+AF76+AF77+AF83+AF84+AF85+AF86+AF89+AF80+AF111+AF112</f>
        <v>-4998.4359999999997</v>
      </c>
      <c r="AG72" s="55">
        <f t="shared" si="13"/>
        <v>741967.89899999998</v>
      </c>
      <c r="AH72" s="54">
        <f>AH75+AH76+AH77+AH83+AH84+AH85+AH86+AH89+AH80+AH111+AH112</f>
        <v>-137531.48800000001</v>
      </c>
      <c r="AI72" s="55">
        <f t="shared" si="14"/>
        <v>604436.41099999996</v>
      </c>
      <c r="AJ72" s="54">
        <f>AJ75+AJ76+AJ77+AJ83+AJ84+AJ85+AJ86+AJ89+AJ80+AJ111+AJ112</f>
        <v>0</v>
      </c>
      <c r="AK72" s="55">
        <f t="shared" si="15"/>
        <v>604436.41099999996</v>
      </c>
      <c r="AL72" s="54">
        <f>AL75+AL76+AL77+AL83+AL84+AL85+AL86+AL89+AL80+AL111+AL112+AL113</f>
        <v>0</v>
      </c>
      <c r="AM72" s="55">
        <f t="shared" si="16"/>
        <v>604436.41099999996</v>
      </c>
      <c r="AN72" s="55">
        <f>AN75+AN76+AN77+AN83+AN84+AN85+AN86+AN89+AN80+AN111+AN112+AN113</f>
        <v>0</v>
      </c>
      <c r="AO72" s="55">
        <f t="shared" si="17"/>
        <v>604436.41099999996</v>
      </c>
      <c r="AP72" s="55">
        <f>AP75+AP76+AP77+AP83+AP84+AP85+AP86+AP89+AP80+AP111+AP112+AP113</f>
        <v>0</v>
      </c>
      <c r="AQ72" s="55">
        <f t="shared" si="18"/>
        <v>604436.41099999996</v>
      </c>
      <c r="AR72" s="55">
        <f>AR75+AR76+AR77+AR83+AR84+AR85+AR86+AR89+AR80+AR111+AR112+AR113</f>
        <v>-100000</v>
      </c>
      <c r="AS72" s="55">
        <f t="shared" si="19"/>
        <v>504436.41100000002</v>
      </c>
      <c r="AT72" s="55">
        <f>AT75+AT76+AT77+AT78+AT83+AT84+AT85+AT86+AT89</f>
        <v>1252145.6000000001</v>
      </c>
      <c r="AU72" s="54">
        <f>AU75+AU76+AU77+AU83+AU84+AU85+AU86+AU89+AU80</f>
        <v>0</v>
      </c>
      <c r="AV72" s="55">
        <f t="shared" si="20"/>
        <v>1252145.6000000001</v>
      </c>
      <c r="AW72" s="54">
        <f>AW75+AW76+AW77+AW83+AW84+AW85+AW86+AW89+AW80</f>
        <v>0</v>
      </c>
      <c r="AX72" s="55">
        <f t="shared" si="21"/>
        <v>1252145.6000000001</v>
      </c>
      <c r="AY72" s="54">
        <f>AY75+AY76+AY77+AY83+AY84+AY85+AY86+AY89+AY80+AY111+AY112</f>
        <v>0</v>
      </c>
      <c r="AZ72" s="55">
        <f t="shared" si="22"/>
        <v>1252145.6000000001</v>
      </c>
      <c r="BA72" s="54">
        <f>BA75+BA76+BA77+BA83+BA84+BA85+BA86+BA89+BA80+BA111+BA112</f>
        <v>0</v>
      </c>
      <c r="BB72" s="55">
        <f t="shared" si="23"/>
        <v>1252145.6000000001</v>
      </c>
      <c r="BC72" s="54">
        <f>BC75+BC76+BC77+BC83+BC84+BC85+BC86+BC89+BC80+BC111+BC112+BC113</f>
        <v>0</v>
      </c>
      <c r="BD72" s="56">
        <f t="shared" si="24"/>
        <v>1252145.6000000001</v>
      </c>
      <c r="BE72" s="55">
        <f>BE75+BE76+BE77+BE83+BE84+BE85+BE86+BE89+BE80+BE111+BE112+BE113</f>
        <v>0</v>
      </c>
      <c r="BF72" s="55">
        <f t="shared" si="25"/>
        <v>1252145.6000000001</v>
      </c>
      <c r="BG72" s="55">
        <f>BG75+BG76+BG77+BG83+BG84+BG85+BG86+BG89+BG80+BG111+BG112+BG113</f>
        <v>0</v>
      </c>
      <c r="BH72" s="55">
        <f t="shared" si="26"/>
        <v>1252145.6000000001</v>
      </c>
      <c r="BI72" s="57"/>
      <c r="BJ72" s="35" t="s">
        <v>29</v>
      </c>
      <c r="BK72" s="36"/>
    </row>
    <row r="73" ht="17.25">
      <c r="A73" s="20"/>
      <c r="B73" s="37" t="s">
        <v>30</v>
      </c>
      <c r="C73" s="51" t="s">
        <v>26</v>
      </c>
      <c r="D73" s="23">
        <f>D90+D94+D97+D101+D104+D81+D108</f>
        <v>707035.09999999998</v>
      </c>
      <c r="E73" s="23">
        <f>E90+E94+E97+E101+E104+E81+E108</f>
        <v>0</v>
      </c>
      <c r="F73" s="24">
        <f t="shared" si="27"/>
        <v>707035.09999999998</v>
      </c>
      <c r="G73" s="23">
        <f>G90+G94+G97+G101+G104+G81+G108</f>
        <v>-42548.894</v>
      </c>
      <c r="H73" s="24">
        <f t="shared" si="28"/>
        <v>664486.20600000001</v>
      </c>
      <c r="I73" s="23">
        <f>I90+I94+I97+I101+I104+I81+I108</f>
        <v>0</v>
      </c>
      <c r="J73" s="24">
        <f t="shared" si="29"/>
        <v>664486.20600000001</v>
      </c>
      <c r="K73" s="23">
        <f>K90+K94+K97+K101+K104+K81+K108</f>
        <v>56103.125</v>
      </c>
      <c r="L73" s="24">
        <f t="shared" si="3"/>
        <v>720589.33100000001</v>
      </c>
      <c r="M73" s="23">
        <f>M90+M94+M97+M101+M104+M81+M108</f>
        <v>0</v>
      </c>
      <c r="N73" s="24">
        <f t="shared" si="4"/>
        <v>720589.33100000001</v>
      </c>
      <c r="O73" s="23">
        <f>O90+O94+O97+O101+O104+O81+O108</f>
        <v>0</v>
      </c>
      <c r="P73" s="24">
        <f t="shared" si="5"/>
        <v>720589.33100000001</v>
      </c>
      <c r="Q73" s="23">
        <f>Q90+Q94+Q97+Q101+Q104+Q81+Q108</f>
        <v>0</v>
      </c>
      <c r="R73" s="24">
        <f t="shared" si="6"/>
        <v>720589.33100000001</v>
      </c>
      <c r="S73" s="24">
        <f>S90+S94+S97+S101+S104+S81+S108</f>
        <v>0</v>
      </c>
      <c r="T73" s="24">
        <f t="shared" si="7"/>
        <v>720589.33100000001</v>
      </c>
      <c r="U73" s="24">
        <f>U90+U94+U97+U101+U104+U81+U108</f>
        <v>0</v>
      </c>
      <c r="V73" s="24">
        <f t="shared" si="8"/>
        <v>720589.33100000001</v>
      </c>
      <c r="W73" s="24">
        <f>W90+W94+W97+W101+W104+W81+W108</f>
        <v>9358.9300000000003</v>
      </c>
      <c r="X73" s="24">
        <f t="shared" si="9"/>
        <v>729948.26100000006</v>
      </c>
      <c r="Y73" s="24">
        <f>Y90+Y94+Y97+Y101+Y104+Y81+Y108</f>
        <v>351507.5</v>
      </c>
      <c r="Z73" s="23">
        <f>Z90+Z94+Z97+Z101+Z104+Z81+Z108</f>
        <v>0</v>
      </c>
      <c r="AA73" s="24">
        <f t="shared" si="10"/>
        <v>351507.5</v>
      </c>
      <c r="AB73" s="23">
        <f>AB90+AB94+AB97+AB101+AB104+AB81+AB108</f>
        <v>764563.52399999998</v>
      </c>
      <c r="AC73" s="24">
        <f t="shared" si="11"/>
        <v>1116071.024</v>
      </c>
      <c r="AD73" s="23">
        <f>AD90+AD94+AD97+AD101+AD104+AD81+AD110+AD108</f>
        <v>-107238.55499999999</v>
      </c>
      <c r="AE73" s="24">
        <f t="shared" si="12"/>
        <v>1008832.469</v>
      </c>
      <c r="AF73" s="23">
        <f>AF90+AF94+AF97+AF101+AF104+AF81+AF110+AF108</f>
        <v>0</v>
      </c>
      <c r="AG73" s="24">
        <f t="shared" si="13"/>
        <v>1008832.469</v>
      </c>
      <c r="AH73" s="23">
        <f>AH90+AH94+AH97+AH101+AH104+AH81+AH110+AH108</f>
        <v>0</v>
      </c>
      <c r="AI73" s="24">
        <f t="shared" si="14"/>
        <v>1008832.469</v>
      </c>
      <c r="AJ73" s="23">
        <f>AJ90+AJ94+AJ97+AJ101+AJ104+AJ81+AJ110+AJ108</f>
        <v>0</v>
      </c>
      <c r="AK73" s="24">
        <f t="shared" si="15"/>
        <v>1008832.469</v>
      </c>
      <c r="AL73" s="23">
        <f>AL90+AL94+AL97+AL101+AL104+AL81+AL110+AL108</f>
        <v>0</v>
      </c>
      <c r="AM73" s="24">
        <f t="shared" si="16"/>
        <v>1008832.469</v>
      </c>
      <c r="AN73" s="24">
        <f>AN90+AN94+AN97+AN101+AN104+AN81+AN110+AN108</f>
        <v>0</v>
      </c>
      <c r="AO73" s="24">
        <f t="shared" si="17"/>
        <v>1008832.469</v>
      </c>
      <c r="AP73" s="24">
        <f>AP90+AP94+AP97+AP101+AP104+AP81+AP110+AP108</f>
        <v>0</v>
      </c>
      <c r="AQ73" s="24">
        <f t="shared" si="18"/>
        <v>1008832.469</v>
      </c>
      <c r="AR73" s="24">
        <f>AR90+AR94+AR97+AR101+AR104+AR81+AR110+AR108</f>
        <v>43784.470000000001</v>
      </c>
      <c r="AS73" s="24">
        <f t="shared" si="19"/>
        <v>1052616.939</v>
      </c>
      <c r="AT73" s="24">
        <f>AT90+AT94+AT97+AT101+AT104</f>
        <v>241189.79999999999</v>
      </c>
      <c r="AU73" s="23">
        <f>AU90+AU94+AU97+AU101+AU104+AU81</f>
        <v>0</v>
      </c>
      <c r="AV73" s="24">
        <f t="shared" si="20"/>
        <v>241189.79999999999</v>
      </c>
      <c r="AW73" s="23">
        <f>AW90+AW94+AW97+AW101+AW104+AW81+AW110</f>
        <v>0</v>
      </c>
      <c r="AX73" s="24">
        <f t="shared" si="21"/>
        <v>241189.79999999999</v>
      </c>
      <c r="AY73" s="23">
        <f>AY90+AY94+AY97+AY101+AY104+AY81+AY110</f>
        <v>0</v>
      </c>
      <c r="AZ73" s="24">
        <f t="shared" si="22"/>
        <v>241189.79999999999</v>
      </c>
      <c r="BA73" s="23">
        <f>BA90+BA94+BA97+BA101+BA104+BA81+BA110</f>
        <v>0</v>
      </c>
      <c r="BB73" s="24">
        <f t="shared" si="23"/>
        <v>241189.79999999999</v>
      </c>
      <c r="BC73" s="23">
        <f>BC90+BC94+BC97+BC101+BC104+BC81+BC110</f>
        <v>0</v>
      </c>
      <c r="BD73" s="25">
        <f t="shared" si="24"/>
        <v>241189.79999999999</v>
      </c>
      <c r="BE73" s="24">
        <f>BE90+BE94+BE97+BE101+BE104+BE81+BE110</f>
        <v>0</v>
      </c>
      <c r="BF73" s="24">
        <f t="shared" si="25"/>
        <v>241189.79999999999</v>
      </c>
      <c r="BG73" s="24">
        <f>BG90+BG94+BG97+BG101+BG104+BG81+BG110</f>
        <v>0</v>
      </c>
      <c r="BH73" s="24">
        <f t="shared" si="26"/>
        <v>241189.79999999999</v>
      </c>
      <c r="BK73" s="39"/>
    </row>
    <row r="74" ht="17.25">
      <c r="A74" s="20"/>
      <c r="B74" s="37" t="s">
        <v>51</v>
      </c>
      <c r="C74" s="51" t="s">
        <v>26</v>
      </c>
      <c r="D74" s="23">
        <f>D98+D109+D82</f>
        <v>547622.80000000005</v>
      </c>
      <c r="E74" s="23">
        <f>E98+E109+E82</f>
        <v>0</v>
      </c>
      <c r="F74" s="24">
        <f t="shared" si="27"/>
        <v>547622.80000000005</v>
      </c>
      <c r="G74" s="23">
        <f>G98+G109+G82</f>
        <v>-278637.70000000001</v>
      </c>
      <c r="H74" s="24">
        <f t="shared" si="28"/>
        <v>268985.09999999998</v>
      </c>
      <c r="I74" s="23">
        <f>I98+I109+I82</f>
        <v>0</v>
      </c>
      <c r="J74" s="24">
        <f t="shared" si="29"/>
        <v>268985.09999999998</v>
      </c>
      <c r="K74" s="23">
        <f>K98+K109+K82+K91</f>
        <v>111172.70600000001</v>
      </c>
      <c r="L74" s="24">
        <f t="shared" si="3"/>
        <v>380157.80599999998</v>
      </c>
      <c r="M74" s="23">
        <f>M98+M109+M82+M91</f>
        <v>0</v>
      </c>
      <c r="N74" s="24">
        <f t="shared" si="4"/>
        <v>380157.80599999998</v>
      </c>
      <c r="O74" s="23">
        <f>O98+O109+O82+O91</f>
        <v>0</v>
      </c>
      <c r="P74" s="24">
        <f t="shared" si="5"/>
        <v>380157.80599999998</v>
      </c>
      <c r="Q74" s="23">
        <f>Q98+Q109+Q82+Q91</f>
        <v>0</v>
      </c>
      <c r="R74" s="24">
        <f t="shared" si="6"/>
        <v>380157.80599999998</v>
      </c>
      <c r="S74" s="24">
        <f>S98+S109+S82+S91</f>
        <v>0</v>
      </c>
      <c r="T74" s="24">
        <f t="shared" si="7"/>
        <v>380157.80599999998</v>
      </c>
      <c r="U74" s="24">
        <f>U98+U109+U82+U91</f>
        <v>0</v>
      </c>
      <c r="V74" s="24">
        <f t="shared" si="8"/>
        <v>380157.80599999998</v>
      </c>
      <c r="W74" s="24">
        <f>W98+W109+W82+W91</f>
        <v>99276.915999999997</v>
      </c>
      <c r="X74" s="24">
        <f t="shared" si="9"/>
        <v>479434.72200000001</v>
      </c>
      <c r="Y74" s="24">
        <f>Y98+Y109+Y82</f>
        <v>198515.5</v>
      </c>
      <c r="Z74" s="23">
        <f>Z98+Z109</f>
        <v>0</v>
      </c>
      <c r="AA74" s="24">
        <f t="shared" si="10"/>
        <v>198515.5</v>
      </c>
      <c r="AB74" s="23">
        <f>AB98+AB109+AB82</f>
        <v>0</v>
      </c>
      <c r="AC74" s="24">
        <f t="shared" si="11"/>
        <v>198515.5</v>
      </c>
      <c r="AD74" s="23">
        <f>AD98+AD109+AD82+AD91</f>
        <v>0</v>
      </c>
      <c r="AE74" s="24">
        <f t="shared" si="12"/>
        <v>198515.5</v>
      </c>
      <c r="AF74" s="23">
        <f>AF98+AF109+AF82+AF91</f>
        <v>0</v>
      </c>
      <c r="AG74" s="24">
        <f t="shared" si="13"/>
        <v>198515.5</v>
      </c>
      <c r="AH74" s="23">
        <f>AH98+AH109+AH82+AH91</f>
        <v>0</v>
      </c>
      <c r="AI74" s="24">
        <f t="shared" si="14"/>
        <v>198515.5</v>
      </c>
      <c r="AJ74" s="23">
        <f>AJ98+AJ109+AJ82+AJ91</f>
        <v>0</v>
      </c>
      <c r="AK74" s="24">
        <f t="shared" si="15"/>
        <v>198515.5</v>
      </c>
      <c r="AL74" s="23">
        <f>AL98+AL109+AL82+AL91</f>
        <v>0</v>
      </c>
      <c r="AM74" s="24">
        <f t="shared" si="16"/>
        <v>198515.5</v>
      </c>
      <c r="AN74" s="24">
        <f>AN98+AN109+AN82+AN91</f>
        <v>0</v>
      </c>
      <c r="AO74" s="24">
        <f t="shared" si="17"/>
        <v>198515.5</v>
      </c>
      <c r="AP74" s="24">
        <f>AP98+AP109+AP82+AP91</f>
        <v>0</v>
      </c>
      <c r="AQ74" s="24">
        <f t="shared" si="18"/>
        <v>198515.5</v>
      </c>
      <c r="AR74" s="24">
        <f>AR98+AR109+AR82+AR91</f>
        <v>0</v>
      </c>
      <c r="AS74" s="24">
        <f t="shared" si="19"/>
        <v>198515.5</v>
      </c>
      <c r="AT74" s="24">
        <f>AT98+AT109</f>
        <v>200913.79999999999</v>
      </c>
      <c r="AU74" s="23">
        <f>AU98+AU109+AU82</f>
        <v>0</v>
      </c>
      <c r="AV74" s="24">
        <f t="shared" si="20"/>
        <v>200913.79999999999</v>
      </c>
      <c r="AW74" s="23">
        <f>AW98+AW109+AW82</f>
        <v>0</v>
      </c>
      <c r="AX74" s="24">
        <f t="shared" si="21"/>
        <v>200913.79999999999</v>
      </c>
      <c r="AY74" s="23">
        <f>AY98+AY109+AY82+AY91</f>
        <v>0</v>
      </c>
      <c r="AZ74" s="24">
        <f t="shared" si="22"/>
        <v>200913.79999999999</v>
      </c>
      <c r="BA74" s="23">
        <f>BA98+BA109+BA82+BA91</f>
        <v>0</v>
      </c>
      <c r="BB74" s="24">
        <f t="shared" si="23"/>
        <v>200913.79999999999</v>
      </c>
      <c r="BC74" s="23">
        <f>BC98+BC109+BC82+BC91</f>
        <v>0</v>
      </c>
      <c r="BD74" s="25">
        <f t="shared" si="24"/>
        <v>200913.79999999999</v>
      </c>
      <c r="BE74" s="24">
        <f>BE98+BE109+BE82+BE91</f>
        <v>0</v>
      </c>
      <c r="BF74" s="24">
        <f t="shared" si="25"/>
        <v>200913.79999999999</v>
      </c>
      <c r="BG74" s="24">
        <f>BG98+BG109+BG82+BG91</f>
        <v>0</v>
      </c>
      <c r="BH74" s="24">
        <f t="shared" si="26"/>
        <v>200913.79999999999</v>
      </c>
      <c r="BK74" s="39"/>
    </row>
    <row r="75" ht="51.75">
      <c r="A75" s="20" t="s">
        <v>81</v>
      </c>
      <c r="B75" s="37" t="s">
        <v>82</v>
      </c>
      <c r="C75" s="52" t="s">
        <v>35</v>
      </c>
      <c r="D75" s="24">
        <v>0</v>
      </c>
      <c r="E75" s="24"/>
      <c r="F75" s="24">
        <f t="shared" si="27"/>
        <v>0</v>
      </c>
      <c r="G75" s="24"/>
      <c r="H75" s="24">
        <f t="shared" si="28"/>
        <v>0</v>
      </c>
      <c r="I75" s="24"/>
      <c r="J75" s="24">
        <f t="shared" si="29"/>
        <v>0</v>
      </c>
      <c r="K75" s="24"/>
      <c r="L75" s="24">
        <f t="shared" si="3"/>
        <v>0</v>
      </c>
      <c r="M75" s="24"/>
      <c r="N75" s="24">
        <f t="shared" si="4"/>
        <v>0</v>
      </c>
      <c r="O75" s="24"/>
      <c r="P75" s="24">
        <f t="shared" si="5"/>
        <v>0</v>
      </c>
      <c r="Q75" s="24"/>
      <c r="R75" s="24">
        <f t="shared" si="6"/>
        <v>0</v>
      </c>
      <c r="S75" s="24"/>
      <c r="T75" s="24">
        <f t="shared" si="7"/>
        <v>0</v>
      </c>
      <c r="U75" s="24"/>
      <c r="V75" s="24">
        <f t="shared" si="8"/>
        <v>0</v>
      </c>
      <c r="W75" s="24"/>
      <c r="X75" s="24">
        <f t="shared" si="9"/>
        <v>0</v>
      </c>
      <c r="Y75" s="24">
        <v>96899.300000000003</v>
      </c>
      <c r="Z75" s="24"/>
      <c r="AA75" s="24">
        <f t="shared" si="10"/>
        <v>96899.300000000003</v>
      </c>
      <c r="AB75" s="24"/>
      <c r="AC75" s="24">
        <f t="shared" si="11"/>
        <v>96899.300000000003</v>
      </c>
      <c r="AD75" s="24"/>
      <c r="AE75" s="24">
        <f t="shared" si="12"/>
        <v>96899.300000000003</v>
      </c>
      <c r="AF75" s="24"/>
      <c r="AG75" s="24">
        <f t="shared" si="13"/>
        <v>96899.300000000003</v>
      </c>
      <c r="AH75" s="24"/>
      <c r="AI75" s="24">
        <f t="shared" si="14"/>
        <v>96899.300000000003</v>
      </c>
      <c r="AJ75" s="24"/>
      <c r="AK75" s="24">
        <f t="shared" si="15"/>
        <v>96899.300000000003</v>
      </c>
      <c r="AL75" s="24"/>
      <c r="AM75" s="24">
        <f t="shared" si="16"/>
        <v>96899.300000000003</v>
      </c>
      <c r="AN75" s="24"/>
      <c r="AO75" s="24">
        <f t="shared" si="17"/>
        <v>96899.300000000003</v>
      </c>
      <c r="AP75" s="24"/>
      <c r="AQ75" s="24">
        <f t="shared" si="18"/>
        <v>96899.300000000003</v>
      </c>
      <c r="AR75" s="24"/>
      <c r="AS75" s="24">
        <f t="shared" si="19"/>
        <v>96899.300000000003</v>
      </c>
      <c r="AT75" s="24">
        <v>301615.5</v>
      </c>
      <c r="AU75" s="24"/>
      <c r="AV75" s="24">
        <f t="shared" si="20"/>
        <v>301615.5</v>
      </c>
      <c r="AW75" s="24"/>
      <c r="AX75" s="24">
        <f t="shared" si="21"/>
        <v>301615.5</v>
      </c>
      <c r="AY75" s="24"/>
      <c r="AZ75" s="24">
        <f t="shared" si="22"/>
        <v>301615.5</v>
      </c>
      <c r="BA75" s="24"/>
      <c r="BB75" s="24">
        <f t="shared" si="23"/>
        <v>301615.5</v>
      </c>
      <c r="BC75" s="24"/>
      <c r="BD75" s="25">
        <f t="shared" si="24"/>
        <v>301615.5</v>
      </c>
      <c r="BE75" s="24"/>
      <c r="BF75" s="24">
        <f t="shared" si="25"/>
        <v>301615.5</v>
      </c>
      <c r="BG75" s="24"/>
      <c r="BH75" s="24">
        <f t="shared" si="26"/>
        <v>301615.5</v>
      </c>
      <c r="BI75" s="4">
        <v>1710141090</v>
      </c>
      <c r="BK75" s="39"/>
    </row>
    <row r="76" ht="51.75">
      <c r="A76" s="20" t="s">
        <v>83</v>
      </c>
      <c r="B76" s="37" t="s">
        <v>84</v>
      </c>
      <c r="C76" s="52" t="s">
        <v>35</v>
      </c>
      <c r="D76" s="24">
        <v>0</v>
      </c>
      <c r="E76" s="24"/>
      <c r="F76" s="24">
        <f t="shared" si="27"/>
        <v>0</v>
      </c>
      <c r="G76" s="24"/>
      <c r="H76" s="24">
        <f t="shared" si="28"/>
        <v>0</v>
      </c>
      <c r="I76" s="24"/>
      <c r="J76" s="24">
        <f t="shared" si="29"/>
        <v>0</v>
      </c>
      <c r="K76" s="24"/>
      <c r="L76" s="24">
        <f t="shared" si="3"/>
        <v>0</v>
      </c>
      <c r="M76" s="24"/>
      <c r="N76" s="24">
        <f t="shared" si="4"/>
        <v>0</v>
      </c>
      <c r="O76" s="24"/>
      <c r="P76" s="24">
        <f t="shared" si="5"/>
        <v>0</v>
      </c>
      <c r="Q76" s="24"/>
      <c r="R76" s="24">
        <f t="shared" si="6"/>
        <v>0</v>
      </c>
      <c r="S76" s="24"/>
      <c r="T76" s="24">
        <f t="shared" si="7"/>
        <v>0</v>
      </c>
      <c r="U76" s="24"/>
      <c r="V76" s="24">
        <f t="shared" si="8"/>
        <v>0</v>
      </c>
      <c r="W76" s="24"/>
      <c r="X76" s="24">
        <f t="shared" si="9"/>
        <v>0</v>
      </c>
      <c r="Y76" s="24">
        <v>23507.200000000001</v>
      </c>
      <c r="Z76" s="24"/>
      <c r="AA76" s="24">
        <f t="shared" si="10"/>
        <v>23507.200000000001</v>
      </c>
      <c r="AB76" s="24"/>
      <c r="AC76" s="24">
        <f t="shared" si="11"/>
        <v>23507.200000000001</v>
      </c>
      <c r="AD76" s="24"/>
      <c r="AE76" s="24">
        <f t="shared" si="12"/>
        <v>23507.200000000001</v>
      </c>
      <c r="AF76" s="24"/>
      <c r="AG76" s="24">
        <f t="shared" si="13"/>
        <v>23507.200000000001</v>
      </c>
      <c r="AH76" s="24"/>
      <c r="AI76" s="24">
        <f t="shared" si="14"/>
        <v>23507.200000000001</v>
      </c>
      <c r="AJ76" s="24"/>
      <c r="AK76" s="24">
        <f t="shared" si="15"/>
        <v>23507.200000000001</v>
      </c>
      <c r="AL76" s="24"/>
      <c r="AM76" s="24">
        <f t="shared" si="16"/>
        <v>23507.200000000001</v>
      </c>
      <c r="AN76" s="24"/>
      <c r="AO76" s="24">
        <f t="shared" si="17"/>
        <v>23507.200000000001</v>
      </c>
      <c r="AP76" s="24"/>
      <c r="AQ76" s="24">
        <f t="shared" si="18"/>
        <v>23507.200000000001</v>
      </c>
      <c r="AR76" s="24"/>
      <c r="AS76" s="24">
        <f t="shared" si="19"/>
        <v>23507.200000000001</v>
      </c>
      <c r="AT76" s="24">
        <v>50000</v>
      </c>
      <c r="AU76" s="24"/>
      <c r="AV76" s="24">
        <f t="shared" si="20"/>
        <v>50000</v>
      </c>
      <c r="AW76" s="24"/>
      <c r="AX76" s="24">
        <f t="shared" si="21"/>
        <v>50000</v>
      </c>
      <c r="AY76" s="24"/>
      <c r="AZ76" s="24">
        <f t="shared" si="22"/>
        <v>50000</v>
      </c>
      <c r="BA76" s="24"/>
      <c r="BB76" s="24">
        <f t="shared" si="23"/>
        <v>50000</v>
      </c>
      <c r="BC76" s="24"/>
      <c r="BD76" s="25">
        <f t="shared" si="24"/>
        <v>50000</v>
      </c>
      <c r="BE76" s="24"/>
      <c r="BF76" s="24">
        <f t="shared" si="25"/>
        <v>50000</v>
      </c>
      <c r="BG76" s="24"/>
      <c r="BH76" s="24">
        <f t="shared" si="26"/>
        <v>50000</v>
      </c>
      <c r="BI76" s="4" t="s">
        <v>85</v>
      </c>
      <c r="BK76" s="39"/>
    </row>
    <row r="77" ht="69">
      <c r="A77" s="20" t="s">
        <v>86</v>
      </c>
      <c r="B77" s="37" t="s">
        <v>87</v>
      </c>
      <c r="C77" s="52" t="s">
        <v>88</v>
      </c>
      <c r="D77" s="24">
        <v>6293</v>
      </c>
      <c r="E77" s="24"/>
      <c r="F77" s="24">
        <f t="shared" si="27"/>
        <v>6293</v>
      </c>
      <c r="G77" s="24">
        <v>2697</v>
      </c>
      <c r="H77" s="24">
        <f t="shared" si="28"/>
        <v>8990</v>
      </c>
      <c r="I77" s="24"/>
      <c r="J77" s="24">
        <f t="shared" si="29"/>
        <v>8990</v>
      </c>
      <c r="K77" s="24">
        <v>-8990</v>
      </c>
      <c r="L77" s="24">
        <f t="shared" si="3"/>
        <v>0</v>
      </c>
      <c r="M77" s="24"/>
      <c r="N77" s="24">
        <f t="shared" si="4"/>
        <v>0</v>
      </c>
      <c r="O77" s="24"/>
      <c r="P77" s="24">
        <f t="shared" si="5"/>
        <v>0</v>
      </c>
      <c r="Q77" s="24"/>
      <c r="R77" s="24">
        <f t="shared" si="6"/>
        <v>0</v>
      </c>
      <c r="S77" s="24"/>
      <c r="T77" s="24">
        <f t="shared" si="7"/>
        <v>0</v>
      </c>
      <c r="U77" s="24"/>
      <c r="V77" s="24">
        <f t="shared" si="8"/>
        <v>0</v>
      </c>
      <c r="W77" s="24"/>
      <c r="X77" s="24">
        <f t="shared" si="9"/>
        <v>0</v>
      </c>
      <c r="Y77" s="24">
        <v>0</v>
      </c>
      <c r="Z77" s="24"/>
      <c r="AA77" s="24">
        <f t="shared" si="10"/>
        <v>0</v>
      </c>
      <c r="AB77" s="24"/>
      <c r="AC77" s="24">
        <f t="shared" si="11"/>
        <v>0</v>
      </c>
      <c r="AD77" s="24">
        <v>8990</v>
      </c>
      <c r="AE77" s="24">
        <f t="shared" si="12"/>
        <v>8990</v>
      </c>
      <c r="AF77" s="24"/>
      <c r="AG77" s="24">
        <f t="shared" si="13"/>
        <v>8990</v>
      </c>
      <c r="AH77" s="24"/>
      <c r="AI77" s="24">
        <f t="shared" si="14"/>
        <v>8990</v>
      </c>
      <c r="AJ77" s="24"/>
      <c r="AK77" s="24">
        <f t="shared" si="15"/>
        <v>8990</v>
      </c>
      <c r="AL77" s="24"/>
      <c r="AM77" s="24">
        <f t="shared" si="16"/>
        <v>8990</v>
      </c>
      <c r="AN77" s="24"/>
      <c r="AO77" s="24">
        <f t="shared" si="17"/>
        <v>8990</v>
      </c>
      <c r="AP77" s="24"/>
      <c r="AQ77" s="24">
        <f t="shared" si="18"/>
        <v>8990</v>
      </c>
      <c r="AR77" s="24"/>
      <c r="AS77" s="24">
        <f t="shared" si="19"/>
        <v>8990</v>
      </c>
      <c r="AT77" s="24">
        <v>0</v>
      </c>
      <c r="AU77" s="24"/>
      <c r="AV77" s="24">
        <f t="shared" si="20"/>
        <v>0</v>
      </c>
      <c r="AW77" s="24"/>
      <c r="AX77" s="24">
        <f t="shared" si="21"/>
        <v>0</v>
      </c>
      <c r="AY77" s="24"/>
      <c r="AZ77" s="24">
        <f t="shared" si="22"/>
        <v>0</v>
      </c>
      <c r="BA77" s="24"/>
      <c r="BB77" s="24">
        <f t="shared" si="23"/>
        <v>0</v>
      </c>
      <c r="BC77" s="24"/>
      <c r="BD77" s="25">
        <f t="shared" si="24"/>
        <v>0</v>
      </c>
      <c r="BE77" s="24"/>
      <c r="BF77" s="24">
        <f t="shared" si="25"/>
        <v>0</v>
      </c>
      <c r="BG77" s="24"/>
      <c r="BH77" s="24">
        <f t="shared" si="26"/>
        <v>0</v>
      </c>
      <c r="BI77" s="4" t="s">
        <v>89</v>
      </c>
      <c r="BK77" s="39"/>
    </row>
    <row r="78" ht="51.75">
      <c r="A78" s="20" t="s">
        <v>90</v>
      </c>
      <c r="B78" s="37" t="s">
        <v>91</v>
      </c>
      <c r="C78" s="52" t="s">
        <v>35</v>
      </c>
      <c r="D78" s="24">
        <f>D80</f>
        <v>3235.6999999999998</v>
      </c>
      <c r="E78" s="24"/>
      <c r="F78" s="24">
        <f t="shared" si="27"/>
        <v>3235.6999999999998</v>
      </c>
      <c r="G78" s="24">
        <f>G80+G82+G81</f>
        <v>71370.498999999996</v>
      </c>
      <c r="H78" s="24">
        <f t="shared" si="28"/>
        <v>74606.198999999993</v>
      </c>
      <c r="I78" s="24">
        <f>I80+I82+I81</f>
        <v>0</v>
      </c>
      <c r="J78" s="24">
        <f t="shared" si="29"/>
        <v>74606.198999999993</v>
      </c>
      <c r="K78" s="24">
        <f>K80+K82+K81</f>
        <v>0</v>
      </c>
      <c r="L78" s="24">
        <f t="shared" si="3"/>
        <v>74606.198999999993</v>
      </c>
      <c r="M78" s="24">
        <f>M80+M82+M81</f>
        <v>0</v>
      </c>
      <c r="N78" s="24">
        <f t="shared" si="4"/>
        <v>74606.198999999993</v>
      </c>
      <c r="O78" s="24">
        <f>O80+O82+O81</f>
        <v>0</v>
      </c>
      <c r="P78" s="24">
        <f t="shared" si="5"/>
        <v>74606.198999999993</v>
      </c>
      <c r="Q78" s="24">
        <f>Q80+Q82+Q81</f>
        <v>0</v>
      </c>
      <c r="R78" s="24">
        <f t="shared" si="6"/>
        <v>74606.198999999993</v>
      </c>
      <c r="S78" s="24">
        <f>S80+S82+S81</f>
        <v>0</v>
      </c>
      <c r="T78" s="24">
        <f t="shared" si="7"/>
        <v>74606.198999999993</v>
      </c>
      <c r="U78" s="24">
        <f>U80+U82+U81</f>
        <v>0</v>
      </c>
      <c r="V78" s="24">
        <f t="shared" si="8"/>
        <v>74606.198999999993</v>
      </c>
      <c r="W78" s="24">
        <f>W80+W82+W81</f>
        <v>21814.598000000002</v>
      </c>
      <c r="X78" s="24">
        <f t="shared" si="9"/>
        <v>96420.797000000006</v>
      </c>
      <c r="Y78" s="24">
        <v>0</v>
      </c>
      <c r="Z78" s="24"/>
      <c r="AA78" s="24">
        <f t="shared" si="10"/>
        <v>0</v>
      </c>
      <c r="AB78" s="24">
        <f>AB80+AB82+AB81</f>
        <v>0</v>
      </c>
      <c r="AC78" s="24">
        <f t="shared" si="11"/>
        <v>0</v>
      </c>
      <c r="AD78" s="24">
        <f>AD80+AD82+AD81</f>
        <v>0</v>
      </c>
      <c r="AE78" s="24">
        <f t="shared" si="12"/>
        <v>0</v>
      </c>
      <c r="AF78" s="24">
        <f>AF80+AF82+AF81</f>
        <v>0</v>
      </c>
      <c r="AG78" s="24">
        <f t="shared" si="13"/>
        <v>0</v>
      </c>
      <c r="AH78" s="24">
        <f>AH80+AH82+AH81</f>
        <v>0</v>
      </c>
      <c r="AI78" s="24">
        <f t="shared" si="14"/>
        <v>0</v>
      </c>
      <c r="AJ78" s="24">
        <f>AJ80+AJ82+AJ81</f>
        <v>0</v>
      </c>
      <c r="AK78" s="24">
        <f t="shared" si="15"/>
        <v>0</v>
      </c>
      <c r="AL78" s="24">
        <f>AL80+AL82+AL81</f>
        <v>0</v>
      </c>
      <c r="AM78" s="24">
        <f t="shared" si="16"/>
        <v>0</v>
      </c>
      <c r="AN78" s="24">
        <f>AN80+AN82+AN81</f>
        <v>0</v>
      </c>
      <c r="AO78" s="24">
        <f t="shared" si="17"/>
        <v>0</v>
      </c>
      <c r="AP78" s="24">
        <f>AP80+AP82+AP81</f>
        <v>0</v>
      </c>
      <c r="AQ78" s="24">
        <f t="shared" si="18"/>
        <v>0</v>
      </c>
      <c r="AR78" s="24">
        <f>AR80+AR82+AR81</f>
        <v>0</v>
      </c>
      <c r="AS78" s="24">
        <f t="shared" si="19"/>
        <v>0</v>
      </c>
      <c r="AT78" s="24">
        <v>0</v>
      </c>
      <c r="AU78" s="24"/>
      <c r="AV78" s="24">
        <f t="shared" si="20"/>
        <v>0</v>
      </c>
      <c r="AW78" s="24">
        <f>AW80+AW82+AW81</f>
        <v>0</v>
      </c>
      <c r="AX78" s="24">
        <f t="shared" si="21"/>
        <v>0</v>
      </c>
      <c r="AY78" s="24">
        <f>AY80+AY82+AY81</f>
        <v>0</v>
      </c>
      <c r="AZ78" s="24">
        <f t="shared" si="22"/>
        <v>0</v>
      </c>
      <c r="BA78" s="24">
        <f>BA80+BA82+BA81</f>
        <v>0</v>
      </c>
      <c r="BB78" s="24">
        <f t="shared" si="23"/>
        <v>0</v>
      </c>
      <c r="BC78" s="24">
        <f>BC80+BC82+BC81</f>
        <v>0</v>
      </c>
      <c r="BD78" s="25">
        <f t="shared" si="24"/>
        <v>0</v>
      </c>
      <c r="BE78" s="24">
        <f>BE80+BE82+BE81</f>
        <v>0</v>
      </c>
      <c r="BF78" s="24">
        <f t="shared" si="25"/>
        <v>0</v>
      </c>
      <c r="BG78" s="24">
        <f>BG80+BG82+BG81</f>
        <v>0</v>
      </c>
      <c r="BH78" s="24">
        <f t="shared" si="26"/>
        <v>0</v>
      </c>
      <c r="BK78" s="39"/>
    </row>
    <row r="79" ht="17.25">
      <c r="A79" s="20"/>
      <c r="B79" s="37" t="s">
        <v>27</v>
      </c>
      <c r="C79" s="52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5"/>
      <c r="BE79" s="24"/>
      <c r="BF79" s="24"/>
      <c r="BG79" s="24"/>
      <c r="BH79" s="24"/>
      <c r="BK79" s="39"/>
    </row>
    <row r="80" ht="17.25" hidden="1">
      <c r="A80" s="20"/>
      <c r="B80" s="37" t="s">
        <v>28</v>
      </c>
      <c r="C80" s="52"/>
      <c r="D80" s="43">
        <v>3235.6999999999998</v>
      </c>
      <c r="E80" s="24"/>
      <c r="F80" s="24">
        <f t="shared" si="27"/>
        <v>3235.6999999999998</v>
      </c>
      <c r="G80" s="24">
        <v>101.657</v>
      </c>
      <c r="H80" s="24">
        <f t="shared" si="28"/>
        <v>3337.357</v>
      </c>
      <c r="I80" s="24"/>
      <c r="J80" s="24">
        <f t="shared" si="29"/>
        <v>3337.357</v>
      </c>
      <c r="K80" s="24"/>
      <c r="L80" s="24">
        <f t="shared" si="3"/>
        <v>3337.357</v>
      </c>
      <c r="M80" s="24"/>
      <c r="N80" s="24">
        <f t="shared" si="4"/>
        <v>3337.357</v>
      </c>
      <c r="O80" s="24"/>
      <c r="P80" s="24">
        <f t="shared" si="5"/>
        <v>3337.357</v>
      </c>
      <c r="Q80" s="24"/>
      <c r="R80" s="24">
        <f t="shared" si="6"/>
        <v>3337.357</v>
      </c>
      <c r="S80" s="24"/>
      <c r="T80" s="24">
        <f t="shared" si="7"/>
        <v>3337.357</v>
      </c>
      <c r="U80" s="24"/>
      <c r="V80" s="24">
        <f t="shared" si="8"/>
        <v>3337.357</v>
      </c>
      <c r="W80" s="42">
        <v>21814.598000000002</v>
      </c>
      <c r="X80" s="24">
        <f t="shared" si="9"/>
        <v>25151.955000000002</v>
      </c>
      <c r="Y80" s="43"/>
      <c r="Z80" s="24"/>
      <c r="AA80" s="24">
        <f t="shared" si="10"/>
        <v>0</v>
      </c>
      <c r="AB80" s="24"/>
      <c r="AC80" s="24">
        <f t="shared" si="11"/>
        <v>0</v>
      </c>
      <c r="AD80" s="24"/>
      <c r="AE80" s="24">
        <f t="shared" si="12"/>
        <v>0</v>
      </c>
      <c r="AF80" s="24"/>
      <c r="AG80" s="24">
        <f t="shared" si="13"/>
        <v>0</v>
      </c>
      <c r="AH80" s="24"/>
      <c r="AI80" s="24">
        <f t="shared" si="14"/>
        <v>0</v>
      </c>
      <c r="AJ80" s="24"/>
      <c r="AK80" s="24">
        <f t="shared" si="15"/>
        <v>0</v>
      </c>
      <c r="AL80" s="24"/>
      <c r="AM80" s="24">
        <f t="shared" si="16"/>
        <v>0</v>
      </c>
      <c r="AN80" s="24"/>
      <c r="AO80" s="24">
        <f t="shared" si="17"/>
        <v>0</v>
      </c>
      <c r="AP80" s="24"/>
      <c r="AQ80" s="24">
        <f t="shared" si="18"/>
        <v>0</v>
      </c>
      <c r="AR80" s="42"/>
      <c r="AS80" s="24">
        <f t="shared" si="19"/>
        <v>0</v>
      </c>
      <c r="AT80" s="43"/>
      <c r="AU80" s="43"/>
      <c r="AV80" s="24">
        <f t="shared" si="20"/>
        <v>0</v>
      </c>
      <c r="AW80" s="24"/>
      <c r="AX80" s="24">
        <f t="shared" si="21"/>
        <v>0</v>
      </c>
      <c r="AY80" s="24"/>
      <c r="AZ80" s="24">
        <f t="shared" si="22"/>
        <v>0</v>
      </c>
      <c r="BA80" s="24"/>
      <c r="BB80" s="24">
        <f t="shared" si="23"/>
        <v>0</v>
      </c>
      <c r="BC80" s="24"/>
      <c r="BD80" s="25">
        <f t="shared" si="24"/>
        <v>0</v>
      </c>
      <c r="BE80" s="24"/>
      <c r="BF80" s="24">
        <f t="shared" si="25"/>
        <v>0</v>
      </c>
      <c r="BG80" s="42"/>
      <c r="BH80" s="24">
        <f t="shared" si="26"/>
        <v>0</v>
      </c>
      <c r="BI80" s="4" t="s">
        <v>92</v>
      </c>
      <c r="BJ80" s="5" t="s">
        <v>29</v>
      </c>
      <c r="BK80" s="39"/>
    </row>
    <row r="81" ht="17.25">
      <c r="A81" s="20"/>
      <c r="B81" s="37" t="s">
        <v>30</v>
      </c>
      <c r="C81" s="51" t="s">
        <v>26</v>
      </c>
      <c r="D81" s="24"/>
      <c r="E81" s="24"/>
      <c r="F81" s="24">
        <f t="shared" si="27"/>
        <v>0</v>
      </c>
      <c r="G81" s="24">
        <v>3563.442</v>
      </c>
      <c r="H81" s="24">
        <f t="shared" si="28"/>
        <v>3563.442</v>
      </c>
      <c r="I81" s="24"/>
      <c r="J81" s="24">
        <f t="shared" si="29"/>
        <v>3563.442</v>
      </c>
      <c r="K81" s="24"/>
      <c r="L81" s="24">
        <f t="shared" si="3"/>
        <v>3563.442</v>
      </c>
      <c r="M81" s="24"/>
      <c r="N81" s="24">
        <f t="shared" si="4"/>
        <v>3563.442</v>
      </c>
      <c r="O81" s="24"/>
      <c r="P81" s="24">
        <f t="shared" si="5"/>
        <v>3563.442</v>
      </c>
      <c r="Q81" s="24"/>
      <c r="R81" s="24">
        <f t="shared" si="6"/>
        <v>3563.442</v>
      </c>
      <c r="S81" s="24"/>
      <c r="T81" s="24">
        <f t="shared" si="7"/>
        <v>3563.442</v>
      </c>
      <c r="U81" s="24"/>
      <c r="V81" s="24">
        <f t="shared" si="8"/>
        <v>3563.442</v>
      </c>
      <c r="W81" s="24"/>
      <c r="X81" s="24">
        <f t="shared" si="9"/>
        <v>3563.442</v>
      </c>
      <c r="Y81" s="24"/>
      <c r="Z81" s="24"/>
      <c r="AA81" s="24"/>
      <c r="AB81" s="24"/>
      <c r="AC81" s="24">
        <f t="shared" si="11"/>
        <v>0</v>
      </c>
      <c r="AD81" s="24"/>
      <c r="AE81" s="24">
        <f t="shared" si="12"/>
        <v>0</v>
      </c>
      <c r="AF81" s="24"/>
      <c r="AG81" s="24">
        <f t="shared" si="13"/>
        <v>0</v>
      </c>
      <c r="AH81" s="24"/>
      <c r="AI81" s="24">
        <f t="shared" si="14"/>
        <v>0</v>
      </c>
      <c r="AJ81" s="24"/>
      <c r="AK81" s="24">
        <f t="shared" si="15"/>
        <v>0</v>
      </c>
      <c r="AL81" s="24"/>
      <c r="AM81" s="24">
        <f t="shared" si="16"/>
        <v>0</v>
      </c>
      <c r="AN81" s="24"/>
      <c r="AO81" s="24">
        <f t="shared" si="17"/>
        <v>0</v>
      </c>
      <c r="AP81" s="24"/>
      <c r="AQ81" s="24">
        <f t="shared" si="18"/>
        <v>0</v>
      </c>
      <c r="AR81" s="24"/>
      <c r="AS81" s="24">
        <f t="shared" si="19"/>
        <v>0</v>
      </c>
      <c r="AT81" s="24"/>
      <c r="AU81" s="24"/>
      <c r="AV81" s="24"/>
      <c r="AW81" s="24"/>
      <c r="AX81" s="24">
        <f t="shared" si="21"/>
        <v>0</v>
      </c>
      <c r="AY81" s="24"/>
      <c r="AZ81" s="24">
        <f t="shared" si="22"/>
        <v>0</v>
      </c>
      <c r="BA81" s="24"/>
      <c r="BB81" s="24">
        <f t="shared" si="23"/>
        <v>0</v>
      </c>
      <c r="BC81" s="24"/>
      <c r="BD81" s="25">
        <f t="shared" si="24"/>
        <v>0</v>
      </c>
      <c r="BE81" s="24"/>
      <c r="BF81" s="24">
        <f t="shared" si="25"/>
        <v>0</v>
      </c>
      <c r="BG81" s="24"/>
      <c r="BH81" s="24">
        <f t="shared" si="26"/>
        <v>0</v>
      </c>
      <c r="BI81" s="4" t="s">
        <v>93</v>
      </c>
      <c r="BK81" s="39"/>
    </row>
    <row r="82" ht="17.25">
      <c r="A82" s="20"/>
      <c r="B82" s="37" t="s">
        <v>51</v>
      </c>
      <c r="C82" s="51" t="s">
        <v>26</v>
      </c>
      <c r="D82" s="24"/>
      <c r="E82" s="24"/>
      <c r="F82" s="24">
        <f t="shared" si="27"/>
        <v>0</v>
      </c>
      <c r="G82" s="24">
        <v>67705.399999999994</v>
      </c>
      <c r="H82" s="24">
        <f t="shared" si="28"/>
        <v>67705.399999999994</v>
      </c>
      <c r="I82" s="24"/>
      <c r="J82" s="24">
        <f t="shared" si="29"/>
        <v>67705.399999999994</v>
      </c>
      <c r="K82" s="24"/>
      <c r="L82" s="24">
        <f t="shared" ref="L82:L99" si="30">J82+K82</f>
        <v>67705.399999999994</v>
      </c>
      <c r="M82" s="24"/>
      <c r="N82" s="24">
        <f t="shared" ref="N82:N99" si="31">L82+M82</f>
        <v>67705.399999999994</v>
      </c>
      <c r="O82" s="24"/>
      <c r="P82" s="24">
        <f t="shared" ref="P82:P99" si="32">N82+O82</f>
        <v>67705.399999999994</v>
      </c>
      <c r="Q82" s="24"/>
      <c r="R82" s="24">
        <f t="shared" ref="R82:R99" si="33">P82+Q82</f>
        <v>67705.399999999994</v>
      </c>
      <c r="S82" s="24"/>
      <c r="T82" s="24">
        <f t="shared" ref="T82:T99" si="34">R82+S82</f>
        <v>67705.399999999994</v>
      </c>
      <c r="U82" s="24"/>
      <c r="V82" s="24">
        <f t="shared" ref="V82:V99" si="35">T82+U82</f>
        <v>67705.399999999994</v>
      </c>
      <c r="W82" s="24"/>
      <c r="X82" s="24">
        <f t="shared" ref="X82:X99" si="36">V82+W82</f>
        <v>67705.399999999994</v>
      </c>
      <c r="Y82" s="24"/>
      <c r="Z82" s="24"/>
      <c r="AA82" s="24">
        <f t="shared" ref="AA82:AA99" si="37">Y82+Z82</f>
        <v>0</v>
      </c>
      <c r="AB82" s="24"/>
      <c r="AC82" s="24">
        <f t="shared" ref="AC82:AC99" si="38">AA82+AB82</f>
        <v>0</v>
      </c>
      <c r="AD82" s="24"/>
      <c r="AE82" s="24">
        <f t="shared" ref="AE82:AE99" si="39">AC82+AD82</f>
        <v>0</v>
      </c>
      <c r="AF82" s="24"/>
      <c r="AG82" s="24">
        <f t="shared" ref="AG82:AG99" si="40">AE82+AF82</f>
        <v>0</v>
      </c>
      <c r="AH82" s="24"/>
      <c r="AI82" s="24">
        <f t="shared" ref="AI82:AI99" si="41">AG82+AH82</f>
        <v>0</v>
      </c>
      <c r="AJ82" s="24"/>
      <c r="AK82" s="24">
        <f t="shared" ref="AK82:AK99" si="42">AI82+AJ82</f>
        <v>0</v>
      </c>
      <c r="AL82" s="24"/>
      <c r="AM82" s="24">
        <f t="shared" ref="AM82:AM99" si="43">AK82+AL82</f>
        <v>0</v>
      </c>
      <c r="AN82" s="24"/>
      <c r="AO82" s="24">
        <f t="shared" ref="AO82:AO99" si="44">AM82+AN82</f>
        <v>0</v>
      </c>
      <c r="AP82" s="24"/>
      <c r="AQ82" s="24">
        <f t="shared" ref="AQ82:AQ99" si="45">AO82+AP82</f>
        <v>0</v>
      </c>
      <c r="AR82" s="24"/>
      <c r="AS82" s="24">
        <f t="shared" ref="AS82:AS99" si="46">AQ82+AR82</f>
        <v>0</v>
      </c>
      <c r="AT82" s="24"/>
      <c r="AU82" s="24"/>
      <c r="AV82" s="24">
        <f t="shared" ref="AV82:AV99" si="47">AT82+AU82</f>
        <v>0</v>
      </c>
      <c r="AW82" s="24"/>
      <c r="AX82" s="24">
        <f t="shared" ref="AX82:AX99" si="48">AV82+AW82</f>
        <v>0</v>
      </c>
      <c r="AY82" s="24"/>
      <c r="AZ82" s="24">
        <f t="shared" ref="AZ82:AZ99" si="49">AX82+AY82</f>
        <v>0</v>
      </c>
      <c r="BA82" s="24"/>
      <c r="BB82" s="24">
        <f t="shared" ref="BB82:BB99" si="50">AZ82+BA82</f>
        <v>0</v>
      </c>
      <c r="BC82" s="24"/>
      <c r="BD82" s="25">
        <f t="shared" ref="BD82:BD99" si="51">BB82+BC82</f>
        <v>0</v>
      </c>
      <c r="BE82" s="24"/>
      <c r="BF82" s="24">
        <f t="shared" ref="BF82:BF99" si="52">BD82+BE82</f>
        <v>0</v>
      </c>
      <c r="BG82" s="24"/>
      <c r="BH82" s="24">
        <f t="shared" ref="BH82:BH99" si="53">BF82+BG82</f>
        <v>0</v>
      </c>
      <c r="BI82" s="4" t="s">
        <v>93</v>
      </c>
      <c r="BK82" s="39"/>
    </row>
    <row r="83" ht="51.75">
      <c r="A83" s="20" t="s">
        <v>94</v>
      </c>
      <c r="B83" s="37" t="s">
        <v>95</v>
      </c>
      <c r="C83" s="52" t="s">
        <v>35</v>
      </c>
      <c r="D83" s="24">
        <v>0</v>
      </c>
      <c r="E83" s="24"/>
      <c r="F83" s="24">
        <f t="shared" si="27"/>
        <v>0</v>
      </c>
      <c r="G83" s="24"/>
      <c r="H83" s="24">
        <f t="shared" si="28"/>
        <v>0</v>
      </c>
      <c r="I83" s="24"/>
      <c r="J83" s="24">
        <f t="shared" si="29"/>
        <v>0</v>
      </c>
      <c r="K83" s="24"/>
      <c r="L83" s="24">
        <f t="shared" si="30"/>
        <v>0</v>
      </c>
      <c r="M83" s="24"/>
      <c r="N83" s="24">
        <f t="shared" si="31"/>
        <v>0</v>
      </c>
      <c r="O83" s="24"/>
      <c r="P83" s="24">
        <f t="shared" si="32"/>
        <v>0</v>
      </c>
      <c r="Q83" s="24"/>
      <c r="R83" s="24">
        <f t="shared" si="33"/>
        <v>0</v>
      </c>
      <c r="S83" s="24"/>
      <c r="T83" s="24">
        <f t="shared" si="34"/>
        <v>0</v>
      </c>
      <c r="U83" s="24"/>
      <c r="V83" s="24">
        <f t="shared" si="35"/>
        <v>0</v>
      </c>
      <c r="W83" s="24"/>
      <c r="X83" s="24">
        <f t="shared" si="36"/>
        <v>0</v>
      </c>
      <c r="Y83" s="24">
        <v>80000</v>
      </c>
      <c r="Z83" s="24"/>
      <c r="AA83" s="24">
        <f t="shared" si="37"/>
        <v>80000</v>
      </c>
      <c r="AB83" s="24"/>
      <c r="AC83" s="24">
        <f t="shared" si="38"/>
        <v>80000</v>
      </c>
      <c r="AD83" s="24"/>
      <c r="AE83" s="24">
        <f t="shared" si="39"/>
        <v>80000</v>
      </c>
      <c r="AF83" s="24"/>
      <c r="AG83" s="24">
        <f t="shared" si="40"/>
        <v>80000</v>
      </c>
      <c r="AH83" s="24"/>
      <c r="AI83" s="24">
        <f t="shared" si="41"/>
        <v>80000</v>
      </c>
      <c r="AJ83" s="24"/>
      <c r="AK83" s="24">
        <f t="shared" si="42"/>
        <v>80000</v>
      </c>
      <c r="AL83" s="24"/>
      <c r="AM83" s="24">
        <f t="shared" si="43"/>
        <v>80000</v>
      </c>
      <c r="AN83" s="24"/>
      <c r="AO83" s="24">
        <f t="shared" si="44"/>
        <v>80000</v>
      </c>
      <c r="AP83" s="24"/>
      <c r="AQ83" s="24">
        <f t="shared" si="45"/>
        <v>80000</v>
      </c>
      <c r="AR83" s="24"/>
      <c r="AS83" s="24">
        <f t="shared" si="46"/>
        <v>80000</v>
      </c>
      <c r="AT83" s="24">
        <v>100530.10000000001</v>
      </c>
      <c r="AU83" s="24"/>
      <c r="AV83" s="24">
        <f t="shared" si="47"/>
        <v>100530.10000000001</v>
      </c>
      <c r="AW83" s="24"/>
      <c r="AX83" s="24">
        <f t="shared" si="48"/>
        <v>100530.10000000001</v>
      </c>
      <c r="AY83" s="24"/>
      <c r="AZ83" s="24">
        <f t="shared" si="49"/>
        <v>100530.10000000001</v>
      </c>
      <c r="BA83" s="24"/>
      <c r="BB83" s="24">
        <f t="shared" si="50"/>
        <v>100530.10000000001</v>
      </c>
      <c r="BC83" s="24"/>
      <c r="BD83" s="25">
        <f t="shared" si="51"/>
        <v>100530.10000000001</v>
      </c>
      <c r="BE83" s="24"/>
      <c r="BF83" s="24">
        <f t="shared" si="52"/>
        <v>100530.10000000001</v>
      </c>
      <c r="BG83" s="24"/>
      <c r="BH83" s="24">
        <f t="shared" si="53"/>
        <v>100530.10000000001</v>
      </c>
      <c r="BI83" s="4" t="s">
        <v>96</v>
      </c>
      <c r="BK83" s="39"/>
    </row>
    <row r="84" ht="69">
      <c r="A84" s="20" t="s">
        <v>97</v>
      </c>
      <c r="B84" s="37" t="s">
        <v>98</v>
      </c>
      <c r="C84" s="52" t="s">
        <v>88</v>
      </c>
      <c r="D84" s="24">
        <v>3696</v>
      </c>
      <c r="E84" s="24"/>
      <c r="F84" s="24">
        <f t="shared" si="27"/>
        <v>3696</v>
      </c>
      <c r="G84" s="24"/>
      <c r="H84" s="24">
        <f t="shared" si="28"/>
        <v>3696</v>
      </c>
      <c r="I84" s="24"/>
      <c r="J84" s="24">
        <f t="shared" si="29"/>
        <v>3696</v>
      </c>
      <c r="K84" s="24"/>
      <c r="L84" s="24">
        <f t="shared" si="30"/>
        <v>3696</v>
      </c>
      <c r="M84" s="24"/>
      <c r="N84" s="24">
        <f t="shared" si="31"/>
        <v>3696</v>
      </c>
      <c r="O84" s="24"/>
      <c r="P84" s="24">
        <f t="shared" si="32"/>
        <v>3696</v>
      </c>
      <c r="Q84" s="24"/>
      <c r="R84" s="24">
        <f t="shared" si="33"/>
        <v>3696</v>
      </c>
      <c r="S84" s="24"/>
      <c r="T84" s="24">
        <f t="shared" si="34"/>
        <v>3696</v>
      </c>
      <c r="U84" s="24"/>
      <c r="V84" s="24">
        <f t="shared" si="35"/>
        <v>3696</v>
      </c>
      <c r="W84" s="24"/>
      <c r="X84" s="24">
        <f t="shared" si="36"/>
        <v>3696</v>
      </c>
      <c r="Y84" s="24">
        <v>0</v>
      </c>
      <c r="Z84" s="24"/>
      <c r="AA84" s="24">
        <f t="shared" si="37"/>
        <v>0</v>
      </c>
      <c r="AB84" s="24"/>
      <c r="AC84" s="24">
        <f t="shared" si="38"/>
        <v>0</v>
      </c>
      <c r="AD84" s="24"/>
      <c r="AE84" s="24">
        <f t="shared" si="39"/>
        <v>0</v>
      </c>
      <c r="AF84" s="24"/>
      <c r="AG84" s="24">
        <f t="shared" si="40"/>
        <v>0</v>
      </c>
      <c r="AH84" s="24"/>
      <c r="AI84" s="24">
        <f t="shared" si="41"/>
        <v>0</v>
      </c>
      <c r="AJ84" s="24"/>
      <c r="AK84" s="24">
        <f t="shared" si="42"/>
        <v>0</v>
      </c>
      <c r="AL84" s="24"/>
      <c r="AM84" s="24">
        <f t="shared" si="43"/>
        <v>0</v>
      </c>
      <c r="AN84" s="24"/>
      <c r="AO84" s="24">
        <f t="shared" si="44"/>
        <v>0</v>
      </c>
      <c r="AP84" s="24"/>
      <c r="AQ84" s="24">
        <f t="shared" si="45"/>
        <v>0</v>
      </c>
      <c r="AR84" s="24"/>
      <c r="AS84" s="24">
        <f t="shared" si="46"/>
        <v>0</v>
      </c>
      <c r="AT84" s="24">
        <v>0</v>
      </c>
      <c r="AU84" s="24"/>
      <c r="AV84" s="24">
        <f t="shared" si="47"/>
        <v>0</v>
      </c>
      <c r="AW84" s="24"/>
      <c r="AX84" s="24">
        <f t="shared" si="48"/>
        <v>0</v>
      </c>
      <c r="AY84" s="24"/>
      <c r="AZ84" s="24">
        <f t="shared" si="49"/>
        <v>0</v>
      </c>
      <c r="BA84" s="24"/>
      <c r="BB84" s="24">
        <f t="shared" si="50"/>
        <v>0</v>
      </c>
      <c r="BC84" s="24"/>
      <c r="BD84" s="25">
        <f t="shared" si="51"/>
        <v>0</v>
      </c>
      <c r="BE84" s="24"/>
      <c r="BF84" s="24">
        <f t="shared" si="52"/>
        <v>0</v>
      </c>
      <c r="BG84" s="24"/>
      <c r="BH84" s="24">
        <f t="shared" si="53"/>
        <v>0</v>
      </c>
      <c r="BI84" s="4" t="s">
        <v>99</v>
      </c>
      <c r="BK84" s="39"/>
    </row>
    <row r="85" ht="69">
      <c r="A85" s="20" t="s">
        <v>100</v>
      </c>
      <c r="B85" s="37" t="s">
        <v>101</v>
      </c>
      <c r="C85" s="52" t="s">
        <v>88</v>
      </c>
      <c r="D85" s="24">
        <v>279</v>
      </c>
      <c r="E85" s="24"/>
      <c r="F85" s="24">
        <f t="shared" si="27"/>
        <v>279</v>
      </c>
      <c r="G85" s="24"/>
      <c r="H85" s="24">
        <f t="shared" si="28"/>
        <v>279</v>
      </c>
      <c r="I85" s="24"/>
      <c r="J85" s="24">
        <f t="shared" si="29"/>
        <v>279</v>
      </c>
      <c r="K85" s="24"/>
      <c r="L85" s="24">
        <f t="shared" si="30"/>
        <v>279</v>
      </c>
      <c r="M85" s="24"/>
      <c r="N85" s="24">
        <f t="shared" si="31"/>
        <v>279</v>
      </c>
      <c r="O85" s="24"/>
      <c r="P85" s="24">
        <f t="shared" si="32"/>
        <v>279</v>
      </c>
      <c r="Q85" s="24"/>
      <c r="R85" s="24">
        <f t="shared" si="33"/>
        <v>279</v>
      </c>
      <c r="S85" s="24"/>
      <c r="T85" s="24">
        <f t="shared" si="34"/>
        <v>279</v>
      </c>
      <c r="U85" s="24"/>
      <c r="V85" s="24">
        <f t="shared" si="35"/>
        <v>279</v>
      </c>
      <c r="W85" s="24"/>
      <c r="X85" s="24">
        <f t="shared" si="36"/>
        <v>279</v>
      </c>
      <c r="Y85" s="24">
        <v>0</v>
      </c>
      <c r="Z85" s="24"/>
      <c r="AA85" s="24">
        <f t="shared" si="37"/>
        <v>0</v>
      </c>
      <c r="AB85" s="24"/>
      <c r="AC85" s="24">
        <f t="shared" si="38"/>
        <v>0</v>
      </c>
      <c r="AD85" s="24"/>
      <c r="AE85" s="24">
        <f t="shared" si="39"/>
        <v>0</v>
      </c>
      <c r="AF85" s="24"/>
      <c r="AG85" s="24">
        <f t="shared" si="40"/>
        <v>0</v>
      </c>
      <c r="AH85" s="24"/>
      <c r="AI85" s="24">
        <f t="shared" si="41"/>
        <v>0</v>
      </c>
      <c r="AJ85" s="24"/>
      <c r="AK85" s="24">
        <f t="shared" si="42"/>
        <v>0</v>
      </c>
      <c r="AL85" s="24"/>
      <c r="AM85" s="24">
        <f t="shared" si="43"/>
        <v>0</v>
      </c>
      <c r="AN85" s="24"/>
      <c r="AO85" s="24">
        <f t="shared" si="44"/>
        <v>0</v>
      </c>
      <c r="AP85" s="24"/>
      <c r="AQ85" s="24">
        <f t="shared" si="45"/>
        <v>0</v>
      </c>
      <c r="AR85" s="24"/>
      <c r="AS85" s="24">
        <f t="shared" si="46"/>
        <v>0</v>
      </c>
      <c r="AT85" s="24">
        <v>0</v>
      </c>
      <c r="AU85" s="24"/>
      <c r="AV85" s="24">
        <f t="shared" si="47"/>
        <v>0</v>
      </c>
      <c r="AW85" s="24"/>
      <c r="AX85" s="24">
        <f t="shared" si="48"/>
        <v>0</v>
      </c>
      <c r="AY85" s="24"/>
      <c r="AZ85" s="24">
        <f t="shared" si="49"/>
        <v>0</v>
      </c>
      <c r="BA85" s="24"/>
      <c r="BB85" s="24">
        <f t="shared" si="50"/>
        <v>0</v>
      </c>
      <c r="BC85" s="24"/>
      <c r="BD85" s="25">
        <f t="shared" si="51"/>
        <v>0</v>
      </c>
      <c r="BE85" s="24"/>
      <c r="BF85" s="24">
        <f t="shared" si="52"/>
        <v>0</v>
      </c>
      <c r="BG85" s="24"/>
      <c r="BH85" s="24">
        <f t="shared" si="53"/>
        <v>0</v>
      </c>
      <c r="BI85" s="4" t="s">
        <v>102</v>
      </c>
      <c r="BK85" s="39"/>
    </row>
    <row r="86" ht="51.75">
      <c r="A86" s="20" t="s">
        <v>103</v>
      </c>
      <c r="B86" s="37" t="s">
        <v>104</v>
      </c>
      <c r="C86" s="52" t="s">
        <v>35</v>
      </c>
      <c r="D86" s="24">
        <v>43764.300000000003</v>
      </c>
      <c r="E86" s="24"/>
      <c r="F86" s="24">
        <f t="shared" si="27"/>
        <v>43764.300000000003</v>
      </c>
      <c r="G86" s="24"/>
      <c r="H86" s="24">
        <f t="shared" si="28"/>
        <v>43764.300000000003</v>
      </c>
      <c r="I86" s="24"/>
      <c r="J86" s="24">
        <f t="shared" si="29"/>
        <v>43764.300000000003</v>
      </c>
      <c r="K86" s="24">
        <v>-43764.300000000003</v>
      </c>
      <c r="L86" s="24">
        <f t="shared" si="30"/>
        <v>0</v>
      </c>
      <c r="M86" s="24"/>
      <c r="N86" s="24">
        <f t="shared" si="31"/>
        <v>0</v>
      </c>
      <c r="O86" s="24"/>
      <c r="P86" s="24">
        <f t="shared" si="32"/>
        <v>0</v>
      </c>
      <c r="Q86" s="24"/>
      <c r="R86" s="24">
        <f t="shared" si="33"/>
        <v>0</v>
      </c>
      <c r="S86" s="24"/>
      <c r="T86" s="24">
        <f t="shared" si="34"/>
        <v>0</v>
      </c>
      <c r="U86" s="24"/>
      <c r="V86" s="24">
        <f t="shared" si="35"/>
        <v>0</v>
      </c>
      <c r="W86" s="24"/>
      <c r="X86" s="24">
        <f t="shared" si="36"/>
        <v>0</v>
      </c>
      <c r="Y86" s="24">
        <v>0</v>
      </c>
      <c r="Z86" s="24"/>
      <c r="AA86" s="24">
        <f t="shared" si="37"/>
        <v>0</v>
      </c>
      <c r="AB86" s="24"/>
      <c r="AC86" s="24">
        <f t="shared" si="38"/>
        <v>0</v>
      </c>
      <c r="AD86" s="24">
        <v>43764.300000000003</v>
      </c>
      <c r="AE86" s="24">
        <f t="shared" si="39"/>
        <v>43764.300000000003</v>
      </c>
      <c r="AF86" s="24"/>
      <c r="AG86" s="24">
        <f t="shared" si="40"/>
        <v>43764.300000000003</v>
      </c>
      <c r="AH86" s="24"/>
      <c r="AI86" s="24">
        <f t="shared" si="41"/>
        <v>43764.300000000003</v>
      </c>
      <c r="AJ86" s="24"/>
      <c r="AK86" s="24">
        <f t="shared" si="42"/>
        <v>43764.300000000003</v>
      </c>
      <c r="AL86" s="24"/>
      <c r="AM86" s="24">
        <f t="shared" si="43"/>
        <v>43764.300000000003</v>
      </c>
      <c r="AN86" s="24"/>
      <c r="AO86" s="24">
        <f t="shared" si="44"/>
        <v>43764.300000000003</v>
      </c>
      <c r="AP86" s="24"/>
      <c r="AQ86" s="24">
        <f t="shared" si="45"/>
        <v>43764.300000000003</v>
      </c>
      <c r="AR86" s="24"/>
      <c r="AS86" s="24">
        <f t="shared" si="46"/>
        <v>43764.300000000003</v>
      </c>
      <c r="AT86" s="24">
        <v>0</v>
      </c>
      <c r="AU86" s="24"/>
      <c r="AV86" s="24">
        <f t="shared" si="47"/>
        <v>0</v>
      </c>
      <c r="AW86" s="24"/>
      <c r="AX86" s="24">
        <f t="shared" si="48"/>
        <v>0</v>
      </c>
      <c r="AY86" s="24"/>
      <c r="AZ86" s="24">
        <f t="shared" si="49"/>
        <v>0</v>
      </c>
      <c r="BA86" s="24"/>
      <c r="BB86" s="24">
        <f t="shared" si="50"/>
        <v>0</v>
      </c>
      <c r="BC86" s="24"/>
      <c r="BD86" s="25">
        <f t="shared" si="51"/>
        <v>0</v>
      </c>
      <c r="BE86" s="24"/>
      <c r="BF86" s="24">
        <f t="shared" si="52"/>
        <v>0</v>
      </c>
      <c r="BG86" s="24"/>
      <c r="BH86" s="24">
        <f t="shared" si="53"/>
        <v>0</v>
      </c>
      <c r="BI86" s="4" t="s">
        <v>105</v>
      </c>
      <c r="BK86" s="39"/>
    </row>
    <row r="87" ht="51.75">
      <c r="A87" s="20" t="s">
        <v>106</v>
      </c>
      <c r="B87" s="37" t="s">
        <v>107</v>
      </c>
      <c r="C87" s="52" t="s">
        <v>108</v>
      </c>
      <c r="D87" s="24">
        <f>D89+D90</f>
        <v>315899</v>
      </c>
      <c r="E87" s="24">
        <f>E89+E90</f>
        <v>0</v>
      </c>
      <c r="F87" s="24">
        <f t="shared" si="27"/>
        <v>315899</v>
      </c>
      <c r="G87" s="24">
        <f>G89+G90</f>
        <v>77205.544999999998</v>
      </c>
      <c r="H87" s="24">
        <f t="shared" si="28"/>
        <v>393104.54499999998</v>
      </c>
      <c r="I87" s="24">
        <f>I89+I90</f>
        <v>29454.860000000001</v>
      </c>
      <c r="J87" s="24">
        <f t="shared" si="29"/>
        <v>422559.40500000003</v>
      </c>
      <c r="K87" s="24">
        <f>K89+K90+K91</f>
        <v>411929.23599999998</v>
      </c>
      <c r="L87" s="24">
        <f t="shared" si="30"/>
        <v>834488.64099999995</v>
      </c>
      <c r="M87" s="24">
        <f>M89+M90+M91</f>
        <v>259694.75200000001</v>
      </c>
      <c r="N87" s="24">
        <f t="shared" si="31"/>
        <v>1094183.3929999999</v>
      </c>
      <c r="O87" s="24">
        <f>O89+O90+O91</f>
        <v>23358.092000000001</v>
      </c>
      <c r="P87" s="24">
        <f t="shared" si="32"/>
        <v>1117541.4850000001</v>
      </c>
      <c r="Q87" s="24">
        <f>Q89+Q90+Q91</f>
        <v>189218.22500000001</v>
      </c>
      <c r="R87" s="24">
        <f t="shared" si="33"/>
        <v>1306759.71</v>
      </c>
      <c r="S87" s="24">
        <f>S89+S90+S91</f>
        <v>324.98099999999999</v>
      </c>
      <c r="T87" s="24">
        <f t="shared" si="34"/>
        <v>1307084.6910000001</v>
      </c>
      <c r="U87" s="24">
        <f>U89+U90+U91</f>
        <v>0</v>
      </c>
      <c r="V87" s="24">
        <f t="shared" si="35"/>
        <v>1307084.6910000001</v>
      </c>
      <c r="W87" s="24">
        <f>W89+W90+W91</f>
        <v>126607.587</v>
      </c>
      <c r="X87" s="24">
        <f t="shared" si="36"/>
        <v>1433692.2779999999</v>
      </c>
      <c r="Y87" s="24">
        <f>Y89+Y90</f>
        <v>825025</v>
      </c>
      <c r="Z87" s="24">
        <f>Z89+Z90</f>
        <v>0</v>
      </c>
      <c r="AA87" s="24">
        <f t="shared" si="37"/>
        <v>825025</v>
      </c>
      <c r="AB87" s="24">
        <f>AB89+AB90</f>
        <v>122845.276</v>
      </c>
      <c r="AC87" s="24">
        <f t="shared" si="38"/>
        <v>947870.27599999995</v>
      </c>
      <c r="AD87" s="24">
        <f>AD89+AD90+AD91</f>
        <v>-351891.96000000002</v>
      </c>
      <c r="AE87" s="24">
        <f t="shared" si="39"/>
        <v>595978.31599999999</v>
      </c>
      <c r="AF87" s="24">
        <f>AF89+AF90+AF91</f>
        <v>0</v>
      </c>
      <c r="AG87" s="24">
        <f t="shared" si="40"/>
        <v>595978.31599999999</v>
      </c>
      <c r="AH87" s="24">
        <f>AH89+AH90+AH91</f>
        <v>-32531.488000000001</v>
      </c>
      <c r="AI87" s="24">
        <f t="shared" si="41"/>
        <v>563446.82799999998</v>
      </c>
      <c r="AJ87" s="24">
        <f>AJ89+AJ90+AJ91</f>
        <v>0</v>
      </c>
      <c r="AK87" s="24">
        <f t="shared" si="42"/>
        <v>563446.82799999998</v>
      </c>
      <c r="AL87" s="24">
        <f>AL89+AL90+AL91</f>
        <v>0</v>
      </c>
      <c r="AM87" s="24">
        <f t="shared" si="43"/>
        <v>563446.82799999998</v>
      </c>
      <c r="AN87" s="24">
        <f>AN89+AN90+AN91</f>
        <v>0</v>
      </c>
      <c r="AO87" s="24">
        <f t="shared" si="44"/>
        <v>563446.82799999998</v>
      </c>
      <c r="AP87" s="24">
        <f>AP89+AP90+AP91</f>
        <v>0</v>
      </c>
      <c r="AQ87" s="24">
        <f t="shared" si="45"/>
        <v>563446.82799999998</v>
      </c>
      <c r="AR87" s="24">
        <f>AR89+AR90+AR91</f>
        <v>-9271.9750000000095</v>
      </c>
      <c r="AS87" s="24">
        <f t="shared" si="46"/>
        <v>554174.853</v>
      </c>
      <c r="AT87" s="24">
        <f>AT89+AT90</f>
        <v>800000</v>
      </c>
      <c r="AU87" s="24">
        <f>AU89+AU90</f>
        <v>0</v>
      </c>
      <c r="AV87" s="24">
        <f t="shared" si="47"/>
        <v>800000</v>
      </c>
      <c r="AW87" s="24">
        <f>AW89+AW90</f>
        <v>0</v>
      </c>
      <c r="AX87" s="24">
        <f t="shared" si="48"/>
        <v>800000</v>
      </c>
      <c r="AY87" s="24">
        <f>AY89+AY90+AY91</f>
        <v>0</v>
      </c>
      <c r="AZ87" s="24">
        <f t="shared" si="49"/>
        <v>800000</v>
      </c>
      <c r="BA87" s="24">
        <f>BA89+BA90+BA91</f>
        <v>0</v>
      </c>
      <c r="BB87" s="24">
        <f t="shared" si="50"/>
        <v>800000</v>
      </c>
      <c r="BC87" s="24">
        <f>BC89+BC90+BC91</f>
        <v>0</v>
      </c>
      <c r="BD87" s="25">
        <f t="shared" si="51"/>
        <v>800000</v>
      </c>
      <c r="BE87" s="24">
        <f>BE89+BE90+BE91</f>
        <v>0</v>
      </c>
      <c r="BF87" s="24">
        <f t="shared" si="52"/>
        <v>800000</v>
      </c>
      <c r="BG87" s="24">
        <f>BG89+BG90+BG91</f>
        <v>0</v>
      </c>
      <c r="BH87" s="24">
        <f t="shared" si="53"/>
        <v>800000</v>
      </c>
      <c r="BK87" s="39"/>
    </row>
    <row r="88" ht="17.25">
      <c r="A88" s="20"/>
      <c r="B88" s="37" t="s">
        <v>27</v>
      </c>
      <c r="C88" s="52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5"/>
      <c r="BE88" s="24"/>
      <c r="BF88" s="24"/>
      <c r="BG88" s="24"/>
      <c r="BH88" s="24"/>
      <c r="BK88" s="39"/>
    </row>
    <row r="89" ht="17.25" hidden="1">
      <c r="A89" s="20"/>
      <c r="B89" s="37" t="s">
        <v>28</v>
      </c>
      <c r="C89" s="52"/>
      <c r="D89" s="24">
        <v>315899</v>
      </c>
      <c r="E89" s="24"/>
      <c r="F89" s="24">
        <f t="shared" si="27"/>
        <v>315899</v>
      </c>
      <c r="G89" s="24">
        <v>77205.544999999998</v>
      </c>
      <c r="H89" s="24">
        <f t="shared" si="28"/>
        <v>393104.54499999998</v>
      </c>
      <c r="I89" s="24">
        <v>29454.860000000001</v>
      </c>
      <c r="J89" s="24">
        <f t="shared" si="29"/>
        <v>422559.40500000003</v>
      </c>
      <c r="K89" s="24">
        <v>314054.07199999999</v>
      </c>
      <c r="L89" s="24">
        <f t="shared" si="30"/>
        <v>736613.47699999996</v>
      </c>
      <c r="M89" s="24">
        <f>104961.808+164732.944</f>
        <v>269694.75199999998</v>
      </c>
      <c r="N89" s="24">
        <f t="shared" si="31"/>
        <v>1006308.2290000001</v>
      </c>
      <c r="O89" s="24">
        <v>23358.092000000001</v>
      </c>
      <c r="P89" s="24">
        <f t="shared" si="32"/>
        <v>1029666.321</v>
      </c>
      <c r="Q89" s="24">
        <v>189218.22500000001</v>
      </c>
      <c r="R89" s="24">
        <f t="shared" si="33"/>
        <v>1218884.5460000001</v>
      </c>
      <c r="S89" s="24">
        <v>324.98099999999999</v>
      </c>
      <c r="T89" s="24">
        <f t="shared" si="34"/>
        <v>1219209.527</v>
      </c>
      <c r="U89" s="24"/>
      <c r="V89" s="24">
        <f t="shared" si="35"/>
        <v>1219209.527</v>
      </c>
      <c r="W89" s="42">
        <f>66004.317+93910.979</f>
        <v>159915.296</v>
      </c>
      <c r="X89" s="24">
        <f t="shared" si="36"/>
        <v>1379124.8230000001</v>
      </c>
      <c r="Y89" s="24">
        <v>800000</v>
      </c>
      <c r="Z89" s="24"/>
      <c r="AA89" s="24">
        <f t="shared" si="37"/>
        <v>800000</v>
      </c>
      <c r="AB89" s="24"/>
      <c r="AC89" s="24">
        <f t="shared" si="38"/>
        <v>800000</v>
      </c>
      <c r="AD89" s="24">
        <v>-314054.07199999999</v>
      </c>
      <c r="AE89" s="24">
        <f t="shared" si="39"/>
        <v>485945.92800000001</v>
      </c>
      <c r="AF89" s="24"/>
      <c r="AG89" s="24">
        <f t="shared" si="40"/>
        <v>485945.92800000001</v>
      </c>
      <c r="AH89" s="24">
        <v>-137531.48800000001</v>
      </c>
      <c r="AI89" s="24">
        <f t="shared" si="41"/>
        <v>348414.44</v>
      </c>
      <c r="AJ89" s="24"/>
      <c r="AK89" s="24">
        <f t="shared" si="42"/>
        <v>348414.44</v>
      </c>
      <c r="AL89" s="24"/>
      <c r="AM89" s="24">
        <f t="shared" si="43"/>
        <v>348414.44</v>
      </c>
      <c r="AN89" s="24"/>
      <c r="AO89" s="24">
        <f t="shared" si="44"/>
        <v>348414.44</v>
      </c>
      <c r="AP89" s="24"/>
      <c r="AQ89" s="24">
        <f t="shared" si="45"/>
        <v>348414.44</v>
      </c>
      <c r="AR89" s="42">
        <v>-100000</v>
      </c>
      <c r="AS89" s="24">
        <f t="shared" si="46"/>
        <v>248414.44</v>
      </c>
      <c r="AT89" s="24">
        <v>800000</v>
      </c>
      <c r="AU89" s="43"/>
      <c r="AV89" s="24">
        <f t="shared" si="47"/>
        <v>800000</v>
      </c>
      <c r="AW89" s="24"/>
      <c r="AX89" s="24">
        <f t="shared" si="48"/>
        <v>800000</v>
      </c>
      <c r="AY89" s="24"/>
      <c r="AZ89" s="24">
        <f t="shared" si="49"/>
        <v>800000</v>
      </c>
      <c r="BA89" s="24"/>
      <c r="BB89" s="24">
        <f t="shared" si="50"/>
        <v>800000</v>
      </c>
      <c r="BC89" s="24"/>
      <c r="BD89" s="25">
        <f t="shared" si="51"/>
        <v>800000</v>
      </c>
      <c r="BE89" s="24"/>
      <c r="BF89" s="24">
        <f t="shared" si="52"/>
        <v>800000</v>
      </c>
      <c r="BG89" s="42"/>
      <c r="BH89" s="24">
        <f t="shared" si="53"/>
        <v>800000</v>
      </c>
      <c r="BI89" s="4" t="s">
        <v>109</v>
      </c>
      <c r="BJ89" s="5" t="s">
        <v>29</v>
      </c>
      <c r="BK89" s="39"/>
    </row>
    <row r="90" ht="17.25">
      <c r="A90" s="20"/>
      <c r="B90" s="37" t="s">
        <v>30</v>
      </c>
      <c r="C90" s="51" t="s">
        <v>26</v>
      </c>
      <c r="D90" s="24">
        <v>0</v>
      </c>
      <c r="E90" s="24"/>
      <c r="F90" s="24">
        <f t="shared" si="27"/>
        <v>0</v>
      </c>
      <c r="G90" s="24"/>
      <c r="H90" s="24">
        <f t="shared" si="28"/>
        <v>0</v>
      </c>
      <c r="I90" s="24"/>
      <c r="J90" s="24">
        <f t="shared" si="29"/>
        <v>0</v>
      </c>
      <c r="K90" s="24">
        <v>36103.125</v>
      </c>
      <c r="L90" s="24">
        <f t="shared" si="30"/>
        <v>36103.125</v>
      </c>
      <c r="M90" s="24">
        <f>-10000</f>
        <v>-10000</v>
      </c>
      <c r="N90" s="24">
        <f t="shared" si="31"/>
        <v>26103.125</v>
      </c>
      <c r="O90" s="24"/>
      <c r="P90" s="24">
        <f t="shared" si="32"/>
        <v>26103.125</v>
      </c>
      <c r="Q90" s="24"/>
      <c r="R90" s="24">
        <f t="shared" si="33"/>
        <v>26103.125</v>
      </c>
      <c r="S90" s="24"/>
      <c r="T90" s="24">
        <f t="shared" si="34"/>
        <v>26103.125</v>
      </c>
      <c r="U90" s="24"/>
      <c r="V90" s="24">
        <f t="shared" si="35"/>
        <v>26103.125</v>
      </c>
      <c r="W90" s="24">
        <v>-3556.3809999999999</v>
      </c>
      <c r="X90" s="24">
        <f t="shared" si="36"/>
        <v>22546.743999999999</v>
      </c>
      <c r="Y90" s="24">
        <v>25025</v>
      </c>
      <c r="Z90" s="24"/>
      <c r="AA90" s="24">
        <f t="shared" si="37"/>
        <v>25025</v>
      </c>
      <c r="AB90" s="24">
        <v>122845.276</v>
      </c>
      <c r="AC90" s="24">
        <f t="shared" si="38"/>
        <v>147870.27600000001</v>
      </c>
      <c r="AD90" s="24">
        <v>-37837.887999999999</v>
      </c>
      <c r="AE90" s="24">
        <f t="shared" si="39"/>
        <v>110032.38800000001</v>
      </c>
      <c r="AF90" s="24"/>
      <c r="AG90" s="24">
        <f t="shared" si="40"/>
        <v>110032.38800000001</v>
      </c>
      <c r="AH90" s="24">
        <f>10000+95000</f>
        <v>105000</v>
      </c>
      <c r="AI90" s="24">
        <f t="shared" si="41"/>
        <v>215032.38800000001</v>
      </c>
      <c r="AJ90" s="24"/>
      <c r="AK90" s="24">
        <f t="shared" si="42"/>
        <v>215032.38800000001</v>
      </c>
      <c r="AL90" s="24"/>
      <c r="AM90" s="24">
        <f t="shared" si="43"/>
        <v>215032.38800000001</v>
      </c>
      <c r="AN90" s="24"/>
      <c r="AO90" s="24">
        <f t="shared" si="44"/>
        <v>215032.38800000001</v>
      </c>
      <c r="AP90" s="24"/>
      <c r="AQ90" s="24">
        <f t="shared" si="45"/>
        <v>215032.38800000001</v>
      </c>
      <c r="AR90" s="24">
        <v>90728.024999999994</v>
      </c>
      <c r="AS90" s="24">
        <f t="shared" si="46"/>
        <v>305760.413</v>
      </c>
      <c r="AT90" s="24">
        <v>0</v>
      </c>
      <c r="AU90" s="24"/>
      <c r="AV90" s="24">
        <f t="shared" si="47"/>
        <v>0</v>
      </c>
      <c r="AW90" s="24"/>
      <c r="AX90" s="24">
        <f t="shared" si="48"/>
        <v>0</v>
      </c>
      <c r="AY90" s="24"/>
      <c r="AZ90" s="24">
        <f t="shared" si="49"/>
        <v>0</v>
      </c>
      <c r="BA90" s="24"/>
      <c r="BB90" s="24">
        <f t="shared" si="50"/>
        <v>0</v>
      </c>
      <c r="BC90" s="24"/>
      <c r="BD90" s="25">
        <f t="shared" si="51"/>
        <v>0</v>
      </c>
      <c r="BE90" s="24"/>
      <c r="BF90" s="24">
        <f t="shared" si="52"/>
        <v>0</v>
      </c>
      <c r="BG90" s="24"/>
      <c r="BH90" s="24">
        <f t="shared" si="53"/>
        <v>0</v>
      </c>
      <c r="BI90" s="4" t="s">
        <v>110</v>
      </c>
      <c r="BK90" s="39"/>
    </row>
    <row r="91" ht="17.25">
      <c r="A91" s="20"/>
      <c r="B91" s="37" t="s">
        <v>51</v>
      </c>
      <c r="C91" s="51" t="s">
        <v>26</v>
      </c>
      <c r="D91" s="24"/>
      <c r="E91" s="24"/>
      <c r="F91" s="24"/>
      <c r="G91" s="24"/>
      <c r="H91" s="24"/>
      <c r="I91" s="24"/>
      <c r="J91" s="24"/>
      <c r="K91" s="24">
        <v>61772.038999999997</v>
      </c>
      <c r="L91" s="24">
        <f t="shared" si="30"/>
        <v>61772.038999999997</v>
      </c>
      <c r="M91" s="24"/>
      <c r="N91" s="24">
        <f t="shared" si="31"/>
        <v>61772.038999999997</v>
      </c>
      <c r="O91" s="24"/>
      <c r="P91" s="24">
        <f t="shared" si="32"/>
        <v>61772.038999999997</v>
      </c>
      <c r="Q91" s="24"/>
      <c r="R91" s="24">
        <f t="shared" si="33"/>
        <v>61772.038999999997</v>
      </c>
      <c r="S91" s="24"/>
      <c r="T91" s="24">
        <f t="shared" si="34"/>
        <v>61772.038999999997</v>
      </c>
      <c r="U91" s="24"/>
      <c r="V91" s="24">
        <f t="shared" si="35"/>
        <v>61772.038999999997</v>
      </c>
      <c r="W91" s="24">
        <v>-29751.328000000001</v>
      </c>
      <c r="X91" s="24">
        <f t="shared" si="36"/>
        <v>32020.710999999999</v>
      </c>
      <c r="Y91" s="24"/>
      <c r="Z91" s="24"/>
      <c r="AA91" s="24"/>
      <c r="AB91" s="24"/>
      <c r="AC91" s="24"/>
      <c r="AD91" s="24"/>
      <c r="AE91" s="24">
        <f t="shared" si="39"/>
        <v>0</v>
      </c>
      <c r="AF91" s="24"/>
      <c r="AG91" s="24">
        <f t="shared" si="40"/>
        <v>0</v>
      </c>
      <c r="AH91" s="24"/>
      <c r="AI91" s="24">
        <f t="shared" si="41"/>
        <v>0</v>
      </c>
      <c r="AJ91" s="24"/>
      <c r="AK91" s="24">
        <f t="shared" si="42"/>
        <v>0</v>
      </c>
      <c r="AL91" s="24"/>
      <c r="AM91" s="24">
        <f t="shared" si="43"/>
        <v>0</v>
      </c>
      <c r="AN91" s="24"/>
      <c r="AO91" s="24">
        <f t="shared" si="44"/>
        <v>0</v>
      </c>
      <c r="AP91" s="24"/>
      <c r="AQ91" s="24">
        <f t="shared" si="45"/>
        <v>0</v>
      </c>
      <c r="AR91" s="24"/>
      <c r="AS91" s="24">
        <f t="shared" si="46"/>
        <v>0</v>
      </c>
      <c r="AT91" s="24"/>
      <c r="AU91" s="24"/>
      <c r="AV91" s="24"/>
      <c r="AW91" s="24"/>
      <c r="AX91" s="24"/>
      <c r="AY91" s="24"/>
      <c r="AZ91" s="24">
        <f t="shared" si="49"/>
        <v>0</v>
      </c>
      <c r="BA91" s="24"/>
      <c r="BB91" s="24">
        <f t="shared" si="50"/>
        <v>0</v>
      </c>
      <c r="BC91" s="24"/>
      <c r="BD91" s="25">
        <f t="shared" si="51"/>
        <v>0</v>
      </c>
      <c r="BE91" s="24"/>
      <c r="BF91" s="24">
        <f t="shared" si="52"/>
        <v>0</v>
      </c>
      <c r="BG91" s="24"/>
      <c r="BH91" s="24">
        <f t="shared" si="53"/>
        <v>0</v>
      </c>
      <c r="BI91" s="4" t="s">
        <v>111</v>
      </c>
      <c r="BK91" s="39"/>
    </row>
    <row r="92" ht="86.25">
      <c r="A92" s="20" t="s">
        <v>112</v>
      </c>
      <c r="B92" s="37" t="s">
        <v>113</v>
      </c>
      <c r="C92" s="52" t="s">
        <v>108</v>
      </c>
      <c r="D92" s="24">
        <f>D94</f>
        <v>215177.89999999999</v>
      </c>
      <c r="E92" s="24">
        <f>E94</f>
        <v>0</v>
      </c>
      <c r="F92" s="24">
        <f t="shared" ref="F91:F99" si="54">D92+E92</f>
        <v>215177.89999999999</v>
      </c>
      <c r="G92" s="24">
        <f>G94</f>
        <v>0</v>
      </c>
      <c r="H92" s="24">
        <f t="shared" ref="H91:H99" si="55">F92+G92</f>
        <v>215177.89999999999</v>
      </c>
      <c r="I92" s="24">
        <f>I94</f>
        <v>0</v>
      </c>
      <c r="J92" s="24">
        <f t="shared" ref="J91:J99" si="56">H92+I92</f>
        <v>215177.89999999999</v>
      </c>
      <c r="K92" s="24">
        <f>K94</f>
        <v>0</v>
      </c>
      <c r="L92" s="24">
        <f t="shared" si="30"/>
        <v>215177.89999999999</v>
      </c>
      <c r="M92" s="24">
        <f>M94</f>
        <v>0</v>
      </c>
      <c r="N92" s="24">
        <f t="shared" si="31"/>
        <v>215177.89999999999</v>
      </c>
      <c r="O92" s="24">
        <f>O94</f>
        <v>0</v>
      </c>
      <c r="P92" s="24">
        <f t="shared" si="32"/>
        <v>215177.89999999999</v>
      </c>
      <c r="Q92" s="24">
        <f>Q94</f>
        <v>0</v>
      </c>
      <c r="R92" s="24">
        <f t="shared" si="33"/>
        <v>215177.89999999999</v>
      </c>
      <c r="S92" s="24">
        <f>S94</f>
        <v>0</v>
      </c>
      <c r="T92" s="24">
        <f t="shared" si="34"/>
        <v>215177.89999999999</v>
      </c>
      <c r="U92" s="24">
        <f>U94</f>
        <v>0</v>
      </c>
      <c r="V92" s="24">
        <f t="shared" si="35"/>
        <v>215177.89999999999</v>
      </c>
      <c r="W92" s="24">
        <f>W94</f>
        <v>0</v>
      </c>
      <c r="X92" s="24">
        <f t="shared" si="36"/>
        <v>215177.89999999999</v>
      </c>
      <c r="Y92" s="24">
        <f>Y94</f>
        <v>267185.59999999998</v>
      </c>
      <c r="Z92" s="24">
        <f>Z94</f>
        <v>0</v>
      </c>
      <c r="AA92" s="24">
        <f t="shared" si="37"/>
        <v>267185.59999999998</v>
      </c>
      <c r="AB92" s="24">
        <f>AB94</f>
        <v>0</v>
      </c>
      <c r="AC92" s="24">
        <f t="shared" si="38"/>
        <v>267185.59999999998</v>
      </c>
      <c r="AD92" s="24">
        <f>AD94</f>
        <v>0</v>
      </c>
      <c r="AE92" s="24">
        <f t="shared" si="39"/>
        <v>267185.59999999998</v>
      </c>
      <c r="AF92" s="24">
        <f>AF94</f>
        <v>0</v>
      </c>
      <c r="AG92" s="24">
        <f t="shared" si="40"/>
        <v>267185.59999999998</v>
      </c>
      <c r="AH92" s="24">
        <f>AH94</f>
        <v>0</v>
      </c>
      <c r="AI92" s="24">
        <f t="shared" si="41"/>
        <v>267185.59999999998</v>
      </c>
      <c r="AJ92" s="24">
        <f>AJ94</f>
        <v>0</v>
      </c>
      <c r="AK92" s="24">
        <f t="shared" si="42"/>
        <v>267185.59999999998</v>
      </c>
      <c r="AL92" s="24">
        <f>AL94</f>
        <v>0</v>
      </c>
      <c r="AM92" s="24">
        <f t="shared" si="43"/>
        <v>267185.59999999998</v>
      </c>
      <c r="AN92" s="24">
        <f>AN94</f>
        <v>0</v>
      </c>
      <c r="AO92" s="24">
        <f t="shared" si="44"/>
        <v>267185.59999999998</v>
      </c>
      <c r="AP92" s="24">
        <f>AP94</f>
        <v>0</v>
      </c>
      <c r="AQ92" s="24">
        <f t="shared" si="45"/>
        <v>267185.59999999998</v>
      </c>
      <c r="AR92" s="24">
        <f>AR94</f>
        <v>0</v>
      </c>
      <c r="AS92" s="24">
        <f t="shared" si="46"/>
        <v>267185.59999999998</v>
      </c>
      <c r="AT92" s="24">
        <f>AT94</f>
        <v>181176.5</v>
      </c>
      <c r="AU92" s="24">
        <f>AU94</f>
        <v>0</v>
      </c>
      <c r="AV92" s="24">
        <f t="shared" si="47"/>
        <v>181176.5</v>
      </c>
      <c r="AW92" s="24">
        <f>AW94</f>
        <v>0</v>
      </c>
      <c r="AX92" s="24">
        <f t="shared" si="48"/>
        <v>181176.5</v>
      </c>
      <c r="AY92" s="24">
        <f>AY94</f>
        <v>0</v>
      </c>
      <c r="AZ92" s="24">
        <f t="shared" si="49"/>
        <v>181176.5</v>
      </c>
      <c r="BA92" s="24">
        <f>BA94</f>
        <v>0</v>
      </c>
      <c r="BB92" s="24">
        <f t="shared" si="50"/>
        <v>181176.5</v>
      </c>
      <c r="BC92" s="24">
        <f>BC94</f>
        <v>0</v>
      </c>
      <c r="BD92" s="25">
        <f t="shared" si="51"/>
        <v>181176.5</v>
      </c>
      <c r="BE92" s="24">
        <f>BE94</f>
        <v>0</v>
      </c>
      <c r="BF92" s="24">
        <f t="shared" si="52"/>
        <v>181176.5</v>
      </c>
      <c r="BG92" s="24">
        <f>BG94</f>
        <v>0</v>
      </c>
      <c r="BH92" s="24">
        <f t="shared" si="53"/>
        <v>181176.5</v>
      </c>
      <c r="BK92" s="39"/>
    </row>
    <row r="93" ht="17.25">
      <c r="A93" s="20"/>
      <c r="B93" s="37" t="s">
        <v>27</v>
      </c>
      <c r="C93" s="52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5"/>
      <c r="BE93" s="24"/>
      <c r="BF93" s="24"/>
      <c r="BG93" s="24"/>
      <c r="BH93" s="24"/>
      <c r="BK93" s="39"/>
    </row>
    <row r="94" ht="17.25">
      <c r="A94" s="20"/>
      <c r="B94" s="37" t="s">
        <v>30</v>
      </c>
      <c r="C94" s="51" t="s">
        <v>26</v>
      </c>
      <c r="D94" s="24">
        <v>215177.89999999999</v>
      </c>
      <c r="E94" s="24"/>
      <c r="F94" s="24">
        <f t="shared" si="54"/>
        <v>215177.89999999999</v>
      </c>
      <c r="G94" s="24"/>
      <c r="H94" s="24">
        <f t="shared" si="55"/>
        <v>215177.89999999999</v>
      </c>
      <c r="I94" s="24"/>
      <c r="J94" s="24">
        <f t="shared" si="56"/>
        <v>215177.89999999999</v>
      </c>
      <c r="K94" s="24"/>
      <c r="L94" s="24">
        <f t="shared" si="30"/>
        <v>215177.89999999999</v>
      </c>
      <c r="M94" s="24"/>
      <c r="N94" s="24">
        <f t="shared" si="31"/>
        <v>215177.89999999999</v>
      </c>
      <c r="O94" s="24"/>
      <c r="P94" s="24">
        <f t="shared" si="32"/>
        <v>215177.89999999999</v>
      </c>
      <c r="Q94" s="24"/>
      <c r="R94" s="24">
        <f t="shared" si="33"/>
        <v>215177.89999999999</v>
      </c>
      <c r="S94" s="24"/>
      <c r="T94" s="24">
        <f t="shared" si="34"/>
        <v>215177.89999999999</v>
      </c>
      <c r="U94" s="24"/>
      <c r="V94" s="24">
        <f t="shared" si="35"/>
        <v>215177.89999999999</v>
      </c>
      <c r="W94" s="24"/>
      <c r="X94" s="24">
        <f t="shared" si="36"/>
        <v>215177.89999999999</v>
      </c>
      <c r="Y94" s="24">
        <v>267185.59999999998</v>
      </c>
      <c r="Z94" s="24"/>
      <c r="AA94" s="24">
        <f t="shared" si="37"/>
        <v>267185.59999999998</v>
      </c>
      <c r="AB94" s="24"/>
      <c r="AC94" s="24">
        <f t="shared" si="38"/>
        <v>267185.59999999998</v>
      </c>
      <c r="AD94" s="24"/>
      <c r="AE94" s="24">
        <f t="shared" si="39"/>
        <v>267185.59999999998</v>
      </c>
      <c r="AF94" s="24"/>
      <c r="AG94" s="24">
        <f t="shared" si="40"/>
        <v>267185.59999999998</v>
      </c>
      <c r="AH94" s="24"/>
      <c r="AI94" s="24">
        <f t="shared" si="41"/>
        <v>267185.59999999998</v>
      </c>
      <c r="AJ94" s="24"/>
      <c r="AK94" s="24">
        <f t="shared" si="42"/>
        <v>267185.59999999998</v>
      </c>
      <c r="AL94" s="24"/>
      <c r="AM94" s="24">
        <f t="shared" si="43"/>
        <v>267185.59999999998</v>
      </c>
      <c r="AN94" s="24"/>
      <c r="AO94" s="24">
        <f t="shared" si="44"/>
        <v>267185.59999999998</v>
      </c>
      <c r="AP94" s="24"/>
      <c r="AQ94" s="24">
        <f t="shared" si="45"/>
        <v>267185.59999999998</v>
      </c>
      <c r="AR94" s="24"/>
      <c r="AS94" s="24">
        <f t="shared" si="46"/>
        <v>267185.59999999998</v>
      </c>
      <c r="AT94" s="24">
        <v>181176.5</v>
      </c>
      <c r="AU94" s="24"/>
      <c r="AV94" s="24">
        <f t="shared" si="47"/>
        <v>181176.5</v>
      </c>
      <c r="AW94" s="24"/>
      <c r="AX94" s="24">
        <f t="shared" si="48"/>
        <v>181176.5</v>
      </c>
      <c r="AY94" s="24"/>
      <c r="AZ94" s="24">
        <f t="shared" si="49"/>
        <v>181176.5</v>
      </c>
      <c r="BA94" s="24"/>
      <c r="BB94" s="24">
        <f t="shared" si="50"/>
        <v>181176.5</v>
      </c>
      <c r="BC94" s="24"/>
      <c r="BD94" s="25">
        <f t="shared" si="51"/>
        <v>181176.5</v>
      </c>
      <c r="BE94" s="24"/>
      <c r="BF94" s="24">
        <f t="shared" si="52"/>
        <v>181176.5</v>
      </c>
      <c r="BG94" s="24"/>
      <c r="BH94" s="24">
        <f t="shared" si="53"/>
        <v>181176.5</v>
      </c>
      <c r="BI94" s="4" t="s">
        <v>114</v>
      </c>
      <c r="BK94" s="39"/>
    </row>
    <row r="95" ht="51.75">
      <c r="A95" s="20" t="s">
        <v>115</v>
      </c>
      <c r="B95" s="58" t="s">
        <v>116</v>
      </c>
      <c r="C95" s="52" t="s">
        <v>108</v>
      </c>
      <c r="D95" s="24">
        <f>D97+D98</f>
        <v>268372.90000000002</v>
      </c>
      <c r="E95" s="24">
        <f>E97+E98</f>
        <v>0</v>
      </c>
      <c r="F95" s="24">
        <f t="shared" si="54"/>
        <v>268372.90000000002</v>
      </c>
      <c r="G95" s="24">
        <f>G97+G98</f>
        <v>0</v>
      </c>
      <c r="H95" s="24">
        <f t="shared" si="55"/>
        <v>268372.90000000002</v>
      </c>
      <c r="I95" s="24">
        <f>I97+I98</f>
        <v>0</v>
      </c>
      <c r="J95" s="24">
        <f t="shared" si="56"/>
        <v>268372.90000000002</v>
      </c>
      <c r="K95" s="24">
        <f>K97+K98</f>
        <v>0</v>
      </c>
      <c r="L95" s="24">
        <f t="shared" si="30"/>
        <v>268372.90000000002</v>
      </c>
      <c r="M95" s="24">
        <f>M97+M98</f>
        <v>0</v>
      </c>
      <c r="N95" s="24">
        <f t="shared" si="31"/>
        <v>268372.90000000002</v>
      </c>
      <c r="O95" s="24">
        <f>O97+O98</f>
        <v>0</v>
      </c>
      <c r="P95" s="24">
        <f t="shared" si="32"/>
        <v>268372.90000000002</v>
      </c>
      <c r="Q95" s="24">
        <f>Q97+Q98</f>
        <v>0</v>
      </c>
      <c r="R95" s="24">
        <f t="shared" si="33"/>
        <v>268372.90000000002</v>
      </c>
      <c r="S95" s="24">
        <f>S97+S98</f>
        <v>0</v>
      </c>
      <c r="T95" s="24">
        <f t="shared" si="34"/>
        <v>268372.90000000002</v>
      </c>
      <c r="U95" s="24">
        <f>U97+U98</f>
        <v>0</v>
      </c>
      <c r="V95" s="24">
        <f t="shared" si="35"/>
        <v>268372.90000000002</v>
      </c>
      <c r="W95" s="24">
        <f>W97+W98</f>
        <v>0</v>
      </c>
      <c r="X95" s="24">
        <f t="shared" si="36"/>
        <v>268372.90000000002</v>
      </c>
      <c r="Y95" s="24">
        <f>Y97+Y98</f>
        <v>257812.39999999999</v>
      </c>
      <c r="Z95" s="24">
        <f>Z97+Z98</f>
        <v>0</v>
      </c>
      <c r="AA95" s="24">
        <f t="shared" si="37"/>
        <v>257812.39999999999</v>
      </c>
      <c r="AB95" s="24">
        <f>AB97+AB98</f>
        <v>0</v>
      </c>
      <c r="AC95" s="24">
        <f t="shared" si="38"/>
        <v>257812.39999999999</v>
      </c>
      <c r="AD95" s="24">
        <f>AD97+AD98</f>
        <v>0</v>
      </c>
      <c r="AE95" s="24">
        <f t="shared" si="39"/>
        <v>257812.39999999999</v>
      </c>
      <c r="AF95" s="24">
        <f>AF97+AF98</f>
        <v>0</v>
      </c>
      <c r="AG95" s="24">
        <f t="shared" si="40"/>
        <v>257812.39999999999</v>
      </c>
      <c r="AH95" s="24">
        <f>AH97+AH98</f>
        <v>0</v>
      </c>
      <c r="AI95" s="24">
        <f t="shared" si="41"/>
        <v>257812.39999999999</v>
      </c>
      <c r="AJ95" s="24">
        <f>AJ97+AJ98</f>
        <v>0</v>
      </c>
      <c r="AK95" s="24">
        <f t="shared" si="42"/>
        <v>257812.39999999999</v>
      </c>
      <c r="AL95" s="24">
        <f>AL97+AL98</f>
        <v>0</v>
      </c>
      <c r="AM95" s="24">
        <f t="shared" si="43"/>
        <v>257812.39999999999</v>
      </c>
      <c r="AN95" s="24">
        <f>AN97+AN98</f>
        <v>0</v>
      </c>
      <c r="AO95" s="24">
        <f t="shared" si="44"/>
        <v>257812.39999999999</v>
      </c>
      <c r="AP95" s="24">
        <f>AP97+AP98</f>
        <v>0</v>
      </c>
      <c r="AQ95" s="24">
        <f t="shared" si="45"/>
        <v>257812.39999999999</v>
      </c>
      <c r="AR95" s="24">
        <f>AR97+AR98</f>
        <v>0</v>
      </c>
      <c r="AS95" s="24">
        <f t="shared" si="46"/>
        <v>257812.39999999999</v>
      </c>
      <c r="AT95" s="24">
        <f>AT97+AT98</f>
        <v>260927.10000000001</v>
      </c>
      <c r="AU95" s="24">
        <f>AU97+AU98</f>
        <v>0</v>
      </c>
      <c r="AV95" s="24">
        <f t="shared" si="47"/>
        <v>260927.10000000001</v>
      </c>
      <c r="AW95" s="24">
        <f>AW97+AW98</f>
        <v>0</v>
      </c>
      <c r="AX95" s="24">
        <f t="shared" si="48"/>
        <v>260927.10000000001</v>
      </c>
      <c r="AY95" s="24">
        <f>AY97+AY98</f>
        <v>0</v>
      </c>
      <c r="AZ95" s="24">
        <f t="shared" si="49"/>
        <v>260927.10000000001</v>
      </c>
      <c r="BA95" s="24">
        <f>BA97+BA98</f>
        <v>0</v>
      </c>
      <c r="BB95" s="24">
        <f t="shared" si="50"/>
        <v>260927.10000000001</v>
      </c>
      <c r="BC95" s="24">
        <f>BC97+BC98</f>
        <v>0</v>
      </c>
      <c r="BD95" s="25">
        <f t="shared" si="51"/>
        <v>260927.10000000001</v>
      </c>
      <c r="BE95" s="24">
        <f>BE97+BE98</f>
        <v>0</v>
      </c>
      <c r="BF95" s="24">
        <f t="shared" si="52"/>
        <v>260927.10000000001</v>
      </c>
      <c r="BG95" s="24">
        <f>BG97+BG98</f>
        <v>0</v>
      </c>
      <c r="BH95" s="24">
        <f t="shared" si="53"/>
        <v>260927.10000000001</v>
      </c>
      <c r="BK95" s="39"/>
    </row>
    <row r="96" ht="17.25">
      <c r="A96" s="20"/>
      <c r="B96" s="37" t="s">
        <v>27</v>
      </c>
      <c r="C96" s="52"/>
      <c r="D96" s="23"/>
      <c r="E96" s="23"/>
      <c r="F96" s="24"/>
      <c r="G96" s="23"/>
      <c r="H96" s="24"/>
      <c r="I96" s="23"/>
      <c r="J96" s="24"/>
      <c r="K96" s="23"/>
      <c r="L96" s="24"/>
      <c r="M96" s="23"/>
      <c r="N96" s="24"/>
      <c r="O96" s="23"/>
      <c r="P96" s="24"/>
      <c r="Q96" s="23"/>
      <c r="R96" s="24"/>
      <c r="S96" s="24"/>
      <c r="T96" s="24"/>
      <c r="U96" s="24"/>
      <c r="V96" s="24"/>
      <c r="W96" s="24"/>
      <c r="X96" s="24"/>
      <c r="Y96" s="24"/>
      <c r="Z96" s="23"/>
      <c r="AA96" s="24"/>
      <c r="AB96" s="23"/>
      <c r="AC96" s="24"/>
      <c r="AD96" s="23"/>
      <c r="AE96" s="24"/>
      <c r="AF96" s="23"/>
      <c r="AG96" s="24"/>
      <c r="AH96" s="23"/>
      <c r="AI96" s="24"/>
      <c r="AJ96" s="23"/>
      <c r="AK96" s="24"/>
      <c r="AL96" s="23"/>
      <c r="AM96" s="24"/>
      <c r="AN96" s="24"/>
      <c r="AO96" s="24"/>
      <c r="AP96" s="24"/>
      <c r="AQ96" s="24"/>
      <c r="AR96" s="24"/>
      <c r="AS96" s="24"/>
      <c r="AT96" s="24"/>
      <c r="AU96" s="23"/>
      <c r="AV96" s="24"/>
      <c r="AW96" s="23"/>
      <c r="AX96" s="24"/>
      <c r="AY96" s="23"/>
      <c r="AZ96" s="24"/>
      <c r="BA96" s="23"/>
      <c r="BB96" s="24"/>
      <c r="BC96" s="23"/>
      <c r="BD96" s="25"/>
      <c r="BE96" s="24"/>
      <c r="BF96" s="24"/>
      <c r="BG96" s="24"/>
      <c r="BH96" s="24"/>
      <c r="BK96" s="39"/>
    </row>
    <row r="97" ht="17.25">
      <c r="A97" s="20"/>
      <c r="B97" s="37" t="s">
        <v>30</v>
      </c>
      <c r="C97" s="51" t="s">
        <v>26</v>
      </c>
      <c r="D97" s="24">
        <v>67093.199999999997</v>
      </c>
      <c r="E97" s="24"/>
      <c r="F97" s="24">
        <f t="shared" si="54"/>
        <v>67093.199999999997</v>
      </c>
      <c r="G97" s="24"/>
      <c r="H97" s="24">
        <f t="shared" si="55"/>
        <v>67093.199999999997</v>
      </c>
      <c r="I97" s="24"/>
      <c r="J97" s="24">
        <f t="shared" si="56"/>
        <v>67093.199999999997</v>
      </c>
      <c r="K97" s="24"/>
      <c r="L97" s="24">
        <f t="shared" si="30"/>
        <v>67093.199999999997</v>
      </c>
      <c r="M97" s="24"/>
      <c r="N97" s="24">
        <f t="shared" si="31"/>
        <v>67093.199999999997</v>
      </c>
      <c r="O97" s="24"/>
      <c r="P97" s="24">
        <f t="shared" si="32"/>
        <v>67093.199999999997</v>
      </c>
      <c r="Q97" s="24"/>
      <c r="R97" s="24">
        <f t="shared" si="33"/>
        <v>67093.199999999997</v>
      </c>
      <c r="S97" s="24"/>
      <c r="T97" s="24">
        <f t="shared" si="34"/>
        <v>67093.199999999997</v>
      </c>
      <c r="U97" s="24"/>
      <c r="V97" s="24">
        <f t="shared" si="35"/>
        <v>67093.199999999997</v>
      </c>
      <c r="W97" s="24"/>
      <c r="X97" s="24">
        <f t="shared" si="36"/>
        <v>67093.199999999997</v>
      </c>
      <c r="Y97" s="24">
        <v>59296.900000000001</v>
      </c>
      <c r="Z97" s="24"/>
      <c r="AA97" s="24">
        <f t="shared" si="37"/>
        <v>59296.900000000001</v>
      </c>
      <c r="AB97" s="24"/>
      <c r="AC97" s="24">
        <f t="shared" si="38"/>
        <v>59296.900000000001</v>
      </c>
      <c r="AD97" s="24"/>
      <c r="AE97" s="24">
        <f t="shared" si="39"/>
        <v>59296.900000000001</v>
      </c>
      <c r="AF97" s="24"/>
      <c r="AG97" s="24">
        <f t="shared" si="40"/>
        <v>59296.900000000001</v>
      </c>
      <c r="AH97" s="24"/>
      <c r="AI97" s="24">
        <f t="shared" si="41"/>
        <v>59296.900000000001</v>
      </c>
      <c r="AJ97" s="24"/>
      <c r="AK97" s="24">
        <f t="shared" si="42"/>
        <v>59296.900000000001</v>
      </c>
      <c r="AL97" s="24"/>
      <c r="AM97" s="24">
        <f t="shared" si="43"/>
        <v>59296.900000000001</v>
      </c>
      <c r="AN97" s="24"/>
      <c r="AO97" s="24">
        <f t="shared" si="44"/>
        <v>59296.900000000001</v>
      </c>
      <c r="AP97" s="24"/>
      <c r="AQ97" s="24">
        <f t="shared" si="45"/>
        <v>59296.900000000001</v>
      </c>
      <c r="AR97" s="24"/>
      <c r="AS97" s="24">
        <f t="shared" si="46"/>
        <v>59296.900000000001</v>
      </c>
      <c r="AT97" s="24">
        <v>60013.300000000003</v>
      </c>
      <c r="AU97" s="24"/>
      <c r="AV97" s="24">
        <f t="shared" si="47"/>
        <v>60013.300000000003</v>
      </c>
      <c r="AW97" s="24"/>
      <c r="AX97" s="24">
        <f t="shared" si="48"/>
        <v>60013.300000000003</v>
      </c>
      <c r="AY97" s="24"/>
      <c r="AZ97" s="24">
        <f t="shared" si="49"/>
        <v>60013.300000000003</v>
      </c>
      <c r="BA97" s="24"/>
      <c r="BB97" s="24">
        <f t="shared" si="50"/>
        <v>60013.300000000003</v>
      </c>
      <c r="BC97" s="24"/>
      <c r="BD97" s="25">
        <f t="shared" si="51"/>
        <v>60013.300000000003</v>
      </c>
      <c r="BE97" s="24"/>
      <c r="BF97" s="24">
        <f t="shared" si="52"/>
        <v>60013.300000000003</v>
      </c>
      <c r="BG97" s="24"/>
      <c r="BH97" s="24">
        <f t="shared" si="53"/>
        <v>60013.300000000003</v>
      </c>
      <c r="BI97" s="4" t="s">
        <v>117</v>
      </c>
      <c r="BK97" s="39"/>
    </row>
    <row r="98" ht="17.25">
      <c r="A98" s="20"/>
      <c r="B98" s="21" t="s">
        <v>51</v>
      </c>
      <c r="C98" s="51" t="s">
        <v>26</v>
      </c>
      <c r="D98" s="23">
        <v>201279.70000000001</v>
      </c>
      <c r="E98" s="23"/>
      <c r="F98" s="24">
        <f t="shared" si="54"/>
        <v>201279.70000000001</v>
      </c>
      <c r="G98" s="23"/>
      <c r="H98" s="24">
        <f t="shared" si="55"/>
        <v>201279.70000000001</v>
      </c>
      <c r="I98" s="23"/>
      <c r="J98" s="24">
        <f t="shared" si="56"/>
        <v>201279.70000000001</v>
      </c>
      <c r="K98" s="23"/>
      <c r="L98" s="24">
        <f t="shared" si="30"/>
        <v>201279.70000000001</v>
      </c>
      <c r="M98" s="23"/>
      <c r="N98" s="24">
        <f t="shared" si="31"/>
        <v>201279.70000000001</v>
      </c>
      <c r="O98" s="23"/>
      <c r="P98" s="24">
        <f t="shared" si="32"/>
        <v>201279.70000000001</v>
      </c>
      <c r="Q98" s="23"/>
      <c r="R98" s="24">
        <f t="shared" si="33"/>
        <v>201279.70000000001</v>
      </c>
      <c r="S98" s="24"/>
      <c r="T98" s="24">
        <f t="shared" si="34"/>
        <v>201279.70000000001</v>
      </c>
      <c r="U98" s="24"/>
      <c r="V98" s="24">
        <f t="shared" si="35"/>
        <v>201279.70000000001</v>
      </c>
      <c r="W98" s="24"/>
      <c r="X98" s="24">
        <f t="shared" si="36"/>
        <v>201279.70000000001</v>
      </c>
      <c r="Y98" s="24">
        <v>198515.5</v>
      </c>
      <c r="Z98" s="23"/>
      <c r="AA98" s="24">
        <f t="shared" si="37"/>
        <v>198515.5</v>
      </c>
      <c r="AB98" s="23"/>
      <c r="AC98" s="24">
        <f t="shared" si="38"/>
        <v>198515.5</v>
      </c>
      <c r="AD98" s="23"/>
      <c r="AE98" s="24">
        <f t="shared" si="39"/>
        <v>198515.5</v>
      </c>
      <c r="AF98" s="23"/>
      <c r="AG98" s="24">
        <f t="shared" si="40"/>
        <v>198515.5</v>
      </c>
      <c r="AH98" s="23"/>
      <c r="AI98" s="24">
        <f t="shared" si="41"/>
        <v>198515.5</v>
      </c>
      <c r="AJ98" s="23"/>
      <c r="AK98" s="24">
        <f t="shared" si="42"/>
        <v>198515.5</v>
      </c>
      <c r="AL98" s="23"/>
      <c r="AM98" s="24">
        <f t="shared" si="43"/>
        <v>198515.5</v>
      </c>
      <c r="AN98" s="24"/>
      <c r="AO98" s="24">
        <f t="shared" si="44"/>
        <v>198515.5</v>
      </c>
      <c r="AP98" s="24"/>
      <c r="AQ98" s="24">
        <f t="shared" si="45"/>
        <v>198515.5</v>
      </c>
      <c r="AR98" s="24"/>
      <c r="AS98" s="24">
        <f t="shared" si="46"/>
        <v>198515.5</v>
      </c>
      <c r="AT98" s="24">
        <v>200913.79999999999</v>
      </c>
      <c r="AU98" s="23"/>
      <c r="AV98" s="24">
        <f t="shared" si="47"/>
        <v>200913.79999999999</v>
      </c>
      <c r="AW98" s="23"/>
      <c r="AX98" s="24">
        <f t="shared" si="48"/>
        <v>200913.79999999999</v>
      </c>
      <c r="AY98" s="23"/>
      <c r="AZ98" s="24">
        <f t="shared" si="49"/>
        <v>200913.79999999999</v>
      </c>
      <c r="BA98" s="23"/>
      <c r="BB98" s="24">
        <f t="shared" si="50"/>
        <v>200913.79999999999</v>
      </c>
      <c r="BC98" s="23"/>
      <c r="BD98" s="25">
        <f t="shared" si="51"/>
        <v>200913.79999999999</v>
      </c>
      <c r="BE98" s="24"/>
      <c r="BF98" s="24">
        <f t="shared" si="52"/>
        <v>200913.79999999999</v>
      </c>
      <c r="BG98" s="24"/>
      <c r="BH98" s="24">
        <f t="shared" si="53"/>
        <v>200913.79999999999</v>
      </c>
      <c r="BI98" s="4" t="s">
        <v>117</v>
      </c>
      <c r="BK98" s="39"/>
    </row>
    <row r="99" ht="51.75">
      <c r="A99" s="20" t="s">
        <v>118</v>
      </c>
      <c r="B99" s="58" t="s">
        <v>119</v>
      </c>
      <c r="C99" s="52" t="s">
        <v>35</v>
      </c>
      <c r="D99" s="24">
        <f>D101</f>
        <v>199499.70000000001</v>
      </c>
      <c r="E99" s="24">
        <f>E101</f>
        <v>0</v>
      </c>
      <c r="F99" s="24">
        <f t="shared" si="54"/>
        <v>199499.70000000001</v>
      </c>
      <c r="G99" s="24">
        <f>G101</f>
        <v>-8499.9320000000007</v>
      </c>
      <c r="H99" s="24">
        <f t="shared" si="55"/>
        <v>190999.76800000001</v>
      </c>
      <c r="I99" s="24">
        <f>I101</f>
        <v>0</v>
      </c>
      <c r="J99" s="24">
        <f t="shared" si="56"/>
        <v>190999.76800000001</v>
      </c>
      <c r="K99" s="24">
        <f>K101</f>
        <v>0</v>
      </c>
      <c r="L99" s="24">
        <f t="shared" si="30"/>
        <v>190999.76800000001</v>
      </c>
      <c r="M99" s="24">
        <f>M101</f>
        <v>0</v>
      </c>
      <c r="N99" s="24">
        <f t="shared" si="31"/>
        <v>190999.76800000001</v>
      </c>
      <c r="O99" s="24">
        <f>O101</f>
        <v>0</v>
      </c>
      <c r="P99" s="24">
        <f t="shared" si="32"/>
        <v>190999.76800000001</v>
      </c>
      <c r="Q99" s="24">
        <f>Q101</f>
        <v>0</v>
      </c>
      <c r="R99" s="24">
        <f t="shared" si="33"/>
        <v>190999.76800000001</v>
      </c>
      <c r="S99" s="24">
        <f>S101</f>
        <v>0</v>
      </c>
      <c r="T99" s="24">
        <f t="shared" si="34"/>
        <v>190999.76800000001</v>
      </c>
      <c r="U99" s="24">
        <f>U101</f>
        <v>0</v>
      </c>
      <c r="V99" s="24">
        <f t="shared" si="35"/>
        <v>190999.76800000001</v>
      </c>
      <c r="W99" s="24">
        <f>W101</f>
        <v>0</v>
      </c>
      <c r="X99" s="24">
        <f t="shared" si="36"/>
        <v>190999.76800000001</v>
      </c>
      <c r="Y99" s="24">
        <f>Y101</f>
        <v>0</v>
      </c>
      <c r="Z99" s="24">
        <f>Z101</f>
        <v>0</v>
      </c>
      <c r="AA99" s="24">
        <f t="shared" si="37"/>
        <v>0</v>
      </c>
      <c r="AB99" s="24">
        <f>AB101</f>
        <v>0</v>
      </c>
      <c r="AC99" s="24">
        <f t="shared" si="38"/>
        <v>0</v>
      </c>
      <c r="AD99" s="24">
        <f>AD101</f>
        <v>0</v>
      </c>
      <c r="AE99" s="24">
        <f t="shared" si="39"/>
        <v>0</v>
      </c>
      <c r="AF99" s="24">
        <f>AF101</f>
        <v>0</v>
      </c>
      <c r="AG99" s="24">
        <f t="shared" si="40"/>
        <v>0</v>
      </c>
      <c r="AH99" s="24">
        <f>AH101</f>
        <v>0</v>
      </c>
      <c r="AI99" s="24">
        <f t="shared" si="41"/>
        <v>0</v>
      </c>
      <c r="AJ99" s="24">
        <f>AJ101</f>
        <v>0</v>
      </c>
      <c r="AK99" s="24">
        <f t="shared" si="42"/>
        <v>0</v>
      </c>
      <c r="AL99" s="24">
        <f>AL101</f>
        <v>0</v>
      </c>
      <c r="AM99" s="24">
        <f t="shared" si="43"/>
        <v>0</v>
      </c>
      <c r="AN99" s="24">
        <f>AN101</f>
        <v>0</v>
      </c>
      <c r="AO99" s="24">
        <f t="shared" si="44"/>
        <v>0</v>
      </c>
      <c r="AP99" s="24">
        <f>AP101</f>
        <v>0</v>
      </c>
      <c r="AQ99" s="24">
        <f t="shared" si="45"/>
        <v>0</v>
      </c>
      <c r="AR99" s="24">
        <f>AR101</f>
        <v>0</v>
      </c>
      <c r="AS99" s="24">
        <f t="shared" si="46"/>
        <v>0</v>
      </c>
      <c r="AT99" s="24">
        <f>AT101</f>
        <v>0</v>
      </c>
      <c r="AU99" s="24">
        <f>AU101</f>
        <v>0</v>
      </c>
      <c r="AV99" s="24">
        <f t="shared" si="47"/>
        <v>0</v>
      </c>
      <c r="AW99" s="24">
        <f>AW101</f>
        <v>0</v>
      </c>
      <c r="AX99" s="24">
        <f t="shared" si="48"/>
        <v>0</v>
      </c>
      <c r="AY99" s="24">
        <f>AY101</f>
        <v>0</v>
      </c>
      <c r="AZ99" s="24">
        <f t="shared" si="49"/>
        <v>0</v>
      </c>
      <c r="BA99" s="24">
        <f>BA101</f>
        <v>0</v>
      </c>
      <c r="BB99" s="24">
        <f t="shared" si="50"/>
        <v>0</v>
      </c>
      <c r="BC99" s="24">
        <f>BC101</f>
        <v>0</v>
      </c>
      <c r="BD99" s="25">
        <f t="shared" si="51"/>
        <v>0</v>
      </c>
      <c r="BE99" s="24">
        <f>BE101</f>
        <v>0</v>
      </c>
      <c r="BF99" s="24">
        <f t="shared" si="52"/>
        <v>0</v>
      </c>
      <c r="BG99" s="24">
        <f>BG101</f>
        <v>0</v>
      </c>
      <c r="BH99" s="24">
        <f t="shared" si="53"/>
        <v>0</v>
      </c>
      <c r="BK99" s="39"/>
    </row>
    <row r="100" ht="17.25">
      <c r="A100" s="20"/>
      <c r="B100" s="37" t="s">
        <v>27</v>
      </c>
      <c r="C100" s="52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5"/>
      <c r="BE100" s="24"/>
      <c r="BF100" s="24"/>
      <c r="BG100" s="24"/>
      <c r="BH100" s="24"/>
      <c r="BK100" s="39"/>
    </row>
    <row r="101" ht="17.25">
      <c r="A101" s="20"/>
      <c r="B101" s="37" t="s">
        <v>30</v>
      </c>
      <c r="C101" s="48" t="s">
        <v>26</v>
      </c>
      <c r="D101" s="24">
        <v>199499.70000000001</v>
      </c>
      <c r="E101" s="24"/>
      <c r="F101" s="24">
        <f t="shared" ref="F101:F164" si="57">D101+E101</f>
        <v>199499.70000000001</v>
      </c>
      <c r="G101" s="24">
        <v>-8499.9320000000007</v>
      </c>
      <c r="H101" s="24">
        <f t="shared" ref="H101:H164" si="58">F101+G101</f>
        <v>190999.76800000001</v>
      </c>
      <c r="I101" s="24"/>
      <c r="J101" s="24">
        <f t="shared" ref="J101:J164" si="59">H101+I101</f>
        <v>190999.76800000001</v>
      </c>
      <c r="K101" s="24"/>
      <c r="L101" s="24">
        <f t="shared" ref="L101:L164" si="60">J101+K101</f>
        <v>190999.76800000001</v>
      </c>
      <c r="M101" s="24"/>
      <c r="N101" s="24">
        <f t="shared" ref="N101:N164" si="61">L101+M101</f>
        <v>190999.76800000001</v>
      </c>
      <c r="O101" s="24"/>
      <c r="P101" s="24">
        <f t="shared" ref="P101:P164" si="62">N101+O101</f>
        <v>190999.76800000001</v>
      </c>
      <c r="Q101" s="24"/>
      <c r="R101" s="24">
        <f t="shared" ref="R101:R164" si="63">P101+Q101</f>
        <v>190999.76800000001</v>
      </c>
      <c r="S101" s="24"/>
      <c r="T101" s="24">
        <f t="shared" ref="T101:T164" si="64">R101+S101</f>
        <v>190999.76800000001</v>
      </c>
      <c r="U101" s="24"/>
      <c r="V101" s="24">
        <f t="shared" ref="V101:V164" si="65">T101+U101</f>
        <v>190999.76800000001</v>
      </c>
      <c r="W101" s="24"/>
      <c r="X101" s="24">
        <f t="shared" ref="X101:X164" si="66">V101+W101</f>
        <v>190999.76800000001</v>
      </c>
      <c r="Y101" s="24">
        <v>0</v>
      </c>
      <c r="Z101" s="24"/>
      <c r="AA101" s="24">
        <f t="shared" ref="AA101:AA164" si="67">Y101+Z101</f>
        <v>0</v>
      </c>
      <c r="AB101" s="24"/>
      <c r="AC101" s="24">
        <f t="shared" ref="AC101:AC164" si="68">AA101+AB101</f>
        <v>0</v>
      </c>
      <c r="AD101" s="24"/>
      <c r="AE101" s="24">
        <f t="shared" ref="AE101:AE164" si="69">AC101+AD101</f>
        <v>0</v>
      </c>
      <c r="AF101" s="24"/>
      <c r="AG101" s="24">
        <f t="shared" ref="AG101:AG164" si="70">AE101+AF101</f>
        <v>0</v>
      </c>
      <c r="AH101" s="24"/>
      <c r="AI101" s="24">
        <f t="shared" ref="AI101:AI164" si="71">AG101+AH101</f>
        <v>0</v>
      </c>
      <c r="AJ101" s="24"/>
      <c r="AK101" s="24">
        <f t="shared" ref="AK101:AK164" si="72">AI101+AJ101</f>
        <v>0</v>
      </c>
      <c r="AL101" s="24"/>
      <c r="AM101" s="24">
        <f t="shared" ref="AM101:AM164" si="73">AK101+AL101</f>
        <v>0</v>
      </c>
      <c r="AN101" s="24"/>
      <c r="AO101" s="24">
        <f t="shared" ref="AO101:AO164" si="74">AM101+AN101</f>
        <v>0</v>
      </c>
      <c r="AP101" s="24"/>
      <c r="AQ101" s="24">
        <f t="shared" ref="AQ101:AQ164" si="75">AO101+AP101</f>
        <v>0</v>
      </c>
      <c r="AR101" s="24"/>
      <c r="AS101" s="24">
        <f t="shared" ref="AS101:AS164" si="76">AQ101+AR101</f>
        <v>0</v>
      </c>
      <c r="AT101" s="24">
        <v>0</v>
      </c>
      <c r="AU101" s="24"/>
      <c r="AV101" s="24">
        <f t="shared" ref="AV101:AV164" si="77">AT101+AU101</f>
        <v>0</v>
      </c>
      <c r="AW101" s="24"/>
      <c r="AX101" s="24">
        <f t="shared" ref="AX101:AX164" si="78">AV101+AW101</f>
        <v>0</v>
      </c>
      <c r="AY101" s="24"/>
      <c r="AZ101" s="24">
        <f t="shared" ref="AZ101:AZ164" si="79">AX101+AY101</f>
        <v>0</v>
      </c>
      <c r="BA101" s="24"/>
      <c r="BB101" s="24">
        <f t="shared" ref="BB101:BB164" si="80">AZ101+BA101</f>
        <v>0</v>
      </c>
      <c r="BC101" s="24"/>
      <c r="BD101" s="25">
        <f t="shared" ref="BD101:BD164" si="81">BB101+BC101</f>
        <v>0</v>
      </c>
      <c r="BE101" s="24"/>
      <c r="BF101" s="24">
        <f t="shared" ref="BF101:BF164" si="82">BD101+BE101</f>
        <v>0</v>
      </c>
      <c r="BG101" s="24"/>
      <c r="BH101" s="24">
        <f t="shared" ref="BH101:BH164" si="83">BF101+BG101</f>
        <v>0</v>
      </c>
      <c r="BI101" s="4" t="s">
        <v>120</v>
      </c>
      <c r="BK101" s="39"/>
    </row>
    <row r="102" ht="51.75">
      <c r="A102" s="20" t="s">
        <v>121</v>
      </c>
      <c r="B102" s="58" t="s">
        <v>122</v>
      </c>
      <c r="C102" s="52" t="s">
        <v>35</v>
      </c>
      <c r="D102" s="24">
        <f>D104</f>
        <v>225264.29999999999</v>
      </c>
      <c r="E102" s="24">
        <f>E104</f>
        <v>0</v>
      </c>
      <c r="F102" s="24">
        <f t="shared" si="57"/>
        <v>225264.29999999999</v>
      </c>
      <c r="G102" s="24">
        <f>G104</f>
        <v>-37612.404000000002</v>
      </c>
      <c r="H102" s="24">
        <f t="shared" si="58"/>
        <v>187651.89600000001</v>
      </c>
      <c r="I102" s="24">
        <f>I104</f>
        <v>0</v>
      </c>
      <c r="J102" s="24">
        <f t="shared" si="59"/>
        <v>187651.89600000001</v>
      </c>
      <c r="K102" s="24">
        <f>K104</f>
        <v>0</v>
      </c>
      <c r="L102" s="24">
        <f t="shared" si="60"/>
        <v>187651.89600000001</v>
      </c>
      <c r="M102" s="24">
        <f>M104</f>
        <v>0</v>
      </c>
      <c r="N102" s="24">
        <f t="shared" si="61"/>
        <v>187651.89600000001</v>
      </c>
      <c r="O102" s="24">
        <f>O104</f>
        <v>0</v>
      </c>
      <c r="P102" s="24">
        <f t="shared" si="62"/>
        <v>187651.89600000001</v>
      </c>
      <c r="Q102" s="24">
        <f>Q104</f>
        <v>0</v>
      </c>
      <c r="R102" s="24">
        <f t="shared" si="63"/>
        <v>187651.89600000001</v>
      </c>
      <c r="S102" s="24">
        <f>S104</f>
        <v>0</v>
      </c>
      <c r="T102" s="24">
        <f t="shared" si="64"/>
        <v>187651.89600000001</v>
      </c>
      <c r="U102" s="24">
        <f>U104</f>
        <v>0</v>
      </c>
      <c r="V102" s="24">
        <f t="shared" si="65"/>
        <v>187651.89600000001</v>
      </c>
      <c r="W102" s="24">
        <f>W104</f>
        <v>0</v>
      </c>
      <c r="X102" s="24">
        <f t="shared" si="66"/>
        <v>187651.89600000001</v>
      </c>
      <c r="Y102" s="24">
        <f>Y104</f>
        <v>0</v>
      </c>
      <c r="Z102" s="24">
        <f>Z104</f>
        <v>0</v>
      </c>
      <c r="AA102" s="24">
        <f t="shared" si="67"/>
        <v>0</v>
      </c>
      <c r="AB102" s="24">
        <f>AB104</f>
        <v>0</v>
      </c>
      <c r="AC102" s="24">
        <f t="shared" si="68"/>
        <v>0</v>
      </c>
      <c r="AD102" s="24">
        <f>AD104</f>
        <v>0</v>
      </c>
      <c r="AE102" s="24">
        <f t="shared" si="69"/>
        <v>0</v>
      </c>
      <c r="AF102" s="24">
        <f>AF104</f>
        <v>0</v>
      </c>
      <c r="AG102" s="24">
        <f t="shared" si="70"/>
        <v>0</v>
      </c>
      <c r="AH102" s="24">
        <f>AH104</f>
        <v>0</v>
      </c>
      <c r="AI102" s="24">
        <f t="shared" si="71"/>
        <v>0</v>
      </c>
      <c r="AJ102" s="24">
        <f>AJ104</f>
        <v>0</v>
      </c>
      <c r="AK102" s="24">
        <f t="shared" si="72"/>
        <v>0</v>
      </c>
      <c r="AL102" s="24">
        <f>AL104</f>
        <v>0</v>
      </c>
      <c r="AM102" s="24">
        <f t="shared" si="73"/>
        <v>0</v>
      </c>
      <c r="AN102" s="24">
        <f>AN104</f>
        <v>0</v>
      </c>
      <c r="AO102" s="24">
        <f t="shared" si="74"/>
        <v>0</v>
      </c>
      <c r="AP102" s="24">
        <f>AP104</f>
        <v>0</v>
      </c>
      <c r="AQ102" s="24">
        <f t="shared" si="75"/>
        <v>0</v>
      </c>
      <c r="AR102" s="24">
        <f>AR104</f>
        <v>0</v>
      </c>
      <c r="AS102" s="24">
        <f t="shared" si="76"/>
        <v>0</v>
      </c>
      <c r="AT102" s="24">
        <f>AT104</f>
        <v>0</v>
      </c>
      <c r="AU102" s="24">
        <f>AU104</f>
        <v>0</v>
      </c>
      <c r="AV102" s="24">
        <f t="shared" si="77"/>
        <v>0</v>
      </c>
      <c r="AW102" s="24">
        <f>AW104</f>
        <v>0</v>
      </c>
      <c r="AX102" s="24">
        <f t="shared" si="78"/>
        <v>0</v>
      </c>
      <c r="AY102" s="24">
        <f>AY104</f>
        <v>0</v>
      </c>
      <c r="AZ102" s="24">
        <f t="shared" si="79"/>
        <v>0</v>
      </c>
      <c r="BA102" s="24">
        <f>BA104</f>
        <v>0</v>
      </c>
      <c r="BB102" s="24">
        <f t="shared" si="80"/>
        <v>0</v>
      </c>
      <c r="BC102" s="24">
        <f>BC104</f>
        <v>0</v>
      </c>
      <c r="BD102" s="25">
        <f t="shared" si="81"/>
        <v>0</v>
      </c>
      <c r="BE102" s="24">
        <f>BE104</f>
        <v>0</v>
      </c>
      <c r="BF102" s="24">
        <f t="shared" si="82"/>
        <v>0</v>
      </c>
      <c r="BG102" s="24">
        <f>BG104</f>
        <v>0</v>
      </c>
      <c r="BH102" s="24">
        <f t="shared" si="83"/>
        <v>0</v>
      </c>
      <c r="BK102" s="39"/>
    </row>
    <row r="103" ht="17.25">
      <c r="A103" s="20"/>
      <c r="B103" s="37" t="s">
        <v>27</v>
      </c>
      <c r="C103" s="52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5"/>
      <c r="BE103" s="24"/>
      <c r="BF103" s="24"/>
      <c r="BG103" s="24"/>
      <c r="BH103" s="24"/>
      <c r="BK103" s="39"/>
    </row>
    <row r="104" ht="17.25">
      <c r="A104" s="20"/>
      <c r="B104" s="37" t="s">
        <v>30</v>
      </c>
      <c r="C104" s="51" t="s">
        <v>26</v>
      </c>
      <c r="D104" s="24">
        <v>225264.29999999999</v>
      </c>
      <c r="E104" s="24"/>
      <c r="F104" s="24">
        <f t="shared" si="57"/>
        <v>225264.29999999999</v>
      </c>
      <c r="G104" s="24">
        <v>-37612.404000000002</v>
      </c>
      <c r="H104" s="24">
        <f t="shared" si="58"/>
        <v>187651.89600000001</v>
      </c>
      <c r="I104" s="24"/>
      <c r="J104" s="24">
        <f t="shared" si="59"/>
        <v>187651.89600000001</v>
      </c>
      <c r="K104" s="24"/>
      <c r="L104" s="24">
        <f t="shared" si="60"/>
        <v>187651.89600000001</v>
      </c>
      <c r="M104" s="24"/>
      <c r="N104" s="24">
        <f t="shared" si="61"/>
        <v>187651.89600000001</v>
      </c>
      <c r="O104" s="24"/>
      <c r="P104" s="24">
        <f t="shared" si="62"/>
        <v>187651.89600000001</v>
      </c>
      <c r="Q104" s="24"/>
      <c r="R104" s="24">
        <f t="shared" si="63"/>
        <v>187651.89600000001</v>
      </c>
      <c r="S104" s="24"/>
      <c r="T104" s="24">
        <f t="shared" si="64"/>
        <v>187651.89600000001</v>
      </c>
      <c r="U104" s="24"/>
      <c r="V104" s="24">
        <f t="shared" si="65"/>
        <v>187651.89600000001</v>
      </c>
      <c r="W104" s="24"/>
      <c r="X104" s="24">
        <f t="shared" si="66"/>
        <v>187651.89600000001</v>
      </c>
      <c r="Y104" s="24">
        <v>0</v>
      </c>
      <c r="Z104" s="24"/>
      <c r="AA104" s="24">
        <f t="shared" si="67"/>
        <v>0</v>
      </c>
      <c r="AB104" s="24"/>
      <c r="AC104" s="24">
        <f t="shared" si="68"/>
        <v>0</v>
      </c>
      <c r="AD104" s="24"/>
      <c r="AE104" s="24">
        <f t="shared" si="69"/>
        <v>0</v>
      </c>
      <c r="AF104" s="24"/>
      <c r="AG104" s="24">
        <f t="shared" si="70"/>
        <v>0</v>
      </c>
      <c r="AH104" s="24"/>
      <c r="AI104" s="24">
        <f t="shared" si="71"/>
        <v>0</v>
      </c>
      <c r="AJ104" s="24"/>
      <c r="AK104" s="24">
        <f t="shared" si="72"/>
        <v>0</v>
      </c>
      <c r="AL104" s="24"/>
      <c r="AM104" s="24">
        <f t="shared" si="73"/>
        <v>0</v>
      </c>
      <c r="AN104" s="24"/>
      <c r="AO104" s="24">
        <f t="shared" si="74"/>
        <v>0</v>
      </c>
      <c r="AP104" s="24"/>
      <c r="AQ104" s="24">
        <f t="shared" si="75"/>
        <v>0</v>
      </c>
      <c r="AR104" s="24"/>
      <c r="AS104" s="24">
        <f t="shared" si="76"/>
        <v>0</v>
      </c>
      <c r="AT104" s="24">
        <v>0</v>
      </c>
      <c r="AU104" s="24"/>
      <c r="AV104" s="24">
        <f t="shared" si="77"/>
        <v>0</v>
      </c>
      <c r="AW104" s="24"/>
      <c r="AX104" s="24">
        <f t="shared" si="78"/>
        <v>0</v>
      </c>
      <c r="AY104" s="24"/>
      <c r="AZ104" s="24">
        <f t="shared" si="79"/>
        <v>0</v>
      </c>
      <c r="BA104" s="24"/>
      <c r="BB104" s="24">
        <f t="shared" si="80"/>
        <v>0</v>
      </c>
      <c r="BC104" s="24"/>
      <c r="BD104" s="25">
        <f t="shared" si="81"/>
        <v>0</v>
      </c>
      <c r="BE104" s="24"/>
      <c r="BF104" s="24">
        <f t="shared" si="82"/>
        <v>0</v>
      </c>
      <c r="BG104" s="24"/>
      <c r="BH104" s="24">
        <f t="shared" si="83"/>
        <v>0</v>
      </c>
      <c r="BI104" s="4" t="s">
        <v>120</v>
      </c>
      <c r="BK104" s="39"/>
    </row>
    <row r="105" ht="51.75">
      <c r="A105" s="20" t="s">
        <v>123</v>
      </c>
      <c r="B105" s="37" t="s">
        <v>124</v>
      </c>
      <c r="C105" s="52" t="s">
        <v>35</v>
      </c>
      <c r="D105" s="24">
        <f>D109</f>
        <v>346343.09999999998</v>
      </c>
      <c r="E105" s="24">
        <f>E109</f>
        <v>0</v>
      </c>
      <c r="F105" s="24">
        <f t="shared" si="57"/>
        <v>346343.09999999998</v>
      </c>
      <c r="G105" s="24">
        <f>G109+G110</f>
        <v>-346343.09999999998</v>
      </c>
      <c r="H105" s="24">
        <f t="shared" si="58"/>
        <v>0</v>
      </c>
      <c r="I105" s="24">
        <f>I109+I110</f>
        <v>0</v>
      </c>
      <c r="J105" s="24">
        <f t="shared" si="59"/>
        <v>0</v>
      </c>
      <c r="K105" s="24">
        <f>K109+K110+K108</f>
        <v>69400.667000000001</v>
      </c>
      <c r="L105" s="24">
        <f t="shared" si="60"/>
        <v>69400.667000000001</v>
      </c>
      <c r="M105" s="24">
        <f>M109+M110+M108+M107</f>
        <v>105000</v>
      </c>
      <c r="N105" s="24">
        <f t="shared" si="61"/>
        <v>174400.66699999999</v>
      </c>
      <c r="O105" s="24">
        <f>O109+O110+O108+O107</f>
        <v>0</v>
      </c>
      <c r="P105" s="24">
        <f t="shared" si="62"/>
        <v>174400.66699999999</v>
      </c>
      <c r="Q105" s="24">
        <f>Q109+Q110+Q108+Q107</f>
        <v>0</v>
      </c>
      <c r="R105" s="24">
        <f t="shared" si="63"/>
        <v>174400.66699999999</v>
      </c>
      <c r="S105" s="24">
        <f>S109+S110+S108+S107</f>
        <v>0</v>
      </c>
      <c r="T105" s="24">
        <f t="shared" si="64"/>
        <v>174400.66699999999</v>
      </c>
      <c r="U105" s="24">
        <f>U109+U110+U108+U107</f>
        <v>0</v>
      </c>
      <c r="V105" s="24">
        <f t="shared" si="65"/>
        <v>174400.66699999999</v>
      </c>
      <c r="W105" s="24">
        <f>W109+W110+W108+W107</f>
        <v>46943.555</v>
      </c>
      <c r="X105" s="24">
        <f t="shared" si="66"/>
        <v>221344.22200000001</v>
      </c>
      <c r="Y105" s="24">
        <f>Y109</f>
        <v>0</v>
      </c>
      <c r="Z105" s="24">
        <f>Z109</f>
        <v>0</v>
      </c>
      <c r="AA105" s="24">
        <f t="shared" si="67"/>
        <v>0</v>
      </c>
      <c r="AB105" s="24">
        <f>AB109+AB110+AB108</f>
        <v>641718.24800000002</v>
      </c>
      <c r="AC105" s="24">
        <f t="shared" si="68"/>
        <v>641718.24800000002</v>
      </c>
      <c r="AD105" s="24">
        <f>AD109+AD110+AD108</f>
        <v>-69400.667000000001</v>
      </c>
      <c r="AE105" s="24">
        <f t="shared" si="69"/>
        <v>572317.58100000001</v>
      </c>
      <c r="AF105" s="24">
        <f>AF109+AF110+AF108</f>
        <v>0</v>
      </c>
      <c r="AG105" s="24">
        <f t="shared" si="70"/>
        <v>572317.58100000001</v>
      </c>
      <c r="AH105" s="24">
        <f>AH109+AH110+AH108+AH107</f>
        <v>-105000</v>
      </c>
      <c r="AI105" s="24">
        <f t="shared" si="71"/>
        <v>467317.58100000001</v>
      </c>
      <c r="AJ105" s="24">
        <f>AJ109+AJ110+AJ108+AJ107</f>
        <v>0</v>
      </c>
      <c r="AK105" s="24">
        <f t="shared" si="72"/>
        <v>467317.58100000001</v>
      </c>
      <c r="AL105" s="24">
        <f>AL109+AL110+AL108+AL107</f>
        <v>0</v>
      </c>
      <c r="AM105" s="24">
        <f t="shared" si="73"/>
        <v>467317.58100000001</v>
      </c>
      <c r="AN105" s="24">
        <f>AN109+AN110+AN108+AN107</f>
        <v>0</v>
      </c>
      <c r="AO105" s="24">
        <f t="shared" si="74"/>
        <v>467317.58100000001</v>
      </c>
      <c r="AP105" s="24">
        <f>AP109+AP110+AP108+AP107</f>
        <v>0</v>
      </c>
      <c r="AQ105" s="24">
        <f t="shared" si="75"/>
        <v>467317.58100000001</v>
      </c>
      <c r="AR105" s="24">
        <f>AR109+AR110+AR108+AR107</f>
        <v>-46943.555</v>
      </c>
      <c r="AS105" s="24">
        <f t="shared" si="76"/>
        <v>420374.02600000001</v>
      </c>
      <c r="AT105" s="24">
        <f>AT109</f>
        <v>0</v>
      </c>
      <c r="AU105" s="24">
        <f>AU109</f>
        <v>0</v>
      </c>
      <c r="AV105" s="24">
        <f t="shared" si="77"/>
        <v>0</v>
      </c>
      <c r="AW105" s="24">
        <f>AW109+AW110</f>
        <v>0</v>
      </c>
      <c r="AX105" s="24">
        <f t="shared" si="78"/>
        <v>0</v>
      </c>
      <c r="AY105" s="24">
        <f>AY109+AY110+AY108</f>
        <v>0</v>
      </c>
      <c r="AZ105" s="24">
        <f t="shared" si="79"/>
        <v>0</v>
      </c>
      <c r="BA105" s="24">
        <f>BA109+BA110+BA108+BA107</f>
        <v>0</v>
      </c>
      <c r="BB105" s="24">
        <f t="shared" si="80"/>
        <v>0</v>
      </c>
      <c r="BC105" s="24">
        <f>BC109+BC110+BC108+BC107</f>
        <v>0</v>
      </c>
      <c r="BD105" s="25">
        <f t="shared" si="81"/>
        <v>0</v>
      </c>
      <c r="BE105" s="24">
        <f>BE109+BE110+BE108+BE107</f>
        <v>0</v>
      </c>
      <c r="BF105" s="24">
        <f t="shared" si="82"/>
        <v>0</v>
      </c>
      <c r="BG105" s="24">
        <f>BG109+BG110+BG108+BG107</f>
        <v>0</v>
      </c>
      <c r="BH105" s="24">
        <f t="shared" si="83"/>
        <v>0</v>
      </c>
      <c r="BK105" s="39"/>
    </row>
    <row r="106" ht="17.25">
      <c r="A106" s="20"/>
      <c r="B106" s="37" t="s">
        <v>27</v>
      </c>
      <c r="C106" s="52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5"/>
      <c r="BE106" s="24"/>
      <c r="BF106" s="24"/>
      <c r="BG106" s="24"/>
      <c r="BH106" s="24"/>
      <c r="BK106" s="39"/>
    </row>
    <row r="107" ht="17.25" hidden="1">
      <c r="A107" s="20"/>
      <c r="B107" s="37" t="s">
        <v>28</v>
      </c>
      <c r="C107" s="52"/>
      <c r="D107" s="43"/>
      <c r="E107" s="24"/>
      <c r="F107" s="24"/>
      <c r="G107" s="24"/>
      <c r="H107" s="24"/>
      <c r="I107" s="24"/>
      <c r="J107" s="24"/>
      <c r="K107" s="24"/>
      <c r="L107" s="24"/>
      <c r="M107" s="24">
        <v>95000</v>
      </c>
      <c r="N107" s="24">
        <f t="shared" si="61"/>
        <v>95000</v>
      </c>
      <c r="O107" s="24"/>
      <c r="P107" s="24">
        <f t="shared" si="62"/>
        <v>95000</v>
      </c>
      <c r="Q107" s="24"/>
      <c r="R107" s="24">
        <f t="shared" si="63"/>
        <v>95000</v>
      </c>
      <c r="S107" s="24"/>
      <c r="T107" s="24">
        <f t="shared" si="64"/>
        <v>95000</v>
      </c>
      <c r="U107" s="24"/>
      <c r="V107" s="24">
        <f t="shared" si="65"/>
        <v>95000</v>
      </c>
      <c r="W107" s="42">
        <v>-95000</v>
      </c>
      <c r="X107" s="24">
        <f t="shared" si="66"/>
        <v>0</v>
      </c>
      <c r="Y107" s="43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>
        <f t="shared" si="71"/>
        <v>0</v>
      </c>
      <c r="AJ107" s="24"/>
      <c r="AK107" s="24">
        <f t="shared" si="72"/>
        <v>0</v>
      </c>
      <c r="AL107" s="24"/>
      <c r="AM107" s="24">
        <f t="shared" si="73"/>
        <v>0</v>
      </c>
      <c r="AN107" s="24"/>
      <c r="AO107" s="24">
        <f t="shared" si="74"/>
        <v>0</v>
      </c>
      <c r="AP107" s="24"/>
      <c r="AQ107" s="24">
        <f t="shared" si="75"/>
        <v>0</v>
      </c>
      <c r="AR107" s="42"/>
      <c r="AS107" s="24">
        <f t="shared" si="76"/>
        <v>0</v>
      </c>
      <c r="AT107" s="43"/>
      <c r="AU107" s="43"/>
      <c r="AV107" s="24"/>
      <c r="AW107" s="24"/>
      <c r="AX107" s="24"/>
      <c r="AY107" s="24"/>
      <c r="AZ107" s="24"/>
      <c r="BA107" s="24"/>
      <c r="BB107" s="24">
        <f t="shared" si="80"/>
        <v>0</v>
      </c>
      <c r="BC107" s="24"/>
      <c r="BD107" s="25">
        <f t="shared" si="81"/>
        <v>0</v>
      </c>
      <c r="BE107" s="24"/>
      <c r="BF107" s="24">
        <f t="shared" si="82"/>
        <v>0</v>
      </c>
      <c r="BG107" s="42"/>
      <c r="BH107" s="24">
        <f t="shared" si="83"/>
        <v>0</v>
      </c>
      <c r="BI107" s="4" t="s">
        <v>125</v>
      </c>
      <c r="BJ107" s="5" t="s">
        <v>29</v>
      </c>
      <c r="BK107" s="39"/>
    </row>
    <row r="108" ht="17.25">
      <c r="A108" s="20"/>
      <c r="B108" s="37" t="s">
        <v>30</v>
      </c>
      <c r="C108" s="51" t="s">
        <v>26</v>
      </c>
      <c r="D108" s="24"/>
      <c r="E108" s="24"/>
      <c r="F108" s="24">
        <f t="shared" si="57"/>
        <v>0</v>
      </c>
      <c r="G108" s="24"/>
      <c r="H108" s="24">
        <f t="shared" si="58"/>
        <v>0</v>
      </c>
      <c r="I108" s="24"/>
      <c r="J108" s="24">
        <f t="shared" si="59"/>
        <v>0</v>
      </c>
      <c r="K108" s="24">
        <v>20000</v>
      </c>
      <c r="L108" s="24">
        <f t="shared" si="60"/>
        <v>20000</v>
      </c>
      <c r="M108" s="24">
        <v>10000</v>
      </c>
      <c r="N108" s="24">
        <f t="shared" si="61"/>
        <v>30000</v>
      </c>
      <c r="O108" s="24"/>
      <c r="P108" s="24">
        <f t="shared" si="62"/>
        <v>30000</v>
      </c>
      <c r="Q108" s="24"/>
      <c r="R108" s="24">
        <f t="shared" si="63"/>
        <v>30000</v>
      </c>
      <c r="S108" s="24"/>
      <c r="T108" s="24">
        <f t="shared" si="64"/>
        <v>30000</v>
      </c>
      <c r="U108" s="24"/>
      <c r="V108" s="24">
        <f t="shared" si="65"/>
        <v>30000</v>
      </c>
      <c r="W108" s="24">
        <v>12915.311</v>
      </c>
      <c r="X108" s="24">
        <f t="shared" si="66"/>
        <v>42915.311000000002</v>
      </c>
      <c r="Y108" s="24"/>
      <c r="Z108" s="24"/>
      <c r="AA108" s="24"/>
      <c r="AB108" s="24">
        <v>641718.24800000002</v>
      </c>
      <c r="AC108" s="24">
        <f t="shared" si="68"/>
        <v>641718.24800000002</v>
      </c>
      <c r="AD108" s="24">
        <v>-69400.667000000001</v>
      </c>
      <c r="AE108" s="24">
        <f t="shared" si="69"/>
        <v>572317.58100000001</v>
      </c>
      <c r="AF108" s="24"/>
      <c r="AG108" s="24">
        <f t="shared" si="70"/>
        <v>572317.58100000001</v>
      </c>
      <c r="AH108" s="24">
        <f>-10000-95000</f>
        <v>-105000</v>
      </c>
      <c r="AI108" s="24">
        <f t="shared" si="71"/>
        <v>467317.58100000001</v>
      </c>
      <c r="AJ108" s="24"/>
      <c r="AK108" s="24">
        <f t="shared" si="72"/>
        <v>467317.58100000001</v>
      </c>
      <c r="AL108" s="24"/>
      <c r="AM108" s="24">
        <f t="shared" si="73"/>
        <v>467317.58100000001</v>
      </c>
      <c r="AN108" s="24"/>
      <c r="AO108" s="24">
        <f t="shared" si="74"/>
        <v>467317.58100000001</v>
      </c>
      <c r="AP108" s="24"/>
      <c r="AQ108" s="24">
        <f t="shared" si="75"/>
        <v>467317.58100000001</v>
      </c>
      <c r="AR108" s="24">
        <v>-46943.555</v>
      </c>
      <c r="AS108" s="24">
        <f t="shared" si="76"/>
        <v>420374.02600000001</v>
      </c>
      <c r="AT108" s="24"/>
      <c r="AU108" s="24"/>
      <c r="AV108" s="24"/>
      <c r="AW108" s="24"/>
      <c r="AX108" s="24"/>
      <c r="AY108" s="24"/>
      <c r="AZ108" s="24">
        <f t="shared" si="79"/>
        <v>0</v>
      </c>
      <c r="BA108" s="24"/>
      <c r="BB108" s="24">
        <f t="shared" si="80"/>
        <v>0</v>
      </c>
      <c r="BC108" s="24"/>
      <c r="BD108" s="25">
        <f t="shared" si="81"/>
        <v>0</v>
      </c>
      <c r="BE108" s="24"/>
      <c r="BF108" s="24">
        <f t="shared" si="82"/>
        <v>0</v>
      </c>
      <c r="BG108" s="24"/>
      <c r="BH108" s="24">
        <f t="shared" si="83"/>
        <v>0</v>
      </c>
      <c r="BI108" s="4" t="s">
        <v>120</v>
      </c>
      <c r="BK108" s="39"/>
    </row>
    <row r="109" ht="17.25">
      <c r="A109" s="20"/>
      <c r="B109" s="37" t="s">
        <v>51</v>
      </c>
      <c r="C109" s="51" t="s">
        <v>26</v>
      </c>
      <c r="D109" s="24">
        <v>346343.09999999998</v>
      </c>
      <c r="E109" s="24"/>
      <c r="F109" s="24">
        <f t="shared" si="57"/>
        <v>346343.09999999998</v>
      </c>
      <c r="G109" s="24">
        <v>-346343.09999999998</v>
      </c>
      <c r="H109" s="24">
        <f t="shared" si="58"/>
        <v>0</v>
      </c>
      <c r="I109" s="24"/>
      <c r="J109" s="24">
        <f t="shared" si="59"/>
        <v>0</v>
      </c>
      <c r="K109" s="24">
        <v>49400.667000000001</v>
      </c>
      <c r="L109" s="24">
        <f t="shared" si="60"/>
        <v>49400.667000000001</v>
      </c>
      <c r="M109" s="24"/>
      <c r="N109" s="24">
        <f t="shared" si="61"/>
        <v>49400.667000000001</v>
      </c>
      <c r="O109" s="24"/>
      <c r="P109" s="24">
        <f t="shared" si="62"/>
        <v>49400.667000000001</v>
      </c>
      <c r="Q109" s="24"/>
      <c r="R109" s="24">
        <f t="shared" si="63"/>
        <v>49400.667000000001</v>
      </c>
      <c r="S109" s="24"/>
      <c r="T109" s="24">
        <f t="shared" si="64"/>
        <v>49400.667000000001</v>
      </c>
      <c r="U109" s="24"/>
      <c r="V109" s="24">
        <f t="shared" si="65"/>
        <v>49400.667000000001</v>
      </c>
      <c r="W109" s="24">
        <v>129028.24400000001</v>
      </c>
      <c r="X109" s="24">
        <f t="shared" si="66"/>
        <v>178428.91099999999</v>
      </c>
      <c r="Y109" s="24">
        <v>0</v>
      </c>
      <c r="Z109" s="24"/>
      <c r="AA109" s="24">
        <f t="shared" si="67"/>
        <v>0</v>
      </c>
      <c r="AB109" s="24"/>
      <c r="AC109" s="24">
        <f t="shared" si="68"/>
        <v>0</v>
      </c>
      <c r="AD109" s="24"/>
      <c r="AE109" s="24">
        <f t="shared" si="69"/>
        <v>0</v>
      </c>
      <c r="AF109" s="24"/>
      <c r="AG109" s="24">
        <f t="shared" si="70"/>
        <v>0</v>
      </c>
      <c r="AH109" s="24"/>
      <c r="AI109" s="24">
        <f t="shared" si="71"/>
        <v>0</v>
      </c>
      <c r="AJ109" s="24"/>
      <c r="AK109" s="24">
        <f t="shared" si="72"/>
        <v>0</v>
      </c>
      <c r="AL109" s="24"/>
      <c r="AM109" s="24">
        <f t="shared" si="73"/>
        <v>0</v>
      </c>
      <c r="AN109" s="24"/>
      <c r="AO109" s="24">
        <f t="shared" si="74"/>
        <v>0</v>
      </c>
      <c r="AP109" s="24"/>
      <c r="AQ109" s="24">
        <f t="shared" si="75"/>
        <v>0</v>
      </c>
      <c r="AR109" s="24"/>
      <c r="AS109" s="24">
        <f t="shared" si="76"/>
        <v>0</v>
      </c>
      <c r="AT109" s="24">
        <v>0</v>
      </c>
      <c r="AU109" s="24"/>
      <c r="AV109" s="24">
        <f t="shared" si="77"/>
        <v>0</v>
      </c>
      <c r="AW109" s="24"/>
      <c r="AX109" s="24">
        <f t="shared" si="78"/>
        <v>0</v>
      </c>
      <c r="AY109" s="24"/>
      <c r="AZ109" s="24">
        <f t="shared" si="79"/>
        <v>0</v>
      </c>
      <c r="BA109" s="24"/>
      <c r="BB109" s="24">
        <f t="shared" si="80"/>
        <v>0</v>
      </c>
      <c r="BC109" s="24"/>
      <c r="BD109" s="25">
        <f t="shared" si="81"/>
        <v>0</v>
      </c>
      <c r="BE109" s="24"/>
      <c r="BF109" s="24">
        <f t="shared" si="82"/>
        <v>0</v>
      </c>
      <c r="BG109" s="24"/>
      <c r="BH109" s="24">
        <f t="shared" si="83"/>
        <v>0</v>
      </c>
      <c r="BI109" s="4" t="s">
        <v>111</v>
      </c>
      <c r="BK109" s="39"/>
    </row>
    <row r="110" ht="17.25" hidden="1">
      <c r="A110" s="20"/>
      <c r="B110" s="37" t="s">
        <v>30</v>
      </c>
      <c r="C110" s="52"/>
      <c r="D110" s="43"/>
      <c r="E110" s="24"/>
      <c r="F110" s="24"/>
      <c r="G110" s="24"/>
      <c r="H110" s="24">
        <f t="shared" si="58"/>
        <v>0</v>
      </c>
      <c r="I110" s="24"/>
      <c r="J110" s="24">
        <f t="shared" si="59"/>
        <v>0</v>
      </c>
      <c r="K110" s="24"/>
      <c r="L110" s="24">
        <f t="shared" si="60"/>
        <v>0</v>
      </c>
      <c r="M110" s="24"/>
      <c r="N110" s="24">
        <f t="shared" si="61"/>
        <v>0</v>
      </c>
      <c r="O110" s="24"/>
      <c r="P110" s="24">
        <f t="shared" si="62"/>
        <v>0</v>
      </c>
      <c r="Q110" s="24"/>
      <c r="R110" s="24">
        <f t="shared" si="63"/>
        <v>0</v>
      </c>
      <c r="S110" s="24"/>
      <c r="T110" s="24">
        <f t="shared" si="64"/>
        <v>0</v>
      </c>
      <c r="U110" s="24"/>
      <c r="V110" s="24">
        <f t="shared" si="65"/>
        <v>0</v>
      </c>
      <c r="W110" s="42"/>
      <c r="X110" s="24">
        <f t="shared" si="66"/>
        <v>0</v>
      </c>
      <c r="Y110" s="43"/>
      <c r="Z110" s="24"/>
      <c r="AA110" s="24"/>
      <c r="AB110" s="24"/>
      <c r="AC110" s="24">
        <f t="shared" si="68"/>
        <v>0</v>
      </c>
      <c r="AD110" s="24"/>
      <c r="AE110" s="24">
        <f t="shared" si="69"/>
        <v>0</v>
      </c>
      <c r="AF110" s="24"/>
      <c r="AG110" s="24">
        <f t="shared" si="70"/>
        <v>0</v>
      </c>
      <c r="AH110" s="24"/>
      <c r="AI110" s="24">
        <f t="shared" si="71"/>
        <v>0</v>
      </c>
      <c r="AJ110" s="24"/>
      <c r="AK110" s="24">
        <f t="shared" si="72"/>
        <v>0</v>
      </c>
      <c r="AL110" s="24"/>
      <c r="AM110" s="24">
        <f t="shared" si="73"/>
        <v>0</v>
      </c>
      <c r="AN110" s="24"/>
      <c r="AO110" s="24">
        <f t="shared" si="74"/>
        <v>0</v>
      </c>
      <c r="AP110" s="24"/>
      <c r="AQ110" s="24">
        <f t="shared" si="75"/>
        <v>0</v>
      </c>
      <c r="AR110" s="42"/>
      <c r="AS110" s="24">
        <f t="shared" si="76"/>
        <v>0</v>
      </c>
      <c r="AT110" s="43"/>
      <c r="AU110" s="43"/>
      <c r="AV110" s="24"/>
      <c r="AW110" s="24"/>
      <c r="AX110" s="24">
        <f t="shared" si="78"/>
        <v>0</v>
      </c>
      <c r="AY110" s="24"/>
      <c r="AZ110" s="24">
        <f t="shared" si="79"/>
        <v>0</v>
      </c>
      <c r="BA110" s="24"/>
      <c r="BB110" s="24">
        <f t="shared" si="80"/>
        <v>0</v>
      </c>
      <c r="BC110" s="24"/>
      <c r="BD110" s="25">
        <f t="shared" si="81"/>
        <v>0</v>
      </c>
      <c r="BE110" s="24"/>
      <c r="BF110" s="24">
        <f t="shared" si="82"/>
        <v>0</v>
      </c>
      <c r="BG110" s="42"/>
      <c r="BH110" s="24">
        <f t="shared" si="83"/>
        <v>0</v>
      </c>
      <c r="BI110" s="4" t="s">
        <v>120</v>
      </c>
      <c r="BJ110" s="5" t="s">
        <v>29</v>
      </c>
      <c r="BK110" s="39"/>
    </row>
    <row r="111" ht="51.75">
      <c r="A111" s="20" t="s">
        <v>126</v>
      </c>
      <c r="B111" s="37" t="s">
        <v>127</v>
      </c>
      <c r="C111" s="52" t="s">
        <v>35</v>
      </c>
      <c r="D111" s="24"/>
      <c r="E111" s="24"/>
      <c r="F111" s="24"/>
      <c r="G111" s="24"/>
      <c r="H111" s="24"/>
      <c r="I111" s="24"/>
      <c r="J111" s="24"/>
      <c r="K111" s="24"/>
      <c r="L111" s="24">
        <f t="shared" si="60"/>
        <v>0</v>
      </c>
      <c r="M111" s="24"/>
      <c r="N111" s="24">
        <f t="shared" si="61"/>
        <v>0</v>
      </c>
      <c r="O111" s="24"/>
      <c r="P111" s="24">
        <f t="shared" si="62"/>
        <v>0</v>
      </c>
      <c r="Q111" s="24"/>
      <c r="R111" s="24">
        <f t="shared" si="63"/>
        <v>0</v>
      </c>
      <c r="S111" s="24"/>
      <c r="T111" s="24">
        <f t="shared" si="64"/>
        <v>0</v>
      </c>
      <c r="U111" s="24"/>
      <c r="V111" s="24">
        <f t="shared" si="65"/>
        <v>0</v>
      </c>
      <c r="W111" s="24"/>
      <c r="X111" s="24">
        <f t="shared" si="66"/>
        <v>0</v>
      </c>
      <c r="Y111" s="24"/>
      <c r="Z111" s="24"/>
      <c r="AA111" s="24"/>
      <c r="AB111" s="24"/>
      <c r="AC111" s="24"/>
      <c r="AD111" s="24">
        <v>5231.8329999999996</v>
      </c>
      <c r="AE111" s="24">
        <f t="shared" si="69"/>
        <v>5231.8329999999996</v>
      </c>
      <c r="AF111" s="24">
        <v>-2864.2629999999999</v>
      </c>
      <c r="AG111" s="24">
        <f t="shared" si="70"/>
        <v>2367.5700000000002</v>
      </c>
      <c r="AH111" s="24"/>
      <c r="AI111" s="24">
        <f t="shared" si="71"/>
        <v>2367.5700000000002</v>
      </c>
      <c r="AJ111" s="24"/>
      <c r="AK111" s="24">
        <f t="shared" si="72"/>
        <v>2367.5700000000002</v>
      </c>
      <c r="AL111" s="24"/>
      <c r="AM111" s="24">
        <f t="shared" si="73"/>
        <v>2367.5700000000002</v>
      </c>
      <c r="AN111" s="24"/>
      <c r="AO111" s="24">
        <f t="shared" si="74"/>
        <v>2367.5700000000002</v>
      </c>
      <c r="AP111" s="24"/>
      <c r="AQ111" s="24">
        <f t="shared" si="75"/>
        <v>2367.5700000000002</v>
      </c>
      <c r="AR111" s="24"/>
      <c r="AS111" s="24">
        <f t="shared" si="76"/>
        <v>2367.5700000000002</v>
      </c>
      <c r="AT111" s="24"/>
      <c r="AU111" s="24"/>
      <c r="AV111" s="24"/>
      <c r="AW111" s="24"/>
      <c r="AX111" s="24"/>
      <c r="AY111" s="24"/>
      <c r="AZ111" s="24">
        <f t="shared" si="79"/>
        <v>0</v>
      </c>
      <c r="BA111" s="24"/>
      <c r="BB111" s="24">
        <f t="shared" si="80"/>
        <v>0</v>
      </c>
      <c r="BC111" s="24"/>
      <c r="BD111" s="25">
        <f t="shared" si="81"/>
        <v>0</v>
      </c>
      <c r="BE111" s="24"/>
      <c r="BF111" s="24">
        <f t="shared" si="82"/>
        <v>0</v>
      </c>
      <c r="BG111" s="24"/>
      <c r="BH111" s="24">
        <f t="shared" si="83"/>
        <v>0</v>
      </c>
      <c r="BI111" s="4" t="s">
        <v>128</v>
      </c>
      <c r="BK111" s="39"/>
    </row>
    <row r="112" ht="51.75">
      <c r="A112" s="20" t="s">
        <v>129</v>
      </c>
      <c r="B112" s="37" t="s">
        <v>130</v>
      </c>
      <c r="C112" s="52" t="s">
        <v>35</v>
      </c>
      <c r="D112" s="24"/>
      <c r="E112" s="24"/>
      <c r="F112" s="24"/>
      <c r="G112" s="24"/>
      <c r="H112" s="24"/>
      <c r="I112" s="24"/>
      <c r="J112" s="24"/>
      <c r="K112" s="24"/>
      <c r="L112" s="24">
        <f t="shared" si="60"/>
        <v>0</v>
      </c>
      <c r="M112" s="24"/>
      <c r="N112" s="24">
        <f t="shared" si="61"/>
        <v>0</v>
      </c>
      <c r="O112" s="24"/>
      <c r="P112" s="24">
        <f t="shared" si="62"/>
        <v>0</v>
      </c>
      <c r="Q112" s="24"/>
      <c r="R112" s="24">
        <f t="shared" si="63"/>
        <v>0</v>
      </c>
      <c r="S112" s="24"/>
      <c r="T112" s="24">
        <f t="shared" si="64"/>
        <v>0</v>
      </c>
      <c r="U112" s="24"/>
      <c r="V112" s="24">
        <f t="shared" si="65"/>
        <v>0</v>
      </c>
      <c r="W112" s="24"/>
      <c r="X112" s="24">
        <f t="shared" si="66"/>
        <v>0</v>
      </c>
      <c r="Y112" s="24"/>
      <c r="Z112" s="24"/>
      <c r="AA112" s="24"/>
      <c r="AB112" s="24"/>
      <c r="AC112" s="24"/>
      <c r="AD112" s="24">
        <v>2627.7739999999999</v>
      </c>
      <c r="AE112" s="24">
        <f t="shared" si="69"/>
        <v>2627.7739999999999</v>
      </c>
      <c r="AF112" s="24">
        <v>-2134.1729999999998</v>
      </c>
      <c r="AG112" s="24">
        <f t="shared" si="70"/>
        <v>493.601</v>
      </c>
      <c r="AH112" s="24"/>
      <c r="AI112" s="24">
        <f t="shared" si="71"/>
        <v>493.601</v>
      </c>
      <c r="AJ112" s="24"/>
      <c r="AK112" s="24">
        <f t="shared" si="72"/>
        <v>493.601</v>
      </c>
      <c r="AL112" s="24"/>
      <c r="AM112" s="24">
        <f t="shared" si="73"/>
        <v>493.601</v>
      </c>
      <c r="AN112" s="24"/>
      <c r="AO112" s="24">
        <f t="shared" si="74"/>
        <v>493.601</v>
      </c>
      <c r="AP112" s="24"/>
      <c r="AQ112" s="24">
        <f t="shared" si="75"/>
        <v>493.601</v>
      </c>
      <c r="AR112" s="24"/>
      <c r="AS112" s="24">
        <f t="shared" si="76"/>
        <v>493.601</v>
      </c>
      <c r="AT112" s="24"/>
      <c r="AU112" s="24"/>
      <c r="AV112" s="24"/>
      <c r="AW112" s="24"/>
      <c r="AX112" s="24"/>
      <c r="AY112" s="24"/>
      <c r="AZ112" s="24">
        <f t="shared" si="79"/>
        <v>0</v>
      </c>
      <c r="BA112" s="24"/>
      <c r="BB112" s="24">
        <f t="shared" si="80"/>
        <v>0</v>
      </c>
      <c r="BC112" s="24"/>
      <c r="BD112" s="25">
        <f t="shared" si="81"/>
        <v>0</v>
      </c>
      <c r="BE112" s="24"/>
      <c r="BF112" s="24">
        <f t="shared" si="82"/>
        <v>0</v>
      </c>
      <c r="BG112" s="24"/>
      <c r="BH112" s="24">
        <f t="shared" si="83"/>
        <v>0</v>
      </c>
      <c r="BI112" s="4" t="s">
        <v>131</v>
      </c>
      <c r="BK112" s="39"/>
    </row>
    <row r="113" ht="69">
      <c r="A113" s="20" t="s">
        <v>132</v>
      </c>
      <c r="B113" s="37" t="s">
        <v>133</v>
      </c>
      <c r="C113" s="52" t="s">
        <v>88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>
        <v>23600</v>
      </c>
      <c r="R113" s="24">
        <f t="shared" si="63"/>
        <v>23600</v>
      </c>
      <c r="S113" s="24"/>
      <c r="T113" s="24">
        <f t="shared" si="64"/>
        <v>23600</v>
      </c>
      <c r="U113" s="24"/>
      <c r="V113" s="24">
        <f t="shared" si="65"/>
        <v>23600</v>
      </c>
      <c r="W113" s="24"/>
      <c r="X113" s="24">
        <f t="shared" si="66"/>
        <v>23600</v>
      </c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>
        <f t="shared" si="73"/>
        <v>0</v>
      </c>
      <c r="AN113" s="24"/>
      <c r="AO113" s="24">
        <f t="shared" si="74"/>
        <v>0</v>
      </c>
      <c r="AP113" s="24"/>
      <c r="AQ113" s="24">
        <f t="shared" si="75"/>
        <v>0</v>
      </c>
      <c r="AR113" s="24"/>
      <c r="AS113" s="24">
        <f t="shared" si="76"/>
        <v>0</v>
      </c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5">
        <f t="shared" si="81"/>
        <v>0</v>
      </c>
      <c r="BE113" s="24"/>
      <c r="BF113" s="24">
        <f t="shared" si="82"/>
        <v>0</v>
      </c>
      <c r="BG113" s="24"/>
      <c r="BH113" s="24">
        <f t="shared" si="83"/>
        <v>0</v>
      </c>
      <c r="BI113" s="4" t="s">
        <v>134</v>
      </c>
      <c r="BK113" s="39"/>
    </row>
    <row r="114" ht="17.25">
      <c r="A114" s="20"/>
      <c r="B114" s="37" t="s">
        <v>135</v>
      </c>
      <c r="C114" s="48" t="s">
        <v>26</v>
      </c>
      <c r="D114" s="24">
        <f>D118+D119+D120</f>
        <v>652121.59999999998</v>
      </c>
      <c r="E114" s="24">
        <f>E118+E119+E120</f>
        <v>-28810.120999999999</v>
      </c>
      <c r="F114" s="24">
        <f t="shared" si="57"/>
        <v>623311.47900000005</v>
      </c>
      <c r="G114" s="24">
        <f>G118+G119+G120+G123+G124</f>
        <v>-163034.073</v>
      </c>
      <c r="H114" s="24">
        <f t="shared" si="58"/>
        <v>460277.40600000002</v>
      </c>
      <c r="I114" s="24">
        <f>I118+I119+I120+I123+I124</f>
        <v>0</v>
      </c>
      <c r="J114" s="24">
        <f t="shared" si="59"/>
        <v>460277.40600000002</v>
      </c>
      <c r="K114" s="24">
        <f>K118+K119+K120+K123+K124</f>
        <v>-123523.57000000001</v>
      </c>
      <c r="L114" s="24">
        <f t="shared" si="60"/>
        <v>336753.83600000001</v>
      </c>
      <c r="M114" s="24">
        <f>M118+M119+M120+M123+M124</f>
        <v>0</v>
      </c>
      <c r="N114" s="24">
        <f t="shared" si="61"/>
        <v>336753.83600000001</v>
      </c>
      <c r="O114" s="24">
        <f>O118+O119+O120+O123+O124</f>
        <v>0</v>
      </c>
      <c r="P114" s="24">
        <f t="shared" si="62"/>
        <v>336753.83600000001</v>
      </c>
      <c r="Q114" s="24">
        <f>Q118+Q119+Q120+Q123+Q124</f>
        <v>-80691.903999999995</v>
      </c>
      <c r="R114" s="24">
        <f t="shared" si="63"/>
        <v>256061.932</v>
      </c>
      <c r="S114" s="24">
        <f>S118+S119+S120+S123+S124</f>
        <v>0</v>
      </c>
      <c r="T114" s="24">
        <f t="shared" si="64"/>
        <v>256061.932</v>
      </c>
      <c r="U114" s="24">
        <f>U118+U119+U120+U123+U124</f>
        <v>0</v>
      </c>
      <c r="V114" s="24">
        <f t="shared" si="65"/>
        <v>256061.932</v>
      </c>
      <c r="W114" s="24">
        <f>W118+W119+W120+W123+W124</f>
        <v>0</v>
      </c>
      <c r="X114" s="24">
        <f t="shared" si="66"/>
        <v>256061.932</v>
      </c>
      <c r="Y114" s="24">
        <f>Y118+Y119+Y120</f>
        <v>87519</v>
      </c>
      <c r="Z114" s="24">
        <f>Z118+Z119+Z120</f>
        <v>67940.256999999998</v>
      </c>
      <c r="AA114" s="24">
        <f t="shared" si="67"/>
        <v>155459.25700000001</v>
      </c>
      <c r="AB114" s="24">
        <f>AB118+AB119+AB120+AB123+AB124</f>
        <v>273749.5</v>
      </c>
      <c r="AC114" s="24">
        <f t="shared" si="68"/>
        <v>429208.75699999998</v>
      </c>
      <c r="AD114" s="24">
        <f>AD118+AD119+AD120+AD123+AD124</f>
        <v>123523.57000000001</v>
      </c>
      <c r="AE114" s="24">
        <f t="shared" si="69"/>
        <v>552732.32700000005</v>
      </c>
      <c r="AF114" s="24">
        <f>AF118+AF119+AF120+AF123+AF124</f>
        <v>0</v>
      </c>
      <c r="AG114" s="24">
        <f t="shared" si="70"/>
        <v>552732.32700000005</v>
      </c>
      <c r="AH114" s="24">
        <f>AH118+AH119+AH120+AH123+AH124</f>
        <v>0</v>
      </c>
      <c r="AI114" s="24">
        <f t="shared" si="71"/>
        <v>552732.32700000005</v>
      </c>
      <c r="AJ114" s="24">
        <f>AJ118+AJ119+AJ120+AJ123+AJ124</f>
        <v>0</v>
      </c>
      <c r="AK114" s="24">
        <f t="shared" si="72"/>
        <v>552732.32700000005</v>
      </c>
      <c r="AL114" s="24">
        <f>AL118+AL119+AL120+AL123+AL124</f>
        <v>80691.903999999995</v>
      </c>
      <c r="AM114" s="24">
        <f t="shared" si="73"/>
        <v>633424.23100000003</v>
      </c>
      <c r="AN114" s="24">
        <f>AN118+AN119+AN120+AN123+AN124</f>
        <v>0</v>
      </c>
      <c r="AO114" s="24">
        <f t="shared" si="74"/>
        <v>633424.23100000003</v>
      </c>
      <c r="AP114" s="24">
        <f>AP118+AP119+AP120+AP123+AP124</f>
        <v>0</v>
      </c>
      <c r="AQ114" s="24">
        <f t="shared" si="75"/>
        <v>633424.23100000003</v>
      </c>
      <c r="AR114" s="24">
        <f>AR118+AR119+AR120+AR123+AR124</f>
        <v>0</v>
      </c>
      <c r="AS114" s="24">
        <f t="shared" si="76"/>
        <v>633424.23100000003</v>
      </c>
      <c r="AT114" s="24">
        <f>AT118+AT119+AT120</f>
        <v>0</v>
      </c>
      <c r="AU114" s="24">
        <f>AU118+AU119+AU120</f>
        <v>0</v>
      </c>
      <c r="AV114" s="24">
        <f t="shared" si="77"/>
        <v>0</v>
      </c>
      <c r="AW114" s="24">
        <f>AW118+AW119+AW120+AW123+AW124</f>
        <v>0</v>
      </c>
      <c r="AX114" s="24">
        <f t="shared" si="78"/>
        <v>0</v>
      </c>
      <c r="AY114" s="24">
        <f>AY118+AY119+AY120+AY123+AY124</f>
        <v>0</v>
      </c>
      <c r="AZ114" s="24">
        <f t="shared" si="79"/>
        <v>0</v>
      </c>
      <c r="BA114" s="24">
        <f>BA118+BA119+BA120+BA123+BA124</f>
        <v>0</v>
      </c>
      <c r="BB114" s="24">
        <f t="shared" si="80"/>
        <v>0</v>
      </c>
      <c r="BC114" s="24">
        <f>BC118+BC119+BC120+BC123+BC124</f>
        <v>0</v>
      </c>
      <c r="BD114" s="25">
        <f t="shared" si="81"/>
        <v>0</v>
      </c>
      <c r="BE114" s="24">
        <f>BE118+BE119+BE120+BE123+BE124</f>
        <v>0</v>
      </c>
      <c r="BF114" s="24">
        <f t="shared" si="82"/>
        <v>0</v>
      </c>
      <c r="BG114" s="24">
        <f>BG118+BG119+BG120+BG123+BG124</f>
        <v>0</v>
      </c>
      <c r="BH114" s="24">
        <f t="shared" si="83"/>
        <v>0</v>
      </c>
      <c r="BK114" s="39"/>
    </row>
    <row r="115" ht="17.25">
      <c r="A115" s="20"/>
      <c r="B115" s="37" t="s">
        <v>27</v>
      </c>
      <c r="C115" s="37"/>
      <c r="D115" s="23"/>
      <c r="E115" s="23"/>
      <c r="F115" s="24"/>
      <c r="G115" s="23"/>
      <c r="H115" s="24"/>
      <c r="I115" s="23"/>
      <c r="J115" s="24"/>
      <c r="K115" s="23"/>
      <c r="L115" s="24"/>
      <c r="M115" s="23"/>
      <c r="N115" s="24"/>
      <c r="O115" s="23"/>
      <c r="P115" s="24"/>
      <c r="Q115" s="23"/>
      <c r="R115" s="24"/>
      <c r="S115" s="24"/>
      <c r="T115" s="24"/>
      <c r="U115" s="24"/>
      <c r="V115" s="24"/>
      <c r="W115" s="24"/>
      <c r="X115" s="24"/>
      <c r="Y115" s="24"/>
      <c r="Z115" s="23"/>
      <c r="AA115" s="24"/>
      <c r="AB115" s="23"/>
      <c r="AC115" s="24"/>
      <c r="AD115" s="23"/>
      <c r="AE115" s="24"/>
      <c r="AF115" s="23"/>
      <c r="AG115" s="24"/>
      <c r="AH115" s="23"/>
      <c r="AI115" s="24"/>
      <c r="AJ115" s="23"/>
      <c r="AK115" s="24"/>
      <c r="AL115" s="23"/>
      <c r="AM115" s="24"/>
      <c r="AN115" s="24"/>
      <c r="AO115" s="24"/>
      <c r="AP115" s="24"/>
      <c r="AQ115" s="24"/>
      <c r="AR115" s="24"/>
      <c r="AS115" s="24"/>
      <c r="AT115" s="24"/>
      <c r="AU115" s="23"/>
      <c r="AV115" s="24"/>
      <c r="AW115" s="23"/>
      <c r="AX115" s="24"/>
      <c r="AY115" s="23"/>
      <c r="AZ115" s="24"/>
      <c r="BA115" s="23"/>
      <c r="BB115" s="24"/>
      <c r="BC115" s="23"/>
      <c r="BD115" s="25"/>
      <c r="BE115" s="24"/>
      <c r="BF115" s="24"/>
      <c r="BG115" s="24"/>
      <c r="BH115" s="24"/>
      <c r="BK115" s="39"/>
    </row>
    <row r="116" s="27" customFormat="1" ht="17.25" hidden="1">
      <c r="A116" s="28"/>
      <c r="B116" s="59" t="s">
        <v>28</v>
      </c>
      <c r="C116" s="59"/>
      <c r="D116" s="54">
        <f>D118+D119</f>
        <v>425261.59999999998</v>
      </c>
      <c r="E116" s="54">
        <f>E118+E119</f>
        <v>-28810.120999999999</v>
      </c>
      <c r="F116" s="55">
        <f t="shared" si="57"/>
        <v>396451.47899999999</v>
      </c>
      <c r="G116" s="54">
        <f>G118+G119+G123+G124</f>
        <v>-163034.073</v>
      </c>
      <c r="H116" s="55">
        <f t="shared" si="58"/>
        <v>233417.40599999999</v>
      </c>
      <c r="I116" s="54">
        <f>I118+I119+I123+I124</f>
        <v>0</v>
      </c>
      <c r="J116" s="55">
        <f t="shared" si="59"/>
        <v>233417.40599999999</v>
      </c>
      <c r="K116" s="54">
        <f>K118+K119+K123+K124</f>
        <v>-123523.57000000001</v>
      </c>
      <c r="L116" s="55">
        <f t="shared" si="60"/>
        <v>109893.836</v>
      </c>
      <c r="M116" s="54">
        <f>M118+M119+M123+M124</f>
        <v>0</v>
      </c>
      <c r="N116" s="55">
        <f t="shared" si="61"/>
        <v>109893.836</v>
      </c>
      <c r="O116" s="54">
        <f>O118+O119+O123+O124</f>
        <v>0</v>
      </c>
      <c r="P116" s="55">
        <f t="shared" si="62"/>
        <v>109893.836</v>
      </c>
      <c r="Q116" s="54">
        <f>Q118+Q119+Q123+Q124</f>
        <v>-80691.903999999995</v>
      </c>
      <c r="R116" s="55">
        <f t="shared" si="63"/>
        <v>29201.932000000001</v>
      </c>
      <c r="S116" s="55">
        <f>S118+S119+S123+S124</f>
        <v>0</v>
      </c>
      <c r="T116" s="55">
        <f t="shared" si="64"/>
        <v>29201.932000000001</v>
      </c>
      <c r="U116" s="55">
        <f>U118+U119+U123+U124</f>
        <v>0</v>
      </c>
      <c r="V116" s="55">
        <f t="shared" si="65"/>
        <v>29201.932000000001</v>
      </c>
      <c r="W116" s="55">
        <f>W118+W119+W123+W124</f>
        <v>0</v>
      </c>
      <c r="X116" s="55">
        <f t="shared" si="66"/>
        <v>29201.932000000001</v>
      </c>
      <c r="Y116" s="55">
        <f>Y118+Y119</f>
        <v>87519</v>
      </c>
      <c r="Z116" s="54">
        <f>Z118+Z119</f>
        <v>67940.256999999998</v>
      </c>
      <c r="AA116" s="55">
        <f t="shared" si="67"/>
        <v>155459.25700000001</v>
      </c>
      <c r="AB116" s="54">
        <f>AB118+AB119+AB123+AB124</f>
        <v>273749.5</v>
      </c>
      <c r="AC116" s="55">
        <f t="shared" si="68"/>
        <v>429208.75699999998</v>
      </c>
      <c r="AD116" s="54">
        <f>AD118+AD119+AD123+AD124</f>
        <v>123523.57000000001</v>
      </c>
      <c r="AE116" s="55">
        <f t="shared" si="69"/>
        <v>552732.32700000005</v>
      </c>
      <c r="AF116" s="54">
        <f>AF118+AF119+AF123+AF124</f>
        <v>0</v>
      </c>
      <c r="AG116" s="55">
        <f t="shared" si="70"/>
        <v>552732.32700000005</v>
      </c>
      <c r="AH116" s="54">
        <f>AH118+AH119+AH123+AH124</f>
        <v>0</v>
      </c>
      <c r="AI116" s="55">
        <f t="shared" si="71"/>
        <v>552732.32700000005</v>
      </c>
      <c r="AJ116" s="54">
        <f>AJ118+AJ119+AJ123+AJ124</f>
        <v>0</v>
      </c>
      <c r="AK116" s="55">
        <f t="shared" si="72"/>
        <v>552732.32700000005</v>
      </c>
      <c r="AL116" s="54">
        <f>AL118+AL119+AL123+AL124</f>
        <v>80691.903999999995</v>
      </c>
      <c r="AM116" s="55">
        <f t="shared" si="73"/>
        <v>633424.23100000003</v>
      </c>
      <c r="AN116" s="55">
        <f>AN118+AN119+AN123+AN124</f>
        <v>0</v>
      </c>
      <c r="AO116" s="55">
        <f t="shared" si="74"/>
        <v>633424.23100000003</v>
      </c>
      <c r="AP116" s="55">
        <f>AP118+AP119+AP123+AP124</f>
        <v>0</v>
      </c>
      <c r="AQ116" s="55">
        <f t="shared" si="75"/>
        <v>633424.23100000003</v>
      </c>
      <c r="AR116" s="55">
        <f>AR118+AR119+AR123+AR124</f>
        <v>0</v>
      </c>
      <c r="AS116" s="55">
        <f t="shared" si="76"/>
        <v>633424.23100000003</v>
      </c>
      <c r="AT116" s="55">
        <f>AT118+AT119</f>
        <v>0</v>
      </c>
      <c r="AU116" s="54">
        <f>AU118+AU119</f>
        <v>0</v>
      </c>
      <c r="AV116" s="55">
        <f t="shared" si="77"/>
        <v>0</v>
      </c>
      <c r="AW116" s="54">
        <f>AW118+AW119+AW123+AW124</f>
        <v>0</v>
      </c>
      <c r="AX116" s="55">
        <f t="shared" si="78"/>
        <v>0</v>
      </c>
      <c r="AY116" s="54">
        <f>AY118+AY119+AY123+AY124</f>
        <v>0</v>
      </c>
      <c r="AZ116" s="55">
        <f t="shared" si="79"/>
        <v>0</v>
      </c>
      <c r="BA116" s="54">
        <f>BA118+BA119+BA123+BA124</f>
        <v>0</v>
      </c>
      <c r="BB116" s="55">
        <f t="shared" si="80"/>
        <v>0</v>
      </c>
      <c r="BC116" s="54">
        <f>BC118+BC119+BC123+BC124</f>
        <v>0</v>
      </c>
      <c r="BD116" s="56">
        <f t="shared" si="81"/>
        <v>0</v>
      </c>
      <c r="BE116" s="55">
        <f>BE118+BE119+BE123+BE124</f>
        <v>0</v>
      </c>
      <c r="BF116" s="55">
        <f t="shared" si="82"/>
        <v>0</v>
      </c>
      <c r="BG116" s="55">
        <f>BG118+BG119+BG123+BG124</f>
        <v>0</v>
      </c>
      <c r="BH116" s="55">
        <f t="shared" si="83"/>
        <v>0</v>
      </c>
      <c r="BI116" s="57"/>
      <c r="BJ116" s="35" t="s">
        <v>29</v>
      </c>
      <c r="BK116" s="36"/>
    </row>
    <row r="117" ht="17.25">
      <c r="A117" s="20"/>
      <c r="B117" s="37" t="s">
        <v>30</v>
      </c>
      <c r="C117" s="48" t="s">
        <v>26</v>
      </c>
      <c r="D117" s="23">
        <f>D122</f>
        <v>226860</v>
      </c>
      <c r="E117" s="23">
        <f>E122</f>
        <v>0</v>
      </c>
      <c r="F117" s="24">
        <f t="shared" si="57"/>
        <v>226860</v>
      </c>
      <c r="G117" s="23">
        <f>G122</f>
        <v>0</v>
      </c>
      <c r="H117" s="24">
        <f t="shared" si="58"/>
        <v>226860</v>
      </c>
      <c r="I117" s="23">
        <f>I122</f>
        <v>0</v>
      </c>
      <c r="J117" s="24">
        <f t="shared" si="59"/>
        <v>226860</v>
      </c>
      <c r="K117" s="23">
        <f>K122</f>
        <v>0</v>
      </c>
      <c r="L117" s="24">
        <f t="shared" si="60"/>
        <v>226860</v>
      </c>
      <c r="M117" s="23">
        <f>M122</f>
        <v>0</v>
      </c>
      <c r="N117" s="24">
        <f t="shared" si="61"/>
        <v>226860</v>
      </c>
      <c r="O117" s="23">
        <f>O122</f>
        <v>0</v>
      </c>
      <c r="P117" s="24">
        <f t="shared" si="62"/>
        <v>226860</v>
      </c>
      <c r="Q117" s="23">
        <f>Q122</f>
        <v>0</v>
      </c>
      <c r="R117" s="24">
        <f t="shared" si="63"/>
        <v>226860</v>
      </c>
      <c r="S117" s="24">
        <f>S122</f>
        <v>0</v>
      </c>
      <c r="T117" s="24">
        <f t="shared" si="64"/>
        <v>226860</v>
      </c>
      <c r="U117" s="24">
        <f>U122</f>
        <v>0</v>
      </c>
      <c r="V117" s="24">
        <f t="shared" si="65"/>
        <v>226860</v>
      </c>
      <c r="W117" s="24">
        <f>W122</f>
        <v>0</v>
      </c>
      <c r="X117" s="24">
        <f t="shared" si="66"/>
        <v>226860</v>
      </c>
      <c r="Y117" s="24">
        <f>Y122</f>
        <v>0</v>
      </c>
      <c r="Z117" s="23">
        <f>Z122</f>
        <v>0</v>
      </c>
      <c r="AA117" s="24">
        <f t="shared" si="67"/>
        <v>0</v>
      </c>
      <c r="AB117" s="23">
        <f>AB122</f>
        <v>0</v>
      </c>
      <c r="AC117" s="24">
        <f t="shared" si="68"/>
        <v>0</v>
      </c>
      <c r="AD117" s="23">
        <f>AD122</f>
        <v>0</v>
      </c>
      <c r="AE117" s="24">
        <f t="shared" si="69"/>
        <v>0</v>
      </c>
      <c r="AF117" s="23">
        <f>AF122</f>
        <v>0</v>
      </c>
      <c r="AG117" s="24">
        <f t="shared" si="70"/>
        <v>0</v>
      </c>
      <c r="AH117" s="23">
        <f>AH122</f>
        <v>0</v>
      </c>
      <c r="AI117" s="24">
        <f t="shared" si="71"/>
        <v>0</v>
      </c>
      <c r="AJ117" s="23">
        <f>AJ122</f>
        <v>0</v>
      </c>
      <c r="AK117" s="24">
        <f t="shared" si="72"/>
        <v>0</v>
      </c>
      <c r="AL117" s="23">
        <f>AL122</f>
        <v>0</v>
      </c>
      <c r="AM117" s="24">
        <f t="shared" si="73"/>
        <v>0</v>
      </c>
      <c r="AN117" s="24">
        <f>AN122</f>
        <v>0</v>
      </c>
      <c r="AO117" s="24">
        <f t="shared" si="74"/>
        <v>0</v>
      </c>
      <c r="AP117" s="24">
        <f>AP122</f>
        <v>0</v>
      </c>
      <c r="AQ117" s="24">
        <f t="shared" si="75"/>
        <v>0</v>
      </c>
      <c r="AR117" s="24">
        <f>AR122</f>
        <v>0</v>
      </c>
      <c r="AS117" s="24">
        <f t="shared" si="76"/>
        <v>0</v>
      </c>
      <c r="AT117" s="24">
        <f>AT122</f>
        <v>0</v>
      </c>
      <c r="AU117" s="23">
        <f>AU122</f>
        <v>0</v>
      </c>
      <c r="AV117" s="24">
        <f t="shared" si="77"/>
        <v>0</v>
      </c>
      <c r="AW117" s="23">
        <f>AW122</f>
        <v>0</v>
      </c>
      <c r="AX117" s="24">
        <f t="shared" si="78"/>
        <v>0</v>
      </c>
      <c r="AY117" s="23">
        <f>AY122</f>
        <v>0</v>
      </c>
      <c r="AZ117" s="24">
        <f t="shared" si="79"/>
        <v>0</v>
      </c>
      <c r="BA117" s="23">
        <f>BA122</f>
        <v>0</v>
      </c>
      <c r="BB117" s="24">
        <f t="shared" si="80"/>
        <v>0</v>
      </c>
      <c r="BC117" s="23">
        <f>BC122</f>
        <v>0</v>
      </c>
      <c r="BD117" s="25">
        <f t="shared" si="81"/>
        <v>0</v>
      </c>
      <c r="BE117" s="24">
        <f>BE122</f>
        <v>0</v>
      </c>
      <c r="BF117" s="24">
        <f t="shared" si="82"/>
        <v>0</v>
      </c>
      <c r="BG117" s="24">
        <f>BG122</f>
        <v>0</v>
      </c>
      <c r="BH117" s="24">
        <f t="shared" si="83"/>
        <v>0</v>
      </c>
      <c r="BK117" s="39"/>
    </row>
    <row r="118" ht="64.5" customHeight="1">
      <c r="A118" s="20" t="s">
        <v>136</v>
      </c>
      <c r="B118" s="37" t="s">
        <v>137</v>
      </c>
      <c r="C118" s="52" t="s">
        <v>35</v>
      </c>
      <c r="D118" s="23">
        <v>65230</v>
      </c>
      <c r="E118" s="23">
        <v>21189.879000000001</v>
      </c>
      <c r="F118" s="24">
        <f t="shared" si="57"/>
        <v>86419.879000000001</v>
      </c>
      <c r="G118" s="23"/>
      <c r="H118" s="24">
        <f t="shared" si="58"/>
        <v>86419.879000000001</v>
      </c>
      <c r="I118" s="23"/>
      <c r="J118" s="24">
        <f t="shared" si="59"/>
        <v>86419.879000000001</v>
      </c>
      <c r="K118" s="23"/>
      <c r="L118" s="24">
        <f t="shared" si="60"/>
        <v>86419.879000000001</v>
      </c>
      <c r="M118" s="23"/>
      <c r="N118" s="24">
        <f t="shared" si="61"/>
        <v>86419.879000000001</v>
      </c>
      <c r="O118" s="23"/>
      <c r="P118" s="24">
        <f t="shared" si="62"/>
        <v>86419.879000000001</v>
      </c>
      <c r="Q118" s="23">
        <v>-70907.100999999995</v>
      </c>
      <c r="R118" s="24">
        <f t="shared" si="63"/>
        <v>15512.778</v>
      </c>
      <c r="S118" s="24"/>
      <c r="T118" s="24">
        <f t="shared" si="64"/>
        <v>15512.778</v>
      </c>
      <c r="U118" s="24"/>
      <c r="V118" s="24">
        <f t="shared" si="65"/>
        <v>15512.778</v>
      </c>
      <c r="W118" s="24"/>
      <c r="X118" s="24">
        <f t="shared" si="66"/>
        <v>15512.778</v>
      </c>
      <c r="Y118" s="24">
        <v>0</v>
      </c>
      <c r="Z118" s="23"/>
      <c r="AA118" s="24">
        <f t="shared" si="67"/>
        <v>0</v>
      </c>
      <c r="AB118" s="23">
        <v>73749.5</v>
      </c>
      <c r="AC118" s="24">
        <f t="shared" si="68"/>
        <v>73749.5</v>
      </c>
      <c r="AD118" s="23"/>
      <c r="AE118" s="24">
        <f t="shared" si="69"/>
        <v>73749.5</v>
      </c>
      <c r="AF118" s="23"/>
      <c r="AG118" s="24">
        <f t="shared" si="70"/>
        <v>73749.5</v>
      </c>
      <c r="AH118" s="23"/>
      <c r="AI118" s="24">
        <f t="shared" si="71"/>
        <v>73749.5</v>
      </c>
      <c r="AJ118" s="23"/>
      <c r="AK118" s="24">
        <f t="shared" si="72"/>
        <v>73749.5</v>
      </c>
      <c r="AL118" s="23">
        <v>70907.100999999995</v>
      </c>
      <c r="AM118" s="24">
        <f t="shared" si="73"/>
        <v>144656.601</v>
      </c>
      <c r="AN118" s="24"/>
      <c r="AO118" s="24">
        <f t="shared" si="74"/>
        <v>144656.601</v>
      </c>
      <c r="AP118" s="24"/>
      <c r="AQ118" s="24">
        <f t="shared" si="75"/>
        <v>144656.601</v>
      </c>
      <c r="AR118" s="24"/>
      <c r="AS118" s="24">
        <f t="shared" si="76"/>
        <v>144656.601</v>
      </c>
      <c r="AT118" s="24">
        <v>0</v>
      </c>
      <c r="AU118" s="23"/>
      <c r="AV118" s="24">
        <f t="shared" si="77"/>
        <v>0</v>
      </c>
      <c r="AW118" s="23"/>
      <c r="AX118" s="24">
        <f t="shared" si="78"/>
        <v>0</v>
      </c>
      <c r="AY118" s="23"/>
      <c r="AZ118" s="24">
        <f t="shared" si="79"/>
        <v>0</v>
      </c>
      <c r="BA118" s="23"/>
      <c r="BB118" s="24">
        <f t="shared" si="80"/>
        <v>0</v>
      </c>
      <c r="BC118" s="23"/>
      <c r="BD118" s="25">
        <f t="shared" si="81"/>
        <v>0</v>
      </c>
      <c r="BE118" s="24"/>
      <c r="BF118" s="24">
        <f t="shared" si="82"/>
        <v>0</v>
      </c>
      <c r="BG118" s="24"/>
      <c r="BH118" s="24">
        <f t="shared" si="83"/>
        <v>0</v>
      </c>
      <c r="BI118" s="4" t="s">
        <v>138</v>
      </c>
      <c r="BK118" s="39"/>
    </row>
    <row r="119" ht="51.75">
      <c r="A119" s="20" t="s">
        <v>139</v>
      </c>
      <c r="B119" s="21" t="s">
        <v>140</v>
      </c>
      <c r="C119" s="52" t="s">
        <v>141</v>
      </c>
      <c r="D119" s="23">
        <v>360031.59999999998</v>
      </c>
      <c r="E119" s="23">
        <v>-50000</v>
      </c>
      <c r="F119" s="24">
        <f t="shared" si="57"/>
        <v>310031.59999999998</v>
      </c>
      <c r="G119" s="23">
        <f>17562.98+5713.793-200000</f>
        <v>-176723.22700000001</v>
      </c>
      <c r="H119" s="24">
        <f t="shared" si="58"/>
        <v>133308.37299999999</v>
      </c>
      <c r="I119" s="23"/>
      <c r="J119" s="24">
        <f t="shared" si="59"/>
        <v>133308.37299999999</v>
      </c>
      <c r="K119" s="23">
        <v>-123523.57000000001</v>
      </c>
      <c r="L119" s="24">
        <f t="shared" si="60"/>
        <v>9784.8029999999599</v>
      </c>
      <c r="M119" s="23"/>
      <c r="N119" s="24">
        <f t="shared" si="61"/>
        <v>9784.8029999999599</v>
      </c>
      <c r="O119" s="23"/>
      <c r="P119" s="24">
        <f t="shared" si="62"/>
        <v>9784.8029999999599</v>
      </c>
      <c r="Q119" s="23">
        <v>-9784.8029999999999</v>
      </c>
      <c r="R119" s="24">
        <f t="shared" si="63"/>
        <v>-4.3655745685100601e-11</v>
      </c>
      <c r="S119" s="24"/>
      <c r="T119" s="24">
        <f t="shared" si="64"/>
        <v>-4.3655745685100601e-11</v>
      </c>
      <c r="U119" s="24"/>
      <c r="V119" s="24">
        <f t="shared" si="65"/>
        <v>-4.3655745685100601e-11</v>
      </c>
      <c r="W119" s="24"/>
      <c r="X119" s="24">
        <f t="shared" si="66"/>
        <v>-4.3655745685100601e-11</v>
      </c>
      <c r="Y119" s="24">
        <v>87519</v>
      </c>
      <c r="Z119" s="23">
        <v>67940.256999999998</v>
      </c>
      <c r="AA119" s="24">
        <f t="shared" si="67"/>
        <v>155459.25700000001</v>
      </c>
      <c r="AB119" s="23">
        <v>200000</v>
      </c>
      <c r="AC119" s="24">
        <f t="shared" si="68"/>
        <v>355459.25699999998</v>
      </c>
      <c r="AD119" s="23">
        <v>123523.57000000001</v>
      </c>
      <c r="AE119" s="24">
        <f t="shared" si="69"/>
        <v>478982.82699999999</v>
      </c>
      <c r="AF119" s="23"/>
      <c r="AG119" s="24">
        <f t="shared" si="70"/>
        <v>478982.82699999999</v>
      </c>
      <c r="AH119" s="23"/>
      <c r="AI119" s="24">
        <f t="shared" si="71"/>
        <v>478982.82699999999</v>
      </c>
      <c r="AJ119" s="23"/>
      <c r="AK119" s="24">
        <f t="shared" si="72"/>
        <v>478982.82699999999</v>
      </c>
      <c r="AL119" s="23">
        <v>9784.8029999999999</v>
      </c>
      <c r="AM119" s="24">
        <f t="shared" si="73"/>
        <v>488767.63</v>
      </c>
      <c r="AN119" s="24"/>
      <c r="AO119" s="24">
        <f t="shared" si="74"/>
        <v>488767.63</v>
      </c>
      <c r="AP119" s="24"/>
      <c r="AQ119" s="24">
        <f t="shared" si="75"/>
        <v>488767.63</v>
      </c>
      <c r="AR119" s="24"/>
      <c r="AS119" s="24">
        <f t="shared" si="76"/>
        <v>488767.63</v>
      </c>
      <c r="AT119" s="24">
        <v>0</v>
      </c>
      <c r="AU119" s="23"/>
      <c r="AV119" s="24">
        <f t="shared" si="77"/>
        <v>0</v>
      </c>
      <c r="AW119" s="23"/>
      <c r="AX119" s="24">
        <f t="shared" si="78"/>
        <v>0</v>
      </c>
      <c r="AY119" s="23"/>
      <c r="AZ119" s="24">
        <f t="shared" si="79"/>
        <v>0</v>
      </c>
      <c r="BA119" s="23"/>
      <c r="BB119" s="24">
        <f t="shared" si="80"/>
        <v>0</v>
      </c>
      <c r="BC119" s="23"/>
      <c r="BD119" s="25">
        <f t="shared" si="81"/>
        <v>0</v>
      </c>
      <c r="BE119" s="24"/>
      <c r="BF119" s="24">
        <f t="shared" si="82"/>
        <v>0</v>
      </c>
      <c r="BG119" s="24"/>
      <c r="BH119" s="24">
        <f t="shared" si="83"/>
        <v>0</v>
      </c>
      <c r="BI119" s="4" t="s">
        <v>142</v>
      </c>
      <c r="BK119" s="39"/>
    </row>
    <row r="120" ht="51.75">
      <c r="A120" s="20" t="s">
        <v>143</v>
      </c>
      <c r="B120" s="58" t="s">
        <v>144</v>
      </c>
      <c r="C120" s="37" t="s">
        <v>141</v>
      </c>
      <c r="D120" s="23">
        <f>D122</f>
        <v>226860</v>
      </c>
      <c r="E120" s="23">
        <f>E122</f>
        <v>0</v>
      </c>
      <c r="F120" s="24">
        <f t="shared" si="57"/>
        <v>226860</v>
      </c>
      <c r="G120" s="23">
        <f>G122</f>
        <v>0</v>
      </c>
      <c r="H120" s="24">
        <f t="shared" si="58"/>
        <v>226860</v>
      </c>
      <c r="I120" s="23">
        <f>I122</f>
        <v>0</v>
      </c>
      <c r="J120" s="24">
        <f t="shared" si="59"/>
        <v>226860</v>
      </c>
      <c r="K120" s="23">
        <f>K122</f>
        <v>0</v>
      </c>
      <c r="L120" s="24">
        <f t="shared" si="60"/>
        <v>226860</v>
      </c>
      <c r="M120" s="23">
        <f>M122</f>
        <v>0</v>
      </c>
      <c r="N120" s="24">
        <f t="shared" si="61"/>
        <v>226860</v>
      </c>
      <c r="O120" s="23">
        <f>O122</f>
        <v>0</v>
      </c>
      <c r="P120" s="24">
        <f t="shared" si="62"/>
        <v>226860</v>
      </c>
      <c r="Q120" s="23">
        <f>Q122</f>
        <v>0</v>
      </c>
      <c r="R120" s="24">
        <f t="shared" si="63"/>
        <v>226860</v>
      </c>
      <c r="S120" s="24">
        <f>S122</f>
        <v>0</v>
      </c>
      <c r="T120" s="24">
        <f t="shared" si="64"/>
        <v>226860</v>
      </c>
      <c r="U120" s="24">
        <f>U122</f>
        <v>0</v>
      </c>
      <c r="V120" s="24">
        <f t="shared" si="65"/>
        <v>226860</v>
      </c>
      <c r="W120" s="24">
        <f>W122</f>
        <v>0</v>
      </c>
      <c r="X120" s="24">
        <f t="shared" si="66"/>
        <v>226860</v>
      </c>
      <c r="Y120" s="24">
        <f>Y122</f>
        <v>0</v>
      </c>
      <c r="Z120" s="23">
        <f>Z122</f>
        <v>0</v>
      </c>
      <c r="AA120" s="24">
        <f t="shared" si="67"/>
        <v>0</v>
      </c>
      <c r="AB120" s="23">
        <f>AB122</f>
        <v>0</v>
      </c>
      <c r="AC120" s="24">
        <f t="shared" si="68"/>
        <v>0</v>
      </c>
      <c r="AD120" s="23">
        <f>AD122</f>
        <v>0</v>
      </c>
      <c r="AE120" s="24">
        <f t="shared" si="69"/>
        <v>0</v>
      </c>
      <c r="AF120" s="23">
        <f>AF122</f>
        <v>0</v>
      </c>
      <c r="AG120" s="24">
        <f t="shared" si="70"/>
        <v>0</v>
      </c>
      <c r="AH120" s="23">
        <f>AH122</f>
        <v>0</v>
      </c>
      <c r="AI120" s="24">
        <f t="shared" si="71"/>
        <v>0</v>
      </c>
      <c r="AJ120" s="23">
        <f>AJ122</f>
        <v>0</v>
      </c>
      <c r="AK120" s="24">
        <f t="shared" si="72"/>
        <v>0</v>
      </c>
      <c r="AL120" s="23">
        <f>AL122</f>
        <v>0</v>
      </c>
      <c r="AM120" s="24">
        <f t="shared" si="73"/>
        <v>0</v>
      </c>
      <c r="AN120" s="24">
        <f>AN122</f>
        <v>0</v>
      </c>
      <c r="AO120" s="24">
        <f t="shared" si="74"/>
        <v>0</v>
      </c>
      <c r="AP120" s="24">
        <f>AP122</f>
        <v>0</v>
      </c>
      <c r="AQ120" s="24">
        <f t="shared" si="75"/>
        <v>0</v>
      </c>
      <c r="AR120" s="24">
        <f>AR122</f>
        <v>0</v>
      </c>
      <c r="AS120" s="24">
        <f t="shared" si="76"/>
        <v>0</v>
      </c>
      <c r="AT120" s="24">
        <f>AT122</f>
        <v>0</v>
      </c>
      <c r="AU120" s="23">
        <f>AU122</f>
        <v>0</v>
      </c>
      <c r="AV120" s="24">
        <f t="shared" si="77"/>
        <v>0</v>
      </c>
      <c r="AW120" s="23">
        <f>AW122</f>
        <v>0</v>
      </c>
      <c r="AX120" s="24">
        <f t="shared" si="78"/>
        <v>0</v>
      </c>
      <c r="AY120" s="23">
        <f>AY122</f>
        <v>0</v>
      </c>
      <c r="AZ120" s="24">
        <f t="shared" si="79"/>
        <v>0</v>
      </c>
      <c r="BA120" s="23">
        <f>BA122</f>
        <v>0</v>
      </c>
      <c r="BB120" s="24">
        <f t="shared" si="80"/>
        <v>0</v>
      </c>
      <c r="BC120" s="23">
        <f>BC122</f>
        <v>0</v>
      </c>
      <c r="BD120" s="25">
        <f t="shared" si="81"/>
        <v>0</v>
      </c>
      <c r="BE120" s="24">
        <f>BE122</f>
        <v>0</v>
      </c>
      <c r="BF120" s="24">
        <f t="shared" si="82"/>
        <v>0</v>
      </c>
      <c r="BG120" s="24">
        <f>BG122</f>
        <v>0</v>
      </c>
      <c r="BH120" s="24">
        <f t="shared" si="83"/>
        <v>0</v>
      </c>
      <c r="BK120" s="39"/>
    </row>
    <row r="121" ht="17.25">
      <c r="A121" s="20"/>
      <c r="B121" s="37" t="s">
        <v>27</v>
      </c>
      <c r="C121" s="37"/>
      <c r="D121" s="23"/>
      <c r="E121" s="23"/>
      <c r="F121" s="24"/>
      <c r="G121" s="23"/>
      <c r="H121" s="24"/>
      <c r="I121" s="23"/>
      <c r="J121" s="24"/>
      <c r="K121" s="23"/>
      <c r="L121" s="24"/>
      <c r="M121" s="23"/>
      <c r="N121" s="24"/>
      <c r="O121" s="23"/>
      <c r="P121" s="24"/>
      <c r="Q121" s="23"/>
      <c r="R121" s="24"/>
      <c r="S121" s="24"/>
      <c r="T121" s="24"/>
      <c r="U121" s="24"/>
      <c r="V121" s="24"/>
      <c r="W121" s="24"/>
      <c r="X121" s="24"/>
      <c r="Y121" s="24"/>
      <c r="Z121" s="23"/>
      <c r="AA121" s="24"/>
      <c r="AB121" s="23"/>
      <c r="AC121" s="24"/>
      <c r="AD121" s="23"/>
      <c r="AE121" s="24"/>
      <c r="AF121" s="23"/>
      <c r="AG121" s="24"/>
      <c r="AH121" s="23"/>
      <c r="AI121" s="24"/>
      <c r="AJ121" s="23"/>
      <c r="AK121" s="24"/>
      <c r="AL121" s="23"/>
      <c r="AM121" s="24"/>
      <c r="AN121" s="24"/>
      <c r="AO121" s="24"/>
      <c r="AP121" s="24"/>
      <c r="AQ121" s="24"/>
      <c r="AR121" s="24"/>
      <c r="AS121" s="24"/>
      <c r="AT121" s="24"/>
      <c r="AU121" s="23"/>
      <c r="AV121" s="24"/>
      <c r="AW121" s="23"/>
      <c r="AX121" s="24"/>
      <c r="AY121" s="23"/>
      <c r="AZ121" s="24"/>
      <c r="BA121" s="23"/>
      <c r="BB121" s="24"/>
      <c r="BC121" s="23"/>
      <c r="BD121" s="25"/>
      <c r="BE121" s="24"/>
      <c r="BF121" s="24"/>
      <c r="BG121" s="24"/>
      <c r="BH121" s="24"/>
      <c r="BK121" s="39"/>
    </row>
    <row r="122" ht="17.25">
      <c r="A122" s="20"/>
      <c r="B122" s="58" t="s">
        <v>30</v>
      </c>
      <c r="C122" s="48" t="s">
        <v>26</v>
      </c>
      <c r="D122" s="23">
        <v>226860</v>
      </c>
      <c r="E122" s="23"/>
      <c r="F122" s="24">
        <f t="shared" si="57"/>
        <v>226860</v>
      </c>
      <c r="G122" s="23"/>
      <c r="H122" s="24">
        <f t="shared" si="58"/>
        <v>226860</v>
      </c>
      <c r="I122" s="23"/>
      <c r="J122" s="24">
        <f t="shared" si="59"/>
        <v>226860</v>
      </c>
      <c r="K122" s="23"/>
      <c r="L122" s="24">
        <f t="shared" si="60"/>
        <v>226860</v>
      </c>
      <c r="M122" s="23"/>
      <c r="N122" s="24">
        <f t="shared" si="61"/>
        <v>226860</v>
      </c>
      <c r="O122" s="23"/>
      <c r="P122" s="24">
        <f t="shared" si="62"/>
        <v>226860</v>
      </c>
      <c r="Q122" s="23"/>
      <c r="R122" s="24">
        <f t="shared" si="63"/>
        <v>226860</v>
      </c>
      <c r="S122" s="24"/>
      <c r="T122" s="24">
        <f t="shared" si="64"/>
        <v>226860</v>
      </c>
      <c r="U122" s="24"/>
      <c r="V122" s="24">
        <f t="shared" si="65"/>
        <v>226860</v>
      </c>
      <c r="W122" s="24"/>
      <c r="X122" s="24">
        <f t="shared" si="66"/>
        <v>226860</v>
      </c>
      <c r="Y122" s="24">
        <v>0</v>
      </c>
      <c r="Z122" s="23"/>
      <c r="AA122" s="24">
        <f t="shared" si="67"/>
        <v>0</v>
      </c>
      <c r="AB122" s="23"/>
      <c r="AC122" s="24">
        <f t="shared" si="68"/>
        <v>0</v>
      </c>
      <c r="AD122" s="23"/>
      <c r="AE122" s="24">
        <f t="shared" si="69"/>
        <v>0</v>
      </c>
      <c r="AF122" s="23"/>
      <c r="AG122" s="24">
        <f t="shared" si="70"/>
        <v>0</v>
      </c>
      <c r="AH122" s="23"/>
      <c r="AI122" s="24">
        <f t="shared" si="71"/>
        <v>0</v>
      </c>
      <c r="AJ122" s="23"/>
      <c r="AK122" s="24">
        <f t="shared" si="72"/>
        <v>0</v>
      </c>
      <c r="AL122" s="23"/>
      <c r="AM122" s="24">
        <f t="shared" si="73"/>
        <v>0</v>
      </c>
      <c r="AN122" s="24"/>
      <c r="AO122" s="24">
        <f t="shared" si="74"/>
        <v>0</v>
      </c>
      <c r="AP122" s="24"/>
      <c r="AQ122" s="24">
        <f t="shared" si="75"/>
        <v>0</v>
      </c>
      <c r="AR122" s="24"/>
      <c r="AS122" s="24">
        <f t="shared" si="76"/>
        <v>0</v>
      </c>
      <c r="AT122" s="24">
        <v>0</v>
      </c>
      <c r="AU122" s="23"/>
      <c r="AV122" s="24">
        <f t="shared" si="77"/>
        <v>0</v>
      </c>
      <c r="AW122" s="23"/>
      <c r="AX122" s="24">
        <f t="shared" si="78"/>
        <v>0</v>
      </c>
      <c r="AY122" s="23"/>
      <c r="AZ122" s="24">
        <f t="shared" si="79"/>
        <v>0</v>
      </c>
      <c r="BA122" s="23"/>
      <c r="BB122" s="24">
        <f t="shared" si="80"/>
        <v>0</v>
      </c>
      <c r="BC122" s="23"/>
      <c r="BD122" s="25">
        <f t="shared" si="81"/>
        <v>0</v>
      </c>
      <c r="BE122" s="24"/>
      <c r="BF122" s="24">
        <f t="shared" si="82"/>
        <v>0</v>
      </c>
      <c r="BG122" s="24"/>
      <c r="BH122" s="24">
        <f t="shared" si="83"/>
        <v>0</v>
      </c>
      <c r="BI122" s="4" t="s">
        <v>145</v>
      </c>
      <c r="BK122" s="39"/>
    </row>
    <row r="123" ht="69">
      <c r="A123" s="20" t="s">
        <v>146</v>
      </c>
      <c r="B123" s="58" t="s">
        <v>147</v>
      </c>
      <c r="C123" s="37" t="s">
        <v>88</v>
      </c>
      <c r="D123" s="23"/>
      <c r="E123" s="23"/>
      <c r="F123" s="24"/>
      <c r="G123" s="23">
        <v>13660</v>
      </c>
      <c r="H123" s="24">
        <f t="shared" si="58"/>
        <v>13660</v>
      </c>
      <c r="I123" s="23"/>
      <c r="J123" s="24">
        <f t="shared" si="59"/>
        <v>13660</v>
      </c>
      <c r="K123" s="23"/>
      <c r="L123" s="24">
        <f t="shared" si="60"/>
        <v>13660</v>
      </c>
      <c r="M123" s="23"/>
      <c r="N123" s="24">
        <f t="shared" si="61"/>
        <v>13660</v>
      </c>
      <c r="O123" s="23"/>
      <c r="P123" s="24">
        <f t="shared" si="62"/>
        <v>13660</v>
      </c>
      <c r="Q123" s="23"/>
      <c r="R123" s="24">
        <f t="shared" si="63"/>
        <v>13660</v>
      </c>
      <c r="S123" s="24"/>
      <c r="T123" s="24">
        <f t="shared" si="64"/>
        <v>13660</v>
      </c>
      <c r="U123" s="24"/>
      <c r="V123" s="24">
        <f t="shared" si="65"/>
        <v>13660</v>
      </c>
      <c r="W123" s="24"/>
      <c r="X123" s="24">
        <f t="shared" si="66"/>
        <v>13660</v>
      </c>
      <c r="Y123" s="24"/>
      <c r="Z123" s="23"/>
      <c r="AA123" s="24"/>
      <c r="AB123" s="23"/>
      <c r="AC123" s="24">
        <f t="shared" si="68"/>
        <v>0</v>
      </c>
      <c r="AD123" s="23"/>
      <c r="AE123" s="24">
        <f t="shared" si="69"/>
        <v>0</v>
      </c>
      <c r="AF123" s="23"/>
      <c r="AG123" s="24">
        <f t="shared" si="70"/>
        <v>0</v>
      </c>
      <c r="AH123" s="23"/>
      <c r="AI123" s="24">
        <f t="shared" si="71"/>
        <v>0</v>
      </c>
      <c r="AJ123" s="23"/>
      <c r="AK123" s="24">
        <f t="shared" si="72"/>
        <v>0</v>
      </c>
      <c r="AL123" s="23"/>
      <c r="AM123" s="24">
        <f t="shared" si="73"/>
        <v>0</v>
      </c>
      <c r="AN123" s="24"/>
      <c r="AO123" s="24">
        <f t="shared" si="74"/>
        <v>0</v>
      </c>
      <c r="AP123" s="24"/>
      <c r="AQ123" s="24">
        <f t="shared" si="75"/>
        <v>0</v>
      </c>
      <c r="AR123" s="24"/>
      <c r="AS123" s="24">
        <f t="shared" si="76"/>
        <v>0</v>
      </c>
      <c r="AT123" s="24"/>
      <c r="AU123" s="23"/>
      <c r="AV123" s="24"/>
      <c r="AW123" s="23"/>
      <c r="AX123" s="24">
        <f t="shared" si="78"/>
        <v>0</v>
      </c>
      <c r="AY123" s="23"/>
      <c r="AZ123" s="24">
        <f t="shared" si="79"/>
        <v>0</v>
      </c>
      <c r="BA123" s="23"/>
      <c r="BB123" s="24">
        <f t="shared" si="80"/>
        <v>0</v>
      </c>
      <c r="BC123" s="23"/>
      <c r="BD123" s="25">
        <f t="shared" si="81"/>
        <v>0</v>
      </c>
      <c r="BE123" s="24"/>
      <c r="BF123" s="24">
        <f t="shared" si="82"/>
        <v>0</v>
      </c>
      <c r="BG123" s="24"/>
      <c r="BH123" s="24">
        <f t="shared" si="83"/>
        <v>0</v>
      </c>
      <c r="BI123" s="4" t="s">
        <v>148</v>
      </c>
      <c r="BK123" s="39"/>
    </row>
    <row r="124" ht="51.75">
      <c r="A124" s="20" t="s">
        <v>149</v>
      </c>
      <c r="B124" s="58" t="s">
        <v>150</v>
      </c>
      <c r="C124" s="37" t="s">
        <v>35</v>
      </c>
      <c r="D124" s="23"/>
      <c r="E124" s="23"/>
      <c r="F124" s="24"/>
      <c r="G124" s="23">
        <v>29.154</v>
      </c>
      <c r="H124" s="24">
        <f t="shared" si="58"/>
        <v>29.154</v>
      </c>
      <c r="I124" s="23"/>
      <c r="J124" s="24">
        <f t="shared" si="59"/>
        <v>29.154</v>
      </c>
      <c r="K124" s="23"/>
      <c r="L124" s="24">
        <f t="shared" si="60"/>
        <v>29.154</v>
      </c>
      <c r="M124" s="23"/>
      <c r="N124" s="24">
        <f t="shared" si="61"/>
        <v>29.154</v>
      </c>
      <c r="O124" s="23"/>
      <c r="P124" s="24">
        <f t="shared" si="62"/>
        <v>29.154</v>
      </c>
      <c r="Q124" s="23"/>
      <c r="R124" s="24">
        <f t="shared" si="63"/>
        <v>29.154</v>
      </c>
      <c r="S124" s="24"/>
      <c r="T124" s="24">
        <f t="shared" si="64"/>
        <v>29.154</v>
      </c>
      <c r="U124" s="24"/>
      <c r="V124" s="24">
        <f t="shared" si="65"/>
        <v>29.154</v>
      </c>
      <c r="W124" s="24"/>
      <c r="X124" s="24">
        <f t="shared" si="66"/>
        <v>29.154</v>
      </c>
      <c r="Y124" s="24"/>
      <c r="Z124" s="23"/>
      <c r="AA124" s="24"/>
      <c r="AB124" s="23"/>
      <c r="AC124" s="24">
        <f t="shared" si="68"/>
        <v>0</v>
      </c>
      <c r="AD124" s="23"/>
      <c r="AE124" s="24">
        <f t="shared" si="69"/>
        <v>0</v>
      </c>
      <c r="AF124" s="23"/>
      <c r="AG124" s="24">
        <f t="shared" si="70"/>
        <v>0</v>
      </c>
      <c r="AH124" s="23"/>
      <c r="AI124" s="24">
        <f t="shared" si="71"/>
        <v>0</v>
      </c>
      <c r="AJ124" s="23"/>
      <c r="AK124" s="24">
        <f t="shared" si="72"/>
        <v>0</v>
      </c>
      <c r="AL124" s="23"/>
      <c r="AM124" s="24">
        <f t="shared" si="73"/>
        <v>0</v>
      </c>
      <c r="AN124" s="24"/>
      <c r="AO124" s="24">
        <f t="shared" si="74"/>
        <v>0</v>
      </c>
      <c r="AP124" s="24"/>
      <c r="AQ124" s="24">
        <f t="shared" si="75"/>
        <v>0</v>
      </c>
      <c r="AR124" s="24"/>
      <c r="AS124" s="24">
        <f t="shared" si="76"/>
        <v>0</v>
      </c>
      <c r="AT124" s="24"/>
      <c r="AU124" s="23"/>
      <c r="AV124" s="24"/>
      <c r="AW124" s="23"/>
      <c r="AX124" s="24">
        <f t="shared" si="78"/>
        <v>0</v>
      </c>
      <c r="AY124" s="23"/>
      <c r="AZ124" s="24">
        <f t="shared" si="79"/>
        <v>0</v>
      </c>
      <c r="BA124" s="23"/>
      <c r="BB124" s="24">
        <f t="shared" si="80"/>
        <v>0</v>
      </c>
      <c r="BC124" s="23"/>
      <c r="BD124" s="25">
        <f t="shared" si="81"/>
        <v>0</v>
      </c>
      <c r="BE124" s="24"/>
      <c r="BF124" s="24">
        <f t="shared" si="82"/>
        <v>0</v>
      </c>
      <c r="BG124" s="24"/>
      <c r="BH124" s="24">
        <f t="shared" si="83"/>
        <v>0</v>
      </c>
      <c r="BI124" s="4" t="s">
        <v>151</v>
      </c>
      <c r="BK124" s="39"/>
    </row>
    <row r="125" ht="17.25">
      <c r="A125" s="20"/>
      <c r="B125" s="37" t="s">
        <v>152</v>
      </c>
      <c r="C125" s="48" t="s">
        <v>26</v>
      </c>
      <c r="D125" s="24">
        <f>D129+D130+D131+D132+D133+D134+D138+D142</f>
        <v>129061.2</v>
      </c>
      <c r="E125" s="24">
        <f>E129+E130+E131+E132+E133+E134+E138+E142</f>
        <v>-1425.779</v>
      </c>
      <c r="F125" s="24">
        <f t="shared" si="57"/>
        <v>127635.421</v>
      </c>
      <c r="G125" s="24">
        <f>G129+G130+G131+G132+G133+G134+G138+G142+G146+G147+G148</f>
        <v>24441.925999999999</v>
      </c>
      <c r="H125" s="24">
        <f t="shared" si="58"/>
        <v>152077.34700000001</v>
      </c>
      <c r="I125" s="24">
        <f>I129+I130+I131+I132+I133+I134+I138+I142+I146+I147+I148</f>
        <v>0</v>
      </c>
      <c r="J125" s="24">
        <f t="shared" si="59"/>
        <v>152077.34700000001</v>
      </c>
      <c r="K125" s="24">
        <f>K129+K130+K131+K132+K133+K134+K138+K142+K146+K147+K148</f>
        <v>659.62699999999995</v>
      </c>
      <c r="L125" s="24">
        <f t="shared" si="60"/>
        <v>152736.97399999999</v>
      </c>
      <c r="M125" s="24">
        <f>M129+M130+M131+M132+M133+M134+M138+M142+M146+M147+M148</f>
        <v>-5338.8190000000004</v>
      </c>
      <c r="N125" s="24">
        <f t="shared" si="61"/>
        <v>147398.155</v>
      </c>
      <c r="O125" s="24">
        <f>O129+O130+O131+O132+O133+O134+O138+O142+O146+O147+O148</f>
        <v>-12.193</v>
      </c>
      <c r="P125" s="24">
        <f t="shared" si="62"/>
        <v>147385.962</v>
      </c>
      <c r="Q125" s="24">
        <f>Q129+Q130+Q131+Q132+Q133+Q134+Q138+Q142+Q146+Q147+Q148+Q149</f>
        <v>-2.8421709430404001e-14</v>
      </c>
      <c r="R125" s="24">
        <f t="shared" si="63"/>
        <v>147385.962</v>
      </c>
      <c r="S125" s="24">
        <f>S129+S130+S131+S132+S133+S134+S138+S142+S146+S147+S148+S149</f>
        <v>0</v>
      </c>
      <c r="T125" s="24">
        <f t="shared" si="64"/>
        <v>147385.962</v>
      </c>
      <c r="U125" s="24">
        <f>U129+U130+U131+U132+U133+U134+U138+U142+U146+U147+U148+U149</f>
        <v>0</v>
      </c>
      <c r="V125" s="24">
        <f t="shared" si="65"/>
        <v>147385.962</v>
      </c>
      <c r="W125" s="24">
        <f>W129+W130+W131+W132+W133+W134+W138+W142+W146+W147+W148+W149</f>
        <v>-68386.800000000003</v>
      </c>
      <c r="X125" s="24">
        <f t="shared" si="66"/>
        <v>78999.161999999997</v>
      </c>
      <c r="Y125" s="24">
        <f>Y129+Y130+Y131+Y132+Y133+Y134+Y138+Y142</f>
        <v>40592.800000000003</v>
      </c>
      <c r="Z125" s="24">
        <f>Z129+Z130+Z131+Z132+Z133+Z134+Z138+Z142</f>
        <v>0</v>
      </c>
      <c r="AA125" s="24">
        <f t="shared" si="67"/>
        <v>40592.800000000003</v>
      </c>
      <c r="AB125" s="24">
        <f>AB129+AB130+AB131+AB132+AB133+AB134+AB138+AB142+AB146+AB147+AB148</f>
        <v>0</v>
      </c>
      <c r="AC125" s="24">
        <f t="shared" si="68"/>
        <v>40592.800000000003</v>
      </c>
      <c r="AD125" s="24">
        <f>AD129+AD130+AD131+AD132+AD133+AD134+AD138+AD142+AD146+AD147+AD148</f>
        <v>0</v>
      </c>
      <c r="AE125" s="24">
        <f t="shared" si="69"/>
        <v>40592.800000000003</v>
      </c>
      <c r="AF125" s="24">
        <f>AF129+AF130+AF131+AF132+AF133+AF134+AF138+AF142+AF146+AF147+AF148</f>
        <v>0</v>
      </c>
      <c r="AG125" s="24">
        <f t="shared" si="70"/>
        <v>40592.800000000003</v>
      </c>
      <c r="AH125" s="24">
        <f>AH129+AH130+AH131+AH132+AH133+AH134+AH138+AH142+AH146+AH147+AH148</f>
        <v>1914</v>
      </c>
      <c r="AI125" s="24">
        <f t="shared" si="71"/>
        <v>42506.800000000003</v>
      </c>
      <c r="AJ125" s="24">
        <f>AJ129+AJ130+AJ131+AJ132+AJ133+AJ134+AJ138+AJ142+AJ146+AJ147+AJ148</f>
        <v>0</v>
      </c>
      <c r="AK125" s="24">
        <f t="shared" si="72"/>
        <v>42506.800000000003</v>
      </c>
      <c r="AL125" s="24">
        <f>AL129+AL130+AL131+AL132+AL133+AL134+AL138+AL142+AL146+AL147+AL148+AL149</f>
        <v>537636.15800000005</v>
      </c>
      <c r="AM125" s="24">
        <f t="shared" si="73"/>
        <v>580142.95799999998</v>
      </c>
      <c r="AN125" s="24">
        <f>AN129+AN130+AN131+AN132+AN133+AN134+AN138+AN142+AN146+AN147+AN148+AN149</f>
        <v>-579.10000000000002</v>
      </c>
      <c r="AO125" s="24">
        <f t="shared" si="74"/>
        <v>579563.85800000001</v>
      </c>
      <c r="AP125" s="24">
        <f>AP129+AP130+AP131+AP132+AP133+AP134+AP138+AP142+AP146+AP147+AP148+AP149</f>
        <v>0</v>
      </c>
      <c r="AQ125" s="24">
        <f t="shared" si="75"/>
        <v>579563.85800000001</v>
      </c>
      <c r="AR125" s="24">
        <f>AR129+AR130+AR131+AR132+AR133+AR134+AR138+AR142+AR146+AR147+AR148+AR149</f>
        <v>40832.110999999997</v>
      </c>
      <c r="AS125" s="24">
        <f t="shared" si="76"/>
        <v>620395.96900000004</v>
      </c>
      <c r="AT125" s="24">
        <f>AT129+AT130+AT131+AT132+AT133+AT134+AT138+AT142</f>
        <v>10393.299999999999</v>
      </c>
      <c r="AU125" s="24">
        <f>AU129+AU130+AU131+AU132+AU133+AU134+AU138+AU142</f>
        <v>0</v>
      </c>
      <c r="AV125" s="24">
        <f t="shared" si="77"/>
        <v>10393.299999999999</v>
      </c>
      <c r="AW125" s="24">
        <f>AW129+AW130+AW131+AW132+AW133+AW134+AW138+AW142+AW146+AW147+AW148</f>
        <v>0</v>
      </c>
      <c r="AX125" s="24">
        <f t="shared" si="78"/>
        <v>10393.299999999999</v>
      </c>
      <c r="AY125" s="24">
        <f>AY129+AY130+AY131+AY132+AY133+AY134+AY138+AY142+AY146+AY147+AY148</f>
        <v>0</v>
      </c>
      <c r="AZ125" s="24">
        <f t="shared" si="79"/>
        <v>10393.299999999999</v>
      </c>
      <c r="BA125" s="24">
        <f>BA129+BA130+BA131+BA132+BA133+BA134+BA138+BA142+BA146+BA147+BA148</f>
        <v>0</v>
      </c>
      <c r="BB125" s="24">
        <f t="shared" si="80"/>
        <v>10393.299999999999</v>
      </c>
      <c r="BC125" s="24">
        <f>BC129+BC130+BC131+BC132+BC133+BC134+BC138+BC142+BC146+BC147+BC148+BC149</f>
        <v>0</v>
      </c>
      <c r="BD125" s="25">
        <f t="shared" si="81"/>
        <v>10393.299999999999</v>
      </c>
      <c r="BE125" s="24">
        <f>BE129+BE130+BE131+BE132+BE133+BE134+BE138+BE142+BE146+BE147+BE148+BE149</f>
        <v>0</v>
      </c>
      <c r="BF125" s="24">
        <f t="shared" si="82"/>
        <v>10393.299999999999</v>
      </c>
      <c r="BG125" s="24">
        <f>BG129+BG130+BG131+BG132+BG133+BG134+BG138+BG142+BG146+BG147+BG148+BG149</f>
        <v>27554.688999999998</v>
      </c>
      <c r="BH125" s="24">
        <f t="shared" si="83"/>
        <v>37947.989000000001</v>
      </c>
      <c r="BK125" s="39"/>
    </row>
    <row r="126" ht="17.25">
      <c r="A126" s="20"/>
      <c r="B126" s="21" t="s">
        <v>27</v>
      </c>
      <c r="C126" s="37"/>
      <c r="D126" s="23"/>
      <c r="E126" s="23"/>
      <c r="F126" s="24"/>
      <c r="G126" s="23"/>
      <c r="H126" s="24"/>
      <c r="I126" s="23"/>
      <c r="J126" s="24"/>
      <c r="K126" s="23"/>
      <c r="L126" s="24"/>
      <c r="M126" s="23"/>
      <c r="N126" s="24"/>
      <c r="O126" s="23"/>
      <c r="P126" s="24"/>
      <c r="Q126" s="23"/>
      <c r="R126" s="24"/>
      <c r="S126" s="24"/>
      <c r="T126" s="24"/>
      <c r="U126" s="24"/>
      <c r="V126" s="24"/>
      <c r="W126" s="24"/>
      <c r="X126" s="24"/>
      <c r="Y126" s="24"/>
      <c r="Z126" s="23"/>
      <c r="AA126" s="24"/>
      <c r="AB126" s="23"/>
      <c r="AC126" s="24"/>
      <c r="AD126" s="23"/>
      <c r="AE126" s="24"/>
      <c r="AF126" s="23"/>
      <c r="AG126" s="24"/>
      <c r="AH126" s="23"/>
      <c r="AI126" s="24"/>
      <c r="AJ126" s="23"/>
      <c r="AK126" s="24"/>
      <c r="AL126" s="23"/>
      <c r="AM126" s="24"/>
      <c r="AN126" s="24"/>
      <c r="AO126" s="24"/>
      <c r="AP126" s="24"/>
      <c r="AQ126" s="24"/>
      <c r="AR126" s="24"/>
      <c r="AS126" s="24"/>
      <c r="AT126" s="24"/>
      <c r="AU126" s="23"/>
      <c r="AV126" s="24"/>
      <c r="AW126" s="23"/>
      <c r="AX126" s="24"/>
      <c r="AY126" s="23"/>
      <c r="AZ126" s="24"/>
      <c r="BA126" s="23"/>
      <c r="BB126" s="24"/>
      <c r="BC126" s="23"/>
      <c r="BD126" s="25"/>
      <c r="BE126" s="24"/>
      <c r="BF126" s="24"/>
      <c r="BG126" s="24"/>
      <c r="BH126" s="24"/>
      <c r="BK126" s="39"/>
    </row>
    <row r="127" s="27" customFormat="1" ht="17.25" hidden="1">
      <c r="A127" s="28"/>
      <c r="B127" s="29" t="s">
        <v>28</v>
      </c>
      <c r="C127" s="60"/>
      <c r="D127" s="31">
        <f>D129+D130+D131+D132+D133+D136+D140+D144</f>
        <v>114489.2</v>
      </c>
      <c r="E127" s="31">
        <f>E129+E130+E131+E132+E133+E136+E140+E144</f>
        <v>-1425.779</v>
      </c>
      <c r="F127" s="32">
        <f t="shared" si="57"/>
        <v>113063.421</v>
      </c>
      <c r="G127" s="31">
        <f>G129+G130+G131+G132+G133+G136+G140+G144+G146+G147+G148</f>
        <v>24441.925999999999</v>
      </c>
      <c r="H127" s="32">
        <f t="shared" si="58"/>
        <v>137505.34700000001</v>
      </c>
      <c r="I127" s="31">
        <f>I129+I130+I131+I132+I133+I136+I140+I144+I146+I147+I148</f>
        <v>0</v>
      </c>
      <c r="J127" s="32">
        <f t="shared" si="59"/>
        <v>137505.34700000001</v>
      </c>
      <c r="K127" s="31">
        <f>K129+K130+K131+K132+K133+K136+K140+K144+K146+K147+K148</f>
        <v>659.62699999999995</v>
      </c>
      <c r="L127" s="32">
        <f t="shared" si="60"/>
        <v>138164.97399999999</v>
      </c>
      <c r="M127" s="31">
        <f>M129+M130+M131+M132+M133+M136+M140+M144+M146+M147+M148</f>
        <v>-5338.8190000000004</v>
      </c>
      <c r="N127" s="32">
        <f t="shared" si="61"/>
        <v>132826.155</v>
      </c>
      <c r="O127" s="31">
        <f>O129+O130+O131+O132+O133+O136+O140+O144+O146+O147+O148</f>
        <v>-12.193</v>
      </c>
      <c r="P127" s="32">
        <f t="shared" si="62"/>
        <v>132813.962</v>
      </c>
      <c r="Q127" s="31">
        <f>Q129+Q130+Q131+Q132+Q133+Q136+Q140+Q144+Q146+Q147+Q148+Q151</f>
        <v>-2.8421709430404001e-14</v>
      </c>
      <c r="R127" s="32">
        <f t="shared" si="63"/>
        <v>132813.962</v>
      </c>
      <c r="S127" s="32">
        <f>S129+S130+S131+S132+S133+S136+S140+S144+S146+S147+S148+S151</f>
        <v>0</v>
      </c>
      <c r="T127" s="32">
        <f t="shared" si="64"/>
        <v>132813.962</v>
      </c>
      <c r="U127" s="32">
        <f>U129+U130+U131+U132+U133+U136+U140+U144+U146+U147+U148+U151</f>
        <v>0</v>
      </c>
      <c r="V127" s="32">
        <f t="shared" si="65"/>
        <v>132813.962</v>
      </c>
      <c r="W127" s="32">
        <f>W129+W130+W131+W132+W133+W136+W140+W144+W146+W147+W148+W151</f>
        <v>-68386.800000000003</v>
      </c>
      <c r="X127" s="32">
        <f t="shared" si="66"/>
        <v>64427.161999999997</v>
      </c>
      <c r="Y127" s="32">
        <f>Y129+Y130+Y131+Y132+Y133+Y136+Y140+Y144</f>
        <v>0</v>
      </c>
      <c r="Z127" s="31">
        <f>Z129+Z130+Z131+Z132+Z133+Z136+Z140+Z144</f>
        <v>0</v>
      </c>
      <c r="AA127" s="32">
        <f t="shared" si="67"/>
        <v>0</v>
      </c>
      <c r="AB127" s="31">
        <f>AB129+AB130+AB131+AB132+AB133+AB136+AB140+AB144+AB146+AB147+AB148</f>
        <v>0</v>
      </c>
      <c r="AC127" s="32">
        <f t="shared" si="68"/>
        <v>0</v>
      </c>
      <c r="AD127" s="31">
        <f>AD129+AD130+AD131+AD132+AD133+AD136+AD140+AD144+AD146+AD147+AD148</f>
        <v>0</v>
      </c>
      <c r="AE127" s="32">
        <f t="shared" si="69"/>
        <v>0</v>
      </c>
      <c r="AF127" s="31">
        <f>AF129+AF130+AF131+AF132+AF133+AF136+AF140+AF144+AF146+AF147+AF148</f>
        <v>0</v>
      </c>
      <c r="AG127" s="32">
        <f t="shared" si="70"/>
        <v>0</v>
      </c>
      <c r="AH127" s="31">
        <f>AH129+AH130+AH131+AH132+AH133+AH136+AH140+AH144+AH146+AH147+AH148</f>
        <v>1914</v>
      </c>
      <c r="AI127" s="32">
        <f t="shared" si="71"/>
        <v>1914</v>
      </c>
      <c r="AJ127" s="31">
        <f>AJ129+AJ130+AJ131+AJ132+AJ133+AJ136+AJ140+AJ144+AJ146+AJ147+AJ148</f>
        <v>0</v>
      </c>
      <c r="AK127" s="32">
        <f t="shared" si="72"/>
        <v>1914</v>
      </c>
      <c r="AL127" s="31">
        <f>AL129+AL130+AL131+AL132+AL133+AL136+AL140+AL144+AL146+AL147+AL148+AL151</f>
        <v>458984.05900000001</v>
      </c>
      <c r="AM127" s="32">
        <f t="shared" si="73"/>
        <v>460898.05900000001</v>
      </c>
      <c r="AN127" s="32">
        <f>AN129+AN130+AN131+AN132+AN133+AN136+AN140+AN144+AN146+AN147+AN148+AN151</f>
        <v>-579.10000000000002</v>
      </c>
      <c r="AO127" s="32">
        <f t="shared" si="74"/>
        <v>460318.95899999997</v>
      </c>
      <c r="AP127" s="32">
        <f>AP129+AP130+AP131+AP132+AP133+AP136+AP140+AP144+AP146+AP147+AP148+AP151</f>
        <v>0</v>
      </c>
      <c r="AQ127" s="32">
        <f t="shared" si="75"/>
        <v>460318.95899999997</v>
      </c>
      <c r="AR127" s="32">
        <f>AR129+AR130+AR131+AR132+AR133+AR136+AR140+AR144+AR146+AR147+AR148+AR151</f>
        <v>40832.110999999997</v>
      </c>
      <c r="AS127" s="32">
        <f t="shared" si="76"/>
        <v>501151.07000000001</v>
      </c>
      <c r="AT127" s="32">
        <f>AT129+AT130+AT131+AT132+AT133+AT136+AT140+AT144</f>
        <v>0</v>
      </c>
      <c r="AU127" s="31">
        <f>AU129+AU130+AU131+AU132+AU133+AU136+AU140+AU144</f>
        <v>0</v>
      </c>
      <c r="AV127" s="32">
        <f t="shared" si="77"/>
        <v>0</v>
      </c>
      <c r="AW127" s="31">
        <f>AW129+AW130+AW131+AW132+AW133+AW136+AW140+AW144+AW146+AW147+AW148</f>
        <v>0</v>
      </c>
      <c r="AX127" s="32">
        <f t="shared" si="78"/>
        <v>0</v>
      </c>
      <c r="AY127" s="31">
        <f>AY129+AY130+AY131+AY132+AY133+AY136+AY140+AY144+AY146+AY147+AY148</f>
        <v>0</v>
      </c>
      <c r="AZ127" s="32">
        <f t="shared" si="79"/>
        <v>0</v>
      </c>
      <c r="BA127" s="31">
        <f>BA129+BA130+BA131+BA132+BA133+BA136+BA140+BA144+BA146+BA147+BA148</f>
        <v>0</v>
      </c>
      <c r="BB127" s="32">
        <f t="shared" si="80"/>
        <v>0</v>
      </c>
      <c r="BC127" s="31">
        <f>BC129+BC130+BC131+BC132+BC133+BC136+BC140+BC144+BC146+BC147+BC148+BC151</f>
        <v>0</v>
      </c>
      <c r="BD127" s="33">
        <f t="shared" si="81"/>
        <v>0</v>
      </c>
      <c r="BE127" s="32">
        <f>BE129+BE130+BE131+BE132+BE133+BE136+BE140+BE144+BE146+BE147+BE148+BE151</f>
        <v>0</v>
      </c>
      <c r="BF127" s="32">
        <f t="shared" si="82"/>
        <v>0</v>
      </c>
      <c r="BG127" s="32">
        <f>BG129+BG130+BG131+BG132+BG133+BG136+BG140+BG144+BG146+BG147+BG148+BG151</f>
        <v>27554.688999999998</v>
      </c>
      <c r="BH127" s="32">
        <f t="shared" si="83"/>
        <v>27554.688999999998</v>
      </c>
      <c r="BI127" s="34"/>
      <c r="BJ127" s="35" t="s">
        <v>29</v>
      </c>
      <c r="BK127" s="36"/>
    </row>
    <row r="128" ht="17.25">
      <c r="A128" s="20"/>
      <c r="B128" s="37" t="s">
        <v>153</v>
      </c>
      <c r="C128" s="48" t="s">
        <v>26</v>
      </c>
      <c r="D128" s="23">
        <f>D137+D141+D145</f>
        <v>14572</v>
      </c>
      <c r="E128" s="23">
        <f>E137+E141+E145</f>
        <v>0</v>
      </c>
      <c r="F128" s="24">
        <f t="shared" si="57"/>
        <v>14572</v>
      </c>
      <c r="G128" s="23">
        <f>G137+G141+G145</f>
        <v>0</v>
      </c>
      <c r="H128" s="24">
        <f t="shared" si="58"/>
        <v>14572</v>
      </c>
      <c r="I128" s="23">
        <f>I137+I141+I145</f>
        <v>0</v>
      </c>
      <c r="J128" s="24">
        <f t="shared" si="59"/>
        <v>14572</v>
      </c>
      <c r="K128" s="23">
        <f>K137+K141+K145</f>
        <v>0</v>
      </c>
      <c r="L128" s="24">
        <f t="shared" si="60"/>
        <v>14572</v>
      </c>
      <c r="M128" s="23">
        <f>M137+M141+M145</f>
        <v>0</v>
      </c>
      <c r="N128" s="24">
        <f t="shared" si="61"/>
        <v>14572</v>
      </c>
      <c r="O128" s="23">
        <f>O137+O141+O145</f>
        <v>0</v>
      </c>
      <c r="P128" s="24">
        <f t="shared" si="62"/>
        <v>14572</v>
      </c>
      <c r="Q128" s="23">
        <f>Q137+Q141+Q145+Q152</f>
        <v>0</v>
      </c>
      <c r="R128" s="24">
        <f t="shared" si="63"/>
        <v>14572</v>
      </c>
      <c r="S128" s="24">
        <f>S137+S141+S145+S152</f>
        <v>0</v>
      </c>
      <c r="T128" s="24">
        <f t="shared" si="64"/>
        <v>14572</v>
      </c>
      <c r="U128" s="24">
        <f>U137+U141+U145+U152</f>
        <v>0</v>
      </c>
      <c r="V128" s="24">
        <f t="shared" si="65"/>
        <v>14572</v>
      </c>
      <c r="W128" s="24">
        <f>W137+W141+W145+W152</f>
        <v>0</v>
      </c>
      <c r="X128" s="24">
        <f t="shared" si="66"/>
        <v>14572</v>
      </c>
      <c r="Y128" s="24">
        <f>Y137+Y141+Y145</f>
        <v>40592.800000000003</v>
      </c>
      <c r="Z128" s="23">
        <f>Z137+Z141+Z145</f>
        <v>0</v>
      </c>
      <c r="AA128" s="24">
        <f t="shared" si="67"/>
        <v>40592.800000000003</v>
      </c>
      <c r="AB128" s="23">
        <f>AB137+AB141+AB145</f>
        <v>0</v>
      </c>
      <c r="AC128" s="24">
        <f t="shared" si="68"/>
        <v>40592.800000000003</v>
      </c>
      <c r="AD128" s="23">
        <f>AD137+AD141+AD145</f>
        <v>0</v>
      </c>
      <c r="AE128" s="24">
        <f t="shared" si="69"/>
        <v>40592.800000000003</v>
      </c>
      <c r="AF128" s="23">
        <f>AF137+AF141+AF145</f>
        <v>0</v>
      </c>
      <c r="AG128" s="24">
        <f t="shared" si="70"/>
        <v>40592.800000000003</v>
      </c>
      <c r="AH128" s="23">
        <f>AH137+AH141+AH145</f>
        <v>0</v>
      </c>
      <c r="AI128" s="24">
        <f t="shared" si="71"/>
        <v>40592.800000000003</v>
      </c>
      <c r="AJ128" s="23">
        <f>AJ137+AJ141+AJ145</f>
        <v>0</v>
      </c>
      <c r="AK128" s="24">
        <f t="shared" si="72"/>
        <v>40592.800000000003</v>
      </c>
      <c r="AL128" s="23">
        <f>AL137+AL141+AL145+AL152</f>
        <v>78652.099000000002</v>
      </c>
      <c r="AM128" s="24">
        <f t="shared" si="73"/>
        <v>119244.899</v>
      </c>
      <c r="AN128" s="24">
        <f>AN137+AN141+AN145+AN152</f>
        <v>0</v>
      </c>
      <c r="AO128" s="24">
        <f t="shared" si="74"/>
        <v>119244.899</v>
      </c>
      <c r="AP128" s="24">
        <f>AP137+AP141+AP145+AP152</f>
        <v>0</v>
      </c>
      <c r="AQ128" s="24">
        <f t="shared" si="75"/>
        <v>119244.899</v>
      </c>
      <c r="AR128" s="24">
        <f>AR137+AR141+AR145+AR152</f>
        <v>0</v>
      </c>
      <c r="AS128" s="24">
        <f t="shared" si="76"/>
        <v>119244.899</v>
      </c>
      <c r="AT128" s="24">
        <f>AT137+AT141+AT145</f>
        <v>10393.299999999999</v>
      </c>
      <c r="AU128" s="23">
        <f>AU137+AU141+AU145</f>
        <v>0</v>
      </c>
      <c r="AV128" s="24">
        <f t="shared" si="77"/>
        <v>10393.299999999999</v>
      </c>
      <c r="AW128" s="23">
        <f>AW137+AW141+AW145</f>
        <v>0</v>
      </c>
      <c r="AX128" s="24">
        <f t="shared" si="78"/>
        <v>10393.299999999999</v>
      </c>
      <c r="AY128" s="23">
        <f>AY137+AY141+AY145</f>
        <v>0</v>
      </c>
      <c r="AZ128" s="24">
        <f t="shared" si="79"/>
        <v>10393.299999999999</v>
      </c>
      <c r="BA128" s="23">
        <f>BA137+BA141+BA145</f>
        <v>0</v>
      </c>
      <c r="BB128" s="24">
        <f t="shared" si="80"/>
        <v>10393.299999999999</v>
      </c>
      <c r="BC128" s="23">
        <f>BC137+BC141+BC145+BC152</f>
        <v>0</v>
      </c>
      <c r="BD128" s="25">
        <f t="shared" si="81"/>
        <v>10393.299999999999</v>
      </c>
      <c r="BE128" s="24">
        <f>BE137+BE141+BE145+BE152</f>
        <v>0</v>
      </c>
      <c r="BF128" s="24">
        <f t="shared" si="82"/>
        <v>10393.299999999999</v>
      </c>
      <c r="BG128" s="24">
        <f>BG137+BG141+BG145+BG152</f>
        <v>0</v>
      </c>
      <c r="BH128" s="24">
        <f t="shared" si="83"/>
        <v>10393.299999999999</v>
      </c>
      <c r="BK128" s="39"/>
    </row>
    <row r="129" ht="51.75">
      <c r="A129" s="20" t="s">
        <v>154</v>
      </c>
      <c r="B129" s="37" t="s">
        <v>155</v>
      </c>
      <c r="C129" s="52" t="s">
        <v>141</v>
      </c>
      <c r="D129" s="23">
        <v>2753.5999999999999</v>
      </c>
      <c r="E129" s="23"/>
      <c r="F129" s="24">
        <f t="shared" si="57"/>
        <v>2753.5999999999999</v>
      </c>
      <c r="G129" s="23"/>
      <c r="H129" s="24">
        <f t="shared" si="58"/>
        <v>2753.5999999999999</v>
      </c>
      <c r="I129" s="23"/>
      <c r="J129" s="24">
        <f t="shared" si="59"/>
        <v>2753.5999999999999</v>
      </c>
      <c r="K129" s="23"/>
      <c r="L129" s="24">
        <f t="shared" si="60"/>
        <v>2753.5999999999999</v>
      </c>
      <c r="M129" s="23"/>
      <c r="N129" s="24">
        <f t="shared" si="61"/>
        <v>2753.5999999999999</v>
      </c>
      <c r="O129" s="23"/>
      <c r="P129" s="24">
        <f t="shared" si="62"/>
        <v>2753.5999999999999</v>
      </c>
      <c r="Q129" s="23"/>
      <c r="R129" s="24">
        <f t="shared" si="63"/>
        <v>2753.5999999999999</v>
      </c>
      <c r="S129" s="24"/>
      <c r="T129" s="24">
        <f t="shared" si="64"/>
        <v>2753.5999999999999</v>
      </c>
      <c r="U129" s="24"/>
      <c r="V129" s="24">
        <f t="shared" si="65"/>
        <v>2753.5999999999999</v>
      </c>
      <c r="W129" s="24"/>
      <c r="X129" s="24">
        <f t="shared" si="66"/>
        <v>2753.5999999999999</v>
      </c>
      <c r="Y129" s="24">
        <v>0</v>
      </c>
      <c r="Z129" s="23"/>
      <c r="AA129" s="24">
        <f t="shared" si="67"/>
        <v>0</v>
      </c>
      <c r="AB129" s="23"/>
      <c r="AC129" s="24">
        <f t="shared" si="68"/>
        <v>0</v>
      </c>
      <c r="AD129" s="23"/>
      <c r="AE129" s="24">
        <f t="shared" si="69"/>
        <v>0</v>
      </c>
      <c r="AF129" s="23"/>
      <c r="AG129" s="24">
        <f t="shared" si="70"/>
        <v>0</v>
      </c>
      <c r="AH129" s="23"/>
      <c r="AI129" s="24">
        <f t="shared" si="71"/>
        <v>0</v>
      </c>
      <c r="AJ129" s="23"/>
      <c r="AK129" s="24">
        <f t="shared" si="72"/>
        <v>0</v>
      </c>
      <c r="AL129" s="23"/>
      <c r="AM129" s="24">
        <f t="shared" si="73"/>
        <v>0</v>
      </c>
      <c r="AN129" s="24"/>
      <c r="AO129" s="24">
        <f t="shared" si="74"/>
        <v>0</v>
      </c>
      <c r="AP129" s="24"/>
      <c r="AQ129" s="24">
        <f t="shared" si="75"/>
        <v>0</v>
      </c>
      <c r="AR129" s="24"/>
      <c r="AS129" s="24">
        <f t="shared" si="76"/>
        <v>0</v>
      </c>
      <c r="AT129" s="24">
        <v>0</v>
      </c>
      <c r="AU129" s="23"/>
      <c r="AV129" s="24">
        <f t="shared" si="77"/>
        <v>0</v>
      </c>
      <c r="AW129" s="23"/>
      <c r="AX129" s="24">
        <f t="shared" si="78"/>
        <v>0</v>
      </c>
      <c r="AY129" s="23"/>
      <c r="AZ129" s="24">
        <f t="shared" si="79"/>
        <v>0</v>
      </c>
      <c r="BA129" s="23"/>
      <c r="BB129" s="24">
        <f t="shared" si="80"/>
        <v>0</v>
      </c>
      <c r="BC129" s="23"/>
      <c r="BD129" s="25">
        <f t="shared" si="81"/>
        <v>0</v>
      </c>
      <c r="BE129" s="24"/>
      <c r="BF129" s="24">
        <f t="shared" si="82"/>
        <v>0</v>
      </c>
      <c r="BG129" s="24"/>
      <c r="BH129" s="24">
        <f t="shared" si="83"/>
        <v>0</v>
      </c>
      <c r="BI129" s="4" t="s">
        <v>156</v>
      </c>
      <c r="BK129" s="39"/>
    </row>
    <row r="130" ht="51.75">
      <c r="A130" s="20" t="s">
        <v>157</v>
      </c>
      <c r="B130" s="37" t="s">
        <v>158</v>
      </c>
      <c r="C130" s="37" t="s">
        <v>141</v>
      </c>
      <c r="D130" s="23">
        <v>11301.9</v>
      </c>
      <c r="E130" s="23">
        <v>-180.65199999999999</v>
      </c>
      <c r="F130" s="24">
        <f t="shared" si="57"/>
        <v>11121.248</v>
      </c>
      <c r="G130" s="23"/>
      <c r="H130" s="24">
        <f t="shared" si="58"/>
        <v>11121.248</v>
      </c>
      <c r="I130" s="23"/>
      <c r="J130" s="24">
        <f t="shared" si="59"/>
        <v>11121.248</v>
      </c>
      <c r="K130" s="23"/>
      <c r="L130" s="24">
        <f t="shared" si="60"/>
        <v>11121.248</v>
      </c>
      <c r="M130" s="23"/>
      <c r="N130" s="24">
        <f t="shared" si="61"/>
        <v>11121.248</v>
      </c>
      <c r="O130" s="23"/>
      <c r="P130" s="24">
        <f t="shared" si="62"/>
        <v>11121.248</v>
      </c>
      <c r="Q130" s="23">
        <v>-260.40100000000001</v>
      </c>
      <c r="R130" s="24">
        <f t="shared" si="63"/>
        <v>10860.847</v>
      </c>
      <c r="S130" s="24"/>
      <c r="T130" s="24">
        <f t="shared" si="64"/>
        <v>10860.847</v>
      </c>
      <c r="U130" s="24"/>
      <c r="V130" s="24">
        <f t="shared" si="65"/>
        <v>10860.847</v>
      </c>
      <c r="W130" s="24"/>
      <c r="X130" s="24">
        <f t="shared" si="66"/>
        <v>10860.847</v>
      </c>
      <c r="Y130" s="24">
        <v>0</v>
      </c>
      <c r="Z130" s="23"/>
      <c r="AA130" s="24">
        <f t="shared" si="67"/>
        <v>0</v>
      </c>
      <c r="AB130" s="23"/>
      <c r="AC130" s="24">
        <f t="shared" si="68"/>
        <v>0</v>
      </c>
      <c r="AD130" s="23"/>
      <c r="AE130" s="24">
        <f t="shared" si="69"/>
        <v>0</v>
      </c>
      <c r="AF130" s="23"/>
      <c r="AG130" s="24">
        <f t="shared" si="70"/>
        <v>0</v>
      </c>
      <c r="AH130" s="23"/>
      <c r="AI130" s="24">
        <f t="shared" si="71"/>
        <v>0</v>
      </c>
      <c r="AJ130" s="23"/>
      <c r="AK130" s="24">
        <f t="shared" si="72"/>
        <v>0</v>
      </c>
      <c r="AL130" s="23">
        <v>421205.70000000001</v>
      </c>
      <c r="AM130" s="24">
        <f t="shared" si="73"/>
        <v>421205.70000000001</v>
      </c>
      <c r="AN130" s="24">
        <v>-579.10000000000002</v>
      </c>
      <c r="AO130" s="24">
        <f t="shared" si="74"/>
        <v>420626.59999999998</v>
      </c>
      <c r="AP130" s="24"/>
      <c r="AQ130" s="24">
        <f t="shared" si="75"/>
        <v>420626.59999999998</v>
      </c>
      <c r="AR130" s="24"/>
      <c r="AS130" s="24">
        <f t="shared" si="76"/>
        <v>420626.59999999998</v>
      </c>
      <c r="AT130" s="24">
        <v>0</v>
      </c>
      <c r="AU130" s="23"/>
      <c r="AV130" s="24">
        <f t="shared" si="77"/>
        <v>0</v>
      </c>
      <c r="AW130" s="23"/>
      <c r="AX130" s="24">
        <f t="shared" si="78"/>
        <v>0</v>
      </c>
      <c r="AY130" s="23"/>
      <c r="AZ130" s="24">
        <f t="shared" si="79"/>
        <v>0</v>
      </c>
      <c r="BA130" s="23"/>
      <c r="BB130" s="24">
        <f t="shared" si="80"/>
        <v>0</v>
      </c>
      <c r="BC130" s="23"/>
      <c r="BD130" s="25">
        <f t="shared" si="81"/>
        <v>0</v>
      </c>
      <c r="BE130" s="24"/>
      <c r="BF130" s="24">
        <f t="shared" si="82"/>
        <v>0</v>
      </c>
      <c r="BG130" s="24"/>
      <c r="BH130" s="24">
        <f t="shared" si="83"/>
        <v>0</v>
      </c>
      <c r="BI130" s="4" t="s">
        <v>159</v>
      </c>
      <c r="BK130" s="39"/>
    </row>
    <row r="131" ht="51.75">
      <c r="A131" s="20" t="s">
        <v>160</v>
      </c>
      <c r="B131" s="37" t="s">
        <v>161</v>
      </c>
      <c r="C131" s="58" t="s">
        <v>141</v>
      </c>
      <c r="D131" s="23">
        <v>7202.1999999999998</v>
      </c>
      <c r="E131" s="23"/>
      <c r="F131" s="24">
        <f t="shared" si="57"/>
        <v>7202.1999999999998</v>
      </c>
      <c r="G131" s="23"/>
      <c r="H131" s="24">
        <f t="shared" si="58"/>
        <v>7202.1999999999998</v>
      </c>
      <c r="I131" s="23"/>
      <c r="J131" s="24">
        <f t="shared" si="59"/>
        <v>7202.1999999999998</v>
      </c>
      <c r="K131" s="23"/>
      <c r="L131" s="24">
        <f t="shared" si="60"/>
        <v>7202.1999999999998</v>
      </c>
      <c r="M131" s="23"/>
      <c r="N131" s="24">
        <f t="shared" si="61"/>
        <v>7202.1999999999998</v>
      </c>
      <c r="O131" s="23"/>
      <c r="P131" s="24">
        <f t="shared" si="62"/>
        <v>7202.1999999999998</v>
      </c>
      <c r="Q131" s="23">
        <v>474.964</v>
      </c>
      <c r="R131" s="24">
        <f t="shared" si="63"/>
        <v>7677.1639999999998</v>
      </c>
      <c r="S131" s="24"/>
      <c r="T131" s="24">
        <f t="shared" si="64"/>
        <v>7677.1639999999998</v>
      </c>
      <c r="U131" s="24"/>
      <c r="V131" s="24">
        <f t="shared" si="65"/>
        <v>7677.1639999999998</v>
      </c>
      <c r="W131" s="24"/>
      <c r="X131" s="24">
        <f t="shared" si="66"/>
        <v>7677.1639999999998</v>
      </c>
      <c r="Y131" s="24">
        <v>0</v>
      </c>
      <c r="Z131" s="23"/>
      <c r="AA131" s="24">
        <f t="shared" si="67"/>
        <v>0</v>
      </c>
      <c r="AB131" s="23"/>
      <c r="AC131" s="24">
        <f t="shared" si="68"/>
        <v>0</v>
      </c>
      <c r="AD131" s="23"/>
      <c r="AE131" s="24">
        <f t="shared" si="69"/>
        <v>0</v>
      </c>
      <c r="AF131" s="23"/>
      <c r="AG131" s="24">
        <f t="shared" si="70"/>
        <v>0</v>
      </c>
      <c r="AH131" s="23"/>
      <c r="AI131" s="24">
        <f t="shared" si="71"/>
        <v>0</v>
      </c>
      <c r="AJ131" s="23"/>
      <c r="AK131" s="24">
        <f t="shared" si="72"/>
        <v>0</v>
      </c>
      <c r="AL131" s="23"/>
      <c r="AM131" s="24">
        <f t="shared" si="73"/>
        <v>0</v>
      </c>
      <c r="AN131" s="24"/>
      <c r="AO131" s="24">
        <f t="shared" si="74"/>
        <v>0</v>
      </c>
      <c r="AP131" s="24"/>
      <c r="AQ131" s="24">
        <f t="shared" si="75"/>
        <v>0</v>
      </c>
      <c r="AR131" s="24"/>
      <c r="AS131" s="24">
        <f t="shared" si="76"/>
        <v>0</v>
      </c>
      <c r="AT131" s="24">
        <v>0</v>
      </c>
      <c r="AU131" s="23"/>
      <c r="AV131" s="24">
        <f t="shared" si="77"/>
        <v>0</v>
      </c>
      <c r="AW131" s="23"/>
      <c r="AX131" s="24">
        <f t="shared" si="78"/>
        <v>0</v>
      </c>
      <c r="AY131" s="23"/>
      <c r="AZ131" s="24">
        <f t="shared" si="79"/>
        <v>0</v>
      </c>
      <c r="BA131" s="23"/>
      <c r="BB131" s="24">
        <f t="shared" si="80"/>
        <v>0</v>
      </c>
      <c r="BC131" s="23"/>
      <c r="BD131" s="25">
        <f t="shared" si="81"/>
        <v>0</v>
      </c>
      <c r="BE131" s="24"/>
      <c r="BF131" s="24">
        <f t="shared" si="82"/>
        <v>0</v>
      </c>
      <c r="BG131" s="24"/>
      <c r="BH131" s="24">
        <f t="shared" si="83"/>
        <v>0</v>
      </c>
      <c r="BI131" s="61" t="s">
        <v>162</v>
      </c>
      <c r="BK131" s="39"/>
    </row>
    <row r="132" ht="51.75">
      <c r="A132" s="20" t="s">
        <v>163</v>
      </c>
      <c r="B132" s="37" t="s">
        <v>164</v>
      </c>
      <c r="C132" s="37" t="s">
        <v>141</v>
      </c>
      <c r="D132" s="23">
        <v>9362.8999999999996</v>
      </c>
      <c r="E132" s="23"/>
      <c r="F132" s="24">
        <f t="shared" si="57"/>
        <v>9362.8999999999996</v>
      </c>
      <c r="G132" s="23"/>
      <c r="H132" s="24">
        <f t="shared" si="58"/>
        <v>9362.8999999999996</v>
      </c>
      <c r="I132" s="23"/>
      <c r="J132" s="24">
        <f t="shared" si="59"/>
        <v>9362.8999999999996</v>
      </c>
      <c r="K132" s="23">
        <v>659.62699999999995</v>
      </c>
      <c r="L132" s="24">
        <f t="shared" si="60"/>
        <v>10022.527</v>
      </c>
      <c r="M132" s="23"/>
      <c r="N132" s="24">
        <f t="shared" si="61"/>
        <v>10022.527</v>
      </c>
      <c r="O132" s="23"/>
      <c r="P132" s="24">
        <f t="shared" si="62"/>
        <v>10022.527</v>
      </c>
      <c r="Q132" s="23">
        <v>-27.908000000000001</v>
      </c>
      <c r="R132" s="24">
        <f t="shared" si="63"/>
        <v>9994.6190000000006</v>
      </c>
      <c r="S132" s="24"/>
      <c r="T132" s="24">
        <f t="shared" si="64"/>
        <v>9994.6190000000006</v>
      </c>
      <c r="U132" s="24"/>
      <c r="V132" s="24">
        <f t="shared" si="65"/>
        <v>9994.6190000000006</v>
      </c>
      <c r="W132" s="24"/>
      <c r="X132" s="24">
        <f t="shared" si="66"/>
        <v>9994.6190000000006</v>
      </c>
      <c r="Y132" s="24">
        <v>0</v>
      </c>
      <c r="Z132" s="23"/>
      <c r="AA132" s="24">
        <f t="shared" si="67"/>
        <v>0</v>
      </c>
      <c r="AB132" s="23"/>
      <c r="AC132" s="24">
        <f t="shared" si="68"/>
        <v>0</v>
      </c>
      <c r="AD132" s="23"/>
      <c r="AE132" s="24">
        <f t="shared" si="69"/>
        <v>0</v>
      </c>
      <c r="AF132" s="23"/>
      <c r="AG132" s="24">
        <f t="shared" si="70"/>
        <v>0</v>
      </c>
      <c r="AH132" s="23"/>
      <c r="AI132" s="24">
        <f t="shared" si="71"/>
        <v>0</v>
      </c>
      <c r="AJ132" s="23"/>
      <c r="AK132" s="24">
        <f t="shared" si="72"/>
        <v>0</v>
      </c>
      <c r="AL132" s="23"/>
      <c r="AM132" s="24">
        <f t="shared" si="73"/>
        <v>0</v>
      </c>
      <c r="AN132" s="24"/>
      <c r="AO132" s="24">
        <f t="shared" si="74"/>
        <v>0</v>
      </c>
      <c r="AP132" s="24"/>
      <c r="AQ132" s="24">
        <f t="shared" si="75"/>
        <v>0</v>
      </c>
      <c r="AR132" s="24"/>
      <c r="AS132" s="24">
        <f t="shared" si="76"/>
        <v>0</v>
      </c>
      <c r="AT132" s="24">
        <v>0</v>
      </c>
      <c r="AU132" s="23"/>
      <c r="AV132" s="24">
        <f t="shared" si="77"/>
        <v>0</v>
      </c>
      <c r="AW132" s="23"/>
      <c r="AX132" s="24">
        <f t="shared" si="78"/>
        <v>0</v>
      </c>
      <c r="AY132" s="23"/>
      <c r="AZ132" s="24">
        <f t="shared" si="79"/>
        <v>0</v>
      </c>
      <c r="BA132" s="23"/>
      <c r="BB132" s="24">
        <f t="shared" si="80"/>
        <v>0</v>
      </c>
      <c r="BC132" s="23"/>
      <c r="BD132" s="25">
        <f t="shared" si="81"/>
        <v>0</v>
      </c>
      <c r="BE132" s="24"/>
      <c r="BF132" s="24">
        <f t="shared" si="82"/>
        <v>0</v>
      </c>
      <c r="BG132" s="24"/>
      <c r="BH132" s="24">
        <f t="shared" si="83"/>
        <v>0</v>
      </c>
      <c r="BI132" s="4" t="s">
        <v>165</v>
      </c>
      <c r="BK132" s="39"/>
    </row>
    <row r="133" ht="51.75">
      <c r="A133" s="20" t="s">
        <v>166</v>
      </c>
      <c r="B133" s="37" t="s">
        <v>167</v>
      </c>
      <c r="C133" s="52" t="s">
        <v>141</v>
      </c>
      <c r="D133" s="23">
        <v>8982.3999999999996</v>
      </c>
      <c r="E133" s="23">
        <v>-1245.127</v>
      </c>
      <c r="F133" s="24">
        <f t="shared" si="57"/>
        <v>7737.2730000000001</v>
      </c>
      <c r="G133" s="23"/>
      <c r="H133" s="24">
        <f t="shared" si="58"/>
        <v>7737.2730000000001</v>
      </c>
      <c r="I133" s="23"/>
      <c r="J133" s="24">
        <f t="shared" si="59"/>
        <v>7737.2730000000001</v>
      </c>
      <c r="K133" s="23"/>
      <c r="L133" s="24">
        <f t="shared" si="60"/>
        <v>7737.2730000000001</v>
      </c>
      <c r="M133" s="23"/>
      <c r="N133" s="24">
        <f t="shared" si="61"/>
        <v>7737.2730000000001</v>
      </c>
      <c r="O133" s="23"/>
      <c r="P133" s="24">
        <f t="shared" si="62"/>
        <v>7737.2730000000001</v>
      </c>
      <c r="Q133" s="23">
        <v>-4.3849999999999998</v>
      </c>
      <c r="R133" s="24">
        <f t="shared" si="63"/>
        <v>7732.8879999999999</v>
      </c>
      <c r="S133" s="24"/>
      <c r="T133" s="24">
        <f t="shared" si="64"/>
        <v>7732.8879999999999</v>
      </c>
      <c r="U133" s="24"/>
      <c r="V133" s="24">
        <f t="shared" si="65"/>
        <v>7732.8879999999999</v>
      </c>
      <c r="W133" s="24"/>
      <c r="X133" s="24">
        <f t="shared" si="66"/>
        <v>7732.8879999999999</v>
      </c>
      <c r="Y133" s="24">
        <v>0</v>
      </c>
      <c r="Z133" s="23"/>
      <c r="AA133" s="24">
        <f t="shared" si="67"/>
        <v>0</v>
      </c>
      <c r="AB133" s="23"/>
      <c r="AC133" s="24">
        <f t="shared" si="68"/>
        <v>0</v>
      </c>
      <c r="AD133" s="23"/>
      <c r="AE133" s="24">
        <f t="shared" si="69"/>
        <v>0</v>
      </c>
      <c r="AF133" s="23"/>
      <c r="AG133" s="24">
        <f t="shared" si="70"/>
        <v>0</v>
      </c>
      <c r="AH133" s="23"/>
      <c r="AI133" s="24">
        <f t="shared" si="71"/>
        <v>0</v>
      </c>
      <c r="AJ133" s="23"/>
      <c r="AK133" s="24">
        <f t="shared" si="72"/>
        <v>0</v>
      </c>
      <c r="AL133" s="23"/>
      <c r="AM133" s="24">
        <f t="shared" si="73"/>
        <v>0</v>
      </c>
      <c r="AN133" s="24"/>
      <c r="AO133" s="24">
        <f t="shared" si="74"/>
        <v>0</v>
      </c>
      <c r="AP133" s="24"/>
      <c r="AQ133" s="24">
        <f t="shared" si="75"/>
        <v>0</v>
      </c>
      <c r="AR133" s="24"/>
      <c r="AS133" s="24">
        <f t="shared" si="76"/>
        <v>0</v>
      </c>
      <c r="AT133" s="24">
        <v>0</v>
      </c>
      <c r="AU133" s="23"/>
      <c r="AV133" s="24">
        <f t="shared" si="77"/>
        <v>0</v>
      </c>
      <c r="AW133" s="23"/>
      <c r="AX133" s="24">
        <f t="shared" si="78"/>
        <v>0</v>
      </c>
      <c r="AY133" s="23"/>
      <c r="AZ133" s="24">
        <f t="shared" si="79"/>
        <v>0</v>
      </c>
      <c r="BA133" s="23"/>
      <c r="BB133" s="24">
        <f t="shared" si="80"/>
        <v>0</v>
      </c>
      <c r="BC133" s="23"/>
      <c r="BD133" s="25">
        <f t="shared" si="81"/>
        <v>0</v>
      </c>
      <c r="BE133" s="24"/>
      <c r="BF133" s="24">
        <f t="shared" si="82"/>
        <v>0</v>
      </c>
      <c r="BG133" s="24"/>
      <c r="BH133" s="24">
        <f t="shared" si="83"/>
        <v>0</v>
      </c>
      <c r="BI133" s="4" t="s">
        <v>168</v>
      </c>
      <c r="BK133" s="39"/>
    </row>
    <row r="134" ht="51.75">
      <c r="A134" s="20" t="s">
        <v>169</v>
      </c>
      <c r="B134" s="37" t="s">
        <v>170</v>
      </c>
      <c r="C134" s="52" t="s">
        <v>141</v>
      </c>
      <c r="D134" s="23">
        <f>D136+D137</f>
        <v>3792.1999999999998</v>
      </c>
      <c r="E134" s="23">
        <f>E136+E137</f>
        <v>0</v>
      </c>
      <c r="F134" s="24">
        <f t="shared" si="57"/>
        <v>3792.1999999999998</v>
      </c>
      <c r="G134" s="23">
        <f>G136+G137</f>
        <v>0</v>
      </c>
      <c r="H134" s="24">
        <f t="shared" si="58"/>
        <v>3792.1999999999998</v>
      </c>
      <c r="I134" s="23">
        <f>I136+I137</f>
        <v>0</v>
      </c>
      <c r="J134" s="24">
        <f t="shared" si="59"/>
        <v>3792.1999999999998</v>
      </c>
      <c r="K134" s="23">
        <f>K136+K137</f>
        <v>0</v>
      </c>
      <c r="L134" s="24">
        <f t="shared" si="60"/>
        <v>3792.1999999999998</v>
      </c>
      <c r="M134" s="23">
        <f>M136+M137</f>
        <v>-1914</v>
      </c>
      <c r="N134" s="24">
        <f t="shared" si="61"/>
        <v>1878.2</v>
      </c>
      <c r="O134" s="23">
        <f>O136+O137</f>
        <v>0</v>
      </c>
      <c r="P134" s="24">
        <f t="shared" si="62"/>
        <v>1878.2</v>
      </c>
      <c r="Q134" s="23">
        <f>Q136+Q137</f>
        <v>0</v>
      </c>
      <c r="R134" s="24">
        <f t="shared" si="63"/>
        <v>1878.2</v>
      </c>
      <c r="S134" s="24">
        <f>S136+S137</f>
        <v>0</v>
      </c>
      <c r="T134" s="24">
        <f t="shared" si="64"/>
        <v>1878.2</v>
      </c>
      <c r="U134" s="24">
        <f>U136+U137</f>
        <v>0</v>
      </c>
      <c r="V134" s="24">
        <f t="shared" si="65"/>
        <v>1878.2</v>
      </c>
      <c r="W134" s="24">
        <f>W136+W137</f>
        <v>0</v>
      </c>
      <c r="X134" s="24">
        <f t="shared" si="66"/>
        <v>1878.2</v>
      </c>
      <c r="Y134" s="24">
        <f>Y136+Y137</f>
        <v>3863.6999999999998</v>
      </c>
      <c r="Z134" s="23">
        <f>Z136+Z137</f>
        <v>0</v>
      </c>
      <c r="AA134" s="24">
        <f t="shared" si="67"/>
        <v>3863.6999999999998</v>
      </c>
      <c r="AB134" s="23">
        <f>AB136+AB137</f>
        <v>0</v>
      </c>
      <c r="AC134" s="24">
        <f t="shared" si="68"/>
        <v>3863.6999999999998</v>
      </c>
      <c r="AD134" s="23">
        <f>AD136+AD137</f>
        <v>0</v>
      </c>
      <c r="AE134" s="24">
        <f t="shared" si="69"/>
        <v>3863.6999999999998</v>
      </c>
      <c r="AF134" s="23">
        <f>AF136+AF137</f>
        <v>0</v>
      </c>
      <c r="AG134" s="24">
        <f t="shared" si="70"/>
        <v>3863.6999999999998</v>
      </c>
      <c r="AH134" s="23">
        <f>AH136+AH137</f>
        <v>1914</v>
      </c>
      <c r="AI134" s="24">
        <f t="shared" si="71"/>
        <v>5777.6999999999998</v>
      </c>
      <c r="AJ134" s="23">
        <f>AJ136+AJ137</f>
        <v>0</v>
      </c>
      <c r="AK134" s="24">
        <f t="shared" si="72"/>
        <v>5777.6999999999998</v>
      </c>
      <c r="AL134" s="23">
        <f>AL136+AL137</f>
        <v>0</v>
      </c>
      <c r="AM134" s="24">
        <f t="shared" si="73"/>
        <v>5777.6999999999998</v>
      </c>
      <c r="AN134" s="24">
        <f>AN136+AN137</f>
        <v>0</v>
      </c>
      <c r="AO134" s="24">
        <f t="shared" si="74"/>
        <v>5777.6999999999998</v>
      </c>
      <c r="AP134" s="24">
        <f>AP136+AP137</f>
        <v>0</v>
      </c>
      <c r="AQ134" s="24">
        <f t="shared" si="75"/>
        <v>5777.6999999999998</v>
      </c>
      <c r="AR134" s="24">
        <f>AR136+AR137</f>
        <v>0</v>
      </c>
      <c r="AS134" s="24">
        <f t="shared" si="76"/>
        <v>5777.6999999999998</v>
      </c>
      <c r="AT134" s="24">
        <f>AT136+AT137</f>
        <v>0</v>
      </c>
      <c r="AU134" s="23">
        <f>AU136+AU137</f>
        <v>0</v>
      </c>
      <c r="AV134" s="24">
        <f t="shared" si="77"/>
        <v>0</v>
      </c>
      <c r="AW134" s="23">
        <f>AW136+AW137</f>
        <v>0</v>
      </c>
      <c r="AX134" s="24">
        <f t="shared" si="78"/>
        <v>0</v>
      </c>
      <c r="AY134" s="23">
        <f>AY136+AY137</f>
        <v>0</v>
      </c>
      <c r="AZ134" s="24">
        <f t="shared" si="79"/>
        <v>0</v>
      </c>
      <c r="BA134" s="23">
        <f>BA136+BA137</f>
        <v>0</v>
      </c>
      <c r="BB134" s="24">
        <f t="shared" si="80"/>
        <v>0</v>
      </c>
      <c r="BC134" s="23">
        <f>BC136+BC137</f>
        <v>0</v>
      </c>
      <c r="BD134" s="25">
        <f t="shared" si="81"/>
        <v>0</v>
      </c>
      <c r="BE134" s="24">
        <f>BE136+BE137</f>
        <v>0</v>
      </c>
      <c r="BF134" s="24">
        <f t="shared" si="82"/>
        <v>0</v>
      </c>
      <c r="BG134" s="24">
        <f>BG136+BG137</f>
        <v>0</v>
      </c>
      <c r="BH134" s="24">
        <f t="shared" si="83"/>
        <v>0</v>
      </c>
      <c r="BK134" s="39"/>
    </row>
    <row r="135" ht="17.25">
      <c r="A135" s="20"/>
      <c r="B135" s="37" t="s">
        <v>27</v>
      </c>
      <c r="C135" s="52"/>
      <c r="D135" s="23"/>
      <c r="E135" s="23"/>
      <c r="F135" s="24"/>
      <c r="G135" s="23"/>
      <c r="H135" s="24"/>
      <c r="I135" s="23"/>
      <c r="J135" s="24"/>
      <c r="K135" s="23"/>
      <c r="L135" s="24"/>
      <c r="M135" s="23"/>
      <c r="N135" s="24"/>
      <c r="O135" s="23"/>
      <c r="P135" s="24"/>
      <c r="Q135" s="23"/>
      <c r="R135" s="24"/>
      <c r="S135" s="24"/>
      <c r="T135" s="24"/>
      <c r="U135" s="24"/>
      <c r="V135" s="24"/>
      <c r="W135" s="24"/>
      <c r="X135" s="24"/>
      <c r="Y135" s="24"/>
      <c r="Z135" s="23"/>
      <c r="AA135" s="24"/>
      <c r="AB135" s="23"/>
      <c r="AC135" s="24"/>
      <c r="AD135" s="23"/>
      <c r="AE135" s="24"/>
      <c r="AF135" s="23"/>
      <c r="AG135" s="24"/>
      <c r="AH135" s="23"/>
      <c r="AI135" s="24"/>
      <c r="AJ135" s="23"/>
      <c r="AK135" s="24"/>
      <c r="AL135" s="23"/>
      <c r="AM135" s="24"/>
      <c r="AN135" s="24"/>
      <c r="AO135" s="24"/>
      <c r="AP135" s="24"/>
      <c r="AQ135" s="24"/>
      <c r="AR135" s="24"/>
      <c r="AS135" s="24"/>
      <c r="AT135" s="24"/>
      <c r="AU135" s="23"/>
      <c r="AV135" s="24"/>
      <c r="AW135" s="23"/>
      <c r="AX135" s="24"/>
      <c r="AY135" s="23"/>
      <c r="AZ135" s="24"/>
      <c r="BA135" s="23"/>
      <c r="BB135" s="24"/>
      <c r="BC135" s="23"/>
      <c r="BD135" s="25"/>
      <c r="BE135" s="24"/>
      <c r="BF135" s="24"/>
      <c r="BG135" s="24"/>
      <c r="BH135" s="24"/>
      <c r="BK135" s="39"/>
    </row>
    <row r="136" ht="17.25" hidden="1">
      <c r="A136" s="20"/>
      <c r="B136" s="37" t="s">
        <v>28</v>
      </c>
      <c r="C136" s="52"/>
      <c r="D136" s="23">
        <v>1914</v>
      </c>
      <c r="E136" s="23"/>
      <c r="F136" s="24">
        <f t="shared" si="57"/>
        <v>1914</v>
      </c>
      <c r="G136" s="23"/>
      <c r="H136" s="24">
        <f t="shared" si="58"/>
        <v>1914</v>
      </c>
      <c r="I136" s="23"/>
      <c r="J136" s="24">
        <f t="shared" si="59"/>
        <v>1914</v>
      </c>
      <c r="K136" s="23"/>
      <c r="L136" s="24">
        <f t="shared" si="60"/>
        <v>1914</v>
      </c>
      <c r="M136" s="23">
        <v>-1914</v>
      </c>
      <c r="N136" s="24">
        <f t="shared" si="61"/>
        <v>0</v>
      </c>
      <c r="O136" s="23"/>
      <c r="P136" s="24">
        <f t="shared" si="62"/>
        <v>0</v>
      </c>
      <c r="Q136" s="23"/>
      <c r="R136" s="24">
        <f t="shared" si="63"/>
        <v>0</v>
      </c>
      <c r="S136" s="24"/>
      <c r="T136" s="24">
        <f t="shared" si="64"/>
        <v>0</v>
      </c>
      <c r="U136" s="24"/>
      <c r="V136" s="24">
        <f t="shared" si="65"/>
        <v>0</v>
      </c>
      <c r="W136" s="42"/>
      <c r="X136" s="24">
        <f t="shared" si="66"/>
        <v>0</v>
      </c>
      <c r="Y136" s="24">
        <v>0</v>
      </c>
      <c r="Z136" s="23"/>
      <c r="AA136" s="24">
        <f t="shared" si="67"/>
        <v>0</v>
      </c>
      <c r="AB136" s="23"/>
      <c r="AC136" s="24">
        <f t="shared" si="68"/>
        <v>0</v>
      </c>
      <c r="AD136" s="23"/>
      <c r="AE136" s="24">
        <f t="shared" si="69"/>
        <v>0</v>
      </c>
      <c r="AF136" s="23"/>
      <c r="AG136" s="24">
        <f t="shared" si="70"/>
        <v>0</v>
      </c>
      <c r="AH136" s="23">
        <v>1914</v>
      </c>
      <c r="AI136" s="24">
        <f t="shared" si="71"/>
        <v>1914</v>
      </c>
      <c r="AJ136" s="23"/>
      <c r="AK136" s="24">
        <f t="shared" si="72"/>
        <v>1914</v>
      </c>
      <c r="AL136" s="23"/>
      <c r="AM136" s="24">
        <f t="shared" si="73"/>
        <v>1914</v>
      </c>
      <c r="AN136" s="24"/>
      <c r="AO136" s="24">
        <f t="shared" si="74"/>
        <v>1914</v>
      </c>
      <c r="AP136" s="24"/>
      <c r="AQ136" s="24">
        <f t="shared" si="75"/>
        <v>1914</v>
      </c>
      <c r="AR136" s="42"/>
      <c r="AS136" s="24">
        <f t="shared" si="76"/>
        <v>1914</v>
      </c>
      <c r="AT136" s="24">
        <v>0</v>
      </c>
      <c r="AU136" s="41"/>
      <c r="AV136" s="24">
        <f t="shared" si="77"/>
        <v>0</v>
      </c>
      <c r="AW136" s="23"/>
      <c r="AX136" s="24">
        <f t="shared" si="78"/>
        <v>0</v>
      </c>
      <c r="AY136" s="23"/>
      <c r="AZ136" s="24">
        <f t="shared" si="79"/>
        <v>0</v>
      </c>
      <c r="BA136" s="23"/>
      <c r="BB136" s="24">
        <f t="shared" si="80"/>
        <v>0</v>
      </c>
      <c r="BC136" s="23"/>
      <c r="BD136" s="25">
        <f t="shared" si="81"/>
        <v>0</v>
      </c>
      <c r="BE136" s="24"/>
      <c r="BF136" s="24">
        <f t="shared" si="82"/>
        <v>0</v>
      </c>
      <c r="BG136" s="42"/>
      <c r="BH136" s="24">
        <f t="shared" si="83"/>
        <v>0</v>
      </c>
      <c r="BI136" s="4" t="s">
        <v>171</v>
      </c>
      <c r="BJ136" s="5" t="s">
        <v>29</v>
      </c>
      <c r="BK136" s="39"/>
    </row>
    <row r="137" ht="17.25">
      <c r="A137" s="20"/>
      <c r="B137" s="37" t="s">
        <v>153</v>
      </c>
      <c r="C137" s="51" t="s">
        <v>26</v>
      </c>
      <c r="D137" s="23">
        <v>1878.2</v>
      </c>
      <c r="E137" s="23"/>
      <c r="F137" s="24">
        <f t="shared" si="57"/>
        <v>1878.2</v>
      </c>
      <c r="G137" s="23"/>
      <c r="H137" s="24">
        <f t="shared" si="58"/>
        <v>1878.2</v>
      </c>
      <c r="I137" s="23"/>
      <c r="J137" s="24">
        <f t="shared" si="59"/>
        <v>1878.2</v>
      </c>
      <c r="K137" s="23"/>
      <c r="L137" s="24">
        <f t="shared" si="60"/>
        <v>1878.2</v>
      </c>
      <c r="M137" s="23"/>
      <c r="N137" s="24">
        <f t="shared" si="61"/>
        <v>1878.2</v>
      </c>
      <c r="O137" s="23"/>
      <c r="P137" s="24">
        <f t="shared" si="62"/>
        <v>1878.2</v>
      </c>
      <c r="Q137" s="23"/>
      <c r="R137" s="24">
        <f t="shared" si="63"/>
        <v>1878.2</v>
      </c>
      <c r="S137" s="24"/>
      <c r="T137" s="24">
        <f t="shared" si="64"/>
        <v>1878.2</v>
      </c>
      <c r="U137" s="24"/>
      <c r="V137" s="24">
        <f t="shared" si="65"/>
        <v>1878.2</v>
      </c>
      <c r="W137" s="24"/>
      <c r="X137" s="24">
        <f t="shared" si="66"/>
        <v>1878.2</v>
      </c>
      <c r="Y137" s="24">
        <v>3863.6999999999998</v>
      </c>
      <c r="Z137" s="23"/>
      <c r="AA137" s="24">
        <f t="shared" si="67"/>
        <v>3863.6999999999998</v>
      </c>
      <c r="AB137" s="23"/>
      <c r="AC137" s="24">
        <f t="shared" si="68"/>
        <v>3863.6999999999998</v>
      </c>
      <c r="AD137" s="23"/>
      <c r="AE137" s="24">
        <f t="shared" si="69"/>
        <v>3863.6999999999998</v>
      </c>
      <c r="AF137" s="23"/>
      <c r="AG137" s="24">
        <f t="shared" si="70"/>
        <v>3863.6999999999998</v>
      </c>
      <c r="AH137" s="23"/>
      <c r="AI137" s="24">
        <f t="shared" si="71"/>
        <v>3863.6999999999998</v>
      </c>
      <c r="AJ137" s="23"/>
      <c r="AK137" s="24">
        <f t="shared" si="72"/>
        <v>3863.6999999999998</v>
      </c>
      <c r="AL137" s="23"/>
      <c r="AM137" s="24">
        <f t="shared" si="73"/>
        <v>3863.6999999999998</v>
      </c>
      <c r="AN137" s="24"/>
      <c r="AO137" s="24">
        <f t="shared" si="74"/>
        <v>3863.6999999999998</v>
      </c>
      <c r="AP137" s="24"/>
      <c r="AQ137" s="24">
        <f t="shared" si="75"/>
        <v>3863.6999999999998</v>
      </c>
      <c r="AR137" s="24"/>
      <c r="AS137" s="24">
        <f t="shared" si="76"/>
        <v>3863.6999999999998</v>
      </c>
      <c r="AT137" s="24">
        <v>0</v>
      </c>
      <c r="AU137" s="23"/>
      <c r="AV137" s="24">
        <f t="shared" si="77"/>
        <v>0</v>
      </c>
      <c r="AW137" s="23"/>
      <c r="AX137" s="24">
        <f t="shared" si="78"/>
        <v>0</v>
      </c>
      <c r="AY137" s="23"/>
      <c r="AZ137" s="24">
        <f t="shared" si="79"/>
        <v>0</v>
      </c>
      <c r="BA137" s="23"/>
      <c r="BB137" s="24">
        <f t="shared" si="80"/>
        <v>0</v>
      </c>
      <c r="BC137" s="23"/>
      <c r="BD137" s="25">
        <f t="shared" si="81"/>
        <v>0</v>
      </c>
      <c r="BE137" s="24"/>
      <c r="BF137" s="24">
        <f t="shared" si="82"/>
        <v>0</v>
      </c>
      <c r="BG137" s="24"/>
      <c r="BH137" s="24">
        <f t="shared" si="83"/>
        <v>0</v>
      </c>
      <c r="BI137" s="4" t="s">
        <v>172</v>
      </c>
      <c r="BK137" s="39"/>
    </row>
    <row r="138" ht="51.75">
      <c r="A138" s="20" t="s">
        <v>173</v>
      </c>
      <c r="B138" s="58" t="s">
        <v>174</v>
      </c>
      <c r="C138" s="52" t="s">
        <v>141</v>
      </c>
      <c r="D138" s="23">
        <f>D140+D141</f>
        <v>11080.9</v>
      </c>
      <c r="E138" s="23">
        <f>E140+E141</f>
        <v>0</v>
      </c>
      <c r="F138" s="24">
        <f t="shared" si="57"/>
        <v>11080.9</v>
      </c>
      <c r="G138" s="23">
        <f>G140+G141</f>
        <v>468.06299999999999</v>
      </c>
      <c r="H138" s="24">
        <f t="shared" si="58"/>
        <v>11548.963</v>
      </c>
      <c r="I138" s="23">
        <f>I140+I141</f>
        <v>0</v>
      </c>
      <c r="J138" s="24">
        <f t="shared" si="59"/>
        <v>11548.963</v>
      </c>
      <c r="K138" s="23">
        <f>K140+K141</f>
        <v>0</v>
      </c>
      <c r="L138" s="24">
        <f t="shared" si="60"/>
        <v>11548.963</v>
      </c>
      <c r="M138" s="23">
        <f>M140+M141</f>
        <v>0</v>
      </c>
      <c r="N138" s="24">
        <f t="shared" si="61"/>
        <v>11548.963</v>
      </c>
      <c r="O138" s="23">
        <f>O140+O141</f>
        <v>0</v>
      </c>
      <c r="P138" s="24">
        <f t="shared" si="62"/>
        <v>11548.963</v>
      </c>
      <c r="Q138" s="23">
        <f>Q140+Q141</f>
        <v>0</v>
      </c>
      <c r="R138" s="24">
        <f t="shared" si="63"/>
        <v>11548.963</v>
      </c>
      <c r="S138" s="24">
        <f>S140+S141</f>
        <v>0</v>
      </c>
      <c r="T138" s="24">
        <f t="shared" si="64"/>
        <v>11548.963</v>
      </c>
      <c r="U138" s="24">
        <f>U140+U141</f>
        <v>0</v>
      </c>
      <c r="V138" s="24">
        <f t="shared" si="65"/>
        <v>11548.963</v>
      </c>
      <c r="W138" s="24">
        <f>W140+W141</f>
        <v>0</v>
      </c>
      <c r="X138" s="24">
        <f t="shared" si="66"/>
        <v>11548.963</v>
      </c>
      <c r="Y138" s="24">
        <f>Y140+Y141</f>
        <v>0</v>
      </c>
      <c r="Z138" s="23">
        <f>Z140+Z141</f>
        <v>0</v>
      </c>
      <c r="AA138" s="24">
        <f t="shared" si="67"/>
        <v>0</v>
      </c>
      <c r="AB138" s="23">
        <f>AB140+AB141</f>
        <v>0</v>
      </c>
      <c r="AC138" s="24">
        <f t="shared" si="68"/>
        <v>0</v>
      </c>
      <c r="AD138" s="23">
        <f>AD140+AD141</f>
        <v>0</v>
      </c>
      <c r="AE138" s="24">
        <f t="shared" si="69"/>
        <v>0</v>
      </c>
      <c r="AF138" s="23">
        <f>AF140+AF141</f>
        <v>0</v>
      </c>
      <c r="AG138" s="24">
        <f t="shared" si="70"/>
        <v>0</v>
      </c>
      <c r="AH138" s="23">
        <f>AH140+AH141</f>
        <v>0</v>
      </c>
      <c r="AI138" s="24">
        <f t="shared" si="71"/>
        <v>0</v>
      </c>
      <c r="AJ138" s="23">
        <f>AJ140+AJ141</f>
        <v>0</v>
      </c>
      <c r="AK138" s="24">
        <f t="shared" si="72"/>
        <v>0</v>
      </c>
      <c r="AL138" s="23">
        <f>AL140+AL141</f>
        <v>0</v>
      </c>
      <c r="AM138" s="24">
        <f t="shared" si="73"/>
        <v>0</v>
      </c>
      <c r="AN138" s="24">
        <f>AN140+AN141</f>
        <v>0</v>
      </c>
      <c r="AO138" s="24">
        <f t="shared" si="74"/>
        <v>0</v>
      </c>
      <c r="AP138" s="24">
        <f>AP140+AP141</f>
        <v>0</v>
      </c>
      <c r="AQ138" s="24">
        <f t="shared" si="75"/>
        <v>0</v>
      </c>
      <c r="AR138" s="24">
        <f>AR140+AR141</f>
        <v>0</v>
      </c>
      <c r="AS138" s="24">
        <f t="shared" si="76"/>
        <v>0</v>
      </c>
      <c r="AT138" s="24">
        <f>AT140+AT141</f>
        <v>0</v>
      </c>
      <c r="AU138" s="23">
        <f>AU140+AU141</f>
        <v>0</v>
      </c>
      <c r="AV138" s="24">
        <f t="shared" si="77"/>
        <v>0</v>
      </c>
      <c r="AW138" s="23">
        <f>AW140+AW141</f>
        <v>0</v>
      </c>
      <c r="AX138" s="24">
        <f t="shared" si="78"/>
        <v>0</v>
      </c>
      <c r="AY138" s="23">
        <f>AY140+AY141</f>
        <v>0</v>
      </c>
      <c r="AZ138" s="24">
        <f t="shared" si="79"/>
        <v>0</v>
      </c>
      <c r="BA138" s="23">
        <f>BA140+BA141</f>
        <v>0</v>
      </c>
      <c r="BB138" s="24">
        <f t="shared" si="80"/>
        <v>0</v>
      </c>
      <c r="BC138" s="23">
        <f>BC140+BC141</f>
        <v>0</v>
      </c>
      <c r="BD138" s="25">
        <f t="shared" si="81"/>
        <v>0</v>
      </c>
      <c r="BE138" s="24">
        <f>BE140+BE141</f>
        <v>0</v>
      </c>
      <c r="BF138" s="24">
        <f t="shared" si="82"/>
        <v>0</v>
      </c>
      <c r="BG138" s="24">
        <f>BG140+BG141</f>
        <v>0</v>
      </c>
      <c r="BH138" s="24">
        <f t="shared" si="83"/>
        <v>0</v>
      </c>
      <c r="BK138" s="39"/>
    </row>
    <row r="139" ht="17.25">
      <c r="A139" s="20"/>
      <c r="B139" s="37" t="s">
        <v>27</v>
      </c>
      <c r="C139" s="52"/>
      <c r="D139" s="23"/>
      <c r="E139" s="23"/>
      <c r="F139" s="24"/>
      <c r="G139" s="23"/>
      <c r="H139" s="24"/>
      <c r="I139" s="23"/>
      <c r="J139" s="24"/>
      <c r="K139" s="23"/>
      <c r="L139" s="24"/>
      <c r="M139" s="23"/>
      <c r="N139" s="24"/>
      <c r="O139" s="23"/>
      <c r="P139" s="24"/>
      <c r="Q139" s="23"/>
      <c r="R139" s="24"/>
      <c r="S139" s="24"/>
      <c r="T139" s="24"/>
      <c r="U139" s="24"/>
      <c r="V139" s="24"/>
      <c r="W139" s="24"/>
      <c r="X139" s="24"/>
      <c r="Y139" s="24"/>
      <c r="Z139" s="23"/>
      <c r="AA139" s="24"/>
      <c r="AB139" s="23"/>
      <c r="AC139" s="24"/>
      <c r="AD139" s="23"/>
      <c r="AE139" s="24"/>
      <c r="AF139" s="23"/>
      <c r="AG139" s="24"/>
      <c r="AH139" s="23"/>
      <c r="AI139" s="24"/>
      <c r="AJ139" s="23"/>
      <c r="AK139" s="24"/>
      <c r="AL139" s="23"/>
      <c r="AM139" s="24"/>
      <c r="AN139" s="24"/>
      <c r="AO139" s="24"/>
      <c r="AP139" s="24"/>
      <c r="AQ139" s="24"/>
      <c r="AR139" s="24"/>
      <c r="AS139" s="24"/>
      <c r="AT139" s="24"/>
      <c r="AU139" s="23"/>
      <c r="AV139" s="24"/>
      <c r="AW139" s="23"/>
      <c r="AX139" s="24"/>
      <c r="AY139" s="23"/>
      <c r="AZ139" s="24"/>
      <c r="BA139" s="23"/>
      <c r="BB139" s="24"/>
      <c r="BC139" s="23"/>
      <c r="BD139" s="25"/>
      <c r="BE139" s="24"/>
      <c r="BF139" s="24"/>
      <c r="BG139" s="24"/>
      <c r="BH139" s="24"/>
      <c r="BK139" s="39"/>
    </row>
    <row r="140" ht="17.25" hidden="1">
      <c r="A140" s="20"/>
      <c r="B140" s="37" t="s">
        <v>28</v>
      </c>
      <c r="C140" s="52"/>
      <c r="D140" s="23">
        <v>2419.1999999999998</v>
      </c>
      <c r="E140" s="23"/>
      <c r="F140" s="24">
        <f t="shared" si="57"/>
        <v>2419.1999999999998</v>
      </c>
      <c r="G140" s="23">
        <v>468.06299999999999</v>
      </c>
      <c r="H140" s="24">
        <f t="shared" si="58"/>
        <v>2887.2629999999999</v>
      </c>
      <c r="I140" s="23"/>
      <c r="J140" s="24">
        <f t="shared" si="59"/>
        <v>2887.2629999999999</v>
      </c>
      <c r="K140" s="23"/>
      <c r="L140" s="24">
        <f t="shared" si="60"/>
        <v>2887.2629999999999</v>
      </c>
      <c r="M140" s="23"/>
      <c r="N140" s="24">
        <f t="shared" si="61"/>
        <v>2887.2629999999999</v>
      </c>
      <c r="O140" s="23"/>
      <c r="P140" s="24">
        <f t="shared" si="62"/>
        <v>2887.2629999999999</v>
      </c>
      <c r="Q140" s="23"/>
      <c r="R140" s="24">
        <f t="shared" si="63"/>
        <v>2887.2629999999999</v>
      </c>
      <c r="S140" s="24"/>
      <c r="T140" s="24">
        <f t="shared" si="64"/>
        <v>2887.2629999999999</v>
      </c>
      <c r="U140" s="24"/>
      <c r="V140" s="24">
        <f t="shared" si="65"/>
        <v>2887.2629999999999</v>
      </c>
      <c r="W140" s="42"/>
      <c r="X140" s="24">
        <f t="shared" si="66"/>
        <v>2887.2629999999999</v>
      </c>
      <c r="Y140" s="24">
        <v>0</v>
      </c>
      <c r="Z140" s="23"/>
      <c r="AA140" s="24">
        <f t="shared" si="67"/>
        <v>0</v>
      </c>
      <c r="AB140" s="23"/>
      <c r="AC140" s="24">
        <f t="shared" si="68"/>
        <v>0</v>
      </c>
      <c r="AD140" s="23"/>
      <c r="AE140" s="24">
        <f t="shared" si="69"/>
        <v>0</v>
      </c>
      <c r="AF140" s="23"/>
      <c r="AG140" s="24">
        <f t="shared" si="70"/>
        <v>0</v>
      </c>
      <c r="AH140" s="23"/>
      <c r="AI140" s="24">
        <f t="shared" si="71"/>
        <v>0</v>
      </c>
      <c r="AJ140" s="23"/>
      <c r="AK140" s="24">
        <f t="shared" si="72"/>
        <v>0</v>
      </c>
      <c r="AL140" s="23"/>
      <c r="AM140" s="24">
        <f t="shared" si="73"/>
        <v>0</v>
      </c>
      <c r="AN140" s="24"/>
      <c r="AO140" s="24">
        <f t="shared" si="74"/>
        <v>0</v>
      </c>
      <c r="AP140" s="24"/>
      <c r="AQ140" s="24">
        <f t="shared" si="75"/>
        <v>0</v>
      </c>
      <c r="AR140" s="42"/>
      <c r="AS140" s="24">
        <f t="shared" si="76"/>
        <v>0</v>
      </c>
      <c r="AT140" s="24">
        <v>0</v>
      </c>
      <c r="AU140" s="41"/>
      <c r="AV140" s="24">
        <f t="shared" si="77"/>
        <v>0</v>
      </c>
      <c r="AW140" s="23"/>
      <c r="AX140" s="24">
        <f t="shared" si="78"/>
        <v>0</v>
      </c>
      <c r="AY140" s="23"/>
      <c r="AZ140" s="24">
        <f t="shared" si="79"/>
        <v>0</v>
      </c>
      <c r="BA140" s="23"/>
      <c r="BB140" s="24">
        <f t="shared" si="80"/>
        <v>0</v>
      </c>
      <c r="BC140" s="23"/>
      <c r="BD140" s="25">
        <f t="shared" si="81"/>
        <v>0</v>
      </c>
      <c r="BE140" s="24"/>
      <c r="BF140" s="24">
        <f t="shared" si="82"/>
        <v>0</v>
      </c>
      <c r="BG140" s="42"/>
      <c r="BH140" s="24">
        <f t="shared" si="83"/>
        <v>0</v>
      </c>
      <c r="BI140" s="4" t="s">
        <v>175</v>
      </c>
      <c r="BJ140" s="5" t="s">
        <v>29</v>
      </c>
      <c r="BK140" s="39"/>
    </row>
    <row r="141" ht="17.25">
      <c r="A141" s="20"/>
      <c r="B141" s="37" t="s">
        <v>153</v>
      </c>
      <c r="C141" s="51" t="s">
        <v>26</v>
      </c>
      <c r="D141" s="23">
        <v>8661.7000000000007</v>
      </c>
      <c r="E141" s="23"/>
      <c r="F141" s="24">
        <f t="shared" si="57"/>
        <v>8661.7000000000007</v>
      </c>
      <c r="G141" s="23"/>
      <c r="H141" s="24">
        <f t="shared" si="58"/>
        <v>8661.7000000000007</v>
      </c>
      <c r="I141" s="23"/>
      <c r="J141" s="24">
        <f t="shared" si="59"/>
        <v>8661.7000000000007</v>
      </c>
      <c r="K141" s="23"/>
      <c r="L141" s="24">
        <f t="shared" si="60"/>
        <v>8661.7000000000007</v>
      </c>
      <c r="M141" s="23"/>
      <c r="N141" s="24">
        <f t="shared" si="61"/>
        <v>8661.7000000000007</v>
      </c>
      <c r="O141" s="23"/>
      <c r="P141" s="24">
        <f t="shared" si="62"/>
        <v>8661.7000000000007</v>
      </c>
      <c r="Q141" s="23"/>
      <c r="R141" s="24">
        <f t="shared" si="63"/>
        <v>8661.7000000000007</v>
      </c>
      <c r="S141" s="24"/>
      <c r="T141" s="24">
        <f t="shared" si="64"/>
        <v>8661.7000000000007</v>
      </c>
      <c r="U141" s="24"/>
      <c r="V141" s="24">
        <f t="shared" si="65"/>
        <v>8661.7000000000007</v>
      </c>
      <c r="W141" s="24"/>
      <c r="X141" s="24">
        <f t="shared" si="66"/>
        <v>8661.7000000000007</v>
      </c>
      <c r="Y141" s="24">
        <v>0</v>
      </c>
      <c r="Z141" s="23"/>
      <c r="AA141" s="24">
        <f t="shared" si="67"/>
        <v>0</v>
      </c>
      <c r="AB141" s="23"/>
      <c r="AC141" s="24">
        <f t="shared" si="68"/>
        <v>0</v>
      </c>
      <c r="AD141" s="23"/>
      <c r="AE141" s="24">
        <f t="shared" si="69"/>
        <v>0</v>
      </c>
      <c r="AF141" s="23"/>
      <c r="AG141" s="24">
        <f t="shared" si="70"/>
        <v>0</v>
      </c>
      <c r="AH141" s="23"/>
      <c r="AI141" s="24">
        <f t="shared" si="71"/>
        <v>0</v>
      </c>
      <c r="AJ141" s="23"/>
      <c r="AK141" s="24">
        <f t="shared" si="72"/>
        <v>0</v>
      </c>
      <c r="AL141" s="23"/>
      <c r="AM141" s="24">
        <f t="shared" si="73"/>
        <v>0</v>
      </c>
      <c r="AN141" s="24"/>
      <c r="AO141" s="24">
        <f t="shared" si="74"/>
        <v>0</v>
      </c>
      <c r="AP141" s="24"/>
      <c r="AQ141" s="24">
        <f t="shared" si="75"/>
        <v>0</v>
      </c>
      <c r="AR141" s="24"/>
      <c r="AS141" s="24">
        <f t="shared" si="76"/>
        <v>0</v>
      </c>
      <c r="AT141" s="24">
        <v>0</v>
      </c>
      <c r="AU141" s="23"/>
      <c r="AV141" s="24">
        <f t="shared" si="77"/>
        <v>0</v>
      </c>
      <c r="AW141" s="23"/>
      <c r="AX141" s="24">
        <f t="shared" si="78"/>
        <v>0</v>
      </c>
      <c r="AY141" s="23"/>
      <c r="AZ141" s="24">
        <f t="shared" si="79"/>
        <v>0</v>
      </c>
      <c r="BA141" s="23"/>
      <c r="BB141" s="24">
        <f t="shared" si="80"/>
        <v>0</v>
      </c>
      <c r="BC141" s="23"/>
      <c r="BD141" s="25">
        <f t="shared" si="81"/>
        <v>0</v>
      </c>
      <c r="BE141" s="24"/>
      <c r="BF141" s="24">
        <f t="shared" si="82"/>
        <v>0</v>
      </c>
      <c r="BG141" s="24"/>
      <c r="BH141" s="24">
        <f t="shared" si="83"/>
        <v>0</v>
      </c>
      <c r="BI141" s="4" t="s">
        <v>172</v>
      </c>
      <c r="BK141" s="39"/>
    </row>
    <row r="142" ht="51.75">
      <c r="A142" s="20" t="s">
        <v>176</v>
      </c>
      <c r="B142" s="58" t="s">
        <v>177</v>
      </c>
      <c r="C142" s="52" t="s">
        <v>141</v>
      </c>
      <c r="D142" s="23">
        <f>D144+D145</f>
        <v>74585.100000000006</v>
      </c>
      <c r="E142" s="23">
        <f>E144+E145</f>
        <v>0</v>
      </c>
      <c r="F142" s="24">
        <f t="shared" si="57"/>
        <v>74585.100000000006</v>
      </c>
      <c r="G142" s="23">
        <f>G144+G145</f>
        <v>0</v>
      </c>
      <c r="H142" s="24">
        <f t="shared" si="58"/>
        <v>74585.100000000006</v>
      </c>
      <c r="I142" s="23">
        <f>I144+I145</f>
        <v>0</v>
      </c>
      <c r="J142" s="24">
        <f t="shared" si="59"/>
        <v>74585.100000000006</v>
      </c>
      <c r="K142" s="23">
        <f>K144+K145</f>
        <v>0</v>
      </c>
      <c r="L142" s="24">
        <f t="shared" si="60"/>
        <v>74585.100000000006</v>
      </c>
      <c r="M142" s="23">
        <f>M144+M145</f>
        <v>0</v>
      </c>
      <c r="N142" s="24">
        <f t="shared" si="61"/>
        <v>74585.100000000006</v>
      </c>
      <c r="O142" s="23">
        <f>O144+O145</f>
        <v>0</v>
      </c>
      <c r="P142" s="24">
        <f t="shared" si="62"/>
        <v>74585.100000000006</v>
      </c>
      <c r="Q142" s="23">
        <f>Q144+Q145</f>
        <v>0</v>
      </c>
      <c r="R142" s="24">
        <f t="shared" si="63"/>
        <v>74585.100000000006</v>
      </c>
      <c r="S142" s="24">
        <f>S144+S145</f>
        <v>0</v>
      </c>
      <c r="T142" s="24">
        <f t="shared" si="64"/>
        <v>74585.100000000006</v>
      </c>
      <c r="U142" s="24">
        <f>U144+U145</f>
        <v>0</v>
      </c>
      <c r="V142" s="24">
        <f t="shared" si="65"/>
        <v>74585.100000000006</v>
      </c>
      <c r="W142" s="24">
        <f>W144+W145</f>
        <v>-68386.800000000003</v>
      </c>
      <c r="X142" s="24">
        <f t="shared" si="66"/>
        <v>6198.3000000000002</v>
      </c>
      <c r="Y142" s="24">
        <f>Y144+Y145</f>
        <v>36729.099999999999</v>
      </c>
      <c r="Z142" s="23">
        <f>Z144+Z145</f>
        <v>0</v>
      </c>
      <c r="AA142" s="24">
        <f t="shared" si="67"/>
        <v>36729.099999999999</v>
      </c>
      <c r="AB142" s="23">
        <f>AB144+AB145</f>
        <v>0</v>
      </c>
      <c r="AC142" s="24">
        <f t="shared" si="68"/>
        <v>36729.099999999999</v>
      </c>
      <c r="AD142" s="23">
        <f>AD144+AD145</f>
        <v>0</v>
      </c>
      <c r="AE142" s="24">
        <f t="shared" si="69"/>
        <v>36729.099999999999</v>
      </c>
      <c r="AF142" s="23">
        <f>AF144+AF145</f>
        <v>0</v>
      </c>
      <c r="AG142" s="24">
        <f t="shared" si="70"/>
        <v>36729.099999999999</v>
      </c>
      <c r="AH142" s="23">
        <f>AH144+AH145</f>
        <v>0</v>
      </c>
      <c r="AI142" s="24">
        <f t="shared" si="71"/>
        <v>36729.099999999999</v>
      </c>
      <c r="AJ142" s="23">
        <f>AJ144+AJ145</f>
        <v>0</v>
      </c>
      <c r="AK142" s="24">
        <f t="shared" si="72"/>
        <v>36729.099999999999</v>
      </c>
      <c r="AL142" s="23">
        <f>AL144+AL145</f>
        <v>-34682.976000000002</v>
      </c>
      <c r="AM142" s="24">
        <f t="shared" si="73"/>
        <v>2046.124</v>
      </c>
      <c r="AN142" s="24">
        <f>AN144+AN145</f>
        <v>0</v>
      </c>
      <c r="AO142" s="24">
        <f t="shared" si="74"/>
        <v>2046.124</v>
      </c>
      <c r="AP142" s="24">
        <f>AP144+AP145</f>
        <v>0</v>
      </c>
      <c r="AQ142" s="24">
        <f t="shared" si="75"/>
        <v>2046.124</v>
      </c>
      <c r="AR142" s="24">
        <f>AR144+AR145</f>
        <v>40832.110999999997</v>
      </c>
      <c r="AS142" s="24">
        <f t="shared" si="76"/>
        <v>42878.235000000001</v>
      </c>
      <c r="AT142" s="24">
        <f>AT144+AT145</f>
        <v>10393.299999999999</v>
      </c>
      <c r="AU142" s="23">
        <f>AU144+AU145</f>
        <v>0</v>
      </c>
      <c r="AV142" s="24">
        <f t="shared" si="77"/>
        <v>10393.299999999999</v>
      </c>
      <c r="AW142" s="23">
        <f>AW144+AW145</f>
        <v>0</v>
      </c>
      <c r="AX142" s="24">
        <f t="shared" si="78"/>
        <v>10393.299999999999</v>
      </c>
      <c r="AY142" s="23">
        <f>AY144+AY145</f>
        <v>0</v>
      </c>
      <c r="AZ142" s="24">
        <f t="shared" si="79"/>
        <v>10393.299999999999</v>
      </c>
      <c r="BA142" s="23">
        <f>BA144+BA145</f>
        <v>0</v>
      </c>
      <c r="BB142" s="24">
        <f t="shared" si="80"/>
        <v>10393.299999999999</v>
      </c>
      <c r="BC142" s="23">
        <f>BC144+BC145</f>
        <v>0</v>
      </c>
      <c r="BD142" s="25">
        <f t="shared" si="81"/>
        <v>10393.299999999999</v>
      </c>
      <c r="BE142" s="24">
        <f>BE144+BE145</f>
        <v>0</v>
      </c>
      <c r="BF142" s="24">
        <f t="shared" si="82"/>
        <v>10393.299999999999</v>
      </c>
      <c r="BG142" s="24">
        <f>BG144+BG145</f>
        <v>27554.688999999998</v>
      </c>
      <c r="BH142" s="24">
        <f t="shared" si="83"/>
        <v>37947.989000000001</v>
      </c>
      <c r="BK142" s="39"/>
    </row>
    <row r="143" ht="17.25">
      <c r="A143" s="20"/>
      <c r="B143" s="37" t="s">
        <v>27</v>
      </c>
      <c r="C143" s="52"/>
      <c r="D143" s="23"/>
      <c r="E143" s="23"/>
      <c r="F143" s="24"/>
      <c r="G143" s="23"/>
      <c r="H143" s="24"/>
      <c r="I143" s="23"/>
      <c r="J143" s="24"/>
      <c r="K143" s="23"/>
      <c r="L143" s="24"/>
      <c r="M143" s="23"/>
      <c r="N143" s="24"/>
      <c r="O143" s="23"/>
      <c r="P143" s="24"/>
      <c r="Q143" s="23"/>
      <c r="R143" s="24"/>
      <c r="S143" s="24"/>
      <c r="T143" s="24"/>
      <c r="U143" s="24"/>
      <c r="V143" s="24"/>
      <c r="W143" s="24"/>
      <c r="X143" s="24"/>
      <c r="Y143" s="24"/>
      <c r="Z143" s="23"/>
      <c r="AA143" s="24"/>
      <c r="AB143" s="23"/>
      <c r="AC143" s="24"/>
      <c r="AD143" s="23"/>
      <c r="AE143" s="24"/>
      <c r="AF143" s="23"/>
      <c r="AG143" s="24"/>
      <c r="AH143" s="23"/>
      <c r="AI143" s="24"/>
      <c r="AJ143" s="23"/>
      <c r="AK143" s="24"/>
      <c r="AL143" s="23"/>
      <c r="AM143" s="24"/>
      <c r="AN143" s="24"/>
      <c r="AO143" s="24"/>
      <c r="AP143" s="24"/>
      <c r="AQ143" s="24"/>
      <c r="AR143" s="24"/>
      <c r="AS143" s="24"/>
      <c r="AT143" s="24"/>
      <c r="AU143" s="23"/>
      <c r="AV143" s="24"/>
      <c r="AW143" s="23"/>
      <c r="AX143" s="24"/>
      <c r="AY143" s="23"/>
      <c r="AZ143" s="24"/>
      <c r="BA143" s="23"/>
      <c r="BB143" s="24"/>
      <c r="BC143" s="23"/>
      <c r="BD143" s="25"/>
      <c r="BE143" s="24"/>
      <c r="BF143" s="24"/>
      <c r="BG143" s="24"/>
      <c r="BH143" s="24"/>
      <c r="BK143" s="39"/>
    </row>
    <row r="144" ht="17.25" hidden="1">
      <c r="A144" s="20"/>
      <c r="B144" s="62" t="s">
        <v>28</v>
      </c>
      <c r="C144" s="63"/>
      <c r="D144" s="23">
        <v>70553</v>
      </c>
      <c r="E144" s="23"/>
      <c r="F144" s="24">
        <f t="shared" si="57"/>
        <v>70553</v>
      </c>
      <c r="G144" s="23"/>
      <c r="H144" s="24">
        <f t="shared" si="58"/>
        <v>70553</v>
      </c>
      <c r="I144" s="23"/>
      <c r="J144" s="24">
        <f t="shared" si="59"/>
        <v>70553</v>
      </c>
      <c r="K144" s="23"/>
      <c r="L144" s="24">
        <f t="shared" si="60"/>
        <v>70553</v>
      </c>
      <c r="M144" s="23"/>
      <c r="N144" s="24">
        <f t="shared" si="61"/>
        <v>70553</v>
      </c>
      <c r="O144" s="23"/>
      <c r="P144" s="24">
        <f t="shared" si="62"/>
        <v>70553</v>
      </c>
      <c r="Q144" s="23"/>
      <c r="R144" s="24">
        <f t="shared" si="63"/>
        <v>70553</v>
      </c>
      <c r="S144" s="24"/>
      <c r="T144" s="24">
        <f t="shared" si="64"/>
        <v>70553</v>
      </c>
      <c r="U144" s="24"/>
      <c r="V144" s="24">
        <f t="shared" si="65"/>
        <v>70553</v>
      </c>
      <c r="W144" s="42">
        <v>-68386.800000000003</v>
      </c>
      <c r="X144" s="24">
        <f t="shared" si="66"/>
        <v>2166.1999999999998</v>
      </c>
      <c r="Y144" s="24">
        <v>0</v>
      </c>
      <c r="Z144" s="23"/>
      <c r="AA144" s="24">
        <f t="shared" si="67"/>
        <v>0</v>
      </c>
      <c r="AB144" s="23"/>
      <c r="AC144" s="24">
        <f t="shared" si="68"/>
        <v>0</v>
      </c>
      <c r="AD144" s="23"/>
      <c r="AE144" s="24">
        <f t="shared" si="69"/>
        <v>0</v>
      </c>
      <c r="AF144" s="23"/>
      <c r="AG144" s="24">
        <f t="shared" si="70"/>
        <v>0</v>
      </c>
      <c r="AH144" s="23"/>
      <c r="AI144" s="24">
        <f t="shared" si="71"/>
        <v>0</v>
      </c>
      <c r="AJ144" s="23"/>
      <c r="AK144" s="24">
        <f t="shared" si="72"/>
        <v>0</v>
      </c>
      <c r="AL144" s="23"/>
      <c r="AM144" s="24">
        <f t="shared" si="73"/>
        <v>0</v>
      </c>
      <c r="AN144" s="24"/>
      <c r="AO144" s="24">
        <f t="shared" si="74"/>
        <v>0</v>
      </c>
      <c r="AP144" s="24"/>
      <c r="AQ144" s="24">
        <f t="shared" si="75"/>
        <v>0</v>
      </c>
      <c r="AR144" s="42">
        <v>40832.110999999997</v>
      </c>
      <c r="AS144" s="24">
        <f t="shared" si="76"/>
        <v>40832.110999999997</v>
      </c>
      <c r="AT144" s="24">
        <v>0</v>
      </c>
      <c r="AU144" s="41"/>
      <c r="AV144" s="24">
        <f t="shared" si="77"/>
        <v>0</v>
      </c>
      <c r="AW144" s="23"/>
      <c r="AX144" s="24">
        <f t="shared" si="78"/>
        <v>0</v>
      </c>
      <c r="AY144" s="23"/>
      <c r="AZ144" s="24">
        <f t="shared" si="79"/>
        <v>0</v>
      </c>
      <c r="BA144" s="23"/>
      <c r="BB144" s="24">
        <f t="shared" si="80"/>
        <v>0</v>
      </c>
      <c r="BC144" s="23"/>
      <c r="BD144" s="25">
        <f t="shared" si="81"/>
        <v>0</v>
      </c>
      <c r="BE144" s="24"/>
      <c r="BF144" s="24">
        <f t="shared" si="82"/>
        <v>0</v>
      </c>
      <c r="BG144" s="42">
        <v>27554.688999999998</v>
      </c>
      <c r="BH144" s="24">
        <f t="shared" si="83"/>
        <v>27554.688999999998</v>
      </c>
      <c r="BI144" s="4" t="s">
        <v>178</v>
      </c>
      <c r="BJ144" s="5" t="s">
        <v>29</v>
      </c>
      <c r="BK144" s="39"/>
    </row>
    <row r="145" ht="17.25">
      <c r="A145" s="20"/>
      <c r="B145" s="37" t="s">
        <v>153</v>
      </c>
      <c r="C145" s="51" t="s">
        <v>26</v>
      </c>
      <c r="D145" s="23">
        <v>4032.0999999999999</v>
      </c>
      <c r="E145" s="23"/>
      <c r="F145" s="24">
        <f t="shared" si="57"/>
        <v>4032.0999999999999</v>
      </c>
      <c r="G145" s="23"/>
      <c r="H145" s="24">
        <f t="shared" si="58"/>
        <v>4032.0999999999999</v>
      </c>
      <c r="I145" s="23"/>
      <c r="J145" s="24">
        <f t="shared" si="59"/>
        <v>4032.0999999999999</v>
      </c>
      <c r="K145" s="23"/>
      <c r="L145" s="24">
        <f t="shared" si="60"/>
        <v>4032.0999999999999</v>
      </c>
      <c r="M145" s="23"/>
      <c r="N145" s="24">
        <f t="shared" si="61"/>
        <v>4032.0999999999999</v>
      </c>
      <c r="O145" s="23"/>
      <c r="P145" s="24">
        <f t="shared" si="62"/>
        <v>4032.0999999999999</v>
      </c>
      <c r="Q145" s="23"/>
      <c r="R145" s="24">
        <f t="shared" si="63"/>
        <v>4032.0999999999999</v>
      </c>
      <c r="S145" s="24"/>
      <c r="T145" s="24">
        <f t="shared" si="64"/>
        <v>4032.0999999999999</v>
      </c>
      <c r="U145" s="24"/>
      <c r="V145" s="24">
        <f t="shared" si="65"/>
        <v>4032.0999999999999</v>
      </c>
      <c r="W145" s="24"/>
      <c r="X145" s="24">
        <f t="shared" si="66"/>
        <v>4032.0999999999999</v>
      </c>
      <c r="Y145" s="24">
        <v>36729.099999999999</v>
      </c>
      <c r="Z145" s="23"/>
      <c r="AA145" s="24">
        <f t="shared" si="67"/>
        <v>36729.099999999999</v>
      </c>
      <c r="AB145" s="23"/>
      <c r="AC145" s="24">
        <f t="shared" si="68"/>
        <v>36729.099999999999</v>
      </c>
      <c r="AD145" s="23"/>
      <c r="AE145" s="24">
        <f t="shared" si="69"/>
        <v>36729.099999999999</v>
      </c>
      <c r="AF145" s="23"/>
      <c r="AG145" s="24">
        <f t="shared" si="70"/>
        <v>36729.099999999999</v>
      </c>
      <c r="AH145" s="23"/>
      <c r="AI145" s="24">
        <f t="shared" si="71"/>
        <v>36729.099999999999</v>
      </c>
      <c r="AJ145" s="23"/>
      <c r="AK145" s="24">
        <f t="shared" si="72"/>
        <v>36729.099999999999</v>
      </c>
      <c r="AL145" s="23">
        <v>-34682.976000000002</v>
      </c>
      <c r="AM145" s="24">
        <f t="shared" si="73"/>
        <v>2046.124</v>
      </c>
      <c r="AN145" s="24"/>
      <c r="AO145" s="24">
        <f t="shared" si="74"/>
        <v>2046.124</v>
      </c>
      <c r="AP145" s="24"/>
      <c r="AQ145" s="24">
        <f t="shared" si="75"/>
        <v>2046.124</v>
      </c>
      <c r="AR145" s="24"/>
      <c r="AS145" s="24">
        <f t="shared" si="76"/>
        <v>2046.124</v>
      </c>
      <c r="AT145" s="24">
        <v>10393.299999999999</v>
      </c>
      <c r="AU145" s="23"/>
      <c r="AV145" s="24">
        <f t="shared" si="77"/>
        <v>10393.299999999999</v>
      </c>
      <c r="AW145" s="23"/>
      <c r="AX145" s="24">
        <f t="shared" si="78"/>
        <v>10393.299999999999</v>
      </c>
      <c r="AY145" s="23"/>
      <c r="AZ145" s="24">
        <f t="shared" si="79"/>
        <v>10393.299999999999</v>
      </c>
      <c r="BA145" s="23"/>
      <c r="BB145" s="24">
        <f t="shared" si="80"/>
        <v>10393.299999999999</v>
      </c>
      <c r="BC145" s="23"/>
      <c r="BD145" s="25">
        <f t="shared" si="81"/>
        <v>10393.299999999999</v>
      </c>
      <c r="BE145" s="24"/>
      <c r="BF145" s="24">
        <f t="shared" si="82"/>
        <v>10393.299999999999</v>
      </c>
      <c r="BG145" s="24"/>
      <c r="BH145" s="24">
        <f t="shared" si="83"/>
        <v>10393.299999999999</v>
      </c>
      <c r="BI145" s="4" t="s">
        <v>172</v>
      </c>
      <c r="BK145" s="39"/>
    </row>
    <row r="146" ht="51.75">
      <c r="A146" s="20" t="s">
        <v>179</v>
      </c>
      <c r="B146" s="37" t="s">
        <v>180</v>
      </c>
      <c r="C146" s="52" t="s">
        <v>141</v>
      </c>
      <c r="D146" s="23"/>
      <c r="E146" s="23"/>
      <c r="F146" s="24"/>
      <c r="G146" s="23">
        <v>15199.334000000001</v>
      </c>
      <c r="H146" s="24">
        <f t="shared" si="58"/>
        <v>15199.334000000001</v>
      </c>
      <c r="I146" s="23"/>
      <c r="J146" s="24">
        <f t="shared" si="59"/>
        <v>15199.334000000001</v>
      </c>
      <c r="K146" s="23"/>
      <c r="L146" s="24">
        <f t="shared" si="60"/>
        <v>15199.334000000001</v>
      </c>
      <c r="M146" s="23"/>
      <c r="N146" s="24">
        <f t="shared" si="61"/>
        <v>15199.334000000001</v>
      </c>
      <c r="O146" s="23"/>
      <c r="P146" s="24">
        <f t="shared" si="62"/>
        <v>15199.334000000001</v>
      </c>
      <c r="Q146" s="23">
        <v>-182.27000000000001</v>
      </c>
      <c r="R146" s="24">
        <f t="shared" si="63"/>
        <v>15017.064</v>
      </c>
      <c r="S146" s="24"/>
      <c r="T146" s="24">
        <f t="shared" si="64"/>
        <v>15017.064</v>
      </c>
      <c r="U146" s="24"/>
      <c r="V146" s="24">
        <f t="shared" si="65"/>
        <v>15017.064</v>
      </c>
      <c r="W146" s="24"/>
      <c r="X146" s="24">
        <f t="shared" si="66"/>
        <v>15017.064</v>
      </c>
      <c r="Y146" s="24"/>
      <c r="Z146" s="23"/>
      <c r="AA146" s="24"/>
      <c r="AB146" s="23"/>
      <c r="AC146" s="24">
        <f t="shared" si="68"/>
        <v>0</v>
      </c>
      <c r="AD146" s="23"/>
      <c r="AE146" s="24">
        <f t="shared" si="69"/>
        <v>0</v>
      </c>
      <c r="AF146" s="23"/>
      <c r="AG146" s="24">
        <f t="shared" si="70"/>
        <v>0</v>
      </c>
      <c r="AH146" s="23"/>
      <c r="AI146" s="24">
        <f t="shared" si="71"/>
        <v>0</v>
      </c>
      <c r="AJ146" s="23"/>
      <c r="AK146" s="24">
        <f t="shared" si="72"/>
        <v>0</v>
      </c>
      <c r="AL146" s="23"/>
      <c r="AM146" s="24">
        <f t="shared" si="73"/>
        <v>0</v>
      </c>
      <c r="AN146" s="24"/>
      <c r="AO146" s="24">
        <f t="shared" si="74"/>
        <v>0</v>
      </c>
      <c r="AP146" s="24"/>
      <c r="AQ146" s="24">
        <f t="shared" si="75"/>
        <v>0</v>
      </c>
      <c r="AR146" s="24"/>
      <c r="AS146" s="24">
        <f t="shared" si="76"/>
        <v>0</v>
      </c>
      <c r="AT146" s="24"/>
      <c r="AU146" s="23"/>
      <c r="AV146" s="24"/>
      <c r="AW146" s="23"/>
      <c r="AX146" s="24">
        <f t="shared" si="78"/>
        <v>0</v>
      </c>
      <c r="AY146" s="23"/>
      <c r="AZ146" s="24">
        <f t="shared" si="79"/>
        <v>0</v>
      </c>
      <c r="BA146" s="23"/>
      <c r="BB146" s="24">
        <f t="shared" si="80"/>
        <v>0</v>
      </c>
      <c r="BC146" s="23"/>
      <c r="BD146" s="25">
        <f t="shared" si="81"/>
        <v>0</v>
      </c>
      <c r="BE146" s="24"/>
      <c r="BF146" s="24">
        <f t="shared" si="82"/>
        <v>0</v>
      </c>
      <c r="BG146" s="24"/>
      <c r="BH146" s="24">
        <f t="shared" si="83"/>
        <v>0</v>
      </c>
      <c r="BI146" s="4" t="s">
        <v>181</v>
      </c>
      <c r="BK146" s="39"/>
    </row>
    <row r="147" ht="51.75">
      <c r="A147" s="20" t="s">
        <v>182</v>
      </c>
      <c r="B147" s="37" t="s">
        <v>183</v>
      </c>
      <c r="C147" s="52" t="s">
        <v>141</v>
      </c>
      <c r="D147" s="23"/>
      <c r="E147" s="23"/>
      <c r="F147" s="24"/>
      <c r="G147" s="23">
        <v>2699.0189999999998</v>
      </c>
      <c r="H147" s="24">
        <f t="shared" si="58"/>
        <v>2699.0189999999998</v>
      </c>
      <c r="I147" s="23"/>
      <c r="J147" s="24">
        <f t="shared" si="59"/>
        <v>2699.0189999999998</v>
      </c>
      <c r="K147" s="23"/>
      <c r="L147" s="24">
        <f t="shared" si="60"/>
        <v>2699.0189999999998</v>
      </c>
      <c r="M147" s="23"/>
      <c r="N147" s="24">
        <f t="shared" si="61"/>
        <v>2699.0189999999998</v>
      </c>
      <c r="O147" s="23"/>
      <c r="P147" s="24">
        <f t="shared" si="62"/>
        <v>2699.0189999999998</v>
      </c>
      <c r="Q147" s="23"/>
      <c r="R147" s="24">
        <f t="shared" si="63"/>
        <v>2699.0189999999998</v>
      </c>
      <c r="S147" s="24"/>
      <c r="T147" s="24">
        <f t="shared" si="64"/>
        <v>2699.0189999999998</v>
      </c>
      <c r="U147" s="24"/>
      <c r="V147" s="24">
        <f t="shared" si="65"/>
        <v>2699.0189999999998</v>
      </c>
      <c r="W147" s="24"/>
      <c r="X147" s="24">
        <f t="shared" si="66"/>
        <v>2699.0189999999998</v>
      </c>
      <c r="Y147" s="24"/>
      <c r="Z147" s="23"/>
      <c r="AA147" s="24"/>
      <c r="AB147" s="23"/>
      <c r="AC147" s="24">
        <f t="shared" si="68"/>
        <v>0</v>
      </c>
      <c r="AD147" s="23"/>
      <c r="AE147" s="24">
        <f t="shared" si="69"/>
        <v>0</v>
      </c>
      <c r="AF147" s="23"/>
      <c r="AG147" s="24">
        <f t="shared" si="70"/>
        <v>0</v>
      </c>
      <c r="AH147" s="23"/>
      <c r="AI147" s="24">
        <f t="shared" si="71"/>
        <v>0</v>
      </c>
      <c r="AJ147" s="23"/>
      <c r="AK147" s="24">
        <f t="shared" si="72"/>
        <v>0</v>
      </c>
      <c r="AL147" s="23"/>
      <c r="AM147" s="24">
        <f t="shared" si="73"/>
        <v>0</v>
      </c>
      <c r="AN147" s="24"/>
      <c r="AO147" s="24">
        <f t="shared" si="74"/>
        <v>0</v>
      </c>
      <c r="AP147" s="24"/>
      <c r="AQ147" s="24">
        <f t="shared" si="75"/>
        <v>0</v>
      </c>
      <c r="AR147" s="24"/>
      <c r="AS147" s="24">
        <f t="shared" si="76"/>
        <v>0</v>
      </c>
      <c r="AT147" s="24"/>
      <c r="AU147" s="23"/>
      <c r="AV147" s="24"/>
      <c r="AW147" s="23"/>
      <c r="AX147" s="24">
        <f t="shared" si="78"/>
        <v>0</v>
      </c>
      <c r="AY147" s="23"/>
      <c r="AZ147" s="24">
        <f t="shared" si="79"/>
        <v>0</v>
      </c>
      <c r="BA147" s="23"/>
      <c r="BB147" s="24">
        <f t="shared" si="80"/>
        <v>0</v>
      </c>
      <c r="BC147" s="23"/>
      <c r="BD147" s="25">
        <f t="shared" si="81"/>
        <v>0</v>
      </c>
      <c r="BE147" s="24"/>
      <c r="BF147" s="24">
        <f t="shared" si="82"/>
        <v>0</v>
      </c>
      <c r="BG147" s="24"/>
      <c r="BH147" s="24">
        <f t="shared" si="83"/>
        <v>0</v>
      </c>
      <c r="BI147" s="4" t="s">
        <v>184</v>
      </c>
      <c r="BK147" s="39"/>
    </row>
    <row r="148" ht="51.75">
      <c r="A148" s="20" t="s">
        <v>185</v>
      </c>
      <c r="B148" s="37" t="s">
        <v>186</v>
      </c>
      <c r="C148" s="52" t="s">
        <v>141</v>
      </c>
      <c r="D148" s="23"/>
      <c r="E148" s="23"/>
      <c r="F148" s="24"/>
      <c r="G148" s="23">
        <v>6075.5100000000002</v>
      </c>
      <c r="H148" s="24">
        <f t="shared" si="58"/>
        <v>6075.5100000000002</v>
      </c>
      <c r="I148" s="23"/>
      <c r="J148" s="24">
        <f t="shared" si="59"/>
        <v>6075.5100000000002</v>
      </c>
      <c r="K148" s="23"/>
      <c r="L148" s="24">
        <f t="shared" si="60"/>
        <v>6075.5100000000002</v>
      </c>
      <c r="M148" s="23">
        <f>-2048-1376.819</f>
        <v>-3424.819</v>
      </c>
      <c r="N148" s="24">
        <f t="shared" si="61"/>
        <v>2650.6909999999998</v>
      </c>
      <c r="O148" s="23">
        <v>-12.193</v>
      </c>
      <c r="P148" s="24">
        <f t="shared" si="62"/>
        <v>2638.498</v>
      </c>
      <c r="Q148" s="23"/>
      <c r="R148" s="24">
        <f t="shared" si="63"/>
        <v>2638.498</v>
      </c>
      <c r="S148" s="24"/>
      <c r="T148" s="24">
        <f t="shared" si="64"/>
        <v>2638.498</v>
      </c>
      <c r="U148" s="24"/>
      <c r="V148" s="24">
        <f t="shared" si="65"/>
        <v>2638.498</v>
      </c>
      <c r="W148" s="24"/>
      <c r="X148" s="24">
        <f t="shared" si="66"/>
        <v>2638.498</v>
      </c>
      <c r="Y148" s="24"/>
      <c r="Z148" s="23"/>
      <c r="AA148" s="24"/>
      <c r="AB148" s="23"/>
      <c r="AC148" s="24">
        <f t="shared" si="68"/>
        <v>0</v>
      </c>
      <c r="AD148" s="23"/>
      <c r="AE148" s="24">
        <f t="shared" si="69"/>
        <v>0</v>
      </c>
      <c r="AF148" s="23"/>
      <c r="AG148" s="24">
        <f t="shared" si="70"/>
        <v>0</v>
      </c>
      <c r="AH148" s="23"/>
      <c r="AI148" s="24">
        <f t="shared" si="71"/>
        <v>0</v>
      </c>
      <c r="AJ148" s="23"/>
      <c r="AK148" s="24">
        <f t="shared" si="72"/>
        <v>0</v>
      </c>
      <c r="AL148" s="23"/>
      <c r="AM148" s="24">
        <f t="shared" si="73"/>
        <v>0</v>
      </c>
      <c r="AN148" s="24"/>
      <c r="AO148" s="24">
        <f t="shared" si="74"/>
        <v>0</v>
      </c>
      <c r="AP148" s="24"/>
      <c r="AQ148" s="24">
        <f t="shared" si="75"/>
        <v>0</v>
      </c>
      <c r="AR148" s="24"/>
      <c r="AS148" s="24">
        <f t="shared" si="76"/>
        <v>0</v>
      </c>
      <c r="AT148" s="24"/>
      <c r="AU148" s="23"/>
      <c r="AV148" s="24"/>
      <c r="AW148" s="23"/>
      <c r="AX148" s="24">
        <f t="shared" si="78"/>
        <v>0</v>
      </c>
      <c r="AY148" s="23"/>
      <c r="AZ148" s="24">
        <f t="shared" si="79"/>
        <v>0</v>
      </c>
      <c r="BA148" s="23"/>
      <c r="BB148" s="24">
        <f t="shared" si="80"/>
        <v>0</v>
      </c>
      <c r="BC148" s="23"/>
      <c r="BD148" s="25">
        <f t="shared" si="81"/>
        <v>0</v>
      </c>
      <c r="BE148" s="24"/>
      <c r="BF148" s="24">
        <f t="shared" si="82"/>
        <v>0</v>
      </c>
      <c r="BG148" s="24"/>
      <c r="BH148" s="24">
        <f t="shared" si="83"/>
        <v>0</v>
      </c>
      <c r="BI148" s="4" t="s">
        <v>187</v>
      </c>
      <c r="BK148" s="39"/>
    </row>
    <row r="149" ht="51.75">
      <c r="A149" s="20" t="s">
        <v>188</v>
      </c>
      <c r="B149" s="37" t="s">
        <v>189</v>
      </c>
      <c r="C149" s="52" t="s">
        <v>141</v>
      </c>
      <c r="D149" s="23"/>
      <c r="E149" s="23"/>
      <c r="F149" s="24"/>
      <c r="G149" s="23"/>
      <c r="H149" s="24"/>
      <c r="I149" s="23"/>
      <c r="J149" s="24"/>
      <c r="K149" s="23"/>
      <c r="L149" s="24"/>
      <c r="M149" s="23"/>
      <c r="N149" s="24"/>
      <c r="O149" s="23"/>
      <c r="P149" s="24"/>
      <c r="Q149" s="23">
        <f>Q151+Q152</f>
        <v>0</v>
      </c>
      <c r="R149" s="24">
        <f t="shared" si="63"/>
        <v>0</v>
      </c>
      <c r="S149" s="24">
        <f>S151+S152</f>
        <v>0</v>
      </c>
      <c r="T149" s="24">
        <f t="shared" si="64"/>
        <v>0</v>
      </c>
      <c r="U149" s="24">
        <f>U151+U152</f>
        <v>0</v>
      </c>
      <c r="V149" s="24">
        <f t="shared" si="65"/>
        <v>0</v>
      </c>
      <c r="W149" s="24">
        <f>W151+W152</f>
        <v>0</v>
      </c>
      <c r="X149" s="24">
        <f t="shared" si="66"/>
        <v>0</v>
      </c>
      <c r="Y149" s="24"/>
      <c r="Z149" s="23"/>
      <c r="AA149" s="24"/>
      <c r="AB149" s="23"/>
      <c r="AC149" s="24"/>
      <c r="AD149" s="23"/>
      <c r="AE149" s="24"/>
      <c r="AF149" s="23"/>
      <c r="AG149" s="24"/>
      <c r="AH149" s="23"/>
      <c r="AI149" s="24"/>
      <c r="AJ149" s="23"/>
      <c r="AK149" s="24"/>
      <c r="AL149" s="23">
        <f>AL151+AL152</f>
        <v>151113.43400000001</v>
      </c>
      <c r="AM149" s="24">
        <f t="shared" si="73"/>
        <v>151113.43400000001</v>
      </c>
      <c r="AN149" s="24">
        <f>AN151+AN152</f>
        <v>0</v>
      </c>
      <c r="AO149" s="24">
        <f t="shared" si="74"/>
        <v>151113.43400000001</v>
      </c>
      <c r="AP149" s="24">
        <f>AP151+AP152</f>
        <v>0</v>
      </c>
      <c r="AQ149" s="24">
        <f t="shared" si="75"/>
        <v>151113.43400000001</v>
      </c>
      <c r="AR149" s="24">
        <f>AR151+AR152</f>
        <v>0</v>
      </c>
      <c r="AS149" s="24">
        <f t="shared" si="76"/>
        <v>151113.43400000001</v>
      </c>
      <c r="AT149" s="24"/>
      <c r="AU149" s="23"/>
      <c r="AV149" s="24"/>
      <c r="AW149" s="23"/>
      <c r="AX149" s="24"/>
      <c r="AY149" s="23"/>
      <c r="AZ149" s="24"/>
      <c r="BA149" s="23"/>
      <c r="BB149" s="24"/>
      <c r="BC149" s="23">
        <f>BC151+BC152</f>
        <v>0</v>
      </c>
      <c r="BD149" s="25">
        <f t="shared" si="81"/>
        <v>0</v>
      </c>
      <c r="BE149" s="24">
        <f>BE151+BE152</f>
        <v>0</v>
      </c>
      <c r="BF149" s="24">
        <f t="shared" si="82"/>
        <v>0</v>
      </c>
      <c r="BG149" s="24">
        <f>BG151+BG152</f>
        <v>0</v>
      </c>
      <c r="BH149" s="24">
        <f t="shared" si="83"/>
        <v>0</v>
      </c>
      <c r="BK149" s="39"/>
    </row>
    <row r="150" ht="17.25">
      <c r="A150" s="20"/>
      <c r="B150" s="37" t="s">
        <v>27</v>
      </c>
      <c r="C150" s="52"/>
      <c r="D150" s="23"/>
      <c r="E150" s="23"/>
      <c r="F150" s="24"/>
      <c r="G150" s="23"/>
      <c r="H150" s="24"/>
      <c r="I150" s="23"/>
      <c r="J150" s="24"/>
      <c r="K150" s="23"/>
      <c r="L150" s="24"/>
      <c r="M150" s="23"/>
      <c r="N150" s="24"/>
      <c r="O150" s="23"/>
      <c r="P150" s="24"/>
      <c r="Q150" s="23"/>
      <c r="R150" s="24"/>
      <c r="S150" s="24"/>
      <c r="T150" s="24"/>
      <c r="U150" s="24"/>
      <c r="V150" s="24"/>
      <c r="W150" s="24"/>
      <c r="X150" s="24"/>
      <c r="Y150" s="24"/>
      <c r="Z150" s="23"/>
      <c r="AA150" s="24"/>
      <c r="AB150" s="23"/>
      <c r="AC150" s="24"/>
      <c r="AD150" s="23"/>
      <c r="AE150" s="24"/>
      <c r="AF150" s="23"/>
      <c r="AG150" s="24"/>
      <c r="AH150" s="23"/>
      <c r="AI150" s="24"/>
      <c r="AJ150" s="23"/>
      <c r="AK150" s="24"/>
      <c r="AL150" s="23"/>
      <c r="AM150" s="24"/>
      <c r="AN150" s="24"/>
      <c r="AO150" s="24"/>
      <c r="AP150" s="24"/>
      <c r="AQ150" s="24"/>
      <c r="AR150" s="24"/>
      <c r="AS150" s="24"/>
      <c r="AT150" s="24"/>
      <c r="AU150" s="23"/>
      <c r="AV150" s="24"/>
      <c r="AW150" s="23"/>
      <c r="AX150" s="24"/>
      <c r="AY150" s="23"/>
      <c r="AZ150" s="24"/>
      <c r="BA150" s="23"/>
      <c r="BB150" s="24"/>
      <c r="BC150" s="23"/>
      <c r="BD150" s="25"/>
      <c r="BE150" s="24"/>
      <c r="BF150" s="24"/>
      <c r="BG150" s="24"/>
      <c r="BH150" s="24"/>
      <c r="BK150" s="39"/>
    </row>
    <row r="151" ht="17.25" hidden="1">
      <c r="A151" s="50"/>
      <c r="B151" s="62" t="s">
        <v>28</v>
      </c>
      <c r="C151" s="52"/>
      <c r="D151" s="41"/>
      <c r="E151" s="23"/>
      <c r="F151" s="24"/>
      <c r="G151" s="23"/>
      <c r="H151" s="24"/>
      <c r="I151" s="23"/>
      <c r="J151" s="24"/>
      <c r="K151" s="23"/>
      <c r="L151" s="24"/>
      <c r="M151" s="23"/>
      <c r="N151" s="24"/>
      <c r="O151" s="23"/>
      <c r="P151" s="24"/>
      <c r="Q151" s="23"/>
      <c r="R151" s="24">
        <f t="shared" si="63"/>
        <v>0</v>
      </c>
      <c r="S151" s="24"/>
      <c r="T151" s="24">
        <f t="shared" si="64"/>
        <v>0</v>
      </c>
      <c r="U151" s="24"/>
      <c r="V151" s="24">
        <f t="shared" si="65"/>
        <v>0</v>
      </c>
      <c r="W151" s="42"/>
      <c r="X151" s="24">
        <f t="shared" si="66"/>
        <v>0</v>
      </c>
      <c r="Y151" s="43"/>
      <c r="Z151" s="23"/>
      <c r="AA151" s="24"/>
      <c r="AB151" s="23"/>
      <c r="AC151" s="24"/>
      <c r="AD151" s="23"/>
      <c r="AE151" s="24"/>
      <c r="AF151" s="23"/>
      <c r="AG151" s="24"/>
      <c r="AH151" s="23"/>
      <c r="AI151" s="24"/>
      <c r="AJ151" s="23"/>
      <c r="AK151" s="24"/>
      <c r="AL151" s="23">
        <v>37778.358999999997</v>
      </c>
      <c r="AM151" s="24">
        <f t="shared" si="73"/>
        <v>37778.358999999997</v>
      </c>
      <c r="AN151" s="24"/>
      <c r="AO151" s="24">
        <f t="shared" si="74"/>
        <v>37778.358999999997</v>
      </c>
      <c r="AP151" s="24"/>
      <c r="AQ151" s="24">
        <f t="shared" si="75"/>
        <v>37778.358999999997</v>
      </c>
      <c r="AR151" s="42"/>
      <c r="AS151" s="24">
        <f t="shared" si="76"/>
        <v>37778.358999999997</v>
      </c>
      <c r="AT151" s="43"/>
      <c r="AU151" s="41"/>
      <c r="AV151" s="24"/>
      <c r="AW151" s="23"/>
      <c r="AX151" s="24"/>
      <c r="AY151" s="23"/>
      <c r="AZ151" s="24"/>
      <c r="BA151" s="23"/>
      <c r="BB151" s="24"/>
      <c r="BC151" s="23"/>
      <c r="BD151" s="25">
        <f t="shared" si="81"/>
        <v>0</v>
      </c>
      <c r="BE151" s="24"/>
      <c r="BF151" s="24">
        <f t="shared" si="82"/>
        <v>0</v>
      </c>
      <c r="BG151" s="42"/>
      <c r="BH151" s="24">
        <f t="shared" si="83"/>
        <v>0</v>
      </c>
      <c r="BI151" s="4" t="s">
        <v>190</v>
      </c>
      <c r="BJ151" s="5" t="s">
        <v>29</v>
      </c>
      <c r="BK151" s="39"/>
    </row>
    <row r="152" ht="17.25">
      <c r="A152" s="20"/>
      <c r="B152" s="37" t="s">
        <v>153</v>
      </c>
      <c r="C152" s="51" t="s">
        <v>26</v>
      </c>
      <c r="D152" s="23"/>
      <c r="E152" s="23"/>
      <c r="F152" s="24"/>
      <c r="G152" s="23"/>
      <c r="H152" s="24"/>
      <c r="I152" s="23"/>
      <c r="J152" s="24"/>
      <c r="K152" s="23"/>
      <c r="L152" s="24"/>
      <c r="M152" s="23"/>
      <c r="N152" s="24"/>
      <c r="O152" s="23"/>
      <c r="P152" s="24"/>
      <c r="Q152" s="23"/>
      <c r="R152" s="24">
        <f t="shared" si="63"/>
        <v>0</v>
      </c>
      <c r="S152" s="24"/>
      <c r="T152" s="24">
        <f t="shared" si="64"/>
        <v>0</v>
      </c>
      <c r="U152" s="24"/>
      <c r="V152" s="24">
        <f t="shared" si="65"/>
        <v>0</v>
      </c>
      <c r="W152" s="24"/>
      <c r="X152" s="24">
        <f t="shared" si="66"/>
        <v>0</v>
      </c>
      <c r="Y152" s="24"/>
      <c r="Z152" s="23"/>
      <c r="AA152" s="24"/>
      <c r="AB152" s="23"/>
      <c r="AC152" s="24"/>
      <c r="AD152" s="23"/>
      <c r="AE152" s="24"/>
      <c r="AF152" s="23"/>
      <c r="AG152" s="24"/>
      <c r="AH152" s="23"/>
      <c r="AI152" s="24"/>
      <c r="AJ152" s="23"/>
      <c r="AK152" s="24"/>
      <c r="AL152" s="23">
        <v>113335.075</v>
      </c>
      <c r="AM152" s="24">
        <f t="shared" si="73"/>
        <v>113335.075</v>
      </c>
      <c r="AN152" s="24"/>
      <c r="AO152" s="24">
        <f t="shared" si="74"/>
        <v>113335.075</v>
      </c>
      <c r="AP152" s="24"/>
      <c r="AQ152" s="24">
        <f t="shared" si="75"/>
        <v>113335.075</v>
      </c>
      <c r="AR152" s="24"/>
      <c r="AS152" s="24">
        <f t="shared" si="76"/>
        <v>113335.075</v>
      </c>
      <c r="AT152" s="24"/>
      <c r="AU152" s="23"/>
      <c r="AV152" s="24"/>
      <c r="AW152" s="23"/>
      <c r="AX152" s="24"/>
      <c r="AY152" s="23"/>
      <c r="AZ152" s="24"/>
      <c r="BA152" s="23"/>
      <c r="BB152" s="24"/>
      <c r="BC152" s="23"/>
      <c r="BD152" s="25">
        <f t="shared" si="81"/>
        <v>0</v>
      </c>
      <c r="BE152" s="24"/>
      <c r="BF152" s="24">
        <f t="shared" si="82"/>
        <v>0</v>
      </c>
      <c r="BG152" s="24"/>
      <c r="BH152" s="24">
        <f t="shared" si="83"/>
        <v>0</v>
      </c>
      <c r="BI152" s="4" t="s">
        <v>172</v>
      </c>
      <c r="BK152" s="39"/>
    </row>
    <row r="153" s="27" customFormat="1" ht="17.25" hidden="1">
      <c r="A153" s="28"/>
      <c r="B153" s="59" t="s">
        <v>191</v>
      </c>
      <c r="C153" s="59"/>
      <c r="D153" s="55">
        <f>D158</f>
        <v>1087961.7</v>
      </c>
      <c r="E153" s="55">
        <f>E158</f>
        <v>-17300.919000000002</v>
      </c>
      <c r="F153" s="55">
        <f t="shared" si="57"/>
        <v>1070660.781</v>
      </c>
      <c r="G153" s="55">
        <f>G158</f>
        <v>-1070660.781</v>
      </c>
      <c r="H153" s="55">
        <f t="shared" si="58"/>
        <v>0</v>
      </c>
      <c r="I153" s="55">
        <f>I158</f>
        <v>0</v>
      </c>
      <c r="J153" s="55">
        <f t="shared" si="59"/>
        <v>0</v>
      </c>
      <c r="K153" s="55">
        <f>K158</f>
        <v>0</v>
      </c>
      <c r="L153" s="55">
        <f t="shared" si="60"/>
        <v>0</v>
      </c>
      <c r="M153" s="55">
        <f>M158</f>
        <v>0</v>
      </c>
      <c r="N153" s="55">
        <f t="shared" si="61"/>
        <v>0</v>
      </c>
      <c r="O153" s="55">
        <f>O158</f>
        <v>0</v>
      </c>
      <c r="P153" s="55">
        <f t="shared" si="62"/>
        <v>0</v>
      </c>
      <c r="Q153" s="55">
        <f>Q158</f>
        <v>0</v>
      </c>
      <c r="R153" s="55">
        <f t="shared" si="63"/>
        <v>0</v>
      </c>
      <c r="S153" s="55">
        <f>S158</f>
        <v>0</v>
      </c>
      <c r="T153" s="55">
        <f t="shared" si="64"/>
        <v>0</v>
      </c>
      <c r="U153" s="55">
        <f>U158</f>
        <v>0</v>
      </c>
      <c r="V153" s="55">
        <f t="shared" si="65"/>
        <v>0</v>
      </c>
      <c r="W153" s="55">
        <f>W158</f>
        <v>0</v>
      </c>
      <c r="X153" s="55">
        <f t="shared" si="66"/>
        <v>0</v>
      </c>
      <c r="Y153" s="55">
        <f>Y158</f>
        <v>375557.5</v>
      </c>
      <c r="Z153" s="55">
        <f>Z158</f>
        <v>-4508.25</v>
      </c>
      <c r="AA153" s="55">
        <f t="shared" si="67"/>
        <v>371049.25</v>
      </c>
      <c r="AB153" s="55">
        <f>AB158</f>
        <v>-371049.25</v>
      </c>
      <c r="AC153" s="55">
        <f t="shared" si="68"/>
        <v>0</v>
      </c>
      <c r="AD153" s="55">
        <f>AD158</f>
        <v>0</v>
      </c>
      <c r="AE153" s="55">
        <f t="shared" si="69"/>
        <v>0</v>
      </c>
      <c r="AF153" s="55">
        <f>AF158</f>
        <v>0</v>
      </c>
      <c r="AG153" s="55">
        <f t="shared" si="70"/>
        <v>0</v>
      </c>
      <c r="AH153" s="55">
        <f>AH158</f>
        <v>0</v>
      </c>
      <c r="AI153" s="55">
        <f t="shared" si="71"/>
        <v>0</v>
      </c>
      <c r="AJ153" s="55">
        <f>AJ158</f>
        <v>0</v>
      </c>
      <c r="AK153" s="55">
        <f t="shared" si="72"/>
        <v>0</v>
      </c>
      <c r="AL153" s="55">
        <f>AL158</f>
        <v>0</v>
      </c>
      <c r="AM153" s="55">
        <f t="shared" si="73"/>
        <v>0</v>
      </c>
      <c r="AN153" s="55">
        <f>AN158</f>
        <v>0</v>
      </c>
      <c r="AO153" s="55">
        <f t="shared" si="74"/>
        <v>0</v>
      </c>
      <c r="AP153" s="55">
        <f>AP158</f>
        <v>0</v>
      </c>
      <c r="AQ153" s="55">
        <f t="shared" si="75"/>
        <v>0</v>
      </c>
      <c r="AR153" s="55">
        <f>AR158</f>
        <v>0</v>
      </c>
      <c r="AS153" s="55">
        <f t="shared" si="76"/>
        <v>0</v>
      </c>
      <c r="AT153" s="55">
        <f>AT158</f>
        <v>0</v>
      </c>
      <c r="AU153" s="55">
        <f>AU158</f>
        <v>0</v>
      </c>
      <c r="AV153" s="55">
        <f t="shared" si="77"/>
        <v>0</v>
      </c>
      <c r="AW153" s="55">
        <f>AW158</f>
        <v>0</v>
      </c>
      <c r="AX153" s="55">
        <f t="shared" si="78"/>
        <v>0</v>
      </c>
      <c r="AY153" s="55">
        <f>AY158</f>
        <v>0</v>
      </c>
      <c r="AZ153" s="55">
        <f t="shared" si="79"/>
        <v>0</v>
      </c>
      <c r="BA153" s="55">
        <f>BA158</f>
        <v>0</v>
      </c>
      <c r="BB153" s="55">
        <f t="shared" si="80"/>
        <v>0</v>
      </c>
      <c r="BC153" s="55">
        <f>BC158</f>
        <v>0</v>
      </c>
      <c r="BD153" s="56">
        <f t="shared" si="81"/>
        <v>0</v>
      </c>
      <c r="BE153" s="55">
        <f>BE158</f>
        <v>0</v>
      </c>
      <c r="BF153" s="55">
        <f t="shared" si="82"/>
        <v>0</v>
      </c>
      <c r="BG153" s="55">
        <f>BG158</f>
        <v>0</v>
      </c>
      <c r="BH153" s="55">
        <f t="shared" si="83"/>
        <v>0</v>
      </c>
      <c r="BI153" s="57"/>
      <c r="BJ153" s="35" t="s">
        <v>29</v>
      </c>
      <c r="BK153" s="36"/>
    </row>
    <row r="154" s="27" customFormat="1" ht="17.25" hidden="1">
      <c r="A154" s="28"/>
      <c r="B154" s="59" t="s">
        <v>27</v>
      </c>
      <c r="C154" s="59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6"/>
      <c r="BE154" s="55"/>
      <c r="BF154" s="55"/>
      <c r="BG154" s="55"/>
      <c r="BH154" s="55"/>
      <c r="BI154" s="57"/>
      <c r="BJ154" s="35" t="s">
        <v>29</v>
      </c>
      <c r="BK154" s="36"/>
    </row>
    <row r="155" s="27" customFormat="1" ht="17.25" hidden="1">
      <c r="A155" s="28"/>
      <c r="B155" s="64" t="s">
        <v>28</v>
      </c>
      <c r="C155" s="65"/>
      <c r="D155" s="55">
        <f t="shared" ref="D155:D157" si="84">D160</f>
        <v>18371.599999999999</v>
      </c>
      <c r="E155" s="55">
        <f t="shared" ref="E155:E157" si="85">E160</f>
        <v>-17300.919000000002</v>
      </c>
      <c r="F155" s="55">
        <f t="shared" si="57"/>
        <v>1070.681</v>
      </c>
      <c r="G155" s="55">
        <f t="shared" ref="G155:G157" si="86">G160</f>
        <v>-1070.681</v>
      </c>
      <c r="H155" s="55">
        <f t="shared" si="58"/>
        <v>0</v>
      </c>
      <c r="I155" s="55">
        <f t="shared" ref="I155:I157" si="87">I160</f>
        <v>0</v>
      </c>
      <c r="J155" s="55">
        <f t="shared" si="59"/>
        <v>0</v>
      </c>
      <c r="K155" s="55">
        <f t="shared" ref="K155:K157" si="88">K160</f>
        <v>0</v>
      </c>
      <c r="L155" s="55">
        <f t="shared" si="60"/>
        <v>0</v>
      </c>
      <c r="M155" s="55">
        <f t="shared" ref="M155:M157" si="89">M160</f>
        <v>0</v>
      </c>
      <c r="N155" s="55">
        <f t="shared" si="61"/>
        <v>0</v>
      </c>
      <c r="O155" s="55">
        <f t="shared" ref="O155:O157" si="90">O160</f>
        <v>0</v>
      </c>
      <c r="P155" s="55">
        <f t="shared" si="62"/>
        <v>0</v>
      </c>
      <c r="Q155" s="55">
        <f t="shared" ref="Q155:Q157" si="91">Q160</f>
        <v>0</v>
      </c>
      <c r="R155" s="55">
        <f t="shared" si="63"/>
        <v>0</v>
      </c>
      <c r="S155" s="55">
        <f t="shared" ref="S155:S157" si="92">S160</f>
        <v>0</v>
      </c>
      <c r="T155" s="55">
        <f t="shared" si="64"/>
        <v>0</v>
      </c>
      <c r="U155" s="55">
        <f t="shared" ref="U155:U157" si="93">U160</f>
        <v>0</v>
      </c>
      <c r="V155" s="55">
        <f t="shared" si="65"/>
        <v>0</v>
      </c>
      <c r="W155" s="55">
        <f t="shared" ref="W155:W157" si="94">W160</f>
        <v>0</v>
      </c>
      <c r="X155" s="55">
        <f t="shared" si="66"/>
        <v>0</v>
      </c>
      <c r="Y155" s="55">
        <f t="shared" ref="Y155:Y157" si="95">Y160</f>
        <v>4879.3000000000002</v>
      </c>
      <c r="Z155" s="55">
        <f t="shared" ref="Z155:Z157" si="96">Z160</f>
        <v>-4508.25</v>
      </c>
      <c r="AA155" s="55">
        <f t="shared" si="67"/>
        <v>371.05000000000001</v>
      </c>
      <c r="AB155" s="55">
        <f t="shared" ref="AB155:AB157" si="97">AB160</f>
        <v>-371.05000000000001</v>
      </c>
      <c r="AC155" s="55">
        <f t="shared" si="68"/>
        <v>0</v>
      </c>
      <c r="AD155" s="55">
        <f t="shared" ref="AD155:AD157" si="98">AD160</f>
        <v>0</v>
      </c>
      <c r="AE155" s="55">
        <f t="shared" si="69"/>
        <v>0</v>
      </c>
      <c r="AF155" s="55">
        <f t="shared" ref="AF155:AF157" si="99">AF160</f>
        <v>0</v>
      </c>
      <c r="AG155" s="55">
        <f t="shared" si="70"/>
        <v>0</v>
      </c>
      <c r="AH155" s="55">
        <f t="shared" ref="AH155:AH157" si="100">AH160</f>
        <v>0</v>
      </c>
      <c r="AI155" s="55">
        <f t="shared" si="71"/>
        <v>0</v>
      </c>
      <c r="AJ155" s="55">
        <f t="shared" ref="AJ155:AJ157" si="101">AJ160</f>
        <v>0</v>
      </c>
      <c r="AK155" s="55">
        <f t="shared" si="72"/>
        <v>0</v>
      </c>
      <c r="AL155" s="55">
        <f t="shared" ref="AL155:AL157" si="102">AL160</f>
        <v>0</v>
      </c>
      <c r="AM155" s="55">
        <f t="shared" si="73"/>
        <v>0</v>
      </c>
      <c r="AN155" s="55">
        <f t="shared" ref="AN155:AN157" si="103">AN160</f>
        <v>0</v>
      </c>
      <c r="AO155" s="55">
        <f t="shared" si="74"/>
        <v>0</v>
      </c>
      <c r="AP155" s="55">
        <f t="shared" ref="AP155:AP157" si="104">AP160</f>
        <v>0</v>
      </c>
      <c r="AQ155" s="55">
        <f t="shared" si="75"/>
        <v>0</v>
      </c>
      <c r="AR155" s="55">
        <f t="shared" ref="AR155:AR157" si="105">AR160</f>
        <v>0</v>
      </c>
      <c r="AS155" s="55">
        <f t="shared" si="76"/>
        <v>0</v>
      </c>
      <c r="AT155" s="55">
        <f t="shared" ref="AT155:AT157" si="106">AT160</f>
        <v>0</v>
      </c>
      <c r="AU155" s="55">
        <f t="shared" ref="AU155:AU157" si="107">AU160</f>
        <v>0</v>
      </c>
      <c r="AV155" s="55">
        <f t="shared" si="77"/>
        <v>0</v>
      </c>
      <c r="AW155" s="55">
        <f t="shared" ref="AW155:AW157" si="108">AW160</f>
        <v>0</v>
      </c>
      <c r="AX155" s="55">
        <f t="shared" si="78"/>
        <v>0</v>
      </c>
      <c r="AY155" s="55">
        <f t="shared" ref="AY155:AY157" si="109">AY160</f>
        <v>0</v>
      </c>
      <c r="AZ155" s="55">
        <f t="shared" si="79"/>
        <v>0</v>
      </c>
      <c r="BA155" s="55">
        <f t="shared" ref="BA155:BA157" si="110">BA160</f>
        <v>0</v>
      </c>
      <c r="BB155" s="55">
        <f t="shared" si="80"/>
        <v>0</v>
      </c>
      <c r="BC155" s="55">
        <f t="shared" ref="BC155:BC157" si="111">BC160</f>
        <v>0</v>
      </c>
      <c r="BD155" s="56">
        <f t="shared" si="81"/>
        <v>0</v>
      </c>
      <c r="BE155" s="55">
        <f t="shared" ref="BE155:BE157" si="112">BE160</f>
        <v>0</v>
      </c>
      <c r="BF155" s="55">
        <f t="shared" si="82"/>
        <v>0</v>
      </c>
      <c r="BG155" s="55">
        <f t="shared" ref="BG155:BG157" si="113">BG160</f>
        <v>0</v>
      </c>
      <c r="BH155" s="55">
        <f t="shared" si="83"/>
        <v>0</v>
      </c>
      <c r="BI155" s="57"/>
      <c r="BJ155" s="35" t="s">
        <v>29</v>
      </c>
      <c r="BK155" s="36"/>
    </row>
    <row r="156" s="27" customFormat="1" ht="17.25" hidden="1">
      <c r="A156" s="28"/>
      <c r="B156" s="59" t="s">
        <v>30</v>
      </c>
      <c r="C156" s="59"/>
      <c r="D156" s="55">
        <f t="shared" si="84"/>
        <v>53479.5</v>
      </c>
      <c r="E156" s="55">
        <f t="shared" si="85"/>
        <v>0</v>
      </c>
      <c r="F156" s="55">
        <f t="shared" si="57"/>
        <v>53479.5</v>
      </c>
      <c r="G156" s="55">
        <f t="shared" si="86"/>
        <v>-53479.5</v>
      </c>
      <c r="H156" s="55">
        <f t="shared" si="58"/>
        <v>0</v>
      </c>
      <c r="I156" s="55">
        <f t="shared" si="87"/>
        <v>0</v>
      </c>
      <c r="J156" s="55">
        <f t="shared" si="59"/>
        <v>0</v>
      </c>
      <c r="K156" s="55">
        <f t="shared" si="88"/>
        <v>0</v>
      </c>
      <c r="L156" s="55">
        <f t="shared" si="60"/>
        <v>0</v>
      </c>
      <c r="M156" s="55">
        <f t="shared" si="89"/>
        <v>0</v>
      </c>
      <c r="N156" s="55">
        <f t="shared" si="61"/>
        <v>0</v>
      </c>
      <c r="O156" s="55">
        <f t="shared" si="90"/>
        <v>0</v>
      </c>
      <c r="P156" s="55">
        <f t="shared" si="62"/>
        <v>0</v>
      </c>
      <c r="Q156" s="55">
        <f t="shared" si="91"/>
        <v>0</v>
      </c>
      <c r="R156" s="55">
        <f t="shared" si="63"/>
        <v>0</v>
      </c>
      <c r="S156" s="55">
        <f t="shared" si="92"/>
        <v>0</v>
      </c>
      <c r="T156" s="55">
        <f t="shared" si="64"/>
        <v>0</v>
      </c>
      <c r="U156" s="55">
        <f t="shared" si="93"/>
        <v>0</v>
      </c>
      <c r="V156" s="55">
        <f t="shared" si="65"/>
        <v>0</v>
      </c>
      <c r="W156" s="55">
        <f t="shared" si="94"/>
        <v>0</v>
      </c>
      <c r="X156" s="55">
        <f t="shared" si="66"/>
        <v>0</v>
      </c>
      <c r="Y156" s="55">
        <f t="shared" si="95"/>
        <v>18533.900000000001</v>
      </c>
      <c r="Z156" s="55">
        <f t="shared" si="96"/>
        <v>0</v>
      </c>
      <c r="AA156" s="55">
        <f t="shared" si="67"/>
        <v>18533.900000000001</v>
      </c>
      <c r="AB156" s="55">
        <f t="shared" si="97"/>
        <v>-18533.900000000001</v>
      </c>
      <c r="AC156" s="55">
        <f t="shared" si="68"/>
        <v>0</v>
      </c>
      <c r="AD156" s="55">
        <f t="shared" si="98"/>
        <v>0</v>
      </c>
      <c r="AE156" s="55">
        <f t="shared" si="69"/>
        <v>0</v>
      </c>
      <c r="AF156" s="55">
        <f t="shared" si="99"/>
        <v>0</v>
      </c>
      <c r="AG156" s="55">
        <f t="shared" si="70"/>
        <v>0</v>
      </c>
      <c r="AH156" s="55">
        <f t="shared" si="100"/>
        <v>0</v>
      </c>
      <c r="AI156" s="55">
        <f t="shared" si="71"/>
        <v>0</v>
      </c>
      <c r="AJ156" s="55">
        <f t="shared" si="101"/>
        <v>0</v>
      </c>
      <c r="AK156" s="55">
        <f t="shared" si="72"/>
        <v>0</v>
      </c>
      <c r="AL156" s="55">
        <f t="shared" si="102"/>
        <v>0</v>
      </c>
      <c r="AM156" s="55">
        <f t="shared" si="73"/>
        <v>0</v>
      </c>
      <c r="AN156" s="55">
        <f t="shared" si="103"/>
        <v>0</v>
      </c>
      <c r="AO156" s="55">
        <f t="shared" si="74"/>
        <v>0</v>
      </c>
      <c r="AP156" s="55">
        <f t="shared" si="104"/>
        <v>0</v>
      </c>
      <c r="AQ156" s="55">
        <f t="shared" si="75"/>
        <v>0</v>
      </c>
      <c r="AR156" s="55">
        <f t="shared" si="105"/>
        <v>0</v>
      </c>
      <c r="AS156" s="55">
        <f t="shared" si="76"/>
        <v>0</v>
      </c>
      <c r="AT156" s="55">
        <f t="shared" si="106"/>
        <v>0</v>
      </c>
      <c r="AU156" s="55">
        <f t="shared" si="107"/>
        <v>0</v>
      </c>
      <c r="AV156" s="55">
        <f t="shared" si="77"/>
        <v>0</v>
      </c>
      <c r="AW156" s="55">
        <f t="shared" si="108"/>
        <v>0</v>
      </c>
      <c r="AX156" s="55">
        <f t="shared" si="78"/>
        <v>0</v>
      </c>
      <c r="AY156" s="55">
        <f t="shared" si="109"/>
        <v>0</v>
      </c>
      <c r="AZ156" s="55">
        <f t="shared" si="79"/>
        <v>0</v>
      </c>
      <c r="BA156" s="55">
        <f t="shared" si="110"/>
        <v>0</v>
      </c>
      <c r="BB156" s="55">
        <f t="shared" si="80"/>
        <v>0</v>
      </c>
      <c r="BC156" s="55">
        <f t="shared" si="111"/>
        <v>0</v>
      </c>
      <c r="BD156" s="56">
        <f t="shared" si="81"/>
        <v>0</v>
      </c>
      <c r="BE156" s="55">
        <f t="shared" si="112"/>
        <v>0</v>
      </c>
      <c r="BF156" s="55">
        <f t="shared" si="82"/>
        <v>0</v>
      </c>
      <c r="BG156" s="55">
        <f t="shared" si="113"/>
        <v>0</v>
      </c>
      <c r="BH156" s="55">
        <f t="shared" si="83"/>
        <v>0</v>
      </c>
      <c r="BI156" s="57"/>
      <c r="BJ156" s="35" t="s">
        <v>29</v>
      </c>
      <c r="BK156" s="36"/>
    </row>
    <row r="157" s="27" customFormat="1" ht="17.25" hidden="1">
      <c r="A157" s="28"/>
      <c r="B157" s="59" t="s">
        <v>51</v>
      </c>
      <c r="C157" s="66"/>
      <c r="D157" s="55">
        <f t="shared" si="84"/>
        <v>1016110.6</v>
      </c>
      <c r="E157" s="55">
        <f t="shared" si="85"/>
        <v>0</v>
      </c>
      <c r="F157" s="55">
        <f t="shared" si="57"/>
        <v>1016110.6</v>
      </c>
      <c r="G157" s="55">
        <f t="shared" si="86"/>
        <v>-1016110.6</v>
      </c>
      <c r="H157" s="55">
        <f t="shared" si="58"/>
        <v>0</v>
      </c>
      <c r="I157" s="55">
        <f t="shared" si="87"/>
        <v>0</v>
      </c>
      <c r="J157" s="55">
        <f t="shared" si="59"/>
        <v>0</v>
      </c>
      <c r="K157" s="55">
        <f t="shared" si="88"/>
        <v>0</v>
      </c>
      <c r="L157" s="55">
        <f t="shared" si="60"/>
        <v>0</v>
      </c>
      <c r="M157" s="55">
        <f t="shared" si="89"/>
        <v>0</v>
      </c>
      <c r="N157" s="55">
        <f t="shared" si="61"/>
        <v>0</v>
      </c>
      <c r="O157" s="55">
        <f t="shared" si="90"/>
        <v>0</v>
      </c>
      <c r="P157" s="55">
        <f t="shared" si="62"/>
        <v>0</v>
      </c>
      <c r="Q157" s="55">
        <f t="shared" si="91"/>
        <v>0</v>
      </c>
      <c r="R157" s="55">
        <f t="shared" si="63"/>
        <v>0</v>
      </c>
      <c r="S157" s="55">
        <f t="shared" si="92"/>
        <v>0</v>
      </c>
      <c r="T157" s="55">
        <f t="shared" si="64"/>
        <v>0</v>
      </c>
      <c r="U157" s="55">
        <f t="shared" si="93"/>
        <v>0</v>
      </c>
      <c r="V157" s="55">
        <f t="shared" si="65"/>
        <v>0</v>
      </c>
      <c r="W157" s="55">
        <f t="shared" si="94"/>
        <v>0</v>
      </c>
      <c r="X157" s="55">
        <f t="shared" si="66"/>
        <v>0</v>
      </c>
      <c r="Y157" s="55">
        <f t="shared" si="95"/>
        <v>352144.29999999999</v>
      </c>
      <c r="Z157" s="55">
        <f t="shared" si="96"/>
        <v>0</v>
      </c>
      <c r="AA157" s="55">
        <f t="shared" si="67"/>
        <v>352144.29999999999</v>
      </c>
      <c r="AB157" s="55">
        <f t="shared" si="97"/>
        <v>-352144.29999999999</v>
      </c>
      <c r="AC157" s="55">
        <f t="shared" si="68"/>
        <v>0</v>
      </c>
      <c r="AD157" s="55">
        <f t="shared" si="98"/>
        <v>0</v>
      </c>
      <c r="AE157" s="55">
        <f t="shared" si="69"/>
        <v>0</v>
      </c>
      <c r="AF157" s="55">
        <f t="shared" si="99"/>
        <v>0</v>
      </c>
      <c r="AG157" s="55">
        <f t="shared" si="70"/>
        <v>0</v>
      </c>
      <c r="AH157" s="55">
        <f t="shared" si="100"/>
        <v>0</v>
      </c>
      <c r="AI157" s="55">
        <f t="shared" si="71"/>
        <v>0</v>
      </c>
      <c r="AJ157" s="55">
        <f t="shared" si="101"/>
        <v>0</v>
      </c>
      <c r="AK157" s="55">
        <f t="shared" si="72"/>
        <v>0</v>
      </c>
      <c r="AL157" s="55">
        <f t="shared" si="102"/>
        <v>0</v>
      </c>
      <c r="AM157" s="55">
        <f t="shared" si="73"/>
        <v>0</v>
      </c>
      <c r="AN157" s="55">
        <f t="shared" si="103"/>
        <v>0</v>
      </c>
      <c r="AO157" s="55">
        <f t="shared" si="74"/>
        <v>0</v>
      </c>
      <c r="AP157" s="55">
        <f t="shared" si="104"/>
        <v>0</v>
      </c>
      <c r="AQ157" s="55">
        <f t="shared" si="75"/>
        <v>0</v>
      </c>
      <c r="AR157" s="55">
        <f t="shared" si="105"/>
        <v>0</v>
      </c>
      <c r="AS157" s="55">
        <f t="shared" si="76"/>
        <v>0</v>
      </c>
      <c r="AT157" s="55">
        <f t="shared" si="106"/>
        <v>0</v>
      </c>
      <c r="AU157" s="55">
        <f t="shared" si="107"/>
        <v>0</v>
      </c>
      <c r="AV157" s="55">
        <f t="shared" si="77"/>
        <v>0</v>
      </c>
      <c r="AW157" s="55">
        <f t="shared" si="108"/>
        <v>0</v>
      </c>
      <c r="AX157" s="55">
        <f t="shared" si="78"/>
        <v>0</v>
      </c>
      <c r="AY157" s="55">
        <f t="shared" si="109"/>
        <v>0</v>
      </c>
      <c r="AZ157" s="55">
        <f t="shared" si="79"/>
        <v>0</v>
      </c>
      <c r="BA157" s="55">
        <f t="shared" si="110"/>
        <v>0</v>
      </c>
      <c r="BB157" s="55">
        <f t="shared" si="80"/>
        <v>0</v>
      </c>
      <c r="BC157" s="55">
        <f t="shared" si="111"/>
        <v>0</v>
      </c>
      <c r="BD157" s="56">
        <f t="shared" si="81"/>
        <v>0</v>
      </c>
      <c r="BE157" s="55">
        <f t="shared" si="112"/>
        <v>0</v>
      </c>
      <c r="BF157" s="55">
        <f t="shared" si="82"/>
        <v>0</v>
      </c>
      <c r="BG157" s="55">
        <f t="shared" si="113"/>
        <v>0</v>
      </c>
      <c r="BH157" s="55">
        <f t="shared" si="83"/>
        <v>0</v>
      </c>
      <c r="BI157" s="57"/>
      <c r="BJ157" s="35" t="s">
        <v>29</v>
      </c>
      <c r="BK157" s="36"/>
    </row>
    <row r="158" ht="34.5" hidden="1">
      <c r="A158" s="20" t="s">
        <v>163</v>
      </c>
      <c r="B158" s="37" t="s">
        <v>192</v>
      </c>
      <c r="C158" s="52" t="s">
        <v>193</v>
      </c>
      <c r="D158" s="43">
        <f>D160+D161+D162</f>
        <v>1087961.7</v>
      </c>
      <c r="E158" s="24">
        <f>E160+E161+E162</f>
        <v>-17300.919000000002</v>
      </c>
      <c r="F158" s="24">
        <f t="shared" si="57"/>
        <v>1070660.781</v>
      </c>
      <c r="G158" s="24">
        <f>G160+G161+G162</f>
        <v>-1070660.781</v>
      </c>
      <c r="H158" s="24">
        <f t="shared" si="58"/>
        <v>0</v>
      </c>
      <c r="I158" s="24">
        <f>I160+I161+I162</f>
        <v>0</v>
      </c>
      <c r="J158" s="24">
        <f t="shared" si="59"/>
        <v>0</v>
      </c>
      <c r="K158" s="24">
        <f>K160+K161+K162</f>
        <v>0</v>
      </c>
      <c r="L158" s="24">
        <f t="shared" si="60"/>
        <v>0</v>
      </c>
      <c r="M158" s="24">
        <f>M160+M161+M162</f>
        <v>0</v>
      </c>
      <c r="N158" s="24">
        <f t="shared" si="61"/>
        <v>0</v>
      </c>
      <c r="O158" s="24">
        <f>O160+O161+O162</f>
        <v>0</v>
      </c>
      <c r="P158" s="24">
        <f t="shared" si="62"/>
        <v>0</v>
      </c>
      <c r="Q158" s="24">
        <f>Q160+Q161+Q162</f>
        <v>0</v>
      </c>
      <c r="R158" s="24">
        <f t="shared" si="63"/>
        <v>0</v>
      </c>
      <c r="S158" s="24">
        <f>S160+S161+S162</f>
        <v>0</v>
      </c>
      <c r="T158" s="24">
        <f t="shared" si="64"/>
        <v>0</v>
      </c>
      <c r="U158" s="24">
        <f>U160+U161+U162</f>
        <v>0</v>
      </c>
      <c r="V158" s="24">
        <f t="shared" si="65"/>
        <v>0</v>
      </c>
      <c r="W158" s="42">
        <f>W160+W161+W162</f>
        <v>0</v>
      </c>
      <c r="X158" s="24">
        <f t="shared" si="66"/>
        <v>0</v>
      </c>
      <c r="Y158" s="43">
        <f>Y160+Y161+Y162</f>
        <v>375557.5</v>
      </c>
      <c r="Z158" s="24">
        <f>Z160+Z161+Z162</f>
        <v>-4508.25</v>
      </c>
      <c r="AA158" s="24">
        <f t="shared" si="67"/>
        <v>371049.25</v>
      </c>
      <c r="AB158" s="24">
        <f>AB160+AB161+AB162</f>
        <v>-371049.25</v>
      </c>
      <c r="AC158" s="24">
        <f t="shared" si="68"/>
        <v>0</v>
      </c>
      <c r="AD158" s="24">
        <f>AD160+AD161+AD162</f>
        <v>0</v>
      </c>
      <c r="AE158" s="24">
        <f t="shared" si="69"/>
        <v>0</v>
      </c>
      <c r="AF158" s="24">
        <f>AF160+AF161+AF162</f>
        <v>0</v>
      </c>
      <c r="AG158" s="24">
        <f t="shared" si="70"/>
        <v>0</v>
      </c>
      <c r="AH158" s="24">
        <f>AH160+AH161+AH162</f>
        <v>0</v>
      </c>
      <c r="AI158" s="24">
        <f t="shared" si="71"/>
        <v>0</v>
      </c>
      <c r="AJ158" s="24">
        <f>AJ160+AJ161+AJ162</f>
        <v>0</v>
      </c>
      <c r="AK158" s="24">
        <f t="shared" si="72"/>
        <v>0</v>
      </c>
      <c r="AL158" s="24">
        <f>AL160+AL161+AL162</f>
        <v>0</v>
      </c>
      <c r="AM158" s="24">
        <f t="shared" si="73"/>
        <v>0</v>
      </c>
      <c r="AN158" s="24">
        <f>AN160+AN161+AN162</f>
        <v>0</v>
      </c>
      <c r="AO158" s="24">
        <f t="shared" si="74"/>
        <v>0</v>
      </c>
      <c r="AP158" s="24">
        <f>AP160+AP161+AP162</f>
        <v>0</v>
      </c>
      <c r="AQ158" s="24">
        <f t="shared" si="75"/>
        <v>0</v>
      </c>
      <c r="AR158" s="42">
        <f>AR160+AR161+AR162</f>
        <v>0</v>
      </c>
      <c r="AS158" s="24">
        <f t="shared" si="76"/>
        <v>0</v>
      </c>
      <c r="AT158" s="43">
        <f>AT160+AT161+AT162</f>
        <v>0</v>
      </c>
      <c r="AU158" s="43">
        <f>AU160+AU161+AU162</f>
        <v>0</v>
      </c>
      <c r="AV158" s="24">
        <f t="shared" si="77"/>
        <v>0</v>
      </c>
      <c r="AW158" s="24">
        <f>AW160+AW161+AW162</f>
        <v>0</v>
      </c>
      <c r="AX158" s="24">
        <f t="shared" si="78"/>
        <v>0</v>
      </c>
      <c r="AY158" s="24">
        <f>AY160+AY161+AY162</f>
        <v>0</v>
      </c>
      <c r="AZ158" s="24">
        <f t="shared" si="79"/>
        <v>0</v>
      </c>
      <c r="BA158" s="24">
        <f>BA160+BA161+BA162</f>
        <v>0</v>
      </c>
      <c r="BB158" s="24">
        <f t="shared" si="80"/>
        <v>0</v>
      </c>
      <c r="BC158" s="24">
        <f>BC160+BC161+BC162</f>
        <v>0</v>
      </c>
      <c r="BD158" s="25">
        <f t="shared" si="81"/>
        <v>0</v>
      </c>
      <c r="BE158" s="24">
        <f>BE160+BE161+BE162</f>
        <v>0</v>
      </c>
      <c r="BF158" s="24">
        <f t="shared" si="82"/>
        <v>0</v>
      </c>
      <c r="BG158" s="42">
        <f>BG160+BG161+BG162</f>
        <v>0</v>
      </c>
      <c r="BH158" s="24">
        <f t="shared" si="83"/>
        <v>0</v>
      </c>
      <c r="BJ158" s="5" t="s">
        <v>29</v>
      </c>
      <c r="BK158" s="39"/>
    </row>
    <row r="159" ht="17.25" hidden="1">
      <c r="A159" s="20"/>
      <c r="B159" s="37" t="s">
        <v>27</v>
      </c>
      <c r="C159" s="52"/>
      <c r="D159" s="43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42"/>
      <c r="X159" s="24"/>
      <c r="Y159" s="43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42"/>
      <c r="AS159" s="24"/>
      <c r="AT159" s="43"/>
      <c r="AU159" s="43"/>
      <c r="AV159" s="24"/>
      <c r="AW159" s="24"/>
      <c r="AX159" s="24"/>
      <c r="AY159" s="24"/>
      <c r="AZ159" s="24"/>
      <c r="BA159" s="24"/>
      <c r="BB159" s="24"/>
      <c r="BC159" s="24"/>
      <c r="BD159" s="25"/>
      <c r="BE159" s="24"/>
      <c r="BF159" s="24"/>
      <c r="BG159" s="42"/>
      <c r="BH159" s="24"/>
      <c r="BJ159" s="5" t="s">
        <v>29</v>
      </c>
      <c r="BK159" s="39"/>
    </row>
    <row r="160" ht="17.25" hidden="1">
      <c r="A160" s="20"/>
      <c r="B160" s="62" t="s">
        <v>28</v>
      </c>
      <c r="C160" s="67"/>
      <c r="D160" s="24">
        <v>18371.599999999999</v>
      </c>
      <c r="E160" s="24">
        <v>-17300.919000000002</v>
      </c>
      <c r="F160" s="24">
        <f t="shared" si="57"/>
        <v>1070.681</v>
      </c>
      <c r="G160" s="24">
        <v>-1070.681</v>
      </c>
      <c r="H160" s="24">
        <f t="shared" si="58"/>
        <v>0</v>
      </c>
      <c r="I160" s="24"/>
      <c r="J160" s="24">
        <f t="shared" si="59"/>
        <v>0</v>
      </c>
      <c r="K160" s="24"/>
      <c r="L160" s="24">
        <f t="shared" si="60"/>
        <v>0</v>
      </c>
      <c r="M160" s="24"/>
      <c r="N160" s="24">
        <f t="shared" si="61"/>
        <v>0</v>
      </c>
      <c r="O160" s="24"/>
      <c r="P160" s="24">
        <f t="shared" si="62"/>
        <v>0</v>
      </c>
      <c r="Q160" s="24"/>
      <c r="R160" s="24">
        <f t="shared" si="63"/>
        <v>0</v>
      </c>
      <c r="S160" s="24"/>
      <c r="T160" s="24">
        <f t="shared" si="64"/>
        <v>0</v>
      </c>
      <c r="U160" s="24"/>
      <c r="V160" s="24">
        <f t="shared" si="65"/>
        <v>0</v>
      </c>
      <c r="W160" s="42"/>
      <c r="X160" s="24">
        <f t="shared" si="66"/>
        <v>0</v>
      </c>
      <c r="Y160" s="24">
        <v>4879.3000000000002</v>
      </c>
      <c r="Z160" s="24">
        <v>-4508.25</v>
      </c>
      <c r="AA160" s="24">
        <f t="shared" si="67"/>
        <v>371.05000000000001</v>
      </c>
      <c r="AB160" s="24">
        <v>-371.05000000000001</v>
      </c>
      <c r="AC160" s="24">
        <f t="shared" si="68"/>
        <v>0</v>
      </c>
      <c r="AD160" s="24"/>
      <c r="AE160" s="24">
        <f t="shared" si="69"/>
        <v>0</v>
      </c>
      <c r="AF160" s="24"/>
      <c r="AG160" s="24">
        <f t="shared" si="70"/>
        <v>0</v>
      </c>
      <c r="AH160" s="24"/>
      <c r="AI160" s="24">
        <f t="shared" si="71"/>
        <v>0</v>
      </c>
      <c r="AJ160" s="24"/>
      <c r="AK160" s="24">
        <f t="shared" si="72"/>
        <v>0</v>
      </c>
      <c r="AL160" s="24"/>
      <c r="AM160" s="24">
        <f t="shared" si="73"/>
        <v>0</v>
      </c>
      <c r="AN160" s="24"/>
      <c r="AO160" s="24">
        <f t="shared" si="74"/>
        <v>0</v>
      </c>
      <c r="AP160" s="24"/>
      <c r="AQ160" s="24">
        <f t="shared" si="75"/>
        <v>0</v>
      </c>
      <c r="AR160" s="42"/>
      <c r="AS160" s="24">
        <f t="shared" si="76"/>
        <v>0</v>
      </c>
      <c r="AT160" s="24">
        <v>0</v>
      </c>
      <c r="AU160" s="43"/>
      <c r="AV160" s="24">
        <f t="shared" si="77"/>
        <v>0</v>
      </c>
      <c r="AW160" s="24"/>
      <c r="AX160" s="24">
        <f t="shared" si="78"/>
        <v>0</v>
      </c>
      <c r="AY160" s="24"/>
      <c r="AZ160" s="24">
        <f t="shared" si="79"/>
        <v>0</v>
      </c>
      <c r="BA160" s="24"/>
      <c r="BB160" s="24">
        <f t="shared" si="80"/>
        <v>0</v>
      </c>
      <c r="BC160" s="24"/>
      <c r="BD160" s="25">
        <f t="shared" si="81"/>
        <v>0</v>
      </c>
      <c r="BE160" s="24"/>
      <c r="BF160" s="24">
        <f t="shared" si="82"/>
        <v>0</v>
      </c>
      <c r="BG160" s="42"/>
      <c r="BH160" s="24">
        <f t="shared" si="83"/>
        <v>0</v>
      </c>
      <c r="BI160" s="4" t="s">
        <v>194</v>
      </c>
      <c r="BJ160" s="5" t="s">
        <v>29</v>
      </c>
      <c r="BK160" s="39"/>
    </row>
    <row r="161" ht="17.25" hidden="1">
      <c r="A161" s="20"/>
      <c r="B161" s="37" t="s">
        <v>30</v>
      </c>
      <c r="C161" s="52"/>
      <c r="D161" s="43">
        <v>53479.5</v>
      </c>
      <c r="E161" s="24"/>
      <c r="F161" s="24">
        <f t="shared" si="57"/>
        <v>53479.5</v>
      </c>
      <c r="G161" s="24">
        <v>-53479.5</v>
      </c>
      <c r="H161" s="24">
        <f t="shared" si="58"/>
        <v>0</v>
      </c>
      <c r="I161" s="24"/>
      <c r="J161" s="24">
        <f t="shared" si="59"/>
        <v>0</v>
      </c>
      <c r="K161" s="24"/>
      <c r="L161" s="24">
        <f t="shared" si="60"/>
        <v>0</v>
      </c>
      <c r="M161" s="24"/>
      <c r="N161" s="24">
        <f t="shared" si="61"/>
        <v>0</v>
      </c>
      <c r="O161" s="24"/>
      <c r="P161" s="24">
        <f t="shared" si="62"/>
        <v>0</v>
      </c>
      <c r="Q161" s="24"/>
      <c r="R161" s="24">
        <f t="shared" si="63"/>
        <v>0</v>
      </c>
      <c r="S161" s="24"/>
      <c r="T161" s="24">
        <f t="shared" si="64"/>
        <v>0</v>
      </c>
      <c r="U161" s="24"/>
      <c r="V161" s="24">
        <f t="shared" si="65"/>
        <v>0</v>
      </c>
      <c r="W161" s="42"/>
      <c r="X161" s="24">
        <f t="shared" si="66"/>
        <v>0</v>
      </c>
      <c r="Y161" s="43">
        <v>18533.900000000001</v>
      </c>
      <c r="Z161" s="24"/>
      <c r="AA161" s="24">
        <f t="shared" si="67"/>
        <v>18533.900000000001</v>
      </c>
      <c r="AB161" s="24">
        <v>-18533.900000000001</v>
      </c>
      <c r="AC161" s="24">
        <f t="shared" si="68"/>
        <v>0</v>
      </c>
      <c r="AD161" s="24"/>
      <c r="AE161" s="24">
        <f t="shared" si="69"/>
        <v>0</v>
      </c>
      <c r="AF161" s="24"/>
      <c r="AG161" s="24">
        <f t="shared" si="70"/>
        <v>0</v>
      </c>
      <c r="AH161" s="24"/>
      <c r="AI161" s="24">
        <f t="shared" si="71"/>
        <v>0</v>
      </c>
      <c r="AJ161" s="24"/>
      <c r="AK161" s="24">
        <f t="shared" si="72"/>
        <v>0</v>
      </c>
      <c r="AL161" s="24"/>
      <c r="AM161" s="24">
        <f t="shared" si="73"/>
        <v>0</v>
      </c>
      <c r="AN161" s="24"/>
      <c r="AO161" s="24">
        <f t="shared" si="74"/>
        <v>0</v>
      </c>
      <c r="AP161" s="24"/>
      <c r="AQ161" s="24">
        <f t="shared" si="75"/>
        <v>0</v>
      </c>
      <c r="AR161" s="42"/>
      <c r="AS161" s="24">
        <f t="shared" si="76"/>
        <v>0</v>
      </c>
      <c r="AT161" s="43">
        <v>0</v>
      </c>
      <c r="AU161" s="43"/>
      <c r="AV161" s="24">
        <f t="shared" si="77"/>
        <v>0</v>
      </c>
      <c r="AW161" s="24"/>
      <c r="AX161" s="24">
        <f t="shared" si="78"/>
        <v>0</v>
      </c>
      <c r="AY161" s="24"/>
      <c r="AZ161" s="24">
        <f t="shared" si="79"/>
        <v>0</v>
      </c>
      <c r="BA161" s="24"/>
      <c r="BB161" s="24">
        <f t="shared" si="80"/>
        <v>0</v>
      </c>
      <c r="BC161" s="24"/>
      <c r="BD161" s="25">
        <f t="shared" si="81"/>
        <v>0</v>
      </c>
      <c r="BE161" s="24"/>
      <c r="BF161" s="24">
        <f t="shared" si="82"/>
        <v>0</v>
      </c>
      <c r="BG161" s="42"/>
      <c r="BH161" s="24">
        <f t="shared" si="83"/>
        <v>0</v>
      </c>
      <c r="BI161" s="4" t="s">
        <v>194</v>
      </c>
      <c r="BJ161" s="5" t="s">
        <v>29</v>
      </c>
      <c r="BK161" s="39"/>
    </row>
    <row r="162" ht="17.25" hidden="1">
      <c r="A162" s="20"/>
      <c r="B162" s="37" t="s">
        <v>51</v>
      </c>
      <c r="C162" s="52"/>
      <c r="D162" s="43">
        <v>1016110.6</v>
      </c>
      <c r="E162" s="24"/>
      <c r="F162" s="24">
        <f t="shared" si="57"/>
        <v>1016110.6</v>
      </c>
      <c r="G162" s="24">
        <v>-1016110.6</v>
      </c>
      <c r="H162" s="24">
        <f t="shared" si="58"/>
        <v>0</v>
      </c>
      <c r="I162" s="24"/>
      <c r="J162" s="24">
        <f t="shared" si="59"/>
        <v>0</v>
      </c>
      <c r="K162" s="24"/>
      <c r="L162" s="24">
        <f t="shared" si="60"/>
        <v>0</v>
      </c>
      <c r="M162" s="24"/>
      <c r="N162" s="24">
        <f t="shared" si="61"/>
        <v>0</v>
      </c>
      <c r="O162" s="24"/>
      <c r="P162" s="24">
        <f t="shared" si="62"/>
        <v>0</v>
      </c>
      <c r="Q162" s="24"/>
      <c r="R162" s="24">
        <f t="shared" si="63"/>
        <v>0</v>
      </c>
      <c r="S162" s="24"/>
      <c r="T162" s="24">
        <f t="shared" si="64"/>
        <v>0</v>
      </c>
      <c r="U162" s="24"/>
      <c r="V162" s="24">
        <f t="shared" si="65"/>
        <v>0</v>
      </c>
      <c r="W162" s="42"/>
      <c r="X162" s="24">
        <f t="shared" si="66"/>
        <v>0</v>
      </c>
      <c r="Y162" s="43">
        <v>352144.29999999999</v>
      </c>
      <c r="Z162" s="24"/>
      <c r="AA162" s="24">
        <f t="shared" si="67"/>
        <v>352144.29999999999</v>
      </c>
      <c r="AB162" s="24">
        <v>-352144.29999999999</v>
      </c>
      <c r="AC162" s="24">
        <f t="shared" si="68"/>
        <v>0</v>
      </c>
      <c r="AD162" s="24"/>
      <c r="AE162" s="24">
        <f t="shared" si="69"/>
        <v>0</v>
      </c>
      <c r="AF162" s="24"/>
      <c r="AG162" s="24">
        <f t="shared" si="70"/>
        <v>0</v>
      </c>
      <c r="AH162" s="24"/>
      <c r="AI162" s="24">
        <f t="shared" si="71"/>
        <v>0</v>
      </c>
      <c r="AJ162" s="24"/>
      <c r="AK162" s="24">
        <f t="shared" si="72"/>
        <v>0</v>
      </c>
      <c r="AL162" s="24"/>
      <c r="AM162" s="24">
        <f t="shared" si="73"/>
        <v>0</v>
      </c>
      <c r="AN162" s="24"/>
      <c r="AO162" s="24">
        <f t="shared" si="74"/>
        <v>0</v>
      </c>
      <c r="AP162" s="24"/>
      <c r="AQ162" s="24">
        <f t="shared" si="75"/>
        <v>0</v>
      </c>
      <c r="AR162" s="42"/>
      <c r="AS162" s="24">
        <f t="shared" si="76"/>
        <v>0</v>
      </c>
      <c r="AT162" s="43">
        <v>0</v>
      </c>
      <c r="AU162" s="43"/>
      <c r="AV162" s="24">
        <f t="shared" si="77"/>
        <v>0</v>
      </c>
      <c r="AW162" s="24"/>
      <c r="AX162" s="24">
        <f t="shared" si="78"/>
        <v>0</v>
      </c>
      <c r="AY162" s="24"/>
      <c r="AZ162" s="24">
        <f t="shared" si="79"/>
        <v>0</v>
      </c>
      <c r="BA162" s="24"/>
      <c r="BB162" s="24">
        <f t="shared" si="80"/>
        <v>0</v>
      </c>
      <c r="BC162" s="24"/>
      <c r="BD162" s="25">
        <f t="shared" si="81"/>
        <v>0</v>
      </c>
      <c r="BE162" s="24"/>
      <c r="BF162" s="24">
        <f t="shared" si="82"/>
        <v>0</v>
      </c>
      <c r="BG162" s="42"/>
      <c r="BH162" s="24">
        <f t="shared" si="83"/>
        <v>0</v>
      </c>
      <c r="BI162" s="4" t="s">
        <v>194</v>
      </c>
      <c r="BJ162" s="5" t="s">
        <v>29</v>
      </c>
      <c r="BK162" s="39"/>
    </row>
    <row r="163" ht="17.25">
      <c r="A163" s="20"/>
      <c r="B163" s="37" t="s">
        <v>195</v>
      </c>
      <c r="C163" s="51" t="s">
        <v>26</v>
      </c>
      <c r="D163" s="24"/>
      <c r="E163" s="24"/>
      <c r="F163" s="24"/>
      <c r="G163" s="24">
        <f>G164</f>
        <v>82484.097999999998</v>
      </c>
      <c r="H163" s="24">
        <f t="shared" si="58"/>
        <v>82484.097999999998</v>
      </c>
      <c r="I163" s="24">
        <f>I164</f>
        <v>0</v>
      </c>
      <c r="J163" s="24">
        <f t="shared" si="59"/>
        <v>82484.097999999998</v>
      </c>
      <c r="K163" s="24">
        <f>K164</f>
        <v>0</v>
      </c>
      <c r="L163" s="24">
        <f t="shared" si="60"/>
        <v>82484.097999999998</v>
      </c>
      <c r="M163" s="24">
        <f>M164</f>
        <v>0</v>
      </c>
      <c r="N163" s="24">
        <f t="shared" si="61"/>
        <v>82484.097999999998</v>
      </c>
      <c r="O163" s="24">
        <f>O164</f>
        <v>0</v>
      </c>
      <c r="P163" s="24">
        <f t="shared" si="62"/>
        <v>82484.097999999998</v>
      </c>
      <c r="Q163" s="24">
        <f>Q164</f>
        <v>0</v>
      </c>
      <c r="R163" s="24">
        <f t="shared" si="63"/>
        <v>82484.097999999998</v>
      </c>
      <c r="S163" s="24">
        <f>S164</f>
        <v>0</v>
      </c>
      <c r="T163" s="24">
        <f t="shared" si="64"/>
        <v>82484.097999999998</v>
      </c>
      <c r="U163" s="24">
        <f>U164</f>
        <v>0</v>
      </c>
      <c r="V163" s="24">
        <f t="shared" si="65"/>
        <v>82484.097999999998</v>
      </c>
      <c r="W163" s="24">
        <f>W164</f>
        <v>0</v>
      </c>
      <c r="X163" s="24">
        <f t="shared" si="66"/>
        <v>82484.097999999998</v>
      </c>
      <c r="Y163" s="24"/>
      <c r="Z163" s="24"/>
      <c r="AA163" s="24"/>
      <c r="AB163" s="24">
        <f>AB164</f>
        <v>0</v>
      </c>
      <c r="AC163" s="24">
        <f t="shared" si="68"/>
        <v>0</v>
      </c>
      <c r="AD163" s="24">
        <f>AD164</f>
        <v>0</v>
      </c>
      <c r="AE163" s="24">
        <f t="shared" si="69"/>
        <v>0</v>
      </c>
      <c r="AF163" s="24">
        <f>AF164</f>
        <v>0</v>
      </c>
      <c r="AG163" s="24">
        <f t="shared" si="70"/>
        <v>0</v>
      </c>
      <c r="AH163" s="24">
        <f>AH164</f>
        <v>0</v>
      </c>
      <c r="AI163" s="24">
        <f t="shared" si="71"/>
        <v>0</v>
      </c>
      <c r="AJ163" s="24">
        <f>AJ164</f>
        <v>0</v>
      </c>
      <c r="AK163" s="24">
        <f t="shared" si="72"/>
        <v>0</v>
      </c>
      <c r="AL163" s="24">
        <f>AL164</f>
        <v>0</v>
      </c>
      <c r="AM163" s="24">
        <f t="shared" si="73"/>
        <v>0</v>
      </c>
      <c r="AN163" s="24">
        <f>AN164</f>
        <v>0</v>
      </c>
      <c r="AO163" s="24">
        <f t="shared" si="74"/>
        <v>0</v>
      </c>
      <c r="AP163" s="24">
        <f>AP164</f>
        <v>0</v>
      </c>
      <c r="AQ163" s="24">
        <f t="shared" si="75"/>
        <v>0</v>
      </c>
      <c r="AR163" s="24">
        <f>AR164</f>
        <v>0</v>
      </c>
      <c r="AS163" s="24">
        <f t="shared" si="76"/>
        <v>0</v>
      </c>
      <c r="AT163" s="24"/>
      <c r="AU163" s="24"/>
      <c r="AV163" s="24"/>
      <c r="AW163" s="24">
        <f>AW164</f>
        <v>0</v>
      </c>
      <c r="AX163" s="24">
        <f t="shared" si="78"/>
        <v>0</v>
      </c>
      <c r="AY163" s="24">
        <f>AY164</f>
        <v>0</v>
      </c>
      <c r="AZ163" s="24">
        <f t="shared" si="79"/>
        <v>0</v>
      </c>
      <c r="BA163" s="24">
        <f>BA164</f>
        <v>0</v>
      </c>
      <c r="BB163" s="24">
        <f t="shared" si="80"/>
        <v>0</v>
      </c>
      <c r="BC163" s="24">
        <f>BC164</f>
        <v>0</v>
      </c>
      <c r="BD163" s="25">
        <f t="shared" si="81"/>
        <v>0</v>
      </c>
      <c r="BE163" s="24">
        <f>BE164</f>
        <v>0</v>
      </c>
      <c r="BF163" s="24">
        <f t="shared" si="82"/>
        <v>0</v>
      </c>
      <c r="BG163" s="24">
        <f>BG164</f>
        <v>0</v>
      </c>
      <c r="BH163" s="24">
        <f t="shared" si="83"/>
        <v>0</v>
      </c>
      <c r="BK163" s="39"/>
    </row>
    <row r="164" ht="51.75">
      <c r="A164" s="20" t="s">
        <v>196</v>
      </c>
      <c r="B164" s="37" t="s">
        <v>197</v>
      </c>
      <c r="C164" s="52" t="s">
        <v>35</v>
      </c>
      <c r="D164" s="24"/>
      <c r="E164" s="24"/>
      <c r="F164" s="24"/>
      <c r="G164" s="24">
        <v>82484.097999999998</v>
      </c>
      <c r="H164" s="24">
        <f t="shared" si="58"/>
        <v>82484.097999999998</v>
      </c>
      <c r="I164" s="24"/>
      <c r="J164" s="24">
        <f t="shared" si="59"/>
        <v>82484.097999999998</v>
      </c>
      <c r="K164" s="24"/>
      <c r="L164" s="24">
        <f t="shared" si="60"/>
        <v>82484.097999999998</v>
      </c>
      <c r="M164" s="24"/>
      <c r="N164" s="24">
        <f t="shared" si="61"/>
        <v>82484.097999999998</v>
      </c>
      <c r="O164" s="24"/>
      <c r="P164" s="24">
        <f t="shared" si="62"/>
        <v>82484.097999999998</v>
      </c>
      <c r="Q164" s="24"/>
      <c r="R164" s="24">
        <f t="shared" si="63"/>
        <v>82484.097999999998</v>
      </c>
      <c r="S164" s="24"/>
      <c r="T164" s="24">
        <f t="shared" si="64"/>
        <v>82484.097999999998</v>
      </c>
      <c r="U164" s="24"/>
      <c r="V164" s="24">
        <f t="shared" si="65"/>
        <v>82484.097999999998</v>
      </c>
      <c r="W164" s="24"/>
      <c r="X164" s="24">
        <f t="shared" si="66"/>
        <v>82484.097999999998</v>
      </c>
      <c r="Y164" s="24"/>
      <c r="Z164" s="24"/>
      <c r="AA164" s="24"/>
      <c r="AB164" s="24"/>
      <c r="AC164" s="24">
        <f t="shared" si="68"/>
        <v>0</v>
      </c>
      <c r="AD164" s="24"/>
      <c r="AE164" s="24">
        <f t="shared" si="69"/>
        <v>0</v>
      </c>
      <c r="AF164" s="24"/>
      <c r="AG164" s="24">
        <f t="shared" si="70"/>
        <v>0</v>
      </c>
      <c r="AH164" s="24"/>
      <c r="AI164" s="24">
        <f t="shared" si="71"/>
        <v>0</v>
      </c>
      <c r="AJ164" s="24"/>
      <c r="AK164" s="24">
        <f t="shared" si="72"/>
        <v>0</v>
      </c>
      <c r="AL164" s="24"/>
      <c r="AM164" s="24">
        <f t="shared" si="73"/>
        <v>0</v>
      </c>
      <c r="AN164" s="24"/>
      <c r="AO164" s="24">
        <f t="shared" si="74"/>
        <v>0</v>
      </c>
      <c r="AP164" s="24"/>
      <c r="AQ164" s="24">
        <f t="shared" si="75"/>
        <v>0</v>
      </c>
      <c r="AR164" s="24"/>
      <c r="AS164" s="24">
        <f t="shared" si="76"/>
        <v>0</v>
      </c>
      <c r="AT164" s="24"/>
      <c r="AU164" s="24"/>
      <c r="AV164" s="24"/>
      <c r="AW164" s="24"/>
      <c r="AX164" s="24">
        <f t="shared" si="78"/>
        <v>0</v>
      </c>
      <c r="AY164" s="24"/>
      <c r="AZ164" s="24">
        <f t="shared" si="79"/>
        <v>0</v>
      </c>
      <c r="BA164" s="24"/>
      <c r="BB164" s="24">
        <f t="shared" si="80"/>
        <v>0</v>
      </c>
      <c r="BC164" s="24"/>
      <c r="BD164" s="25">
        <f t="shared" si="81"/>
        <v>0</v>
      </c>
      <c r="BE164" s="24"/>
      <c r="BF164" s="24">
        <f t="shared" si="82"/>
        <v>0</v>
      </c>
      <c r="BG164" s="24"/>
      <c r="BH164" s="24">
        <f t="shared" si="83"/>
        <v>0</v>
      </c>
      <c r="BI164" s="4" t="s">
        <v>198</v>
      </c>
      <c r="BK164" s="39"/>
    </row>
    <row r="165" ht="17.25">
      <c r="A165" s="20"/>
      <c r="B165" s="37" t="s">
        <v>199</v>
      </c>
      <c r="C165" s="48" t="s">
        <v>26</v>
      </c>
      <c r="D165" s="24">
        <f>D166+D167</f>
        <v>34000.099999999999</v>
      </c>
      <c r="E165" s="24">
        <f>E166+E167</f>
        <v>0</v>
      </c>
      <c r="F165" s="24">
        <f t="shared" ref="F165:F201" si="114">D165+E165</f>
        <v>34000.099999999999</v>
      </c>
      <c r="G165" s="24">
        <f>G166+G167+G168+G169</f>
        <v>156277.141</v>
      </c>
      <c r="H165" s="24">
        <f t="shared" ref="H165:H201" si="115">F165+G165</f>
        <v>190277.24100000001</v>
      </c>
      <c r="I165" s="24">
        <f>I166+I167+I168+I169</f>
        <v>0</v>
      </c>
      <c r="J165" s="24">
        <f t="shared" ref="J165:J201" si="116">H165+I165</f>
        <v>190277.24100000001</v>
      </c>
      <c r="K165" s="24">
        <f>K166+K167+K168+K169</f>
        <v>0</v>
      </c>
      <c r="L165" s="24">
        <f t="shared" ref="L165:L201" si="117">J165+K165</f>
        <v>190277.24100000001</v>
      </c>
      <c r="M165" s="24">
        <f>M166+M167+M168+M169</f>
        <v>0</v>
      </c>
      <c r="N165" s="24">
        <f t="shared" ref="N165:N201" si="118">L165+M165</f>
        <v>190277.24100000001</v>
      </c>
      <c r="O165" s="24">
        <f>O166+O167+O168+O169</f>
        <v>0</v>
      </c>
      <c r="P165" s="24">
        <f t="shared" ref="P165:P201" si="119">N165+O165</f>
        <v>190277.24100000001</v>
      </c>
      <c r="Q165" s="24">
        <f>Q166+Q167+Q168+Q169</f>
        <v>0</v>
      </c>
      <c r="R165" s="24">
        <f t="shared" ref="R165:R201" si="120">P165+Q165</f>
        <v>190277.24100000001</v>
      </c>
      <c r="S165" s="24">
        <f>S166+S167+S168+S169</f>
        <v>0</v>
      </c>
      <c r="T165" s="24">
        <f t="shared" ref="T165:T201" si="121">R165+S165</f>
        <v>190277.24100000001</v>
      </c>
      <c r="U165" s="24">
        <f>U166+U167+U168+U169</f>
        <v>0</v>
      </c>
      <c r="V165" s="24">
        <f t="shared" ref="V165:V201" si="122">T165+U165</f>
        <v>190277.24100000001</v>
      </c>
      <c r="W165" s="24">
        <f>W166+W167+W168+W169</f>
        <v>0</v>
      </c>
      <c r="X165" s="24">
        <f t="shared" ref="X165:X201" si="123">V165+W165</f>
        <v>190277.24100000001</v>
      </c>
      <c r="Y165" s="24">
        <f>Y166+Y167</f>
        <v>350759.20000000001</v>
      </c>
      <c r="Z165" s="24">
        <f>Z166+Z167</f>
        <v>-5270.1000000000004</v>
      </c>
      <c r="AA165" s="24">
        <f t="shared" ref="AA165:AA201" si="124">Y165+Z165</f>
        <v>345489.09999999998</v>
      </c>
      <c r="AB165" s="24">
        <f>AB166+AB167+AB168+AB169</f>
        <v>0</v>
      </c>
      <c r="AC165" s="24">
        <f t="shared" ref="AC165:AC201" si="125">AA165+AB165</f>
        <v>345489.09999999998</v>
      </c>
      <c r="AD165" s="24">
        <f>AD166+AD167+AD168+AD169</f>
        <v>0</v>
      </c>
      <c r="AE165" s="24">
        <f t="shared" ref="AE165:AE201" si="126">AC165+AD165</f>
        <v>345489.09999999998</v>
      </c>
      <c r="AF165" s="24">
        <f>AF166+AF167+AF168+AF169</f>
        <v>0</v>
      </c>
      <c r="AG165" s="24">
        <f t="shared" ref="AG165:AG201" si="127">AE165+AF165</f>
        <v>345489.09999999998</v>
      </c>
      <c r="AH165" s="24">
        <f>AH166+AH167+AH168+AH169</f>
        <v>0</v>
      </c>
      <c r="AI165" s="24">
        <f t="shared" ref="AI165:AI201" si="128">AG165+AH165</f>
        <v>345489.09999999998</v>
      </c>
      <c r="AJ165" s="24">
        <f>AJ166+AJ167+AJ168+AJ169</f>
        <v>0</v>
      </c>
      <c r="AK165" s="24">
        <f t="shared" ref="AK165:AK201" si="129">AI165+AJ165</f>
        <v>345489.09999999998</v>
      </c>
      <c r="AL165" s="24">
        <f>AL166+AL167+AL168+AL169</f>
        <v>0</v>
      </c>
      <c r="AM165" s="24">
        <f t="shared" ref="AM165:AM201" si="130">AK165+AL165</f>
        <v>345489.09999999998</v>
      </c>
      <c r="AN165" s="24">
        <f>AN166+AN167+AN168+AN169</f>
        <v>0</v>
      </c>
      <c r="AO165" s="24">
        <f t="shared" ref="AO165:AO201" si="131">AM165+AN165</f>
        <v>345489.09999999998</v>
      </c>
      <c r="AP165" s="24">
        <f>AP166+AP167+AP168+AP169</f>
        <v>0</v>
      </c>
      <c r="AQ165" s="24">
        <f t="shared" ref="AQ165:AQ201" si="132">AO165+AP165</f>
        <v>345489.09999999998</v>
      </c>
      <c r="AR165" s="24">
        <f>AR166+AR167+AR168+AR169</f>
        <v>0</v>
      </c>
      <c r="AS165" s="24">
        <f t="shared" ref="AS165:AS201" si="133">AQ165+AR165</f>
        <v>345489.09999999998</v>
      </c>
      <c r="AT165" s="24">
        <f>AT166+AT167</f>
        <v>313169.79999999999</v>
      </c>
      <c r="AU165" s="24">
        <f>AU166+AU167</f>
        <v>0</v>
      </c>
      <c r="AV165" s="24">
        <f t="shared" ref="AV165:AV201" si="134">AT165+AU165</f>
        <v>313169.79999999999</v>
      </c>
      <c r="AW165" s="24">
        <f>AW166+AW167+AW168+AW169</f>
        <v>0</v>
      </c>
      <c r="AX165" s="24">
        <f t="shared" ref="AX165:AX201" si="135">AV165+AW165</f>
        <v>313169.79999999999</v>
      </c>
      <c r="AY165" s="24">
        <f>AY166+AY167+AY168+AY169</f>
        <v>0</v>
      </c>
      <c r="AZ165" s="24">
        <f t="shared" ref="AZ165:AZ201" si="136">AX165+AY165</f>
        <v>313169.79999999999</v>
      </c>
      <c r="BA165" s="24">
        <f>BA166+BA167+BA168+BA169</f>
        <v>0</v>
      </c>
      <c r="BB165" s="24">
        <f t="shared" ref="BB165:BB201" si="137">AZ165+BA165</f>
        <v>313169.79999999999</v>
      </c>
      <c r="BC165" s="24">
        <f>BC166+BC167+BC168+BC169</f>
        <v>0</v>
      </c>
      <c r="BD165" s="25">
        <f t="shared" ref="BD165:BD201" si="138">BB165+BC165</f>
        <v>313169.79999999999</v>
      </c>
      <c r="BE165" s="24">
        <f>BE166+BE167+BE168+BE169</f>
        <v>0</v>
      </c>
      <c r="BF165" s="24">
        <f t="shared" ref="BF165:BF201" si="139">BD165+BE165</f>
        <v>313169.79999999999</v>
      </c>
      <c r="BG165" s="24">
        <f>BG166+BG167+BG168+BG169</f>
        <v>0</v>
      </c>
      <c r="BH165" s="24">
        <f t="shared" ref="BH165:BH201" si="140">BF165+BG165</f>
        <v>313169.79999999999</v>
      </c>
      <c r="BK165" s="39"/>
    </row>
    <row r="166" ht="51.75">
      <c r="A166" s="20" t="s">
        <v>200</v>
      </c>
      <c r="B166" s="37" t="s">
        <v>201</v>
      </c>
      <c r="C166" s="52" t="s">
        <v>35</v>
      </c>
      <c r="D166" s="24">
        <v>34000.099999999999</v>
      </c>
      <c r="E166" s="24"/>
      <c r="F166" s="24">
        <f t="shared" si="114"/>
        <v>34000.099999999999</v>
      </c>
      <c r="G166" s="24"/>
      <c r="H166" s="24">
        <f t="shared" si="115"/>
        <v>34000.099999999999</v>
      </c>
      <c r="I166" s="24"/>
      <c r="J166" s="24">
        <f t="shared" si="116"/>
        <v>34000.099999999999</v>
      </c>
      <c r="K166" s="24"/>
      <c r="L166" s="24">
        <f t="shared" si="117"/>
        <v>34000.099999999999</v>
      </c>
      <c r="M166" s="24"/>
      <c r="N166" s="24">
        <f t="shared" si="118"/>
        <v>34000.099999999999</v>
      </c>
      <c r="O166" s="24"/>
      <c r="P166" s="24">
        <f t="shared" si="119"/>
        <v>34000.099999999999</v>
      </c>
      <c r="Q166" s="24"/>
      <c r="R166" s="24">
        <f t="shared" si="120"/>
        <v>34000.099999999999</v>
      </c>
      <c r="S166" s="24"/>
      <c r="T166" s="24">
        <f t="shared" si="121"/>
        <v>34000.099999999999</v>
      </c>
      <c r="U166" s="24"/>
      <c r="V166" s="24">
        <f t="shared" si="122"/>
        <v>34000.099999999999</v>
      </c>
      <c r="W166" s="24"/>
      <c r="X166" s="24">
        <f t="shared" si="123"/>
        <v>34000.099999999999</v>
      </c>
      <c r="Y166" s="24">
        <v>190073.70000000001</v>
      </c>
      <c r="Z166" s="24"/>
      <c r="AA166" s="24">
        <f t="shared" si="124"/>
        <v>190073.70000000001</v>
      </c>
      <c r="AB166" s="24"/>
      <c r="AC166" s="24">
        <f t="shared" si="125"/>
        <v>190073.70000000001</v>
      </c>
      <c r="AD166" s="24"/>
      <c r="AE166" s="24">
        <f t="shared" si="126"/>
        <v>190073.70000000001</v>
      </c>
      <c r="AF166" s="24"/>
      <c r="AG166" s="24">
        <f t="shared" si="127"/>
        <v>190073.70000000001</v>
      </c>
      <c r="AH166" s="24"/>
      <c r="AI166" s="24">
        <f t="shared" si="128"/>
        <v>190073.70000000001</v>
      </c>
      <c r="AJ166" s="24"/>
      <c r="AK166" s="24">
        <f t="shared" si="129"/>
        <v>190073.70000000001</v>
      </c>
      <c r="AL166" s="24"/>
      <c r="AM166" s="24">
        <f t="shared" si="130"/>
        <v>190073.70000000001</v>
      </c>
      <c r="AN166" s="24"/>
      <c r="AO166" s="24">
        <f t="shared" si="131"/>
        <v>190073.70000000001</v>
      </c>
      <c r="AP166" s="24"/>
      <c r="AQ166" s="24">
        <f t="shared" si="132"/>
        <v>190073.70000000001</v>
      </c>
      <c r="AR166" s="24"/>
      <c r="AS166" s="24">
        <f t="shared" si="133"/>
        <v>190073.70000000001</v>
      </c>
      <c r="AT166" s="24">
        <v>313169.79999999999</v>
      </c>
      <c r="AU166" s="24"/>
      <c r="AV166" s="24">
        <f t="shared" si="134"/>
        <v>313169.79999999999</v>
      </c>
      <c r="AW166" s="24"/>
      <c r="AX166" s="24">
        <f t="shared" si="135"/>
        <v>313169.79999999999</v>
      </c>
      <c r="AY166" s="24"/>
      <c r="AZ166" s="24">
        <f t="shared" si="136"/>
        <v>313169.79999999999</v>
      </c>
      <c r="BA166" s="24"/>
      <c r="BB166" s="24">
        <f t="shared" si="137"/>
        <v>313169.79999999999</v>
      </c>
      <c r="BC166" s="24"/>
      <c r="BD166" s="25">
        <f t="shared" si="138"/>
        <v>313169.79999999999</v>
      </c>
      <c r="BE166" s="24"/>
      <c r="BF166" s="24">
        <f t="shared" si="139"/>
        <v>313169.79999999999</v>
      </c>
      <c r="BG166" s="24"/>
      <c r="BH166" s="24">
        <f t="shared" si="140"/>
        <v>313169.79999999999</v>
      </c>
      <c r="BI166" s="4" t="s">
        <v>202</v>
      </c>
      <c r="BK166" s="39"/>
    </row>
    <row r="167" ht="51.75">
      <c r="A167" s="68" t="s">
        <v>203</v>
      </c>
      <c r="B167" s="37" t="s">
        <v>204</v>
      </c>
      <c r="C167" s="52" t="s">
        <v>35</v>
      </c>
      <c r="D167" s="24">
        <v>0</v>
      </c>
      <c r="E167" s="24"/>
      <c r="F167" s="24">
        <f t="shared" si="114"/>
        <v>0</v>
      </c>
      <c r="G167" s="24"/>
      <c r="H167" s="24">
        <f t="shared" si="115"/>
        <v>0</v>
      </c>
      <c r="I167" s="24"/>
      <c r="J167" s="24">
        <f t="shared" si="116"/>
        <v>0</v>
      </c>
      <c r="K167" s="24"/>
      <c r="L167" s="24">
        <f t="shared" si="117"/>
        <v>0</v>
      </c>
      <c r="M167" s="24"/>
      <c r="N167" s="24">
        <f t="shared" si="118"/>
        <v>0</v>
      </c>
      <c r="O167" s="24"/>
      <c r="P167" s="24">
        <f t="shared" si="119"/>
        <v>0</v>
      </c>
      <c r="Q167" s="24"/>
      <c r="R167" s="24">
        <f t="shared" si="120"/>
        <v>0</v>
      </c>
      <c r="S167" s="24"/>
      <c r="T167" s="24">
        <f t="shared" si="121"/>
        <v>0</v>
      </c>
      <c r="U167" s="24"/>
      <c r="V167" s="24">
        <f t="shared" si="122"/>
        <v>0</v>
      </c>
      <c r="W167" s="24"/>
      <c r="X167" s="24">
        <f t="shared" si="123"/>
        <v>0</v>
      </c>
      <c r="Y167" s="24">
        <v>160685.5</v>
      </c>
      <c r="Z167" s="24">
        <v>-5270.1000000000004</v>
      </c>
      <c r="AA167" s="24">
        <f t="shared" si="124"/>
        <v>155415.39999999999</v>
      </c>
      <c r="AB167" s="24"/>
      <c r="AC167" s="24">
        <f t="shared" si="125"/>
        <v>155415.39999999999</v>
      </c>
      <c r="AD167" s="24"/>
      <c r="AE167" s="24">
        <f t="shared" si="126"/>
        <v>155415.39999999999</v>
      </c>
      <c r="AF167" s="24"/>
      <c r="AG167" s="24">
        <f t="shared" si="127"/>
        <v>155415.39999999999</v>
      </c>
      <c r="AH167" s="24"/>
      <c r="AI167" s="24">
        <f t="shared" si="128"/>
        <v>155415.39999999999</v>
      </c>
      <c r="AJ167" s="24"/>
      <c r="AK167" s="24">
        <f t="shared" si="129"/>
        <v>155415.39999999999</v>
      </c>
      <c r="AL167" s="24"/>
      <c r="AM167" s="24">
        <f t="shared" si="130"/>
        <v>155415.39999999999</v>
      </c>
      <c r="AN167" s="24"/>
      <c r="AO167" s="24">
        <f t="shared" si="131"/>
        <v>155415.39999999999</v>
      </c>
      <c r="AP167" s="24"/>
      <c r="AQ167" s="24">
        <f t="shared" si="132"/>
        <v>155415.39999999999</v>
      </c>
      <c r="AR167" s="24"/>
      <c r="AS167" s="24">
        <f t="shared" si="133"/>
        <v>155415.39999999999</v>
      </c>
      <c r="AT167" s="24">
        <v>0</v>
      </c>
      <c r="AU167" s="24"/>
      <c r="AV167" s="24">
        <f t="shared" si="134"/>
        <v>0</v>
      </c>
      <c r="AW167" s="24"/>
      <c r="AX167" s="24">
        <f t="shared" si="135"/>
        <v>0</v>
      </c>
      <c r="AY167" s="24"/>
      <c r="AZ167" s="24">
        <f t="shared" si="136"/>
        <v>0</v>
      </c>
      <c r="BA167" s="24"/>
      <c r="BB167" s="24">
        <f t="shared" si="137"/>
        <v>0</v>
      </c>
      <c r="BC167" s="24"/>
      <c r="BD167" s="25">
        <f t="shared" si="138"/>
        <v>0</v>
      </c>
      <c r="BE167" s="24"/>
      <c r="BF167" s="24">
        <f t="shared" si="139"/>
        <v>0</v>
      </c>
      <c r="BG167" s="24"/>
      <c r="BH167" s="24">
        <f t="shared" si="140"/>
        <v>0</v>
      </c>
      <c r="BI167" s="4" t="s">
        <v>205</v>
      </c>
      <c r="BK167" s="39"/>
    </row>
    <row r="168" ht="51.75">
      <c r="A168" s="68" t="s">
        <v>206</v>
      </c>
      <c r="B168" s="37" t="s">
        <v>207</v>
      </c>
      <c r="C168" s="52" t="s">
        <v>35</v>
      </c>
      <c r="D168" s="24"/>
      <c r="E168" s="24"/>
      <c r="F168" s="24"/>
      <c r="G168" s="24">
        <v>116033.47199999999</v>
      </c>
      <c r="H168" s="24">
        <f t="shared" si="115"/>
        <v>116033.47199999999</v>
      </c>
      <c r="I168" s="24"/>
      <c r="J168" s="24">
        <f t="shared" si="116"/>
        <v>116033.47199999999</v>
      </c>
      <c r="K168" s="24"/>
      <c r="L168" s="24">
        <f t="shared" si="117"/>
        <v>116033.47199999999</v>
      </c>
      <c r="M168" s="24"/>
      <c r="N168" s="24">
        <f t="shared" si="118"/>
        <v>116033.47199999999</v>
      </c>
      <c r="O168" s="24"/>
      <c r="P168" s="24">
        <f t="shared" si="119"/>
        <v>116033.47199999999</v>
      </c>
      <c r="Q168" s="24"/>
      <c r="R168" s="24">
        <f t="shared" si="120"/>
        <v>116033.47199999999</v>
      </c>
      <c r="S168" s="24"/>
      <c r="T168" s="24">
        <f t="shared" si="121"/>
        <v>116033.47199999999</v>
      </c>
      <c r="U168" s="24"/>
      <c r="V168" s="24">
        <f t="shared" si="122"/>
        <v>116033.47199999999</v>
      </c>
      <c r="W168" s="24"/>
      <c r="X168" s="24">
        <f t="shared" si="123"/>
        <v>116033.47199999999</v>
      </c>
      <c r="Y168" s="24"/>
      <c r="Z168" s="24"/>
      <c r="AA168" s="24"/>
      <c r="AB168" s="24"/>
      <c r="AC168" s="24">
        <f t="shared" si="125"/>
        <v>0</v>
      </c>
      <c r="AD168" s="24"/>
      <c r="AE168" s="24">
        <f t="shared" si="126"/>
        <v>0</v>
      </c>
      <c r="AF168" s="24"/>
      <c r="AG168" s="24">
        <f t="shared" si="127"/>
        <v>0</v>
      </c>
      <c r="AH168" s="24"/>
      <c r="AI168" s="24">
        <f t="shared" si="128"/>
        <v>0</v>
      </c>
      <c r="AJ168" s="24"/>
      <c r="AK168" s="24">
        <f t="shared" si="129"/>
        <v>0</v>
      </c>
      <c r="AL168" s="24"/>
      <c r="AM168" s="24">
        <f t="shared" si="130"/>
        <v>0</v>
      </c>
      <c r="AN168" s="24"/>
      <c r="AO168" s="24">
        <f t="shared" si="131"/>
        <v>0</v>
      </c>
      <c r="AP168" s="24"/>
      <c r="AQ168" s="24">
        <f t="shared" si="132"/>
        <v>0</v>
      </c>
      <c r="AR168" s="24"/>
      <c r="AS168" s="24">
        <f t="shared" si="133"/>
        <v>0</v>
      </c>
      <c r="AT168" s="24"/>
      <c r="AU168" s="24"/>
      <c r="AV168" s="24"/>
      <c r="AW168" s="24"/>
      <c r="AX168" s="24">
        <f t="shared" si="135"/>
        <v>0</v>
      </c>
      <c r="AY168" s="24"/>
      <c r="AZ168" s="24">
        <f t="shared" si="136"/>
        <v>0</v>
      </c>
      <c r="BA168" s="24"/>
      <c r="BB168" s="24">
        <f t="shared" si="137"/>
        <v>0</v>
      </c>
      <c r="BC168" s="24"/>
      <c r="BD168" s="25">
        <f t="shared" si="138"/>
        <v>0</v>
      </c>
      <c r="BE168" s="24"/>
      <c r="BF168" s="24">
        <f t="shared" si="139"/>
        <v>0</v>
      </c>
      <c r="BG168" s="24"/>
      <c r="BH168" s="24">
        <f t="shared" si="140"/>
        <v>0</v>
      </c>
      <c r="BI168" s="4" t="s">
        <v>208</v>
      </c>
      <c r="BK168" s="39"/>
    </row>
    <row r="169" ht="51.75">
      <c r="A169" s="68" t="s">
        <v>209</v>
      </c>
      <c r="B169" s="37" t="s">
        <v>210</v>
      </c>
      <c r="C169" s="52" t="s">
        <v>35</v>
      </c>
      <c r="D169" s="24"/>
      <c r="E169" s="24"/>
      <c r="F169" s="24"/>
      <c r="G169" s="24">
        <v>40243.669000000002</v>
      </c>
      <c r="H169" s="24">
        <f t="shared" si="115"/>
        <v>40243.669000000002</v>
      </c>
      <c r="I169" s="24"/>
      <c r="J169" s="24">
        <f t="shared" si="116"/>
        <v>40243.669000000002</v>
      </c>
      <c r="K169" s="24"/>
      <c r="L169" s="24">
        <f t="shared" si="117"/>
        <v>40243.669000000002</v>
      </c>
      <c r="M169" s="24"/>
      <c r="N169" s="24">
        <f t="shared" si="118"/>
        <v>40243.669000000002</v>
      </c>
      <c r="O169" s="24"/>
      <c r="P169" s="24">
        <f t="shared" si="119"/>
        <v>40243.669000000002</v>
      </c>
      <c r="Q169" s="24"/>
      <c r="R169" s="24">
        <f t="shared" si="120"/>
        <v>40243.669000000002</v>
      </c>
      <c r="S169" s="24"/>
      <c r="T169" s="24">
        <f t="shared" si="121"/>
        <v>40243.669000000002</v>
      </c>
      <c r="U169" s="24"/>
      <c r="V169" s="24">
        <f t="shared" si="122"/>
        <v>40243.669000000002</v>
      </c>
      <c r="W169" s="24"/>
      <c r="X169" s="24">
        <f t="shared" si="123"/>
        <v>40243.669000000002</v>
      </c>
      <c r="Y169" s="24"/>
      <c r="Z169" s="24"/>
      <c r="AA169" s="24"/>
      <c r="AB169" s="24"/>
      <c r="AC169" s="24">
        <f t="shared" si="125"/>
        <v>0</v>
      </c>
      <c r="AD169" s="24"/>
      <c r="AE169" s="24">
        <f t="shared" si="126"/>
        <v>0</v>
      </c>
      <c r="AF169" s="24"/>
      <c r="AG169" s="24">
        <f t="shared" si="127"/>
        <v>0</v>
      </c>
      <c r="AH169" s="24"/>
      <c r="AI169" s="24">
        <f t="shared" si="128"/>
        <v>0</v>
      </c>
      <c r="AJ169" s="24"/>
      <c r="AK169" s="24">
        <f t="shared" si="129"/>
        <v>0</v>
      </c>
      <c r="AL169" s="24"/>
      <c r="AM169" s="24">
        <f t="shared" si="130"/>
        <v>0</v>
      </c>
      <c r="AN169" s="24"/>
      <c r="AO169" s="24">
        <f t="shared" si="131"/>
        <v>0</v>
      </c>
      <c r="AP169" s="24"/>
      <c r="AQ169" s="24">
        <f t="shared" si="132"/>
        <v>0</v>
      </c>
      <c r="AR169" s="24"/>
      <c r="AS169" s="24">
        <f t="shared" si="133"/>
        <v>0</v>
      </c>
      <c r="AT169" s="24"/>
      <c r="AU169" s="24"/>
      <c r="AV169" s="24"/>
      <c r="AW169" s="24"/>
      <c r="AX169" s="24">
        <f t="shared" si="135"/>
        <v>0</v>
      </c>
      <c r="AY169" s="24"/>
      <c r="AZ169" s="24">
        <f t="shared" si="136"/>
        <v>0</v>
      </c>
      <c r="BA169" s="24"/>
      <c r="BB169" s="24">
        <f t="shared" si="137"/>
        <v>0</v>
      </c>
      <c r="BC169" s="24"/>
      <c r="BD169" s="25">
        <f t="shared" si="138"/>
        <v>0</v>
      </c>
      <c r="BE169" s="24"/>
      <c r="BF169" s="24">
        <f t="shared" si="139"/>
        <v>0</v>
      </c>
      <c r="BG169" s="24"/>
      <c r="BH169" s="24">
        <f t="shared" si="140"/>
        <v>0</v>
      </c>
      <c r="BI169" s="4" t="s">
        <v>211</v>
      </c>
      <c r="BK169" s="39"/>
    </row>
    <row r="170" ht="17.25">
      <c r="A170" s="20"/>
      <c r="B170" s="37" t="s">
        <v>212</v>
      </c>
      <c r="C170" s="48" t="s">
        <v>26</v>
      </c>
      <c r="D170" s="24">
        <f>D171+D172+D173+D174+D175+D176+D177+D178+D179+D180+D181</f>
        <v>118230.2</v>
      </c>
      <c r="E170" s="24">
        <f>E171+E172+E173+E174+E175+E176+E177+E178+E179+E180+E181</f>
        <v>0</v>
      </c>
      <c r="F170" s="24">
        <f t="shared" si="114"/>
        <v>118230.2</v>
      </c>
      <c r="G170" s="24">
        <f>G171+G172+G173+G174+G175+G176+G177+G178+G179+G180+G181+G182</f>
        <v>8333.732</v>
      </c>
      <c r="H170" s="24">
        <f t="shared" si="115"/>
        <v>126563.932</v>
      </c>
      <c r="I170" s="24">
        <f>I171+I172+I173+I174+I175+I176+I177+I178+I179+I180+I181+I182</f>
        <v>0</v>
      </c>
      <c r="J170" s="24">
        <f t="shared" si="116"/>
        <v>126563.932</v>
      </c>
      <c r="K170" s="24">
        <f>K171+K172+K173+K174+K175+K176+K177+K178+K179+K180+K181+K182</f>
        <v>0</v>
      </c>
      <c r="L170" s="24">
        <f t="shared" si="117"/>
        <v>126563.932</v>
      </c>
      <c r="M170" s="24">
        <f>M171+M172+M173+M174+M175+M176+M177+M178+M179+M180+M181+M182</f>
        <v>0</v>
      </c>
      <c r="N170" s="24">
        <f t="shared" si="118"/>
        <v>126563.932</v>
      </c>
      <c r="O170" s="24">
        <f>O171+O172+O173+O174+O175+O176+O177+O178+O179+O180+O181+O182</f>
        <v>0</v>
      </c>
      <c r="P170" s="24">
        <f t="shared" si="119"/>
        <v>126563.932</v>
      </c>
      <c r="Q170" s="24">
        <f>Q171+Q172+Q173+Q174+Q175+Q176+Q177+Q178+Q179+Q180+Q181+Q182</f>
        <v>-66893.199999999997</v>
      </c>
      <c r="R170" s="24">
        <f t="shared" si="120"/>
        <v>59670.732000000004</v>
      </c>
      <c r="S170" s="24">
        <f>S171+S172+S173+S174+S175+S176+S177+S178+S179+S180+S181+S182</f>
        <v>0</v>
      </c>
      <c r="T170" s="24">
        <f t="shared" si="121"/>
        <v>59670.732000000004</v>
      </c>
      <c r="U170" s="24">
        <f>U171+U172+U173+U174+U175+U176+U177+U178+U179+U180+U181+U182</f>
        <v>0</v>
      </c>
      <c r="V170" s="24">
        <f t="shared" si="122"/>
        <v>59670.732000000004</v>
      </c>
      <c r="W170" s="24">
        <f>W171+W172+W173+W174+W175+W176+W177+W178+W179+W180+W181+W182</f>
        <v>-35549</v>
      </c>
      <c r="X170" s="24">
        <f t="shared" si="123"/>
        <v>24121.732</v>
      </c>
      <c r="Y170" s="24">
        <f>Y171+Y172+Y173+Y174+Y175+Y176+Y177+Y178+Y179+Y180+Y181</f>
        <v>161204.79999999999</v>
      </c>
      <c r="Z170" s="24">
        <f>Z171+Z172+Z173+Z174+Z175+Z176+Z177+Z178+Z179+Z180+Z181</f>
        <v>0</v>
      </c>
      <c r="AA170" s="24">
        <f t="shared" si="124"/>
        <v>161204.79999999999</v>
      </c>
      <c r="AB170" s="24">
        <f>AB171+AB172+AB173+AB174+AB175+AB176+AB177+AB178+AB179+AB180+AB181+AB182</f>
        <v>0</v>
      </c>
      <c r="AC170" s="24">
        <f t="shared" si="125"/>
        <v>161204.79999999999</v>
      </c>
      <c r="AD170" s="24">
        <f>AD171+AD172+AD173+AD174+AD175+AD176+AD177+AD178+AD179+AD180+AD181+AD182</f>
        <v>0</v>
      </c>
      <c r="AE170" s="24">
        <f t="shared" si="126"/>
        <v>161204.79999999999</v>
      </c>
      <c r="AF170" s="24">
        <f>AF171+AF172+AF173+AF174+AF175+AF176+AF177+AF178+AF179+AF180+AF181+AF182</f>
        <v>0</v>
      </c>
      <c r="AG170" s="24">
        <f t="shared" si="127"/>
        <v>161204.79999999999</v>
      </c>
      <c r="AH170" s="24">
        <f>AH171+AH172+AH173+AH174+AH175+AH176+AH177+AH178+AH179+AH180+AH181+AH182</f>
        <v>0</v>
      </c>
      <c r="AI170" s="24">
        <f t="shared" si="128"/>
        <v>161204.79999999999</v>
      </c>
      <c r="AJ170" s="24">
        <f>AJ171+AJ172+AJ173+AJ174+AJ175+AJ176+AJ177+AJ178+AJ179+AJ180+AJ181+AJ182</f>
        <v>0</v>
      </c>
      <c r="AK170" s="24">
        <f t="shared" si="129"/>
        <v>161204.79999999999</v>
      </c>
      <c r="AL170" s="24">
        <f>AL171+AL172+AL173+AL174+AL175+AL176+AL177+AL178+AL179+AL180+AL181+AL182</f>
        <v>66893.199999999997</v>
      </c>
      <c r="AM170" s="24">
        <f t="shared" si="130"/>
        <v>228098</v>
      </c>
      <c r="AN170" s="24">
        <f>AN171+AN172+AN173+AN174+AN175+AN176+AN177+AN178+AN179+AN180+AN181+AN182</f>
        <v>0</v>
      </c>
      <c r="AO170" s="24">
        <f t="shared" si="131"/>
        <v>228098</v>
      </c>
      <c r="AP170" s="24">
        <f>AP171+AP172+AP173+AP174+AP175+AP176+AP177+AP178+AP179+AP180+AP181+AP182</f>
        <v>0</v>
      </c>
      <c r="AQ170" s="24">
        <f t="shared" si="132"/>
        <v>228098</v>
      </c>
      <c r="AR170" s="24">
        <f>AR171+AR172+AR173+AR174+AR175+AR176+AR177+AR178+AR179+AR180+AR181+AR182</f>
        <v>35549</v>
      </c>
      <c r="AS170" s="24">
        <f t="shared" si="133"/>
        <v>263647</v>
      </c>
      <c r="AT170" s="24">
        <f>AT171+AT172+AT173+AT174+AT175+AT176+AT177+AT178+AT179+AT180+AT181</f>
        <v>18531</v>
      </c>
      <c r="AU170" s="24">
        <f>AU171+AU172+AU173+AU174+AU175+AU176+AU177+AU178+AU179+AU180+AU181</f>
        <v>0</v>
      </c>
      <c r="AV170" s="24">
        <f t="shared" si="134"/>
        <v>18531</v>
      </c>
      <c r="AW170" s="24">
        <f>AW171+AW172+AW173+AW174+AW175+AW176+AW177+AW178+AW179+AW180+AW181+AW182</f>
        <v>0</v>
      </c>
      <c r="AX170" s="24">
        <f t="shared" si="135"/>
        <v>18531</v>
      </c>
      <c r="AY170" s="24">
        <f>AY171+AY172+AY173+AY174+AY175+AY176+AY177+AY178+AY179+AY180+AY181+AY182</f>
        <v>0</v>
      </c>
      <c r="AZ170" s="24">
        <f t="shared" si="136"/>
        <v>18531</v>
      </c>
      <c r="BA170" s="24">
        <f>BA171+BA172+BA173+BA174+BA175+BA176+BA177+BA178+BA179+BA180+BA181+BA182</f>
        <v>0</v>
      </c>
      <c r="BB170" s="24">
        <f t="shared" si="137"/>
        <v>18531</v>
      </c>
      <c r="BC170" s="24">
        <f>BC171+BC172+BC173+BC174+BC175+BC176+BC177+BC178+BC179+BC180+BC181+BC182</f>
        <v>0</v>
      </c>
      <c r="BD170" s="25">
        <f t="shared" si="138"/>
        <v>18531</v>
      </c>
      <c r="BE170" s="24">
        <f>BE171+BE172+BE173+BE174+BE175+BE176+BE177+BE178+BE179+BE180+BE181+BE182</f>
        <v>0</v>
      </c>
      <c r="BF170" s="24">
        <f t="shared" si="139"/>
        <v>18531</v>
      </c>
      <c r="BG170" s="24">
        <f>BG171+BG172+BG173+BG174+BG175+BG176+BG177+BG178+BG179+BG180+BG181+BG182</f>
        <v>0</v>
      </c>
      <c r="BH170" s="24">
        <f t="shared" si="140"/>
        <v>18531</v>
      </c>
      <c r="BK170" s="39"/>
    </row>
    <row r="171" ht="51.75">
      <c r="A171" s="20" t="s">
        <v>213</v>
      </c>
      <c r="B171" s="37" t="s">
        <v>214</v>
      </c>
      <c r="C171" s="52" t="s">
        <v>35</v>
      </c>
      <c r="D171" s="24">
        <v>35549</v>
      </c>
      <c r="E171" s="24"/>
      <c r="F171" s="24">
        <f t="shared" si="114"/>
        <v>35549</v>
      </c>
      <c r="G171" s="24"/>
      <c r="H171" s="24">
        <f t="shared" si="115"/>
        <v>35549</v>
      </c>
      <c r="I171" s="24"/>
      <c r="J171" s="24">
        <f t="shared" si="116"/>
        <v>35549</v>
      </c>
      <c r="K171" s="24"/>
      <c r="L171" s="24">
        <f t="shared" si="117"/>
        <v>35549</v>
      </c>
      <c r="M171" s="24"/>
      <c r="N171" s="24">
        <f t="shared" si="118"/>
        <v>35549</v>
      </c>
      <c r="O171" s="24"/>
      <c r="P171" s="24">
        <f t="shared" si="119"/>
        <v>35549</v>
      </c>
      <c r="Q171" s="24"/>
      <c r="R171" s="24">
        <f t="shared" si="120"/>
        <v>35549</v>
      </c>
      <c r="S171" s="24"/>
      <c r="T171" s="24">
        <f t="shared" si="121"/>
        <v>35549</v>
      </c>
      <c r="U171" s="24"/>
      <c r="V171" s="24">
        <f t="shared" si="122"/>
        <v>35549</v>
      </c>
      <c r="W171" s="24">
        <v>-35549</v>
      </c>
      <c r="X171" s="24">
        <f t="shared" si="123"/>
        <v>0</v>
      </c>
      <c r="Y171" s="24">
        <v>0</v>
      </c>
      <c r="Z171" s="24"/>
      <c r="AA171" s="24">
        <f t="shared" si="124"/>
        <v>0</v>
      </c>
      <c r="AB171" s="24"/>
      <c r="AC171" s="24">
        <f t="shared" si="125"/>
        <v>0</v>
      </c>
      <c r="AD171" s="24"/>
      <c r="AE171" s="24">
        <f t="shared" si="126"/>
        <v>0</v>
      </c>
      <c r="AF171" s="24"/>
      <c r="AG171" s="24">
        <f t="shared" si="127"/>
        <v>0</v>
      </c>
      <c r="AH171" s="24"/>
      <c r="AI171" s="24">
        <f t="shared" si="128"/>
        <v>0</v>
      </c>
      <c r="AJ171" s="24"/>
      <c r="AK171" s="24">
        <f t="shared" si="129"/>
        <v>0</v>
      </c>
      <c r="AL171" s="24"/>
      <c r="AM171" s="24">
        <f t="shared" si="130"/>
        <v>0</v>
      </c>
      <c r="AN171" s="24"/>
      <c r="AO171" s="24">
        <f t="shared" si="131"/>
        <v>0</v>
      </c>
      <c r="AP171" s="24"/>
      <c r="AQ171" s="24">
        <f t="shared" si="132"/>
        <v>0</v>
      </c>
      <c r="AR171" s="24">
        <v>35549</v>
      </c>
      <c r="AS171" s="24">
        <f t="shared" si="133"/>
        <v>35549</v>
      </c>
      <c r="AT171" s="24">
        <v>0</v>
      </c>
      <c r="AU171" s="24"/>
      <c r="AV171" s="24">
        <f t="shared" si="134"/>
        <v>0</v>
      </c>
      <c r="AW171" s="24"/>
      <c r="AX171" s="24">
        <f t="shared" si="135"/>
        <v>0</v>
      </c>
      <c r="AY171" s="24"/>
      <c r="AZ171" s="24">
        <f t="shared" si="136"/>
        <v>0</v>
      </c>
      <c r="BA171" s="24"/>
      <c r="BB171" s="24">
        <f t="shared" si="137"/>
        <v>0</v>
      </c>
      <c r="BC171" s="24"/>
      <c r="BD171" s="25">
        <f t="shared" si="138"/>
        <v>0</v>
      </c>
      <c r="BE171" s="24"/>
      <c r="BF171" s="24">
        <f t="shared" si="139"/>
        <v>0</v>
      </c>
      <c r="BG171" s="24"/>
      <c r="BH171" s="24">
        <f t="shared" si="140"/>
        <v>0</v>
      </c>
      <c r="BI171" s="4" t="s">
        <v>215</v>
      </c>
      <c r="BK171" s="39"/>
    </row>
    <row r="172" ht="51.75">
      <c r="A172" s="20" t="s">
        <v>216</v>
      </c>
      <c r="B172" s="37" t="s">
        <v>217</v>
      </c>
      <c r="C172" s="52" t="s">
        <v>35</v>
      </c>
      <c r="D172" s="24">
        <v>57683.900000000001</v>
      </c>
      <c r="E172" s="24"/>
      <c r="F172" s="24">
        <f t="shared" si="114"/>
        <v>57683.900000000001</v>
      </c>
      <c r="G172" s="24"/>
      <c r="H172" s="24">
        <f t="shared" si="115"/>
        <v>57683.900000000001</v>
      </c>
      <c r="I172" s="24"/>
      <c r="J172" s="24">
        <f t="shared" si="116"/>
        <v>57683.900000000001</v>
      </c>
      <c r="K172" s="24"/>
      <c r="L172" s="24">
        <f t="shared" si="117"/>
        <v>57683.900000000001</v>
      </c>
      <c r="M172" s="24"/>
      <c r="N172" s="24">
        <f t="shared" si="118"/>
        <v>57683.900000000001</v>
      </c>
      <c r="O172" s="24"/>
      <c r="P172" s="24">
        <f t="shared" si="119"/>
        <v>57683.900000000001</v>
      </c>
      <c r="Q172" s="24">
        <v>-57683.900000000001</v>
      </c>
      <c r="R172" s="24">
        <f t="shared" si="120"/>
        <v>0</v>
      </c>
      <c r="S172" s="24"/>
      <c r="T172" s="24">
        <f t="shared" si="121"/>
        <v>0</v>
      </c>
      <c r="U172" s="24"/>
      <c r="V172" s="24">
        <f t="shared" si="122"/>
        <v>0</v>
      </c>
      <c r="W172" s="24"/>
      <c r="X172" s="24">
        <f t="shared" si="123"/>
        <v>0</v>
      </c>
      <c r="Y172" s="24">
        <v>151968.89999999999</v>
      </c>
      <c r="Z172" s="24"/>
      <c r="AA172" s="24">
        <f t="shared" si="124"/>
        <v>151968.89999999999</v>
      </c>
      <c r="AB172" s="24"/>
      <c r="AC172" s="24">
        <f t="shared" si="125"/>
        <v>151968.89999999999</v>
      </c>
      <c r="AD172" s="24"/>
      <c r="AE172" s="24">
        <f t="shared" si="126"/>
        <v>151968.89999999999</v>
      </c>
      <c r="AF172" s="24"/>
      <c r="AG172" s="24">
        <f t="shared" si="127"/>
        <v>151968.89999999999</v>
      </c>
      <c r="AH172" s="24"/>
      <c r="AI172" s="24">
        <f t="shared" si="128"/>
        <v>151968.89999999999</v>
      </c>
      <c r="AJ172" s="24"/>
      <c r="AK172" s="24">
        <f t="shared" si="129"/>
        <v>151968.89999999999</v>
      </c>
      <c r="AL172" s="24">
        <v>57683.900000000001</v>
      </c>
      <c r="AM172" s="24">
        <f t="shared" si="130"/>
        <v>209652.79999999999</v>
      </c>
      <c r="AN172" s="24"/>
      <c r="AO172" s="24">
        <f t="shared" si="131"/>
        <v>209652.79999999999</v>
      </c>
      <c r="AP172" s="24"/>
      <c r="AQ172" s="24">
        <f t="shared" si="132"/>
        <v>209652.79999999999</v>
      </c>
      <c r="AR172" s="24"/>
      <c r="AS172" s="24">
        <f t="shared" si="133"/>
        <v>209652.79999999999</v>
      </c>
      <c r="AT172" s="24">
        <v>0</v>
      </c>
      <c r="AU172" s="24"/>
      <c r="AV172" s="24">
        <f t="shared" si="134"/>
        <v>0</v>
      </c>
      <c r="AW172" s="24"/>
      <c r="AX172" s="24">
        <f t="shared" si="135"/>
        <v>0</v>
      </c>
      <c r="AY172" s="24"/>
      <c r="AZ172" s="24">
        <f t="shared" si="136"/>
        <v>0</v>
      </c>
      <c r="BA172" s="24"/>
      <c r="BB172" s="24">
        <f t="shared" si="137"/>
        <v>0</v>
      </c>
      <c r="BC172" s="24"/>
      <c r="BD172" s="25">
        <f t="shared" si="138"/>
        <v>0</v>
      </c>
      <c r="BE172" s="24"/>
      <c r="BF172" s="24">
        <f t="shared" si="139"/>
        <v>0</v>
      </c>
      <c r="BG172" s="24"/>
      <c r="BH172" s="24">
        <f t="shared" si="140"/>
        <v>0</v>
      </c>
      <c r="BI172" s="4" t="s">
        <v>218</v>
      </c>
      <c r="BK172" s="39"/>
    </row>
    <row r="173" ht="51.75">
      <c r="A173" s="20" t="s">
        <v>219</v>
      </c>
      <c r="B173" s="37" t="s">
        <v>220</v>
      </c>
      <c r="C173" s="52" t="s">
        <v>35</v>
      </c>
      <c r="D173" s="24">
        <v>9209.2999999999993</v>
      </c>
      <c r="E173" s="24"/>
      <c r="F173" s="24">
        <f t="shared" si="114"/>
        <v>9209.2999999999993</v>
      </c>
      <c r="G173" s="24"/>
      <c r="H173" s="24">
        <f t="shared" si="115"/>
        <v>9209.2999999999993</v>
      </c>
      <c r="I173" s="24"/>
      <c r="J173" s="24">
        <f t="shared" si="116"/>
        <v>9209.2999999999993</v>
      </c>
      <c r="K173" s="24"/>
      <c r="L173" s="24">
        <f t="shared" si="117"/>
        <v>9209.2999999999993</v>
      </c>
      <c r="M173" s="24"/>
      <c r="N173" s="24">
        <f t="shared" si="118"/>
        <v>9209.2999999999993</v>
      </c>
      <c r="O173" s="24"/>
      <c r="P173" s="24">
        <f t="shared" si="119"/>
        <v>9209.2999999999993</v>
      </c>
      <c r="Q173" s="24">
        <v>-9209.2999999999993</v>
      </c>
      <c r="R173" s="24">
        <f t="shared" si="120"/>
        <v>0</v>
      </c>
      <c r="S173" s="24"/>
      <c r="T173" s="24">
        <f t="shared" si="121"/>
        <v>0</v>
      </c>
      <c r="U173" s="24"/>
      <c r="V173" s="24">
        <f t="shared" si="122"/>
        <v>0</v>
      </c>
      <c r="W173" s="24"/>
      <c r="X173" s="24">
        <f t="shared" si="123"/>
        <v>0</v>
      </c>
      <c r="Y173" s="24">
        <v>0</v>
      </c>
      <c r="Z173" s="24"/>
      <c r="AA173" s="24">
        <f t="shared" si="124"/>
        <v>0</v>
      </c>
      <c r="AB173" s="24"/>
      <c r="AC173" s="24">
        <f t="shared" si="125"/>
        <v>0</v>
      </c>
      <c r="AD173" s="24"/>
      <c r="AE173" s="24">
        <f t="shared" si="126"/>
        <v>0</v>
      </c>
      <c r="AF173" s="24"/>
      <c r="AG173" s="24">
        <f t="shared" si="127"/>
        <v>0</v>
      </c>
      <c r="AH173" s="24"/>
      <c r="AI173" s="24">
        <f t="shared" si="128"/>
        <v>0</v>
      </c>
      <c r="AJ173" s="24"/>
      <c r="AK173" s="24">
        <f t="shared" si="129"/>
        <v>0</v>
      </c>
      <c r="AL173" s="24">
        <v>9209.2999999999993</v>
      </c>
      <c r="AM173" s="24">
        <f t="shared" si="130"/>
        <v>9209.2999999999993</v>
      </c>
      <c r="AN173" s="24"/>
      <c r="AO173" s="24">
        <f t="shared" si="131"/>
        <v>9209.2999999999993</v>
      </c>
      <c r="AP173" s="24"/>
      <c r="AQ173" s="24">
        <f t="shared" si="132"/>
        <v>9209.2999999999993</v>
      </c>
      <c r="AR173" s="24"/>
      <c r="AS173" s="24">
        <f t="shared" si="133"/>
        <v>9209.2999999999993</v>
      </c>
      <c r="AT173" s="24">
        <v>0</v>
      </c>
      <c r="AU173" s="24"/>
      <c r="AV173" s="24">
        <f t="shared" si="134"/>
        <v>0</v>
      </c>
      <c r="AW173" s="24"/>
      <c r="AX173" s="24">
        <f t="shared" si="135"/>
        <v>0</v>
      </c>
      <c r="AY173" s="24"/>
      <c r="AZ173" s="24">
        <f t="shared" si="136"/>
        <v>0</v>
      </c>
      <c r="BA173" s="24"/>
      <c r="BB173" s="24">
        <f t="shared" si="137"/>
        <v>0</v>
      </c>
      <c r="BC173" s="24"/>
      <c r="BD173" s="25">
        <f t="shared" si="138"/>
        <v>0</v>
      </c>
      <c r="BE173" s="24"/>
      <c r="BF173" s="24">
        <f t="shared" si="139"/>
        <v>0</v>
      </c>
      <c r="BG173" s="24"/>
      <c r="BH173" s="24">
        <f t="shared" si="140"/>
        <v>0</v>
      </c>
      <c r="BI173" s="4" t="s">
        <v>221</v>
      </c>
      <c r="BK173" s="39"/>
    </row>
    <row r="174" ht="51.75">
      <c r="A174" s="20" t="s">
        <v>222</v>
      </c>
      <c r="B174" s="37" t="s">
        <v>223</v>
      </c>
      <c r="C174" s="52" t="s">
        <v>35</v>
      </c>
      <c r="D174" s="24">
        <v>7574</v>
      </c>
      <c r="E174" s="24"/>
      <c r="F174" s="24">
        <f t="shared" si="114"/>
        <v>7574</v>
      </c>
      <c r="G174" s="24">
        <v>314.48500000000001</v>
      </c>
      <c r="H174" s="24">
        <f t="shared" si="115"/>
        <v>7888.4849999999997</v>
      </c>
      <c r="I174" s="24"/>
      <c r="J174" s="24">
        <f t="shared" si="116"/>
        <v>7888.4849999999997</v>
      </c>
      <c r="K174" s="24"/>
      <c r="L174" s="24">
        <f t="shared" si="117"/>
        <v>7888.4849999999997</v>
      </c>
      <c r="M174" s="24"/>
      <c r="N174" s="24">
        <f t="shared" si="118"/>
        <v>7888.4849999999997</v>
      </c>
      <c r="O174" s="24"/>
      <c r="P174" s="24">
        <f t="shared" si="119"/>
        <v>7888.4849999999997</v>
      </c>
      <c r="Q174" s="24"/>
      <c r="R174" s="24">
        <f t="shared" si="120"/>
        <v>7888.4849999999997</v>
      </c>
      <c r="S174" s="24"/>
      <c r="T174" s="24">
        <f t="shared" si="121"/>
        <v>7888.4849999999997</v>
      </c>
      <c r="U174" s="24"/>
      <c r="V174" s="24">
        <f t="shared" si="122"/>
        <v>7888.4849999999997</v>
      </c>
      <c r="W174" s="24"/>
      <c r="X174" s="24">
        <f t="shared" si="123"/>
        <v>7888.4849999999997</v>
      </c>
      <c r="Y174" s="24">
        <v>0</v>
      </c>
      <c r="Z174" s="24"/>
      <c r="AA174" s="24">
        <f t="shared" si="124"/>
        <v>0</v>
      </c>
      <c r="AB174" s="24"/>
      <c r="AC174" s="24">
        <f t="shared" si="125"/>
        <v>0</v>
      </c>
      <c r="AD174" s="24"/>
      <c r="AE174" s="24">
        <f t="shared" si="126"/>
        <v>0</v>
      </c>
      <c r="AF174" s="24"/>
      <c r="AG174" s="24">
        <f t="shared" si="127"/>
        <v>0</v>
      </c>
      <c r="AH174" s="24"/>
      <c r="AI174" s="24">
        <f t="shared" si="128"/>
        <v>0</v>
      </c>
      <c r="AJ174" s="24"/>
      <c r="AK174" s="24">
        <f t="shared" si="129"/>
        <v>0</v>
      </c>
      <c r="AL174" s="24"/>
      <c r="AM174" s="24">
        <f t="shared" si="130"/>
        <v>0</v>
      </c>
      <c r="AN174" s="24"/>
      <c r="AO174" s="24">
        <f t="shared" si="131"/>
        <v>0</v>
      </c>
      <c r="AP174" s="24"/>
      <c r="AQ174" s="24">
        <f t="shared" si="132"/>
        <v>0</v>
      </c>
      <c r="AR174" s="24"/>
      <c r="AS174" s="24">
        <f t="shared" si="133"/>
        <v>0</v>
      </c>
      <c r="AT174" s="24">
        <v>0</v>
      </c>
      <c r="AU174" s="24"/>
      <c r="AV174" s="24">
        <f t="shared" si="134"/>
        <v>0</v>
      </c>
      <c r="AW174" s="24"/>
      <c r="AX174" s="24">
        <f t="shared" si="135"/>
        <v>0</v>
      </c>
      <c r="AY174" s="24"/>
      <c r="AZ174" s="24">
        <f t="shared" si="136"/>
        <v>0</v>
      </c>
      <c r="BA174" s="24"/>
      <c r="BB174" s="24">
        <f t="shared" si="137"/>
        <v>0</v>
      </c>
      <c r="BC174" s="24"/>
      <c r="BD174" s="25">
        <f t="shared" si="138"/>
        <v>0</v>
      </c>
      <c r="BE174" s="24"/>
      <c r="BF174" s="24">
        <f t="shared" si="139"/>
        <v>0</v>
      </c>
      <c r="BG174" s="24"/>
      <c r="BH174" s="24">
        <f t="shared" si="140"/>
        <v>0</v>
      </c>
      <c r="BI174" s="4" t="s">
        <v>224</v>
      </c>
      <c r="BK174" s="39"/>
    </row>
    <row r="175" ht="51.75">
      <c r="A175" s="20" t="s">
        <v>225</v>
      </c>
      <c r="B175" s="37" t="s">
        <v>226</v>
      </c>
      <c r="C175" s="52" t="s">
        <v>35</v>
      </c>
      <c r="D175" s="24">
        <v>640.5</v>
      </c>
      <c r="E175" s="24"/>
      <c r="F175" s="24">
        <f t="shared" si="114"/>
        <v>640.5</v>
      </c>
      <c r="G175" s="24"/>
      <c r="H175" s="24">
        <f t="shared" si="115"/>
        <v>640.5</v>
      </c>
      <c r="I175" s="24"/>
      <c r="J175" s="24">
        <f t="shared" si="116"/>
        <v>640.5</v>
      </c>
      <c r="K175" s="24"/>
      <c r="L175" s="24">
        <f t="shared" si="117"/>
        <v>640.5</v>
      </c>
      <c r="M175" s="24"/>
      <c r="N175" s="24">
        <f t="shared" si="118"/>
        <v>640.5</v>
      </c>
      <c r="O175" s="24"/>
      <c r="P175" s="24">
        <f t="shared" si="119"/>
        <v>640.5</v>
      </c>
      <c r="Q175" s="24"/>
      <c r="R175" s="24">
        <f t="shared" si="120"/>
        <v>640.5</v>
      </c>
      <c r="S175" s="24"/>
      <c r="T175" s="24">
        <f t="shared" si="121"/>
        <v>640.5</v>
      </c>
      <c r="U175" s="24"/>
      <c r="V175" s="24">
        <f t="shared" si="122"/>
        <v>640.5</v>
      </c>
      <c r="W175" s="24"/>
      <c r="X175" s="24">
        <f t="shared" si="123"/>
        <v>640.5</v>
      </c>
      <c r="Y175" s="24">
        <v>7899.6999999999998</v>
      </c>
      <c r="Z175" s="24"/>
      <c r="AA175" s="24">
        <f t="shared" si="124"/>
        <v>7899.6999999999998</v>
      </c>
      <c r="AB175" s="24"/>
      <c r="AC175" s="24">
        <f t="shared" si="125"/>
        <v>7899.6999999999998</v>
      </c>
      <c r="AD175" s="24"/>
      <c r="AE175" s="24">
        <f t="shared" si="126"/>
        <v>7899.6999999999998</v>
      </c>
      <c r="AF175" s="24"/>
      <c r="AG175" s="24">
        <f t="shared" si="127"/>
        <v>7899.6999999999998</v>
      </c>
      <c r="AH175" s="24"/>
      <c r="AI175" s="24">
        <f t="shared" si="128"/>
        <v>7899.6999999999998</v>
      </c>
      <c r="AJ175" s="24"/>
      <c r="AK175" s="24">
        <f t="shared" si="129"/>
        <v>7899.6999999999998</v>
      </c>
      <c r="AL175" s="24"/>
      <c r="AM175" s="24">
        <f t="shared" si="130"/>
        <v>7899.6999999999998</v>
      </c>
      <c r="AN175" s="24"/>
      <c r="AO175" s="24">
        <f t="shared" si="131"/>
        <v>7899.6999999999998</v>
      </c>
      <c r="AP175" s="24"/>
      <c r="AQ175" s="24">
        <f t="shared" si="132"/>
        <v>7899.6999999999998</v>
      </c>
      <c r="AR175" s="24"/>
      <c r="AS175" s="24">
        <f t="shared" si="133"/>
        <v>7899.6999999999998</v>
      </c>
      <c r="AT175" s="24">
        <v>0</v>
      </c>
      <c r="AU175" s="24"/>
      <c r="AV175" s="24">
        <f t="shared" si="134"/>
        <v>0</v>
      </c>
      <c r="AW175" s="24"/>
      <c r="AX175" s="24">
        <f t="shared" si="135"/>
        <v>0</v>
      </c>
      <c r="AY175" s="24"/>
      <c r="AZ175" s="24">
        <f t="shared" si="136"/>
        <v>0</v>
      </c>
      <c r="BA175" s="24"/>
      <c r="BB175" s="24">
        <f t="shared" si="137"/>
        <v>0</v>
      </c>
      <c r="BC175" s="24"/>
      <c r="BD175" s="25">
        <f t="shared" si="138"/>
        <v>0</v>
      </c>
      <c r="BE175" s="24"/>
      <c r="BF175" s="24">
        <f t="shared" si="139"/>
        <v>0</v>
      </c>
      <c r="BG175" s="24"/>
      <c r="BH175" s="24">
        <f t="shared" si="140"/>
        <v>0</v>
      </c>
      <c r="BI175" s="4" t="s">
        <v>227</v>
      </c>
      <c r="BK175" s="39"/>
    </row>
    <row r="176" ht="51.75">
      <c r="A176" s="20" t="s">
        <v>228</v>
      </c>
      <c r="B176" s="37" t="s">
        <v>229</v>
      </c>
      <c r="C176" s="52" t="s">
        <v>35</v>
      </c>
      <c r="D176" s="24">
        <v>7573.5</v>
      </c>
      <c r="E176" s="24"/>
      <c r="F176" s="24">
        <f t="shared" si="114"/>
        <v>7573.5</v>
      </c>
      <c r="G176" s="24">
        <v>314.48500000000001</v>
      </c>
      <c r="H176" s="24">
        <f t="shared" si="115"/>
        <v>7887.9849999999997</v>
      </c>
      <c r="I176" s="24"/>
      <c r="J176" s="24">
        <f t="shared" si="116"/>
        <v>7887.9849999999997</v>
      </c>
      <c r="K176" s="24"/>
      <c r="L176" s="24">
        <f t="shared" si="117"/>
        <v>7887.9849999999997</v>
      </c>
      <c r="M176" s="24"/>
      <c r="N176" s="24">
        <f t="shared" si="118"/>
        <v>7887.9849999999997</v>
      </c>
      <c r="O176" s="24"/>
      <c r="P176" s="24">
        <f t="shared" si="119"/>
        <v>7887.9849999999997</v>
      </c>
      <c r="Q176" s="24"/>
      <c r="R176" s="24">
        <f t="shared" si="120"/>
        <v>7887.9849999999997</v>
      </c>
      <c r="S176" s="24"/>
      <c r="T176" s="24">
        <f t="shared" si="121"/>
        <v>7887.9849999999997</v>
      </c>
      <c r="U176" s="24"/>
      <c r="V176" s="24">
        <f t="shared" si="122"/>
        <v>7887.9849999999997</v>
      </c>
      <c r="W176" s="24"/>
      <c r="X176" s="24">
        <f t="shared" si="123"/>
        <v>7887.9849999999997</v>
      </c>
      <c r="Y176" s="24">
        <v>0</v>
      </c>
      <c r="Z176" s="24"/>
      <c r="AA176" s="24">
        <f t="shared" si="124"/>
        <v>0</v>
      </c>
      <c r="AB176" s="24"/>
      <c r="AC176" s="24">
        <f t="shared" si="125"/>
        <v>0</v>
      </c>
      <c r="AD176" s="24"/>
      <c r="AE176" s="24">
        <f t="shared" si="126"/>
        <v>0</v>
      </c>
      <c r="AF176" s="24"/>
      <c r="AG176" s="24">
        <f t="shared" si="127"/>
        <v>0</v>
      </c>
      <c r="AH176" s="24"/>
      <c r="AI176" s="24">
        <f t="shared" si="128"/>
        <v>0</v>
      </c>
      <c r="AJ176" s="24"/>
      <c r="AK176" s="24">
        <f t="shared" si="129"/>
        <v>0</v>
      </c>
      <c r="AL176" s="24"/>
      <c r="AM176" s="24">
        <f t="shared" si="130"/>
        <v>0</v>
      </c>
      <c r="AN176" s="24"/>
      <c r="AO176" s="24">
        <f t="shared" si="131"/>
        <v>0</v>
      </c>
      <c r="AP176" s="24"/>
      <c r="AQ176" s="24">
        <f t="shared" si="132"/>
        <v>0</v>
      </c>
      <c r="AR176" s="24"/>
      <c r="AS176" s="24">
        <f t="shared" si="133"/>
        <v>0</v>
      </c>
      <c r="AT176" s="24">
        <v>0</v>
      </c>
      <c r="AU176" s="24"/>
      <c r="AV176" s="24">
        <f t="shared" si="134"/>
        <v>0</v>
      </c>
      <c r="AW176" s="24"/>
      <c r="AX176" s="24">
        <f t="shared" si="135"/>
        <v>0</v>
      </c>
      <c r="AY176" s="24"/>
      <c r="AZ176" s="24">
        <f t="shared" si="136"/>
        <v>0</v>
      </c>
      <c r="BA176" s="24"/>
      <c r="BB176" s="24">
        <f t="shared" si="137"/>
        <v>0</v>
      </c>
      <c r="BC176" s="24"/>
      <c r="BD176" s="25">
        <f t="shared" si="138"/>
        <v>0</v>
      </c>
      <c r="BE176" s="24"/>
      <c r="BF176" s="24">
        <f t="shared" si="139"/>
        <v>0</v>
      </c>
      <c r="BG176" s="24"/>
      <c r="BH176" s="24">
        <f t="shared" si="140"/>
        <v>0</v>
      </c>
      <c r="BI176" s="4" t="s">
        <v>230</v>
      </c>
      <c r="BK176" s="39"/>
    </row>
    <row r="177" ht="51.75">
      <c r="A177" s="20" t="s">
        <v>231</v>
      </c>
      <c r="B177" s="37" t="s">
        <v>232</v>
      </c>
      <c r="C177" s="52" t="s">
        <v>35</v>
      </c>
      <c r="D177" s="24">
        <v>0</v>
      </c>
      <c r="E177" s="24"/>
      <c r="F177" s="24">
        <f t="shared" si="114"/>
        <v>0</v>
      </c>
      <c r="G177" s="24"/>
      <c r="H177" s="24">
        <f t="shared" si="115"/>
        <v>0</v>
      </c>
      <c r="I177" s="24"/>
      <c r="J177" s="24">
        <f t="shared" si="116"/>
        <v>0</v>
      </c>
      <c r="K177" s="24"/>
      <c r="L177" s="24">
        <f t="shared" si="117"/>
        <v>0</v>
      </c>
      <c r="M177" s="24"/>
      <c r="N177" s="24">
        <f t="shared" si="118"/>
        <v>0</v>
      </c>
      <c r="O177" s="24"/>
      <c r="P177" s="24">
        <f t="shared" si="119"/>
        <v>0</v>
      </c>
      <c r="Q177" s="24"/>
      <c r="R177" s="24">
        <f t="shared" si="120"/>
        <v>0</v>
      </c>
      <c r="S177" s="24"/>
      <c r="T177" s="24">
        <f t="shared" si="121"/>
        <v>0</v>
      </c>
      <c r="U177" s="24"/>
      <c r="V177" s="24">
        <f t="shared" si="122"/>
        <v>0</v>
      </c>
      <c r="W177" s="24"/>
      <c r="X177" s="24">
        <f t="shared" si="123"/>
        <v>0</v>
      </c>
      <c r="Y177" s="24">
        <v>668.10000000000002</v>
      </c>
      <c r="Z177" s="24"/>
      <c r="AA177" s="24">
        <f t="shared" si="124"/>
        <v>668.10000000000002</v>
      </c>
      <c r="AB177" s="24"/>
      <c r="AC177" s="24">
        <f t="shared" si="125"/>
        <v>668.10000000000002</v>
      </c>
      <c r="AD177" s="24"/>
      <c r="AE177" s="24">
        <f t="shared" si="126"/>
        <v>668.10000000000002</v>
      </c>
      <c r="AF177" s="24"/>
      <c r="AG177" s="24">
        <f t="shared" si="127"/>
        <v>668.10000000000002</v>
      </c>
      <c r="AH177" s="24"/>
      <c r="AI177" s="24">
        <f t="shared" si="128"/>
        <v>668.10000000000002</v>
      </c>
      <c r="AJ177" s="24"/>
      <c r="AK177" s="24">
        <f t="shared" si="129"/>
        <v>668.10000000000002</v>
      </c>
      <c r="AL177" s="24"/>
      <c r="AM177" s="24">
        <f t="shared" si="130"/>
        <v>668.10000000000002</v>
      </c>
      <c r="AN177" s="24"/>
      <c r="AO177" s="24">
        <f t="shared" si="131"/>
        <v>668.10000000000002</v>
      </c>
      <c r="AP177" s="24"/>
      <c r="AQ177" s="24">
        <f t="shared" si="132"/>
        <v>668.10000000000002</v>
      </c>
      <c r="AR177" s="24"/>
      <c r="AS177" s="24">
        <f t="shared" si="133"/>
        <v>668.10000000000002</v>
      </c>
      <c r="AT177" s="24">
        <v>8231.5</v>
      </c>
      <c r="AU177" s="24"/>
      <c r="AV177" s="24">
        <f t="shared" si="134"/>
        <v>8231.5</v>
      </c>
      <c r="AW177" s="24"/>
      <c r="AX177" s="24">
        <f t="shared" si="135"/>
        <v>8231.5</v>
      </c>
      <c r="AY177" s="24"/>
      <c r="AZ177" s="24">
        <f t="shared" si="136"/>
        <v>8231.5</v>
      </c>
      <c r="BA177" s="24"/>
      <c r="BB177" s="24">
        <f t="shared" si="137"/>
        <v>8231.5</v>
      </c>
      <c r="BC177" s="24"/>
      <c r="BD177" s="25">
        <f t="shared" si="138"/>
        <v>8231.5</v>
      </c>
      <c r="BE177" s="24"/>
      <c r="BF177" s="24">
        <f t="shared" si="139"/>
        <v>8231.5</v>
      </c>
      <c r="BG177" s="24"/>
      <c r="BH177" s="24">
        <f t="shared" si="140"/>
        <v>8231.5</v>
      </c>
      <c r="BI177" s="4" t="s">
        <v>233</v>
      </c>
      <c r="BK177" s="39"/>
    </row>
    <row r="178" ht="51.75">
      <c r="A178" s="20" t="s">
        <v>234</v>
      </c>
      <c r="B178" s="37" t="s">
        <v>235</v>
      </c>
      <c r="C178" s="52" t="s">
        <v>35</v>
      </c>
      <c r="D178" s="24">
        <v>0</v>
      </c>
      <c r="E178" s="24"/>
      <c r="F178" s="24">
        <f t="shared" si="114"/>
        <v>0</v>
      </c>
      <c r="G178" s="24"/>
      <c r="H178" s="24">
        <f t="shared" si="115"/>
        <v>0</v>
      </c>
      <c r="I178" s="24"/>
      <c r="J178" s="24">
        <f t="shared" si="116"/>
        <v>0</v>
      </c>
      <c r="K178" s="24"/>
      <c r="L178" s="24">
        <f t="shared" si="117"/>
        <v>0</v>
      </c>
      <c r="M178" s="24"/>
      <c r="N178" s="24">
        <f t="shared" si="118"/>
        <v>0</v>
      </c>
      <c r="O178" s="24"/>
      <c r="P178" s="24">
        <f t="shared" si="119"/>
        <v>0</v>
      </c>
      <c r="Q178" s="24"/>
      <c r="R178" s="24">
        <f t="shared" si="120"/>
        <v>0</v>
      </c>
      <c r="S178" s="24"/>
      <c r="T178" s="24">
        <f t="shared" si="121"/>
        <v>0</v>
      </c>
      <c r="U178" s="24"/>
      <c r="V178" s="24">
        <f t="shared" si="122"/>
        <v>0</v>
      </c>
      <c r="W178" s="24"/>
      <c r="X178" s="24">
        <f t="shared" si="123"/>
        <v>0</v>
      </c>
      <c r="Y178" s="24">
        <v>668.10000000000002</v>
      </c>
      <c r="Z178" s="24"/>
      <c r="AA178" s="24">
        <f t="shared" si="124"/>
        <v>668.10000000000002</v>
      </c>
      <c r="AB178" s="24"/>
      <c r="AC178" s="24">
        <f t="shared" si="125"/>
        <v>668.10000000000002</v>
      </c>
      <c r="AD178" s="24"/>
      <c r="AE178" s="24">
        <f t="shared" si="126"/>
        <v>668.10000000000002</v>
      </c>
      <c r="AF178" s="24"/>
      <c r="AG178" s="24">
        <f t="shared" si="127"/>
        <v>668.10000000000002</v>
      </c>
      <c r="AH178" s="24"/>
      <c r="AI178" s="24">
        <f t="shared" si="128"/>
        <v>668.10000000000002</v>
      </c>
      <c r="AJ178" s="24"/>
      <c r="AK178" s="24">
        <f t="shared" si="129"/>
        <v>668.10000000000002</v>
      </c>
      <c r="AL178" s="24"/>
      <c r="AM178" s="24">
        <f t="shared" si="130"/>
        <v>668.10000000000002</v>
      </c>
      <c r="AN178" s="24"/>
      <c r="AO178" s="24">
        <f t="shared" si="131"/>
        <v>668.10000000000002</v>
      </c>
      <c r="AP178" s="24"/>
      <c r="AQ178" s="24">
        <f t="shared" si="132"/>
        <v>668.10000000000002</v>
      </c>
      <c r="AR178" s="24"/>
      <c r="AS178" s="24">
        <f t="shared" si="133"/>
        <v>668.10000000000002</v>
      </c>
      <c r="AT178" s="24">
        <v>8231.5</v>
      </c>
      <c r="AU178" s="24"/>
      <c r="AV178" s="24">
        <f t="shared" si="134"/>
        <v>8231.5</v>
      </c>
      <c r="AW178" s="24"/>
      <c r="AX178" s="24">
        <f t="shared" si="135"/>
        <v>8231.5</v>
      </c>
      <c r="AY178" s="24"/>
      <c r="AZ178" s="24">
        <f t="shared" si="136"/>
        <v>8231.5</v>
      </c>
      <c r="BA178" s="24"/>
      <c r="BB178" s="24">
        <f t="shared" si="137"/>
        <v>8231.5</v>
      </c>
      <c r="BC178" s="24"/>
      <c r="BD178" s="25">
        <f t="shared" si="138"/>
        <v>8231.5</v>
      </c>
      <c r="BE178" s="24"/>
      <c r="BF178" s="24">
        <f t="shared" si="139"/>
        <v>8231.5</v>
      </c>
      <c r="BG178" s="24"/>
      <c r="BH178" s="24">
        <f t="shared" si="140"/>
        <v>8231.5</v>
      </c>
      <c r="BI178" s="4" t="s">
        <v>236</v>
      </c>
      <c r="BK178" s="39"/>
    </row>
    <row r="179" ht="51.75">
      <c r="A179" s="20" t="s">
        <v>237</v>
      </c>
      <c r="B179" s="37" t="s">
        <v>238</v>
      </c>
      <c r="C179" s="52" t="s">
        <v>35</v>
      </c>
      <c r="D179" s="24">
        <v>0</v>
      </c>
      <c r="E179" s="24"/>
      <c r="F179" s="24">
        <f t="shared" si="114"/>
        <v>0</v>
      </c>
      <c r="G179" s="24"/>
      <c r="H179" s="24">
        <f t="shared" si="115"/>
        <v>0</v>
      </c>
      <c r="I179" s="24"/>
      <c r="J179" s="24">
        <f t="shared" si="116"/>
        <v>0</v>
      </c>
      <c r="K179" s="24"/>
      <c r="L179" s="24">
        <f t="shared" si="117"/>
        <v>0</v>
      </c>
      <c r="M179" s="24"/>
      <c r="N179" s="24">
        <f t="shared" si="118"/>
        <v>0</v>
      </c>
      <c r="O179" s="24"/>
      <c r="P179" s="24">
        <f t="shared" si="119"/>
        <v>0</v>
      </c>
      <c r="Q179" s="24"/>
      <c r="R179" s="24">
        <f t="shared" si="120"/>
        <v>0</v>
      </c>
      <c r="S179" s="24"/>
      <c r="T179" s="24">
        <f t="shared" si="121"/>
        <v>0</v>
      </c>
      <c r="U179" s="24"/>
      <c r="V179" s="24">
        <f t="shared" si="122"/>
        <v>0</v>
      </c>
      <c r="W179" s="24"/>
      <c r="X179" s="24">
        <f t="shared" si="123"/>
        <v>0</v>
      </c>
      <c r="Y179" s="24">
        <v>0</v>
      </c>
      <c r="Z179" s="24"/>
      <c r="AA179" s="24">
        <f t="shared" si="124"/>
        <v>0</v>
      </c>
      <c r="AB179" s="24"/>
      <c r="AC179" s="24">
        <f t="shared" si="125"/>
        <v>0</v>
      </c>
      <c r="AD179" s="24"/>
      <c r="AE179" s="24">
        <f t="shared" si="126"/>
        <v>0</v>
      </c>
      <c r="AF179" s="24"/>
      <c r="AG179" s="24">
        <f t="shared" si="127"/>
        <v>0</v>
      </c>
      <c r="AH179" s="24"/>
      <c r="AI179" s="24">
        <f t="shared" si="128"/>
        <v>0</v>
      </c>
      <c r="AJ179" s="24"/>
      <c r="AK179" s="24">
        <f t="shared" si="129"/>
        <v>0</v>
      </c>
      <c r="AL179" s="24"/>
      <c r="AM179" s="24">
        <f t="shared" si="130"/>
        <v>0</v>
      </c>
      <c r="AN179" s="24"/>
      <c r="AO179" s="24">
        <f t="shared" si="131"/>
        <v>0</v>
      </c>
      <c r="AP179" s="24"/>
      <c r="AQ179" s="24">
        <f t="shared" si="132"/>
        <v>0</v>
      </c>
      <c r="AR179" s="24"/>
      <c r="AS179" s="24">
        <f t="shared" si="133"/>
        <v>0</v>
      </c>
      <c r="AT179" s="24">
        <v>675.79999999999995</v>
      </c>
      <c r="AU179" s="24"/>
      <c r="AV179" s="24">
        <f t="shared" si="134"/>
        <v>675.79999999999995</v>
      </c>
      <c r="AW179" s="24"/>
      <c r="AX179" s="24">
        <f t="shared" si="135"/>
        <v>675.79999999999995</v>
      </c>
      <c r="AY179" s="24"/>
      <c r="AZ179" s="24">
        <f t="shared" si="136"/>
        <v>675.79999999999995</v>
      </c>
      <c r="BA179" s="24"/>
      <c r="BB179" s="24">
        <f t="shared" si="137"/>
        <v>675.79999999999995</v>
      </c>
      <c r="BC179" s="24"/>
      <c r="BD179" s="25">
        <f t="shared" si="138"/>
        <v>675.79999999999995</v>
      </c>
      <c r="BE179" s="24"/>
      <c r="BF179" s="24">
        <f t="shared" si="139"/>
        <v>675.79999999999995</v>
      </c>
      <c r="BG179" s="24"/>
      <c r="BH179" s="24">
        <f t="shared" si="140"/>
        <v>675.79999999999995</v>
      </c>
      <c r="BI179" s="4" t="s">
        <v>239</v>
      </c>
      <c r="BK179" s="39"/>
    </row>
    <row r="180" ht="51.75">
      <c r="A180" s="20" t="s">
        <v>240</v>
      </c>
      <c r="B180" s="37" t="s">
        <v>241</v>
      </c>
      <c r="C180" s="52" t="s">
        <v>35</v>
      </c>
      <c r="D180" s="24">
        <v>0</v>
      </c>
      <c r="E180" s="24"/>
      <c r="F180" s="24">
        <f t="shared" si="114"/>
        <v>0</v>
      </c>
      <c r="G180" s="24"/>
      <c r="H180" s="24">
        <f t="shared" si="115"/>
        <v>0</v>
      </c>
      <c r="I180" s="24"/>
      <c r="J180" s="24">
        <f t="shared" si="116"/>
        <v>0</v>
      </c>
      <c r="K180" s="24"/>
      <c r="L180" s="24">
        <f t="shared" si="117"/>
        <v>0</v>
      </c>
      <c r="M180" s="24"/>
      <c r="N180" s="24">
        <f t="shared" si="118"/>
        <v>0</v>
      </c>
      <c r="O180" s="24"/>
      <c r="P180" s="24">
        <f t="shared" si="119"/>
        <v>0</v>
      </c>
      <c r="Q180" s="24"/>
      <c r="R180" s="24">
        <f t="shared" si="120"/>
        <v>0</v>
      </c>
      <c r="S180" s="24"/>
      <c r="T180" s="24">
        <f t="shared" si="121"/>
        <v>0</v>
      </c>
      <c r="U180" s="24"/>
      <c r="V180" s="24">
        <f t="shared" si="122"/>
        <v>0</v>
      </c>
      <c r="W180" s="24"/>
      <c r="X180" s="24">
        <f t="shared" si="123"/>
        <v>0</v>
      </c>
      <c r="Y180" s="24">
        <v>0</v>
      </c>
      <c r="Z180" s="24"/>
      <c r="AA180" s="24">
        <f t="shared" si="124"/>
        <v>0</v>
      </c>
      <c r="AB180" s="24"/>
      <c r="AC180" s="24">
        <f t="shared" si="125"/>
        <v>0</v>
      </c>
      <c r="AD180" s="24"/>
      <c r="AE180" s="24">
        <f t="shared" si="126"/>
        <v>0</v>
      </c>
      <c r="AF180" s="24"/>
      <c r="AG180" s="24">
        <f t="shared" si="127"/>
        <v>0</v>
      </c>
      <c r="AH180" s="24"/>
      <c r="AI180" s="24">
        <f t="shared" si="128"/>
        <v>0</v>
      </c>
      <c r="AJ180" s="24"/>
      <c r="AK180" s="24">
        <f t="shared" si="129"/>
        <v>0</v>
      </c>
      <c r="AL180" s="24"/>
      <c r="AM180" s="24">
        <f t="shared" si="130"/>
        <v>0</v>
      </c>
      <c r="AN180" s="24"/>
      <c r="AO180" s="24">
        <f t="shared" si="131"/>
        <v>0</v>
      </c>
      <c r="AP180" s="24"/>
      <c r="AQ180" s="24">
        <f t="shared" si="132"/>
        <v>0</v>
      </c>
      <c r="AR180" s="24"/>
      <c r="AS180" s="24">
        <f t="shared" si="133"/>
        <v>0</v>
      </c>
      <c r="AT180" s="24">
        <v>696.10000000000002</v>
      </c>
      <c r="AU180" s="24"/>
      <c r="AV180" s="24">
        <f t="shared" si="134"/>
        <v>696.10000000000002</v>
      </c>
      <c r="AW180" s="24"/>
      <c r="AX180" s="24">
        <f t="shared" si="135"/>
        <v>696.10000000000002</v>
      </c>
      <c r="AY180" s="24"/>
      <c r="AZ180" s="24">
        <f t="shared" si="136"/>
        <v>696.10000000000002</v>
      </c>
      <c r="BA180" s="24"/>
      <c r="BB180" s="24">
        <f t="shared" si="137"/>
        <v>696.10000000000002</v>
      </c>
      <c r="BC180" s="24"/>
      <c r="BD180" s="25">
        <f t="shared" si="138"/>
        <v>696.10000000000002</v>
      </c>
      <c r="BE180" s="24"/>
      <c r="BF180" s="24">
        <f t="shared" si="139"/>
        <v>696.10000000000002</v>
      </c>
      <c r="BG180" s="24"/>
      <c r="BH180" s="24">
        <f t="shared" si="140"/>
        <v>696.10000000000002</v>
      </c>
      <c r="BI180" s="4" t="s">
        <v>242</v>
      </c>
      <c r="BK180" s="39"/>
    </row>
    <row r="181" ht="51.75">
      <c r="A181" s="20" t="s">
        <v>243</v>
      </c>
      <c r="B181" s="37" t="s">
        <v>244</v>
      </c>
      <c r="C181" s="52" t="s">
        <v>35</v>
      </c>
      <c r="D181" s="24">
        <v>0</v>
      </c>
      <c r="E181" s="24"/>
      <c r="F181" s="24">
        <f t="shared" si="114"/>
        <v>0</v>
      </c>
      <c r="G181" s="24"/>
      <c r="H181" s="24">
        <f t="shared" si="115"/>
        <v>0</v>
      </c>
      <c r="I181" s="24"/>
      <c r="J181" s="24">
        <f t="shared" si="116"/>
        <v>0</v>
      </c>
      <c r="K181" s="24"/>
      <c r="L181" s="24">
        <f t="shared" si="117"/>
        <v>0</v>
      </c>
      <c r="M181" s="24"/>
      <c r="N181" s="24">
        <f t="shared" si="118"/>
        <v>0</v>
      </c>
      <c r="O181" s="24"/>
      <c r="P181" s="24">
        <f t="shared" si="119"/>
        <v>0</v>
      </c>
      <c r="Q181" s="24"/>
      <c r="R181" s="24">
        <f t="shared" si="120"/>
        <v>0</v>
      </c>
      <c r="S181" s="24"/>
      <c r="T181" s="24">
        <f t="shared" si="121"/>
        <v>0</v>
      </c>
      <c r="U181" s="24"/>
      <c r="V181" s="24">
        <f t="shared" si="122"/>
        <v>0</v>
      </c>
      <c r="W181" s="24"/>
      <c r="X181" s="24">
        <f t="shared" si="123"/>
        <v>0</v>
      </c>
      <c r="Y181" s="24">
        <v>0</v>
      </c>
      <c r="Z181" s="24"/>
      <c r="AA181" s="24">
        <f t="shared" si="124"/>
        <v>0</v>
      </c>
      <c r="AB181" s="24"/>
      <c r="AC181" s="24">
        <f t="shared" si="125"/>
        <v>0</v>
      </c>
      <c r="AD181" s="24"/>
      <c r="AE181" s="24">
        <f t="shared" si="126"/>
        <v>0</v>
      </c>
      <c r="AF181" s="24"/>
      <c r="AG181" s="24">
        <f t="shared" si="127"/>
        <v>0</v>
      </c>
      <c r="AH181" s="24"/>
      <c r="AI181" s="24">
        <f t="shared" si="128"/>
        <v>0</v>
      </c>
      <c r="AJ181" s="24"/>
      <c r="AK181" s="24">
        <f t="shared" si="129"/>
        <v>0</v>
      </c>
      <c r="AL181" s="24"/>
      <c r="AM181" s="24">
        <f t="shared" si="130"/>
        <v>0</v>
      </c>
      <c r="AN181" s="24"/>
      <c r="AO181" s="24">
        <f t="shared" si="131"/>
        <v>0</v>
      </c>
      <c r="AP181" s="24"/>
      <c r="AQ181" s="24">
        <f t="shared" si="132"/>
        <v>0</v>
      </c>
      <c r="AR181" s="24"/>
      <c r="AS181" s="24">
        <f t="shared" si="133"/>
        <v>0</v>
      </c>
      <c r="AT181" s="24">
        <v>696.10000000000002</v>
      </c>
      <c r="AU181" s="24"/>
      <c r="AV181" s="24">
        <f t="shared" si="134"/>
        <v>696.10000000000002</v>
      </c>
      <c r="AW181" s="24"/>
      <c r="AX181" s="24">
        <f t="shared" si="135"/>
        <v>696.10000000000002</v>
      </c>
      <c r="AY181" s="24"/>
      <c r="AZ181" s="24">
        <f t="shared" si="136"/>
        <v>696.10000000000002</v>
      </c>
      <c r="BA181" s="24"/>
      <c r="BB181" s="24">
        <f t="shared" si="137"/>
        <v>696.10000000000002</v>
      </c>
      <c r="BC181" s="24"/>
      <c r="BD181" s="25">
        <f t="shared" si="138"/>
        <v>696.10000000000002</v>
      </c>
      <c r="BE181" s="24"/>
      <c r="BF181" s="24">
        <f t="shared" si="139"/>
        <v>696.10000000000002</v>
      </c>
      <c r="BG181" s="24"/>
      <c r="BH181" s="24">
        <f t="shared" si="140"/>
        <v>696.10000000000002</v>
      </c>
      <c r="BI181" s="4" t="s">
        <v>245</v>
      </c>
      <c r="BK181" s="39"/>
    </row>
    <row r="182" ht="51.75">
      <c r="A182" s="20" t="s">
        <v>246</v>
      </c>
      <c r="B182" s="37" t="s">
        <v>247</v>
      </c>
      <c r="C182" s="52" t="s">
        <v>35</v>
      </c>
      <c r="D182" s="24"/>
      <c r="E182" s="24"/>
      <c r="F182" s="24"/>
      <c r="G182" s="24">
        <v>7704.7619999999997</v>
      </c>
      <c r="H182" s="24">
        <f t="shared" si="115"/>
        <v>7704.7619999999997</v>
      </c>
      <c r="I182" s="24"/>
      <c r="J182" s="24">
        <f t="shared" si="116"/>
        <v>7704.7619999999997</v>
      </c>
      <c r="K182" s="24"/>
      <c r="L182" s="24">
        <f t="shared" si="117"/>
        <v>7704.7619999999997</v>
      </c>
      <c r="M182" s="24"/>
      <c r="N182" s="24">
        <f t="shared" si="118"/>
        <v>7704.7619999999997</v>
      </c>
      <c r="O182" s="24"/>
      <c r="P182" s="24">
        <f t="shared" si="119"/>
        <v>7704.7619999999997</v>
      </c>
      <c r="Q182" s="24"/>
      <c r="R182" s="24">
        <f t="shared" si="120"/>
        <v>7704.7619999999997</v>
      </c>
      <c r="S182" s="24"/>
      <c r="T182" s="24">
        <f t="shared" si="121"/>
        <v>7704.7619999999997</v>
      </c>
      <c r="U182" s="24"/>
      <c r="V182" s="24">
        <f t="shared" si="122"/>
        <v>7704.7619999999997</v>
      </c>
      <c r="W182" s="24"/>
      <c r="X182" s="24">
        <f t="shared" si="123"/>
        <v>7704.7619999999997</v>
      </c>
      <c r="Y182" s="24"/>
      <c r="Z182" s="24"/>
      <c r="AA182" s="24"/>
      <c r="AB182" s="24"/>
      <c r="AC182" s="24">
        <f t="shared" si="125"/>
        <v>0</v>
      </c>
      <c r="AD182" s="24"/>
      <c r="AE182" s="24">
        <f t="shared" si="126"/>
        <v>0</v>
      </c>
      <c r="AF182" s="24"/>
      <c r="AG182" s="24">
        <f t="shared" si="127"/>
        <v>0</v>
      </c>
      <c r="AH182" s="24"/>
      <c r="AI182" s="24">
        <f t="shared" si="128"/>
        <v>0</v>
      </c>
      <c r="AJ182" s="24"/>
      <c r="AK182" s="24">
        <f t="shared" si="129"/>
        <v>0</v>
      </c>
      <c r="AL182" s="24"/>
      <c r="AM182" s="24">
        <f t="shared" si="130"/>
        <v>0</v>
      </c>
      <c r="AN182" s="24"/>
      <c r="AO182" s="24">
        <f t="shared" si="131"/>
        <v>0</v>
      </c>
      <c r="AP182" s="24"/>
      <c r="AQ182" s="24">
        <f t="shared" si="132"/>
        <v>0</v>
      </c>
      <c r="AR182" s="24"/>
      <c r="AS182" s="24">
        <f t="shared" si="133"/>
        <v>0</v>
      </c>
      <c r="AT182" s="24"/>
      <c r="AU182" s="24"/>
      <c r="AV182" s="24"/>
      <c r="AW182" s="24"/>
      <c r="AX182" s="24">
        <f t="shared" si="135"/>
        <v>0</v>
      </c>
      <c r="AY182" s="24"/>
      <c r="AZ182" s="24">
        <f t="shared" si="136"/>
        <v>0</v>
      </c>
      <c r="BA182" s="24"/>
      <c r="BB182" s="24">
        <f t="shared" si="137"/>
        <v>0</v>
      </c>
      <c r="BC182" s="24"/>
      <c r="BD182" s="25">
        <f t="shared" si="138"/>
        <v>0</v>
      </c>
      <c r="BE182" s="24"/>
      <c r="BF182" s="24">
        <f t="shared" si="139"/>
        <v>0</v>
      </c>
      <c r="BG182" s="24"/>
      <c r="BH182" s="24">
        <f t="shared" si="140"/>
        <v>0</v>
      </c>
      <c r="BI182" s="4" t="s">
        <v>248</v>
      </c>
      <c r="BK182" s="39"/>
    </row>
    <row r="183" ht="17.25">
      <c r="A183" s="20"/>
      <c r="B183" s="37" t="s">
        <v>249</v>
      </c>
      <c r="C183" s="69" t="s">
        <v>26</v>
      </c>
      <c r="D183" s="24">
        <f>D184+D185+D186+D187+D188</f>
        <v>87804.5</v>
      </c>
      <c r="E183" s="24">
        <f>E184+E185+E186+E187+E188</f>
        <v>0</v>
      </c>
      <c r="F183" s="24">
        <f t="shared" si="114"/>
        <v>87804.5</v>
      </c>
      <c r="G183" s="24">
        <f>G184+G185+G186+G187+G188</f>
        <v>0</v>
      </c>
      <c r="H183" s="24">
        <f t="shared" si="115"/>
        <v>87804.5</v>
      </c>
      <c r="I183" s="24">
        <f>I184+I185+I186+I187+I188</f>
        <v>0</v>
      </c>
      <c r="J183" s="24">
        <f t="shared" si="116"/>
        <v>87804.5</v>
      </c>
      <c r="K183" s="24">
        <f>K184+K185+K186+K187+K188</f>
        <v>-12157.376</v>
      </c>
      <c r="L183" s="24">
        <f t="shared" si="117"/>
        <v>75647.123999999996</v>
      </c>
      <c r="M183" s="24">
        <f>M184+M185+M186+M187+M188</f>
        <v>12157.376</v>
      </c>
      <c r="N183" s="24">
        <f t="shared" si="118"/>
        <v>87804.5</v>
      </c>
      <c r="O183" s="24">
        <f>O184+O185+O186+O187+O188</f>
        <v>0</v>
      </c>
      <c r="P183" s="24">
        <f t="shared" si="119"/>
        <v>87804.5</v>
      </c>
      <c r="Q183" s="24">
        <f>Q184+Q185+Q186+Q187+Q188</f>
        <v>0</v>
      </c>
      <c r="R183" s="24">
        <f t="shared" si="120"/>
        <v>87804.5</v>
      </c>
      <c r="S183" s="24">
        <f>S184+S185+S186+S187+S188</f>
        <v>0</v>
      </c>
      <c r="T183" s="24">
        <f t="shared" si="121"/>
        <v>87804.5</v>
      </c>
      <c r="U183" s="24">
        <f>U184+U185+U186+U187+U188</f>
        <v>0</v>
      </c>
      <c r="V183" s="24">
        <f t="shared" si="122"/>
        <v>87804.5</v>
      </c>
      <c r="W183" s="24">
        <f>W184+W185+W186+W187+W188</f>
        <v>0</v>
      </c>
      <c r="X183" s="24">
        <f t="shared" si="123"/>
        <v>87804.5</v>
      </c>
      <c r="Y183" s="24">
        <f>Y184+Y185+Y186+Y187+Y188</f>
        <v>31210.5</v>
      </c>
      <c r="Z183" s="24">
        <f>Z184+Z185+Z186+Z187+Z188</f>
        <v>0</v>
      </c>
      <c r="AA183" s="24">
        <f t="shared" si="124"/>
        <v>31210.5</v>
      </c>
      <c r="AB183" s="24">
        <f>AB184+AB185+AB186+AB187+AB188</f>
        <v>0</v>
      </c>
      <c r="AC183" s="24">
        <f t="shared" si="125"/>
        <v>31210.5</v>
      </c>
      <c r="AD183" s="24">
        <f>AD184+AD185+AD186+AD187+AD188</f>
        <v>0</v>
      </c>
      <c r="AE183" s="24">
        <f t="shared" si="126"/>
        <v>31210.5</v>
      </c>
      <c r="AF183" s="24">
        <f>AF184+AF185+AF186+AF187+AF188</f>
        <v>0</v>
      </c>
      <c r="AG183" s="24">
        <f t="shared" si="127"/>
        <v>31210.5</v>
      </c>
      <c r="AH183" s="24">
        <f>AH184+AH185+AH186+AH187+AH188</f>
        <v>0</v>
      </c>
      <c r="AI183" s="24">
        <f t="shared" si="128"/>
        <v>31210.5</v>
      </c>
      <c r="AJ183" s="24">
        <f>AJ184+AJ185+AJ186+AJ187+AJ188</f>
        <v>0</v>
      </c>
      <c r="AK183" s="24">
        <f t="shared" si="129"/>
        <v>31210.5</v>
      </c>
      <c r="AL183" s="24">
        <f>AL184+AL185+AL186+AL187+AL188</f>
        <v>0</v>
      </c>
      <c r="AM183" s="24">
        <f t="shared" si="130"/>
        <v>31210.5</v>
      </c>
      <c r="AN183" s="24">
        <f>AN184+AN185+AN186+AN187+AN188</f>
        <v>0</v>
      </c>
      <c r="AO183" s="24">
        <f t="shared" si="131"/>
        <v>31210.5</v>
      </c>
      <c r="AP183" s="24">
        <f>AP184+AP185+AP186+AP187+AP188</f>
        <v>0</v>
      </c>
      <c r="AQ183" s="24">
        <f t="shared" si="132"/>
        <v>31210.5</v>
      </c>
      <c r="AR183" s="24">
        <f>AR184+AR185+AR186+AR187+AR188</f>
        <v>0</v>
      </c>
      <c r="AS183" s="24">
        <f t="shared" si="133"/>
        <v>31210.5</v>
      </c>
      <c r="AT183" s="24">
        <f>AT184+AT185+AT186+AT187+AT188</f>
        <v>32708.599999999999</v>
      </c>
      <c r="AU183" s="24">
        <f>AU184+AU185+AU186+AU187+AU188</f>
        <v>0</v>
      </c>
      <c r="AV183" s="24">
        <f t="shared" si="134"/>
        <v>32708.599999999999</v>
      </c>
      <c r="AW183" s="24">
        <f>AW184+AW185+AW186+AW187+AW188</f>
        <v>0</v>
      </c>
      <c r="AX183" s="24">
        <f t="shared" si="135"/>
        <v>32708.599999999999</v>
      </c>
      <c r="AY183" s="24">
        <f>AY184+AY185+AY186+AY187+AY188</f>
        <v>0</v>
      </c>
      <c r="AZ183" s="24">
        <f t="shared" si="136"/>
        <v>32708.599999999999</v>
      </c>
      <c r="BA183" s="24">
        <f>BA184+BA185+BA186+BA187+BA188</f>
        <v>0</v>
      </c>
      <c r="BB183" s="24">
        <f t="shared" si="137"/>
        <v>32708.599999999999</v>
      </c>
      <c r="BC183" s="24">
        <f>BC184+BC185+BC186+BC187+BC188</f>
        <v>0</v>
      </c>
      <c r="BD183" s="25">
        <f t="shared" si="138"/>
        <v>32708.599999999999</v>
      </c>
      <c r="BE183" s="24">
        <f>BE184+BE185+BE186+BE187+BE188</f>
        <v>0</v>
      </c>
      <c r="BF183" s="24">
        <f t="shared" si="139"/>
        <v>32708.599999999999</v>
      </c>
      <c r="BG183" s="24">
        <f>BG184+BG185+BG186+BG187+BG188</f>
        <v>0</v>
      </c>
      <c r="BH183" s="24">
        <f t="shared" si="140"/>
        <v>32708.599999999999</v>
      </c>
      <c r="BK183" s="39"/>
    </row>
    <row r="184" ht="51.75">
      <c r="A184" s="20" t="s">
        <v>250</v>
      </c>
      <c r="B184" s="37" t="s">
        <v>251</v>
      </c>
      <c r="C184" s="52" t="s">
        <v>35</v>
      </c>
      <c r="D184" s="24">
        <v>28242.400000000001</v>
      </c>
      <c r="E184" s="24"/>
      <c r="F184" s="24">
        <f t="shared" si="114"/>
        <v>28242.400000000001</v>
      </c>
      <c r="G184" s="24"/>
      <c r="H184" s="24">
        <f t="shared" si="115"/>
        <v>28242.400000000001</v>
      </c>
      <c r="I184" s="24"/>
      <c r="J184" s="24">
        <f t="shared" si="116"/>
        <v>28242.400000000001</v>
      </c>
      <c r="K184" s="24">
        <v>-4183.5699999999997</v>
      </c>
      <c r="L184" s="24">
        <f t="shared" si="117"/>
        <v>24058.830000000002</v>
      </c>
      <c r="M184" s="24">
        <v>4183.5699999999997</v>
      </c>
      <c r="N184" s="24">
        <f t="shared" si="118"/>
        <v>28242.400000000001</v>
      </c>
      <c r="O184" s="24"/>
      <c r="P184" s="24">
        <f t="shared" si="119"/>
        <v>28242.400000000001</v>
      </c>
      <c r="Q184" s="24"/>
      <c r="R184" s="24">
        <f t="shared" si="120"/>
        <v>28242.400000000001</v>
      </c>
      <c r="S184" s="24"/>
      <c r="T184" s="24">
        <f t="shared" si="121"/>
        <v>28242.400000000001</v>
      </c>
      <c r="U184" s="24"/>
      <c r="V184" s="24">
        <f t="shared" si="122"/>
        <v>28242.400000000001</v>
      </c>
      <c r="W184" s="24"/>
      <c r="X184" s="24">
        <f t="shared" si="123"/>
        <v>28242.400000000001</v>
      </c>
      <c r="Y184" s="24">
        <v>0</v>
      </c>
      <c r="Z184" s="24"/>
      <c r="AA184" s="24">
        <f t="shared" si="124"/>
        <v>0</v>
      </c>
      <c r="AB184" s="24"/>
      <c r="AC184" s="24">
        <f t="shared" si="125"/>
        <v>0</v>
      </c>
      <c r="AD184" s="24"/>
      <c r="AE184" s="24">
        <f t="shared" si="126"/>
        <v>0</v>
      </c>
      <c r="AF184" s="24"/>
      <c r="AG184" s="24">
        <f t="shared" si="127"/>
        <v>0</v>
      </c>
      <c r="AH184" s="24"/>
      <c r="AI184" s="24">
        <f t="shared" si="128"/>
        <v>0</v>
      </c>
      <c r="AJ184" s="24"/>
      <c r="AK184" s="24">
        <f t="shared" si="129"/>
        <v>0</v>
      </c>
      <c r="AL184" s="24"/>
      <c r="AM184" s="24">
        <f t="shared" si="130"/>
        <v>0</v>
      </c>
      <c r="AN184" s="24"/>
      <c r="AO184" s="24">
        <f t="shared" si="131"/>
        <v>0</v>
      </c>
      <c r="AP184" s="24"/>
      <c r="AQ184" s="24">
        <f t="shared" si="132"/>
        <v>0</v>
      </c>
      <c r="AR184" s="24"/>
      <c r="AS184" s="24">
        <f t="shared" si="133"/>
        <v>0</v>
      </c>
      <c r="AT184" s="24">
        <v>0</v>
      </c>
      <c r="AU184" s="24"/>
      <c r="AV184" s="24">
        <f t="shared" si="134"/>
        <v>0</v>
      </c>
      <c r="AW184" s="24"/>
      <c r="AX184" s="24">
        <f t="shared" si="135"/>
        <v>0</v>
      </c>
      <c r="AY184" s="24"/>
      <c r="AZ184" s="24">
        <f t="shared" si="136"/>
        <v>0</v>
      </c>
      <c r="BA184" s="24"/>
      <c r="BB184" s="24">
        <f t="shared" si="137"/>
        <v>0</v>
      </c>
      <c r="BC184" s="24"/>
      <c r="BD184" s="25">
        <f t="shared" si="138"/>
        <v>0</v>
      </c>
      <c r="BE184" s="24"/>
      <c r="BF184" s="24">
        <f t="shared" si="139"/>
        <v>0</v>
      </c>
      <c r="BG184" s="24"/>
      <c r="BH184" s="24">
        <f t="shared" si="140"/>
        <v>0</v>
      </c>
      <c r="BI184" s="4" t="s">
        <v>252</v>
      </c>
      <c r="BK184" s="39"/>
    </row>
    <row r="185" ht="51.75">
      <c r="A185" s="20" t="s">
        <v>253</v>
      </c>
      <c r="B185" s="37" t="s">
        <v>254</v>
      </c>
      <c r="C185" s="52" t="s">
        <v>35</v>
      </c>
      <c r="D185" s="24">
        <v>29781.099999999999</v>
      </c>
      <c r="E185" s="24"/>
      <c r="F185" s="24">
        <f t="shared" si="114"/>
        <v>29781.099999999999</v>
      </c>
      <c r="G185" s="24"/>
      <c r="H185" s="24">
        <f t="shared" si="115"/>
        <v>29781.099999999999</v>
      </c>
      <c r="I185" s="24"/>
      <c r="J185" s="24">
        <f t="shared" si="116"/>
        <v>29781.099999999999</v>
      </c>
      <c r="K185" s="24">
        <v>-3986.9029999999998</v>
      </c>
      <c r="L185" s="24">
        <f t="shared" si="117"/>
        <v>25794.197</v>
      </c>
      <c r="M185" s="24">
        <v>3986.9029999999998</v>
      </c>
      <c r="N185" s="24">
        <f t="shared" si="118"/>
        <v>29781.099999999999</v>
      </c>
      <c r="O185" s="24"/>
      <c r="P185" s="24">
        <f t="shared" si="119"/>
        <v>29781.099999999999</v>
      </c>
      <c r="Q185" s="24"/>
      <c r="R185" s="24">
        <f t="shared" si="120"/>
        <v>29781.099999999999</v>
      </c>
      <c r="S185" s="24"/>
      <c r="T185" s="24">
        <f t="shared" si="121"/>
        <v>29781.099999999999</v>
      </c>
      <c r="U185" s="24"/>
      <c r="V185" s="24">
        <f t="shared" si="122"/>
        <v>29781.099999999999</v>
      </c>
      <c r="W185" s="24"/>
      <c r="X185" s="24">
        <f t="shared" si="123"/>
        <v>29781.099999999999</v>
      </c>
      <c r="Y185" s="24">
        <v>0</v>
      </c>
      <c r="Z185" s="24"/>
      <c r="AA185" s="24">
        <f t="shared" si="124"/>
        <v>0</v>
      </c>
      <c r="AB185" s="24"/>
      <c r="AC185" s="24">
        <f t="shared" si="125"/>
        <v>0</v>
      </c>
      <c r="AD185" s="24"/>
      <c r="AE185" s="24">
        <f t="shared" si="126"/>
        <v>0</v>
      </c>
      <c r="AF185" s="24"/>
      <c r="AG185" s="24">
        <f t="shared" si="127"/>
        <v>0</v>
      </c>
      <c r="AH185" s="24"/>
      <c r="AI185" s="24">
        <f t="shared" si="128"/>
        <v>0</v>
      </c>
      <c r="AJ185" s="24"/>
      <c r="AK185" s="24">
        <f t="shared" si="129"/>
        <v>0</v>
      </c>
      <c r="AL185" s="24"/>
      <c r="AM185" s="24">
        <f t="shared" si="130"/>
        <v>0</v>
      </c>
      <c r="AN185" s="24"/>
      <c r="AO185" s="24">
        <f t="shared" si="131"/>
        <v>0</v>
      </c>
      <c r="AP185" s="24"/>
      <c r="AQ185" s="24">
        <f t="shared" si="132"/>
        <v>0</v>
      </c>
      <c r="AR185" s="24"/>
      <c r="AS185" s="24">
        <f t="shared" si="133"/>
        <v>0</v>
      </c>
      <c r="AT185" s="24">
        <v>0</v>
      </c>
      <c r="AU185" s="24"/>
      <c r="AV185" s="24">
        <f t="shared" si="134"/>
        <v>0</v>
      </c>
      <c r="AW185" s="24"/>
      <c r="AX185" s="24">
        <f t="shared" si="135"/>
        <v>0</v>
      </c>
      <c r="AY185" s="24"/>
      <c r="AZ185" s="24">
        <f t="shared" si="136"/>
        <v>0</v>
      </c>
      <c r="BA185" s="24"/>
      <c r="BB185" s="24">
        <f t="shared" si="137"/>
        <v>0</v>
      </c>
      <c r="BC185" s="24"/>
      <c r="BD185" s="25">
        <f t="shared" si="138"/>
        <v>0</v>
      </c>
      <c r="BE185" s="24"/>
      <c r="BF185" s="24">
        <f t="shared" si="139"/>
        <v>0</v>
      </c>
      <c r="BG185" s="24"/>
      <c r="BH185" s="24">
        <f t="shared" si="140"/>
        <v>0</v>
      </c>
      <c r="BI185" s="4" t="s">
        <v>255</v>
      </c>
      <c r="BK185" s="39"/>
    </row>
    <row r="186" ht="51.75">
      <c r="A186" s="20" t="s">
        <v>256</v>
      </c>
      <c r="B186" s="37" t="s">
        <v>257</v>
      </c>
      <c r="C186" s="52" t="s">
        <v>35</v>
      </c>
      <c r="D186" s="24">
        <v>29781</v>
      </c>
      <c r="E186" s="24"/>
      <c r="F186" s="24">
        <f t="shared" si="114"/>
        <v>29781</v>
      </c>
      <c r="G186" s="24"/>
      <c r="H186" s="24">
        <f t="shared" si="115"/>
        <v>29781</v>
      </c>
      <c r="I186" s="24"/>
      <c r="J186" s="24">
        <f t="shared" si="116"/>
        <v>29781</v>
      </c>
      <c r="K186" s="24">
        <v>-3986.9029999999998</v>
      </c>
      <c r="L186" s="24">
        <f t="shared" si="117"/>
        <v>25794.097000000002</v>
      </c>
      <c r="M186" s="24">
        <v>3986.9029999999998</v>
      </c>
      <c r="N186" s="24">
        <f t="shared" si="118"/>
        <v>29781</v>
      </c>
      <c r="O186" s="24"/>
      <c r="P186" s="24">
        <f t="shared" si="119"/>
        <v>29781</v>
      </c>
      <c r="Q186" s="24"/>
      <c r="R186" s="24">
        <f t="shared" si="120"/>
        <v>29781</v>
      </c>
      <c r="S186" s="24"/>
      <c r="T186" s="24">
        <f t="shared" si="121"/>
        <v>29781</v>
      </c>
      <c r="U186" s="24"/>
      <c r="V186" s="24">
        <f t="shared" si="122"/>
        <v>29781</v>
      </c>
      <c r="W186" s="24"/>
      <c r="X186" s="24">
        <f t="shared" si="123"/>
        <v>29781</v>
      </c>
      <c r="Y186" s="24">
        <v>0</v>
      </c>
      <c r="Z186" s="24"/>
      <c r="AA186" s="24">
        <f t="shared" si="124"/>
        <v>0</v>
      </c>
      <c r="AB186" s="24"/>
      <c r="AC186" s="24">
        <f t="shared" si="125"/>
        <v>0</v>
      </c>
      <c r="AD186" s="24"/>
      <c r="AE186" s="24">
        <f t="shared" si="126"/>
        <v>0</v>
      </c>
      <c r="AF186" s="24"/>
      <c r="AG186" s="24">
        <f t="shared" si="127"/>
        <v>0</v>
      </c>
      <c r="AH186" s="24"/>
      <c r="AI186" s="24">
        <f t="shared" si="128"/>
        <v>0</v>
      </c>
      <c r="AJ186" s="24"/>
      <c r="AK186" s="24">
        <f t="shared" si="129"/>
        <v>0</v>
      </c>
      <c r="AL186" s="24"/>
      <c r="AM186" s="24">
        <f t="shared" si="130"/>
        <v>0</v>
      </c>
      <c r="AN186" s="24"/>
      <c r="AO186" s="24">
        <f t="shared" si="131"/>
        <v>0</v>
      </c>
      <c r="AP186" s="24"/>
      <c r="AQ186" s="24">
        <f t="shared" si="132"/>
        <v>0</v>
      </c>
      <c r="AR186" s="24"/>
      <c r="AS186" s="24">
        <f t="shared" si="133"/>
        <v>0</v>
      </c>
      <c r="AT186" s="24">
        <v>0</v>
      </c>
      <c r="AU186" s="24"/>
      <c r="AV186" s="24">
        <f t="shared" si="134"/>
        <v>0</v>
      </c>
      <c r="AW186" s="24"/>
      <c r="AX186" s="24">
        <f t="shared" si="135"/>
        <v>0</v>
      </c>
      <c r="AY186" s="24"/>
      <c r="AZ186" s="24">
        <f t="shared" si="136"/>
        <v>0</v>
      </c>
      <c r="BA186" s="24"/>
      <c r="BB186" s="24">
        <f t="shared" si="137"/>
        <v>0</v>
      </c>
      <c r="BC186" s="24"/>
      <c r="BD186" s="25">
        <f t="shared" si="138"/>
        <v>0</v>
      </c>
      <c r="BE186" s="24"/>
      <c r="BF186" s="24">
        <f t="shared" si="139"/>
        <v>0</v>
      </c>
      <c r="BG186" s="24"/>
      <c r="BH186" s="24">
        <f t="shared" si="140"/>
        <v>0</v>
      </c>
      <c r="BI186" s="4" t="s">
        <v>258</v>
      </c>
      <c r="BK186" s="39"/>
    </row>
    <row r="187" ht="51.75">
      <c r="A187" s="20" t="s">
        <v>259</v>
      </c>
      <c r="B187" s="37" t="s">
        <v>260</v>
      </c>
      <c r="C187" s="52" t="s">
        <v>35</v>
      </c>
      <c r="D187" s="24">
        <v>0</v>
      </c>
      <c r="E187" s="24"/>
      <c r="F187" s="24">
        <f t="shared" si="114"/>
        <v>0</v>
      </c>
      <c r="G187" s="24"/>
      <c r="H187" s="24">
        <f t="shared" si="115"/>
        <v>0</v>
      </c>
      <c r="I187" s="24"/>
      <c r="J187" s="24">
        <f t="shared" si="116"/>
        <v>0</v>
      </c>
      <c r="K187" s="24"/>
      <c r="L187" s="24">
        <f t="shared" si="117"/>
        <v>0</v>
      </c>
      <c r="M187" s="24"/>
      <c r="N187" s="24">
        <f t="shared" si="118"/>
        <v>0</v>
      </c>
      <c r="O187" s="24"/>
      <c r="P187" s="24">
        <f t="shared" si="119"/>
        <v>0</v>
      </c>
      <c r="Q187" s="24"/>
      <c r="R187" s="24">
        <f t="shared" si="120"/>
        <v>0</v>
      </c>
      <c r="S187" s="24"/>
      <c r="T187" s="24">
        <f t="shared" si="121"/>
        <v>0</v>
      </c>
      <c r="U187" s="24"/>
      <c r="V187" s="24">
        <f t="shared" si="122"/>
        <v>0</v>
      </c>
      <c r="W187" s="24"/>
      <c r="X187" s="24">
        <f t="shared" si="123"/>
        <v>0</v>
      </c>
      <c r="Y187" s="24">
        <v>31210.5</v>
      </c>
      <c r="Z187" s="24"/>
      <c r="AA187" s="24">
        <f t="shared" si="124"/>
        <v>31210.5</v>
      </c>
      <c r="AB187" s="24"/>
      <c r="AC187" s="24">
        <f t="shared" si="125"/>
        <v>31210.5</v>
      </c>
      <c r="AD187" s="24"/>
      <c r="AE187" s="24">
        <f t="shared" si="126"/>
        <v>31210.5</v>
      </c>
      <c r="AF187" s="24"/>
      <c r="AG187" s="24">
        <f t="shared" si="127"/>
        <v>31210.5</v>
      </c>
      <c r="AH187" s="24"/>
      <c r="AI187" s="24">
        <f t="shared" si="128"/>
        <v>31210.5</v>
      </c>
      <c r="AJ187" s="24"/>
      <c r="AK187" s="24">
        <f t="shared" si="129"/>
        <v>31210.5</v>
      </c>
      <c r="AL187" s="24"/>
      <c r="AM187" s="24">
        <f t="shared" si="130"/>
        <v>31210.5</v>
      </c>
      <c r="AN187" s="24"/>
      <c r="AO187" s="24">
        <f t="shared" si="131"/>
        <v>31210.5</v>
      </c>
      <c r="AP187" s="24"/>
      <c r="AQ187" s="24">
        <f t="shared" si="132"/>
        <v>31210.5</v>
      </c>
      <c r="AR187" s="24"/>
      <c r="AS187" s="24">
        <f t="shared" si="133"/>
        <v>31210.5</v>
      </c>
      <c r="AT187" s="24">
        <v>0</v>
      </c>
      <c r="AU187" s="24"/>
      <c r="AV187" s="24">
        <f t="shared" si="134"/>
        <v>0</v>
      </c>
      <c r="AW187" s="24"/>
      <c r="AX187" s="24">
        <f t="shared" si="135"/>
        <v>0</v>
      </c>
      <c r="AY187" s="24"/>
      <c r="AZ187" s="24">
        <f t="shared" si="136"/>
        <v>0</v>
      </c>
      <c r="BA187" s="24"/>
      <c r="BB187" s="24">
        <f t="shared" si="137"/>
        <v>0</v>
      </c>
      <c r="BC187" s="24"/>
      <c r="BD187" s="25">
        <f t="shared" si="138"/>
        <v>0</v>
      </c>
      <c r="BE187" s="24"/>
      <c r="BF187" s="24">
        <f t="shared" si="139"/>
        <v>0</v>
      </c>
      <c r="BG187" s="24"/>
      <c r="BH187" s="24">
        <f t="shared" si="140"/>
        <v>0</v>
      </c>
      <c r="BI187" s="4" t="s">
        <v>261</v>
      </c>
      <c r="BK187" s="39"/>
    </row>
    <row r="188" ht="51.75">
      <c r="A188" s="20" t="s">
        <v>262</v>
      </c>
      <c r="B188" s="37" t="s">
        <v>263</v>
      </c>
      <c r="C188" s="52" t="s">
        <v>35</v>
      </c>
      <c r="D188" s="24">
        <v>0</v>
      </c>
      <c r="E188" s="24"/>
      <c r="F188" s="24">
        <f t="shared" si="114"/>
        <v>0</v>
      </c>
      <c r="G188" s="24"/>
      <c r="H188" s="24">
        <f t="shared" si="115"/>
        <v>0</v>
      </c>
      <c r="I188" s="24"/>
      <c r="J188" s="24">
        <f t="shared" si="116"/>
        <v>0</v>
      </c>
      <c r="K188" s="24"/>
      <c r="L188" s="24">
        <f t="shared" si="117"/>
        <v>0</v>
      </c>
      <c r="M188" s="24"/>
      <c r="N188" s="24">
        <f t="shared" si="118"/>
        <v>0</v>
      </c>
      <c r="O188" s="24"/>
      <c r="P188" s="24">
        <f t="shared" si="119"/>
        <v>0</v>
      </c>
      <c r="Q188" s="24"/>
      <c r="R188" s="24">
        <f t="shared" si="120"/>
        <v>0</v>
      </c>
      <c r="S188" s="24"/>
      <c r="T188" s="24">
        <f t="shared" si="121"/>
        <v>0</v>
      </c>
      <c r="U188" s="24"/>
      <c r="V188" s="24">
        <f t="shared" si="122"/>
        <v>0</v>
      </c>
      <c r="W188" s="24"/>
      <c r="X188" s="24">
        <f t="shared" si="123"/>
        <v>0</v>
      </c>
      <c r="Y188" s="24">
        <v>0</v>
      </c>
      <c r="Z188" s="24"/>
      <c r="AA188" s="24">
        <f t="shared" si="124"/>
        <v>0</v>
      </c>
      <c r="AB188" s="24"/>
      <c r="AC188" s="24">
        <f t="shared" si="125"/>
        <v>0</v>
      </c>
      <c r="AD188" s="24"/>
      <c r="AE188" s="24">
        <f t="shared" si="126"/>
        <v>0</v>
      </c>
      <c r="AF188" s="24"/>
      <c r="AG188" s="24">
        <f t="shared" si="127"/>
        <v>0</v>
      </c>
      <c r="AH188" s="24"/>
      <c r="AI188" s="24">
        <f t="shared" si="128"/>
        <v>0</v>
      </c>
      <c r="AJ188" s="24"/>
      <c r="AK188" s="24">
        <f t="shared" si="129"/>
        <v>0</v>
      </c>
      <c r="AL188" s="24"/>
      <c r="AM188" s="24">
        <f t="shared" si="130"/>
        <v>0</v>
      </c>
      <c r="AN188" s="24"/>
      <c r="AO188" s="24">
        <f t="shared" si="131"/>
        <v>0</v>
      </c>
      <c r="AP188" s="24"/>
      <c r="AQ188" s="24">
        <f t="shared" si="132"/>
        <v>0</v>
      </c>
      <c r="AR188" s="24"/>
      <c r="AS188" s="24">
        <f t="shared" si="133"/>
        <v>0</v>
      </c>
      <c r="AT188" s="24">
        <v>32708.599999999999</v>
      </c>
      <c r="AU188" s="24"/>
      <c r="AV188" s="24">
        <f t="shared" si="134"/>
        <v>32708.599999999999</v>
      </c>
      <c r="AW188" s="24"/>
      <c r="AX188" s="24">
        <f t="shared" si="135"/>
        <v>32708.599999999999</v>
      </c>
      <c r="AY188" s="24"/>
      <c r="AZ188" s="24">
        <f t="shared" si="136"/>
        <v>32708.599999999999</v>
      </c>
      <c r="BA188" s="24"/>
      <c r="BB188" s="24">
        <f t="shared" si="137"/>
        <v>32708.599999999999</v>
      </c>
      <c r="BC188" s="24"/>
      <c r="BD188" s="25">
        <f t="shared" si="138"/>
        <v>32708.599999999999</v>
      </c>
      <c r="BE188" s="24"/>
      <c r="BF188" s="24">
        <f t="shared" si="139"/>
        <v>32708.599999999999</v>
      </c>
      <c r="BG188" s="24"/>
      <c r="BH188" s="24">
        <f t="shared" si="140"/>
        <v>32708.599999999999</v>
      </c>
      <c r="BI188" s="4" t="s">
        <v>264</v>
      </c>
      <c r="BK188" s="39"/>
    </row>
    <row r="189" ht="17.25" customHeight="1">
      <c r="A189" s="20"/>
      <c r="B189" s="37" t="s">
        <v>265</v>
      </c>
      <c r="C189" s="37"/>
      <c r="D189" s="24">
        <f>D16+D70+D114+D125+D153+D165+D170+D183</f>
        <v>5567816.5999999996</v>
      </c>
      <c r="E189" s="24">
        <f>E16+E70+E114+E125+E153+E165+E170+E183</f>
        <v>-68981.171000000002</v>
      </c>
      <c r="F189" s="24">
        <f t="shared" si="114"/>
        <v>5498835.4289999995</v>
      </c>
      <c r="G189" s="24">
        <f>G16+G70+G114+G125+G153+G165+G170+G183+G163</f>
        <v>-626761.71999999997</v>
      </c>
      <c r="H189" s="24">
        <f t="shared" si="115"/>
        <v>4872073.7089999998</v>
      </c>
      <c r="I189" s="24">
        <f>I16+I70+I114+I125+I153+I165+I170+I183+I163</f>
        <v>29454.860000000001</v>
      </c>
      <c r="J189" s="24">
        <f t="shared" si="116"/>
        <v>4901528.5690000001</v>
      </c>
      <c r="K189" s="24">
        <f>K16+K70+K114+K125+K153+K165+K170+K183+K163</f>
        <v>327961.42800000001</v>
      </c>
      <c r="L189" s="24">
        <f t="shared" si="117"/>
        <v>5229489.9970000004</v>
      </c>
      <c r="M189" s="24">
        <f>M16+M70+M114+M125+M153+M165+M170+M183+M163</f>
        <v>465718.364</v>
      </c>
      <c r="N189" s="24">
        <f t="shared" si="118"/>
        <v>5695208.3609999996</v>
      </c>
      <c r="O189" s="24">
        <f>O16+O70+O114+O125+O153+O165+O170+O183+O163</f>
        <v>23345.899000000001</v>
      </c>
      <c r="P189" s="24">
        <f t="shared" si="119"/>
        <v>5718554.2599999998</v>
      </c>
      <c r="Q189" s="24">
        <f>Q16+Q70+Q114+Q125+Q153+Q165+Q170+Q183+Q163</f>
        <v>594712.44099999999</v>
      </c>
      <c r="R189" s="24">
        <f t="shared" si="120"/>
        <v>6313266.7010000004</v>
      </c>
      <c r="S189" s="24">
        <f>S16+S70+S114+S125+S153+S165+S170+S183+S163</f>
        <v>324.98099999999999</v>
      </c>
      <c r="T189" s="24">
        <f t="shared" si="121"/>
        <v>6313591.682</v>
      </c>
      <c r="U189" s="24">
        <f>U16+U70+U114+U125+U153+U165+U170+U183+U163</f>
        <v>0</v>
      </c>
      <c r="V189" s="24">
        <f t="shared" si="122"/>
        <v>6313591.682</v>
      </c>
      <c r="W189" s="24">
        <f>W16+W70+W114+W125+W153+W165+W170+W183+W163</f>
        <v>1714.0159999999901</v>
      </c>
      <c r="X189" s="24">
        <f t="shared" si="123"/>
        <v>6315305.6979999999</v>
      </c>
      <c r="Y189" s="24">
        <f>Y16+Y70+Y114+Y125+Y153+Y165+Y170+Y183</f>
        <v>4489082.5</v>
      </c>
      <c r="Z189" s="24">
        <f>Z16+Z70+Z114+Z125+Z153+Z165+Z170+Z183</f>
        <v>4975.3069999999998</v>
      </c>
      <c r="AA189" s="24">
        <f t="shared" si="124"/>
        <v>4494057.807</v>
      </c>
      <c r="AB189" s="24">
        <f>AB16+AB70+AB114+AB125+AB153+AB165+AB170+AB183+AB163</f>
        <v>977618.13899999997</v>
      </c>
      <c r="AC189" s="24">
        <f t="shared" si="125"/>
        <v>5471675.9460000005</v>
      </c>
      <c r="AD189" s="24">
        <f>AD16+AD70+AD114+AD125+AD153+AD165+AD170+AD183+AD163</f>
        <v>11818.027</v>
      </c>
      <c r="AE189" s="24">
        <f t="shared" si="126"/>
        <v>5483493.9730000002</v>
      </c>
      <c r="AF189" s="24">
        <f>AF16+AF70+AF114+AF125+AF153+AF165+AF170+AF183+AF163</f>
        <v>-4998.4359999999997</v>
      </c>
      <c r="AG189" s="24">
        <f t="shared" si="127"/>
        <v>5478495.5369999995</v>
      </c>
      <c r="AH189" s="24">
        <f>AH16+AH70+AH114+AH125+AH153+AH165+AH170+AH183+AH163</f>
        <v>156443.878</v>
      </c>
      <c r="AI189" s="24">
        <f t="shared" si="128"/>
        <v>5634939.415</v>
      </c>
      <c r="AJ189" s="24">
        <f>AJ16+AJ70+AJ114+AJ125+AJ153+AJ165+AJ170+AJ183+AJ163</f>
        <v>0</v>
      </c>
      <c r="AK189" s="24">
        <f t="shared" si="129"/>
        <v>5634939.415</v>
      </c>
      <c r="AL189" s="24">
        <f>AL16+AL70+AL114+AL125+AL153+AL165+AL170+AL183+AL163</f>
        <v>238150.533</v>
      </c>
      <c r="AM189" s="24">
        <f t="shared" si="130"/>
        <v>5873089.9479999999</v>
      </c>
      <c r="AN189" s="24">
        <f>AN16+AN70+AN114+AN125+AN153+AN165+AN170+AN183+AN163</f>
        <v>-579.10000000000002</v>
      </c>
      <c r="AO189" s="24">
        <f t="shared" si="131"/>
        <v>5872510.8480000002</v>
      </c>
      <c r="AP189" s="24">
        <f>AP16+AP70+AP114+AP125+AP153+AP165+AP170+AP183+AP163</f>
        <v>0</v>
      </c>
      <c r="AQ189" s="24">
        <f t="shared" si="132"/>
        <v>5872510.8480000002</v>
      </c>
      <c r="AR189" s="24">
        <f>AR16+AR70+AR114+AR125+AR153+AR165+AR170+AR183+AR163</f>
        <v>121585.44500000001</v>
      </c>
      <c r="AS189" s="24">
        <f t="shared" si="133"/>
        <v>5994096.2929999996</v>
      </c>
      <c r="AT189" s="24">
        <f>AT16+AT70+AT114+AT125+AT153+AT165+AT170+AT183</f>
        <v>3929972</v>
      </c>
      <c r="AU189" s="24">
        <f>AU16+AU70+AU114+AU125+AU153+AU165+AU170+AU183</f>
        <v>-70868.899999999994</v>
      </c>
      <c r="AV189" s="24">
        <f t="shared" si="134"/>
        <v>3859103.1000000001</v>
      </c>
      <c r="AW189" s="24">
        <f>AW16+AW70+AW114+AW125+AW153+AW165+AW170+AW183+AW163</f>
        <v>380618.08399999997</v>
      </c>
      <c r="AX189" s="24">
        <f t="shared" si="135"/>
        <v>4239721.1840000004</v>
      </c>
      <c r="AY189" s="24">
        <f>AY16+AY70+AY114+AY125+AY153+AY165+AY170+AY183+AY163</f>
        <v>0</v>
      </c>
      <c r="AZ189" s="24">
        <f t="shared" si="136"/>
        <v>4239721.1840000004</v>
      </c>
      <c r="BA189" s="24">
        <f>BA16+BA70+BA114+BA125+BA153+BA165+BA170+BA183+BA163</f>
        <v>250797.60000000001</v>
      </c>
      <c r="BB189" s="24">
        <f t="shared" si="137"/>
        <v>4490518.784</v>
      </c>
      <c r="BC189" s="24">
        <f>BC16+BC70+BC114+BC125+BC153+BC165+BC170+BC183+BC163</f>
        <v>0</v>
      </c>
      <c r="BD189" s="25">
        <f t="shared" si="138"/>
        <v>4490518.784</v>
      </c>
      <c r="BE189" s="24">
        <f>BE16+BE70+BE114+BE125+BE153+BE165+BE170+BE183+BE163</f>
        <v>960.192000000039</v>
      </c>
      <c r="BF189" s="24">
        <f t="shared" si="139"/>
        <v>4491478.9759999998</v>
      </c>
      <c r="BG189" s="24">
        <f>BG16+BG70+BG114+BG125+BG153+BG165+BG170+BG183+BG163</f>
        <v>27554.688999999998</v>
      </c>
      <c r="BH189" s="24">
        <f t="shared" si="140"/>
        <v>4519033.665</v>
      </c>
      <c r="BK189" s="39"/>
    </row>
    <row r="190" ht="15" customHeight="1">
      <c r="A190" s="20"/>
      <c r="B190" s="70" t="s">
        <v>266</v>
      </c>
      <c r="C190" s="70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5"/>
      <c r="BE190" s="24"/>
      <c r="BF190" s="24"/>
      <c r="BG190" s="24"/>
      <c r="BH190" s="24"/>
      <c r="BK190" s="39"/>
    </row>
    <row r="191" ht="17.25" customHeight="1">
      <c r="A191" s="20"/>
      <c r="B191" s="70" t="s">
        <v>153</v>
      </c>
      <c r="C191" s="70"/>
      <c r="D191" s="24">
        <f>D128</f>
        <v>14572</v>
      </c>
      <c r="E191" s="24">
        <f>E128</f>
        <v>0</v>
      </c>
      <c r="F191" s="24">
        <f t="shared" si="114"/>
        <v>14572</v>
      </c>
      <c r="G191" s="24">
        <f>G128</f>
        <v>0</v>
      </c>
      <c r="H191" s="24">
        <f t="shared" si="115"/>
        <v>14572</v>
      </c>
      <c r="I191" s="24">
        <f>I128</f>
        <v>0</v>
      </c>
      <c r="J191" s="24">
        <f t="shared" si="116"/>
        <v>14572</v>
      </c>
      <c r="K191" s="24">
        <f>K128</f>
        <v>0</v>
      </c>
      <c r="L191" s="24">
        <f t="shared" si="117"/>
        <v>14572</v>
      </c>
      <c r="M191" s="24">
        <f>M128</f>
        <v>0</v>
      </c>
      <c r="N191" s="24">
        <f t="shared" si="118"/>
        <v>14572</v>
      </c>
      <c r="O191" s="24">
        <f>O128</f>
        <v>0</v>
      </c>
      <c r="P191" s="24">
        <f t="shared" si="119"/>
        <v>14572</v>
      </c>
      <c r="Q191" s="24">
        <f>Q128</f>
        <v>0</v>
      </c>
      <c r="R191" s="24">
        <f t="shared" si="120"/>
        <v>14572</v>
      </c>
      <c r="S191" s="24">
        <f>S128</f>
        <v>0</v>
      </c>
      <c r="T191" s="24">
        <f t="shared" si="121"/>
        <v>14572</v>
      </c>
      <c r="U191" s="24">
        <f>U128</f>
        <v>0</v>
      </c>
      <c r="V191" s="24">
        <f t="shared" si="122"/>
        <v>14572</v>
      </c>
      <c r="W191" s="24">
        <f>W128</f>
        <v>0</v>
      </c>
      <c r="X191" s="24">
        <f t="shared" si="123"/>
        <v>14572</v>
      </c>
      <c r="Y191" s="24">
        <f>Y128</f>
        <v>40592.800000000003</v>
      </c>
      <c r="Z191" s="24">
        <f>Z128</f>
        <v>0</v>
      </c>
      <c r="AA191" s="24">
        <f t="shared" si="124"/>
        <v>40592.800000000003</v>
      </c>
      <c r="AB191" s="24">
        <f>AB128</f>
        <v>0</v>
      </c>
      <c r="AC191" s="24">
        <f t="shared" si="125"/>
        <v>40592.800000000003</v>
      </c>
      <c r="AD191" s="24">
        <f>AD128</f>
        <v>0</v>
      </c>
      <c r="AE191" s="24">
        <f t="shared" si="126"/>
        <v>40592.800000000003</v>
      </c>
      <c r="AF191" s="24">
        <f>AF128</f>
        <v>0</v>
      </c>
      <c r="AG191" s="24">
        <f t="shared" si="127"/>
        <v>40592.800000000003</v>
      </c>
      <c r="AH191" s="24">
        <f>AH128</f>
        <v>0</v>
      </c>
      <c r="AI191" s="24">
        <f t="shared" si="128"/>
        <v>40592.800000000003</v>
      </c>
      <c r="AJ191" s="24">
        <f>AJ128</f>
        <v>0</v>
      </c>
      <c r="AK191" s="24">
        <f t="shared" si="129"/>
        <v>40592.800000000003</v>
      </c>
      <c r="AL191" s="24">
        <f>AL128</f>
        <v>78652.099000000002</v>
      </c>
      <c r="AM191" s="24">
        <f t="shared" si="130"/>
        <v>119244.899</v>
      </c>
      <c r="AN191" s="24">
        <f>AN128</f>
        <v>0</v>
      </c>
      <c r="AO191" s="24">
        <f t="shared" si="131"/>
        <v>119244.899</v>
      </c>
      <c r="AP191" s="24">
        <f>AP128</f>
        <v>0</v>
      </c>
      <c r="AQ191" s="24">
        <f t="shared" si="132"/>
        <v>119244.899</v>
      </c>
      <c r="AR191" s="24">
        <f>AR128</f>
        <v>0</v>
      </c>
      <c r="AS191" s="24">
        <f t="shared" si="133"/>
        <v>119244.899</v>
      </c>
      <c r="AT191" s="24">
        <f>AT128</f>
        <v>10393.299999999999</v>
      </c>
      <c r="AU191" s="24">
        <f>AU128</f>
        <v>0</v>
      </c>
      <c r="AV191" s="24">
        <f t="shared" si="134"/>
        <v>10393.299999999999</v>
      </c>
      <c r="AW191" s="24">
        <f>AW128</f>
        <v>0</v>
      </c>
      <c r="AX191" s="24">
        <f t="shared" si="135"/>
        <v>10393.299999999999</v>
      </c>
      <c r="AY191" s="24">
        <f>AY128</f>
        <v>0</v>
      </c>
      <c r="AZ191" s="24">
        <f t="shared" si="136"/>
        <v>10393.299999999999</v>
      </c>
      <c r="BA191" s="24">
        <f>BA128</f>
        <v>0</v>
      </c>
      <c r="BB191" s="24">
        <f t="shared" si="137"/>
        <v>10393.299999999999</v>
      </c>
      <c r="BC191" s="24">
        <f>BC128</f>
        <v>0</v>
      </c>
      <c r="BD191" s="25">
        <f t="shared" si="138"/>
        <v>10393.299999999999</v>
      </c>
      <c r="BE191" s="24">
        <f>BE128</f>
        <v>0</v>
      </c>
      <c r="BF191" s="24">
        <f t="shared" si="139"/>
        <v>10393.299999999999</v>
      </c>
      <c r="BG191" s="24">
        <f>BG128</f>
        <v>0</v>
      </c>
      <c r="BH191" s="24">
        <f t="shared" si="140"/>
        <v>10393.299999999999</v>
      </c>
      <c r="BK191" s="39"/>
    </row>
    <row r="192" ht="17.25" customHeight="1">
      <c r="A192" s="20"/>
      <c r="B192" s="37" t="s">
        <v>30</v>
      </c>
      <c r="C192" s="37"/>
      <c r="D192" s="24">
        <f>D19+D73+D117+D156</f>
        <v>1249242.7</v>
      </c>
      <c r="E192" s="24">
        <f>E19+E73+E117+E156</f>
        <v>0</v>
      </c>
      <c r="F192" s="24">
        <f t="shared" si="114"/>
        <v>1249242.7</v>
      </c>
      <c r="G192" s="24">
        <f>G19+G73+G117+G156</f>
        <v>-96028.394</v>
      </c>
      <c r="H192" s="24">
        <f t="shared" si="115"/>
        <v>1153214.3060000001</v>
      </c>
      <c r="I192" s="24">
        <f>I19+I73+I117+I156</f>
        <v>0</v>
      </c>
      <c r="J192" s="24">
        <f t="shared" si="116"/>
        <v>1153214.3060000001</v>
      </c>
      <c r="K192" s="24">
        <f>K19+K73+K117+K156</f>
        <v>106161.625</v>
      </c>
      <c r="L192" s="24">
        <f t="shared" si="117"/>
        <v>1259375.9310000001</v>
      </c>
      <c r="M192" s="24">
        <f>M19+M73+M117+M156</f>
        <v>0</v>
      </c>
      <c r="N192" s="24">
        <f t="shared" si="118"/>
        <v>1259375.9310000001</v>
      </c>
      <c r="O192" s="24">
        <f>O19+O73+O117+O156</f>
        <v>0</v>
      </c>
      <c r="P192" s="24">
        <f t="shared" si="119"/>
        <v>1259375.9310000001</v>
      </c>
      <c r="Q192" s="24">
        <f>Q19+Q73+Q117+Q156</f>
        <v>23800</v>
      </c>
      <c r="R192" s="24">
        <f t="shared" si="120"/>
        <v>1283175.9310000001</v>
      </c>
      <c r="S192" s="24">
        <f>S19+S73+S117+S156</f>
        <v>0</v>
      </c>
      <c r="T192" s="24">
        <f t="shared" si="121"/>
        <v>1283175.9310000001</v>
      </c>
      <c r="U192" s="24">
        <f>U19+U73+U117+U156</f>
        <v>0</v>
      </c>
      <c r="V192" s="24">
        <f t="shared" si="122"/>
        <v>1283175.9310000001</v>
      </c>
      <c r="W192" s="24">
        <f>W19+W73+W117+W156</f>
        <v>9358.9300000000003</v>
      </c>
      <c r="X192" s="24">
        <f t="shared" si="123"/>
        <v>1292534.861</v>
      </c>
      <c r="Y192" s="24">
        <f>Y19+Y73+Y117+Y156</f>
        <v>715222.19999999995</v>
      </c>
      <c r="Z192" s="24">
        <f>Z19+Z73+Z117+Z156</f>
        <v>0</v>
      </c>
      <c r="AA192" s="24">
        <f t="shared" si="124"/>
        <v>715222.19999999995</v>
      </c>
      <c r="AB192" s="24">
        <f>AB19+AB73+AB117+AB156</f>
        <v>746029.62399999995</v>
      </c>
      <c r="AC192" s="24">
        <f t="shared" si="125"/>
        <v>1461251.824</v>
      </c>
      <c r="AD192" s="24">
        <f>AD19+AD73+AD117+AD156</f>
        <v>34761.445</v>
      </c>
      <c r="AE192" s="24">
        <f t="shared" si="126"/>
        <v>1496013.2690000001</v>
      </c>
      <c r="AF192" s="24">
        <f>AF19+AF73+AF117+AF156</f>
        <v>0</v>
      </c>
      <c r="AG192" s="24">
        <f t="shared" si="127"/>
        <v>1496013.2690000001</v>
      </c>
      <c r="AH192" s="24">
        <f>AH19+AH73+AH117+AH156</f>
        <v>0</v>
      </c>
      <c r="AI192" s="24">
        <f t="shared" si="128"/>
        <v>1496013.2690000001</v>
      </c>
      <c r="AJ192" s="24">
        <f>AJ19+AJ73+AJ117+AJ156</f>
        <v>0</v>
      </c>
      <c r="AK192" s="24">
        <f t="shared" si="129"/>
        <v>1496013.2690000001</v>
      </c>
      <c r="AL192" s="24">
        <f>AL19+AL73+AL117+AL156</f>
        <v>0</v>
      </c>
      <c r="AM192" s="24">
        <f t="shared" si="130"/>
        <v>1496013.2690000001</v>
      </c>
      <c r="AN192" s="24">
        <f>AN19+AN73+AN117+AN156</f>
        <v>0</v>
      </c>
      <c r="AO192" s="24">
        <f t="shared" si="131"/>
        <v>1496013.2690000001</v>
      </c>
      <c r="AP192" s="24">
        <f>AP19+AP73+AP117+AP156</f>
        <v>0</v>
      </c>
      <c r="AQ192" s="24">
        <f t="shared" si="132"/>
        <v>1496013.2690000001</v>
      </c>
      <c r="AR192" s="24">
        <f>AR19+AR73+AR117+AR156</f>
        <v>43784.470000000001</v>
      </c>
      <c r="AS192" s="24">
        <f t="shared" si="133"/>
        <v>1539797.7390000001</v>
      </c>
      <c r="AT192" s="24">
        <f>AT19+AT73+AT117+AT156</f>
        <v>241189.79999999999</v>
      </c>
      <c r="AU192" s="24">
        <f>AU19+AU73+AU117+AU156</f>
        <v>0</v>
      </c>
      <c r="AV192" s="24">
        <f t="shared" si="134"/>
        <v>241189.79999999999</v>
      </c>
      <c r="AW192" s="24">
        <f>AW19+AW73+AW117+AW156</f>
        <v>0</v>
      </c>
      <c r="AX192" s="24">
        <f t="shared" si="135"/>
        <v>241189.79999999999</v>
      </c>
      <c r="AY192" s="24">
        <f>AY19+AY73+AY117+AY156</f>
        <v>0</v>
      </c>
      <c r="AZ192" s="24">
        <f t="shared" si="136"/>
        <v>241189.79999999999</v>
      </c>
      <c r="BA192" s="24">
        <f>BA19+BA73+BA117+BA156</f>
        <v>0</v>
      </c>
      <c r="BB192" s="24">
        <f t="shared" si="137"/>
        <v>241189.79999999999</v>
      </c>
      <c r="BC192" s="24">
        <f>BC19+BC73+BC117+BC156</f>
        <v>0</v>
      </c>
      <c r="BD192" s="25">
        <f t="shared" si="138"/>
        <v>241189.79999999999</v>
      </c>
      <c r="BE192" s="24">
        <f>BE19+BE73+BE117+BE156</f>
        <v>0</v>
      </c>
      <c r="BF192" s="24">
        <f t="shared" si="139"/>
        <v>241189.79999999999</v>
      </c>
      <c r="BG192" s="24">
        <f>BG19+BG73+BG117+BG156</f>
        <v>0</v>
      </c>
      <c r="BH192" s="24">
        <f t="shared" si="140"/>
        <v>241189.79999999999</v>
      </c>
      <c r="BK192" s="39"/>
    </row>
    <row r="193" ht="17.25" customHeight="1">
      <c r="A193" s="20"/>
      <c r="B193" s="37" t="s">
        <v>51</v>
      </c>
      <c r="C193" s="37"/>
      <c r="D193" s="24">
        <f>D20+D74+D157</f>
        <v>2064318</v>
      </c>
      <c r="E193" s="24">
        <f>E20+E74+E157</f>
        <v>0</v>
      </c>
      <c r="F193" s="24">
        <f t="shared" si="114"/>
        <v>2064318</v>
      </c>
      <c r="G193" s="24">
        <f>G20+G74+G157</f>
        <v>-1344806.76</v>
      </c>
      <c r="H193" s="24">
        <f t="shared" si="115"/>
        <v>719511.23999999999</v>
      </c>
      <c r="I193" s="24">
        <f>I20+I74+I157</f>
        <v>0</v>
      </c>
      <c r="J193" s="24">
        <f t="shared" si="116"/>
        <v>719511.23999999999</v>
      </c>
      <c r="K193" s="24">
        <f>K20+K74+K157</f>
        <v>111172.70600000001</v>
      </c>
      <c r="L193" s="24">
        <f t="shared" si="117"/>
        <v>830683.946</v>
      </c>
      <c r="M193" s="24">
        <f>M20+M74+M157</f>
        <v>0</v>
      </c>
      <c r="N193" s="24">
        <f t="shared" si="118"/>
        <v>830683.946</v>
      </c>
      <c r="O193" s="24">
        <f>O20+O74+O157</f>
        <v>0</v>
      </c>
      <c r="P193" s="24">
        <f t="shared" si="119"/>
        <v>830683.946</v>
      </c>
      <c r="Q193" s="24">
        <f>Q20+Q74+Q157</f>
        <v>0</v>
      </c>
      <c r="R193" s="24">
        <f t="shared" si="120"/>
        <v>830683.946</v>
      </c>
      <c r="S193" s="24">
        <f>S20+S74+S157</f>
        <v>0</v>
      </c>
      <c r="T193" s="24">
        <f t="shared" si="121"/>
        <v>830683.946</v>
      </c>
      <c r="U193" s="24">
        <f>U20+U74+U157</f>
        <v>0</v>
      </c>
      <c r="V193" s="24">
        <f t="shared" si="122"/>
        <v>830683.946</v>
      </c>
      <c r="W193" s="24">
        <f>W20+W74+W157</f>
        <v>99276.915999999997</v>
      </c>
      <c r="X193" s="24">
        <f t="shared" si="123"/>
        <v>929960.86199999996</v>
      </c>
      <c r="Y193" s="24">
        <f>Y20+Y74+Y157</f>
        <v>550659.80000000005</v>
      </c>
      <c r="Z193" s="24">
        <f>Z20+Z74+Z157</f>
        <v>0</v>
      </c>
      <c r="AA193" s="24">
        <f t="shared" si="124"/>
        <v>550659.80000000005</v>
      </c>
      <c r="AB193" s="24">
        <f>AB20+AB74+AB157</f>
        <v>-352144.29999999999</v>
      </c>
      <c r="AC193" s="24">
        <f t="shared" si="125"/>
        <v>198515.5</v>
      </c>
      <c r="AD193" s="24">
        <f>AD20+AD74+AD157</f>
        <v>0</v>
      </c>
      <c r="AE193" s="24">
        <f t="shared" si="126"/>
        <v>198515.5</v>
      </c>
      <c r="AF193" s="24">
        <f>AF20+AF74+AF157</f>
        <v>0</v>
      </c>
      <c r="AG193" s="24">
        <f t="shared" si="127"/>
        <v>198515.5</v>
      </c>
      <c r="AH193" s="24">
        <f>AH20+AH74+AH157</f>
        <v>0</v>
      </c>
      <c r="AI193" s="24">
        <f t="shared" si="128"/>
        <v>198515.5</v>
      </c>
      <c r="AJ193" s="24">
        <f>AJ20+AJ74+AJ157</f>
        <v>0</v>
      </c>
      <c r="AK193" s="24">
        <f t="shared" si="129"/>
        <v>198515.5</v>
      </c>
      <c r="AL193" s="24">
        <f>AL20+AL74+AL157</f>
        <v>0</v>
      </c>
      <c r="AM193" s="24">
        <f t="shared" si="130"/>
        <v>198515.5</v>
      </c>
      <c r="AN193" s="24">
        <f>AN20+AN74+AN157</f>
        <v>0</v>
      </c>
      <c r="AO193" s="24">
        <f t="shared" si="131"/>
        <v>198515.5</v>
      </c>
      <c r="AP193" s="24">
        <f>AP20+AP74+AP157</f>
        <v>0</v>
      </c>
      <c r="AQ193" s="24">
        <f t="shared" si="132"/>
        <v>198515.5</v>
      </c>
      <c r="AR193" s="24">
        <f>AR20+AR74+AR157</f>
        <v>0</v>
      </c>
      <c r="AS193" s="24">
        <f t="shared" si="133"/>
        <v>198515.5</v>
      </c>
      <c r="AT193" s="24">
        <f>AT20+AT74+AT157</f>
        <v>200913.79999999999</v>
      </c>
      <c r="AU193" s="24">
        <f>AU20+AU74+AU157</f>
        <v>0</v>
      </c>
      <c r="AV193" s="24">
        <f t="shared" si="134"/>
        <v>200913.79999999999</v>
      </c>
      <c r="AW193" s="24">
        <f>AW20+AW74+AW157</f>
        <v>0</v>
      </c>
      <c r="AX193" s="24">
        <f t="shared" si="135"/>
        <v>200913.79999999999</v>
      </c>
      <c r="AY193" s="24">
        <f>AY20+AY74+AY157</f>
        <v>0</v>
      </c>
      <c r="AZ193" s="24">
        <f t="shared" si="136"/>
        <v>200913.79999999999</v>
      </c>
      <c r="BA193" s="24">
        <f>BA20+BA74+BA157</f>
        <v>0</v>
      </c>
      <c r="BB193" s="24">
        <f t="shared" si="137"/>
        <v>200913.79999999999</v>
      </c>
      <c r="BC193" s="24">
        <f>BC20+BC74+BC157</f>
        <v>0</v>
      </c>
      <c r="BD193" s="25">
        <f t="shared" si="138"/>
        <v>200913.79999999999</v>
      </c>
      <c r="BE193" s="24">
        <f>BE20+BE74+BE157</f>
        <v>0</v>
      </c>
      <c r="BF193" s="24">
        <f t="shared" si="139"/>
        <v>200913.79999999999</v>
      </c>
      <c r="BG193" s="24">
        <f>BG20+BG74+BG157</f>
        <v>0</v>
      </c>
      <c r="BH193" s="24">
        <f t="shared" si="140"/>
        <v>200913.79999999999</v>
      </c>
      <c r="BK193" s="39"/>
    </row>
    <row r="194" ht="17.25" customHeight="1">
      <c r="A194" s="20"/>
      <c r="B194" s="37" t="s">
        <v>32</v>
      </c>
      <c r="C194" s="37"/>
      <c r="D194" s="24"/>
      <c r="E194" s="24">
        <f>E21</f>
        <v>122807.7</v>
      </c>
      <c r="F194" s="24">
        <f t="shared" si="114"/>
        <v>122807.7</v>
      </c>
      <c r="G194" s="24">
        <f>G21</f>
        <v>545340.29700000002</v>
      </c>
      <c r="H194" s="24">
        <f t="shared" si="115"/>
        <v>668147.99699999997</v>
      </c>
      <c r="I194" s="24">
        <f>I21</f>
        <v>0</v>
      </c>
      <c r="J194" s="24">
        <f t="shared" si="116"/>
        <v>668147.99699999997</v>
      </c>
      <c r="K194" s="24">
        <f>K21</f>
        <v>184348.644</v>
      </c>
      <c r="L194" s="24">
        <f t="shared" si="117"/>
        <v>852496.64099999995</v>
      </c>
      <c r="M194" s="24">
        <f>M21</f>
        <v>281632.84299999999</v>
      </c>
      <c r="N194" s="24">
        <f t="shared" si="118"/>
        <v>1134129.4839999999</v>
      </c>
      <c r="O194" s="24">
        <f>O21</f>
        <v>0</v>
      </c>
      <c r="P194" s="24">
        <f t="shared" si="119"/>
        <v>1134129.4839999999</v>
      </c>
      <c r="Q194" s="24">
        <f>Q21</f>
        <v>407119.46299999999</v>
      </c>
      <c r="R194" s="24">
        <f t="shared" si="120"/>
        <v>1541248.9469999999</v>
      </c>
      <c r="S194" s="24">
        <f>S21</f>
        <v>0</v>
      </c>
      <c r="T194" s="24">
        <f t="shared" si="121"/>
        <v>1541248.9469999999</v>
      </c>
      <c r="U194" s="24">
        <f>U21</f>
        <v>0</v>
      </c>
      <c r="V194" s="24">
        <f t="shared" si="122"/>
        <v>1541248.9469999999</v>
      </c>
      <c r="W194" s="24">
        <f>W21</f>
        <v>0</v>
      </c>
      <c r="X194" s="24">
        <f t="shared" si="123"/>
        <v>1541248.9469999999</v>
      </c>
      <c r="Y194" s="24"/>
      <c r="Z194" s="24">
        <f>Z21</f>
        <v>0</v>
      </c>
      <c r="AA194" s="24">
        <f t="shared" si="124"/>
        <v>0</v>
      </c>
      <c r="AB194" s="24">
        <f>AB21</f>
        <v>0</v>
      </c>
      <c r="AC194" s="24">
        <f t="shared" si="125"/>
        <v>0</v>
      </c>
      <c r="AD194" s="24">
        <f>AD21</f>
        <v>0</v>
      </c>
      <c r="AE194" s="24">
        <f t="shared" si="126"/>
        <v>0</v>
      </c>
      <c r="AF194" s="24">
        <f>AF21</f>
        <v>0</v>
      </c>
      <c r="AG194" s="24">
        <f t="shared" si="127"/>
        <v>0</v>
      </c>
      <c r="AH194" s="24">
        <f>AH21</f>
        <v>0</v>
      </c>
      <c r="AI194" s="24">
        <f t="shared" si="128"/>
        <v>0</v>
      </c>
      <c r="AJ194" s="24">
        <f>AJ21</f>
        <v>0</v>
      </c>
      <c r="AK194" s="24">
        <f t="shared" si="129"/>
        <v>0</v>
      </c>
      <c r="AL194" s="24">
        <f>AL21</f>
        <v>0</v>
      </c>
      <c r="AM194" s="24">
        <f t="shared" si="130"/>
        <v>0</v>
      </c>
      <c r="AN194" s="24">
        <f>AN21</f>
        <v>0</v>
      </c>
      <c r="AO194" s="24">
        <f t="shared" si="131"/>
        <v>0</v>
      </c>
      <c r="AP194" s="24">
        <f>AP21</f>
        <v>0</v>
      </c>
      <c r="AQ194" s="24">
        <f t="shared" si="132"/>
        <v>0</v>
      </c>
      <c r="AR194" s="24">
        <f>AR21</f>
        <v>0</v>
      </c>
      <c r="AS194" s="24">
        <f t="shared" si="133"/>
        <v>0</v>
      </c>
      <c r="AT194" s="24"/>
      <c r="AU194" s="24">
        <f>AU21</f>
        <v>0</v>
      </c>
      <c r="AV194" s="24">
        <f t="shared" si="134"/>
        <v>0</v>
      </c>
      <c r="AW194" s="24">
        <f>AW21</f>
        <v>0</v>
      </c>
      <c r="AX194" s="24">
        <f t="shared" si="135"/>
        <v>0</v>
      </c>
      <c r="AY194" s="24">
        <f>AY21</f>
        <v>0</v>
      </c>
      <c r="AZ194" s="24">
        <f t="shared" si="136"/>
        <v>0</v>
      </c>
      <c r="BA194" s="24">
        <f>BA21</f>
        <v>0</v>
      </c>
      <c r="BB194" s="24">
        <f t="shared" si="137"/>
        <v>0</v>
      </c>
      <c r="BC194" s="24">
        <f>BC21</f>
        <v>0</v>
      </c>
      <c r="BD194" s="25">
        <f t="shared" si="138"/>
        <v>0</v>
      </c>
      <c r="BE194" s="24">
        <f>BE21</f>
        <v>0</v>
      </c>
      <c r="BF194" s="24">
        <f t="shared" si="139"/>
        <v>0</v>
      </c>
      <c r="BG194" s="24">
        <f>BG21</f>
        <v>0</v>
      </c>
      <c r="BH194" s="24">
        <f t="shared" si="140"/>
        <v>0</v>
      </c>
      <c r="BK194" s="39"/>
    </row>
    <row r="195" ht="17.25" customHeight="1">
      <c r="A195" s="20"/>
      <c r="B195" s="37" t="s">
        <v>267</v>
      </c>
      <c r="C195" s="37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5"/>
      <c r="BE195" s="24"/>
      <c r="BF195" s="24"/>
      <c r="BG195" s="24"/>
      <c r="BH195" s="24"/>
      <c r="BK195" s="39"/>
    </row>
    <row r="196" ht="12.75">
      <c r="A196" s="20"/>
      <c r="B196" s="71" t="s">
        <v>268</v>
      </c>
      <c r="C196" s="71"/>
      <c r="D196" s="24">
        <f>D75+D76+D78+D83+D86+D171+D172+D173+D174+D175+D176+D177+D178+D179+D180+D181+D184+D185+D186+D187+D188+D99+D102+D105+D166+D167+D118+D22+D23+D25+D30+D39+D45+D50+D52+D54</f>
        <v>2897651.3999999999</v>
      </c>
      <c r="E196" s="24">
        <f>E75+E76+E78+E83+E86+E171+E172+E173+E174+E175+E176+E177+E178+E179+E180+E181+E184+E185+E186+E187+E188+E99+E102+E105+E166+E167+E118+E22+E23+E25+E30+E39+E45+E50+E52+E54</f>
        <v>-254.472999999998</v>
      </c>
      <c r="F196" s="24">
        <f t="shared" si="114"/>
        <v>2897396.9270000001</v>
      </c>
      <c r="G196" s="24">
        <f>G75+G76+G78+G83+G86+G171+G172+G173+G174+G175+G176+G177+G178+G179+G180+G181+G184+G185+G186+G187+G188+G99+G102+G105+G166+G167+G118+G22+G23+G25+G30+G39+G45+G50+G52+G54+G56+G182+G60+G164+G168+G169+G124+G64</f>
        <v>502617.81699999998</v>
      </c>
      <c r="H196" s="24">
        <f t="shared" si="115"/>
        <v>3400014.7439999999</v>
      </c>
      <c r="I196" s="24">
        <f>I75+I76+I78+I83+I86+I171+I172+I173+I174+I175+I176+I177+I178+I179+I180+I181+I184+I185+I186+I187+I188+I99+I102+I105+I166+I167+I118+I22+I23+I25+I30+I39+I45+I50+I52+I54+I56+I182+I60+I164+I168+I169+I124+I64</f>
        <v>0</v>
      </c>
      <c r="J196" s="24">
        <f t="shared" si="116"/>
        <v>3400014.7439999999</v>
      </c>
      <c r="K196" s="24">
        <f>K75+K76+K78+K83+K86+K171+K172+K173+K174+K175+K176+K177+K178+K179+K180+K181+K184+K185+K186+K187+K188+K99+K102+K105+K166+K167+K118+K22+K23+K25+K30+K39+K45+K50+K52+K54+K56+K182+K60+K164+K168+K169+K124+K64+K111+K112</f>
        <v>2449.16299999999</v>
      </c>
      <c r="L196" s="24">
        <f t="shared" si="117"/>
        <v>3402463.9070000001</v>
      </c>
      <c r="M196" s="24">
        <f>M75+M76+M78+M83+M86+M171+M172+M173+M174+M175+M176+M177+M178+M179+M180+M181+M184+M185+M186+M187+M188+M99+M102+M105+M166+M167+M118+M22+M23+M25+M30+M39+M45+M50+M52+M54+M56+M182+M60+M164+M168+M169+M124+M64+M111+M112</f>
        <v>211362.43100000001</v>
      </c>
      <c r="N196" s="24">
        <f t="shared" si="118"/>
        <v>3613826.338</v>
      </c>
      <c r="O196" s="24">
        <f>O75+O76+O78+O83+O86+O171+O172+O173+O174+O175+O176+O177+O178+O179+O180+O181+O184+O185+O186+O187+O188+O99+O102+O105+O166+O167+O118+O22+O23+O25+O30+O39+O45+O50+O52+O54+O56+O182+O60+O164+O168+O169+O124+O64+O111+O112</f>
        <v>0</v>
      </c>
      <c r="P196" s="24">
        <f t="shared" si="119"/>
        <v>3613826.338</v>
      </c>
      <c r="Q196" s="24">
        <f>Q75+Q76+Q78+Q83+Q86+Q171+Q172+Q173+Q174+Q175+Q176+Q177+Q178+Q179+Q180+Q181+Q184+Q185+Q186+Q187+Q188+Q99+Q102+Q105+Q166+Q167+Q118+Q22+Q23+Q25+Q30+Q39+Q45+Q50+Q52+Q54+Q56+Q182+Q60+Q164+Q168+Q169+Q124+Q64+Q111+Q112</f>
        <v>345760.96799999999</v>
      </c>
      <c r="R196" s="24">
        <f t="shared" si="120"/>
        <v>3959587.3059999999</v>
      </c>
      <c r="S196" s="24">
        <f>S75+S76+S78+S83+S86+S171+S172+S173+S174+S175+S176+S177+S178+S179+S180+S181+S184+S185+S186+S187+S188+S99+S102+S105+S166+S167+S118+S22+S23+S25+S30+S39+S45+S50+S52+S54+S56+S182+S60+S164+S168+S169+S124+S64+S111+S112</f>
        <v>0</v>
      </c>
      <c r="T196" s="24">
        <f t="shared" si="121"/>
        <v>3959587.3059999999</v>
      </c>
      <c r="U196" s="24">
        <f>U75+U76+U78+U83+U86+U171+U172+U173+U174+U175+U176+U177+U178+U179+U180+U181+U184+U185+U186+U187+U188+U99+U102+U105+U166+U167+U118+U22+U23+U25+U30+U39+U45+U50+U52+U54+U56+U182+U60+U164+U168+U169+U124+U64+U111+U112+U69</f>
        <v>0</v>
      </c>
      <c r="V196" s="24">
        <f t="shared" si="122"/>
        <v>3959587.3059999999</v>
      </c>
      <c r="W196" s="24">
        <f>W75+W76+W78+W83+W86+W171+W172+W173+W174+W175+W176+W177+W178+W179+W180+W181+W184+W185+W186+W187+W188+W99+W102+W105+W166+W167+W118+W22+W23+W25+W30+W39+W45+W50+W52+W54+W56+W182+W60+W164+W168+W169+W124+W64+W111+W112+W69</f>
        <v>-68210.710999999996</v>
      </c>
      <c r="X196" s="24">
        <f t="shared" si="123"/>
        <v>3891376.5950000002</v>
      </c>
      <c r="Y196" s="24">
        <f>Y75+Y76+Y78+Y83+Y86+Y171+Y172+Y173+Y174+Y175+Y176+Y177+Y178+Y179+Y180+Y181+Y184+Y185+Y186+Y187+Y188+Y99+Y102+Y105+Y166+Y167+Y118+Y22+Y23+Y25+Y30+Y39+Y45+Y50+Y52+Y54</f>
        <v>2607969.8999999999</v>
      </c>
      <c r="Z196" s="24">
        <f>Z75+Z76+Z78+Z83+Z86+Z171+Z172+Z173+Z174+Z175+Z176+Z177+Z178+Z179+Z180+Z181+Z184+Z185+Z186+Z187+Z188+Z99+Z102+Z105+Z166+Z167+Z118+Z22+Z23+Z25+Z30+Z39+Z45+Z50+Z52+Z54</f>
        <v>-58456.699999999997</v>
      </c>
      <c r="AA196" s="24">
        <f t="shared" si="124"/>
        <v>2549513.2000000002</v>
      </c>
      <c r="AB196" s="24">
        <f>AB75+AB76+AB78+AB83+AB86+AB171+AB172+AB173+AB174+AB175+AB176+AB177+AB178+AB179+AB180+AB181+AB184+AB185+AB186+AB187+AB188+AB99+AB102+AB105+AB166+AB167+AB118+AB22+AB23+AB25+AB30+AB39+AB45+AB50+AB52+AB54+AB56+AB182+AB60+AB164+AB168+AB169+AB124+AB64</f>
        <v>985514.01100000006</v>
      </c>
      <c r="AC196" s="24">
        <f t="shared" si="125"/>
        <v>3535027.2110000001</v>
      </c>
      <c r="AD196" s="24">
        <f>AD75+AD76+AD78+AD83+AD86+AD171+AD172+AD173+AD174+AD175+AD176+AD177+AD178+AD179+AD180+AD181+AD184+AD185+AD186+AD187+AD188+AD99+AD102+AD105+AD166+AD167+AD118+AD22+AD23+AD25+AD30+AD39+AD45+AD50+AD52+AD54+AD56+AD182+AD60+AD164+AD168+AD169+AD124+AD64+AD111+AD112</f>
        <v>231196.41699999999</v>
      </c>
      <c r="AE196" s="24">
        <f t="shared" si="126"/>
        <v>3766223.628</v>
      </c>
      <c r="AF196" s="24">
        <f>AF75+AF76+AF78+AF83+AF86+AF171+AF172+AF173+AF174+AF175+AF176+AF177+AF178+AF179+AF180+AF181+AF184+AF185+AF186+AF187+AF188+AF99+AF102+AF105+AF166+AF167+AF118+AF22+AF23+AF25+AF30+AF39+AF45+AF50+AF52+AF54+AF56+AF182+AF60+AF164+AF168+AF169+AF124+AF64+AF111+AF112</f>
        <v>-4998.4359999999997</v>
      </c>
      <c r="AG196" s="24">
        <f t="shared" si="127"/>
        <v>3761225.1919999998</v>
      </c>
      <c r="AH196" s="24">
        <f>AH75+AH76+AH78+AH83+AH86+AH171+AH172+AH173+AH174+AH175+AH176+AH177+AH178+AH179+AH180+AH181+AH184+AH185+AH186+AH187+AH188+AH99+AH102+AH105+AH166+AH167+AH118+AH22+AH23+AH25+AH30+AH39+AH45+AH50+AH52+AH54+AH56+AH182+AH60+AH164+AH168+AH169+AH124+AH64+AH111+AH112</f>
        <v>187061.36600000001</v>
      </c>
      <c r="AI196" s="24">
        <f t="shared" si="128"/>
        <v>3948286.5580000002</v>
      </c>
      <c r="AJ196" s="24">
        <f>AJ75+AJ76+AJ78+AJ83+AJ86+AJ171+AJ172+AJ173+AJ174+AJ175+AJ176+AJ177+AJ178+AJ179+AJ180+AJ181+AJ184+AJ185+AJ186+AJ187+AJ188+AJ99+AJ102+AJ105+AJ166+AJ167+AJ118+AJ22+AJ23+AJ25+AJ30+AJ39+AJ45+AJ50+AJ52+AJ54+AJ56+AJ182+AJ60+AJ164+AJ168+AJ169+AJ124+AJ64+AJ111+AJ112</f>
        <v>0</v>
      </c>
      <c r="AK196" s="24">
        <f t="shared" si="129"/>
        <v>3948286.5580000002</v>
      </c>
      <c r="AL196" s="24">
        <f>AL75+AL76+AL78+AL83+AL86+AL171+AL172+AL173+AL174+AL175+AL176+AL177+AL178+AL179+AL180+AL181+AL184+AL185+AL186+AL187+AL188+AL99+AL102+AL105+AL166+AL167+AL118+AL22+AL23+AL25+AL30+AL39+AL45+AL50+AL52+AL54+AL56+AL182+AL60+AL164+AL168+AL169+AL124+AL64+AL111+AL112</f>
        <v>-309270.42800000001</v>
      </c>
      <c r="AM196" s="24">
        <f t="shared" si="130"/>
        <v>3639016.1299999999</v>
      </c>
      <c r="AN196" s="24">
        <f>AN75+AN76+AN78+AN83+AN86+AN171+AN172+AN173+AN174+AN175+AN176+AN177+AN178+AN179+AN180+AN181+AN184+AN185+AN186+AN187+AN188+AN99+AN102+AN105+AN166+AN167+AN118+AN22+AN23+AN25+AN30+AN39+AN45+AN50+AN52+AN54+AN56+AN182+AN60+AN164+AN168+AN169+AN124+AN64+AN111+AN112</f>
        <v>0</v>
      </c>
      <c r="AO196" s="24">
        <f t="shared" si="131"/>
        <v>3639016.1299999999</v>
      </c>
      <c r="AP196" s="72">
        <f>AP75+AP76+AP78+AP83+AP86+AP171+AP172+AP173+AP174+AP175+AP176+AP177+AP178+AP179+AP180+AP181+AP184+AP185+AP186+AP187+AP188+AP99+AP102+AP105+AP166+AP167+AP118+AP22+AP23+AP25+AP30+AP39+AP45+AP50+AP52+AP54+AP56+AP182+AP60+AP164+AP168+AP169+AP124+AP64+AP111+AP112+AP69</f>
        <v>0</v>
      </c>
      <c r="AQ196" s="24">
        <f t="shared" si="132"/>
        <v>3639016.1299999999</v>
      </c>
      <c r="AR196" s="24">
        <f>AR75+AR76+AR78+AR83+AR86+AR171+AR172+AR173+AR174+AR175+AR176+AR177+AR178+AR179+AR180+AR181+AR184+AR185+AR186+AR187+AR188+AR99+AR102+AR105+AR166+AR167+AR118+AR22+AR23+AR25+AR30+AR39+AR45+AR50+AR52+AR54+AR56+AR182+AR60+AR164+AR168+AR169+AR124+AR64+AR111+AR112+AR69</f>
        <v>90025.308999999994</v>
      </c>
      <c r="AS196" s="24">
        <f t="shared" si="133"/>
        <v>3729041.4389999998</v>
      </c>
      <c r="AT196" s="24">
        <f>AT75+AT76+AT78+AT83+AT86+AT171+AT172+AT173+AT174+AT175+AT176+AT177+AT178+AT179+AT180+AT181+AT184+AT185+AT186+AT187+AT188+AT99+AT102+AT105+AT166+AT167+AT118+AT22+AT23+AT25+AT30+AT39+AT45+AT50+AT52+AT54</f>
        <v>2622854.3999999999</v>
      </c>
      <c r="AU196" s="24">
        <f>AU75+AU76+AU78+AU83+AU86+AU171+AU172+AU173+AU174+AU175+AU176+AU177+AU178+AU179+AU180+AU181+AU184+AU185+AU186+AU187+AU188+AU99+AU102+AU105+AU166+AU167+AU118+AU22+AU23+AU25+AU30+AU39+AU45+AU50+AU52+AU54</f>
        <v>-70868.899999999994</v>
      </c>
      <c r="AV196" s="24">
        <f t="shared" si="134"/>
        <v>2551985.5</v>
      </c>
      <c r="AW196" s="24">
        <f>AW75+AW76+AW78+AW83+AW86+AW171+AW172+AW173+AW174+AW175+AW176+AW177+AW178+AW179+AW180+AW181+AW184+AW185+AW186+AW187+AW188+AW99+AW102+AW105+AW166+AW167+AW118+AW22+AW23+AW25+AW30+AW39+AW45+AW50+AW52+AW54+AW56+AW182+AW60+AW164+AW168+AW169+AW124+AW64</f>
        <v>380618.08399999997</v>
      </c>
      <c r="AX196" s="24">
        <f t="shared" si="135"/>
        <v>2932603.5839999998</v>
      </c>
      <c r="AY196" s="24">
        <f>AY75+AY76+AY78+AY83+AY86+AY171+AY172+AY173+AY174+AY175+AY176+AY177+AY178+AY179+AY180+AY181+AY184+AY185+AY186+AY187+AY188+AY99+AY102+AY105+AY166+AY167+AY118+AY22+AY23+AY25+AY30+AY39+AY45+AY50+AY52+AY54+AY56+AY182+AY60+AY164+AY168+AY169+AY124+AY64+AY111+AY112</f>
        <v>0</v>
      </c>
      <c r="AZ196" s="24">
        <f t="shared" si="136"/>
        <v>2932603.5839999998</v>
      </c>
      <c r="BA196" s="24">
        <f>BA75+BA76+BA78+BA83+BA86+BA171+BA172+BA173+BA174+BA175+BA176+BA177+BA178+BA179+BA180+BA181+BA184+BA185+BA186+BA187+BA188+BA99+BA102+BA105+BA166+BA167+BA118+BA22+BA23+BA25+BA30+BA39+BA45+BA50+BA52+BA54+BA56+BA182+BA60+BA164+BA168+BA169+BA124+BA64+BA111+BA112</f>
        <v>250797.60000000001</v>
      </c>
      <c r="BB196" s="24">
        <f t="shared" si="137"/>
        <v>3183401.1839999999</v>
      </c>
      <c r="BC196" s="24">
        <f>BC75+BC76+BC78+BC83+BC86+BC171+BC172+BC173+BC174+BC175+BC176+BC177+BC178+BC179+BC180+BC181+BC184+BC185+BC186+BC187+BC188+BC99+BC102+BC105+BC166+BC167+BC118+BC22+BC23+BC25+BC30+BC39+BC45+BC50+BC52+BC54+BC56+BC182+BC60+BC164+BC168+BC169+BC124+BC64+BC111+BC112</f>
        <v>0</v>
      </c>
      <c r="BD196" s="25">
        <f t="shared" si="138"/>
        <v>3183401.1839999999</v>
      </c>
      <c r="BE196" s="24">
        <f>BE75+BE76+BE78+BE83+BE86+BE171+BE172+BE173+BE174+BE175+BE176+BE177+BE178+BE179+BE180+BE181+BE184+BE185+BE186+BE187+BE188+BE99+BE102+BE105+BE166+BE167+BE118+BE22+BE23+BE25+BE30+BE39+BE45+BE50+BE52+BE54+BE56+BE182+BE60+BE164+BE168+BE169+BE124+BE64+BE111+BE112+BE69</f>
        <v>960.192000000039</v>
      </c>
      <c r="BF196" s="23">
        <f t="shared" si="139"/>
        <v>3184361.3760000002</v>
      </c>
      <c r="BG196" s="24">
        <f>BG75+BG76+BG78+BG83+BG86+BG171+BG172+BG173+BG174+BG175+BG176+BG177+BG178+BG179+BG180+BG181+BG184+BG185+BG186+BG187+BG188+BG99+BG102+BG105+BG166+BG167+BG118+BG22+BG23+BG25+BG30+BG39+BG45+BG50+BG52+BG54+BG56+BG182+BG60+BG164+BG168+BG169+BG124+BG64+BG111+BG112+BG69</f>
        <v>0</v>
      </c>
      <c r="BH196" s="24">
        <f t="shared" si="140"/>
        <v>3184361.3760000002</v>
      </c>
      <c r="BK196" s="39"/>
    </row>
    <row r="197" ht="12.75">
      <c r="A197" s="20"/>
      <c r="B197" s="71" t="s">
        <v>41</v>
      </c>
      <c r="C197" s="71"/>
      <c r="D197" s="24">
        <f>D29+D35+D51+D53+D55+D24</f>
        <v>56532.900000000001</v>
      </c>
      <c r="E197" s="24">
        <f>E29+E35+E51+E53+E55+E24</f>
        <v>0</v>
      </c>
      <c r="F197" s="24">
        <f t="shared" si="114"/>
        <v>56532.900000000001</v>
      </c>
      <c r="G197" s="24">
        <f>G29+G35+G51+G53+G55+G24</f>
        <v>0</v>
      </c>
      <c r="H197" s="24">
        <f t="shared" si="115"/>
        <v>56532.900000000001</v>
      </c>
      <c r="I197" s="24">
        <f>I29+I35+I51+I53+I55+I24</f>
        <v>0</v>
      </c>
      <c r="J197" s="24">
        <f t="shared" si="116"/>
        <v>56532.900000000001</v>
      </c>
      <c r="K197" s="24">
        <f>K29+K35+K51+K53+K55+K24</f>
        <v>45436.972000000002</v>
      </c>
      <c r="L197" s="24">
        <f t="shared" si="117"/>
        <v>101969.872</v>
      </c>
      <c r="M197" s="24">
        <f>M29+M35+M51+M53+M55+M24</f>
        <v>0</v>
      </c>
      <c r="N197" s="24">
        <f t="shared" si="118"/>
        <v>101969.872</v>
      </c>
      <c r="O197" s="24">
        <f>O29+O35+O51+O53+O55+O24</f>
        <v>0</v>
      </c>
      <c r="P197" s="24">
        <f t="shared" si="119"/>
        <v>101969.872</v>
      </c>
      <c r="Q197" s="24">
        <f>Q29+Q35+Q51+Q53+Q55+Q24+Q65</f>
        <v>45918.050999999999</v>
      </c>
      <c r="R197" s="24">
        <f t="shared" si="120"/>
        <v>147887.92300000001</v>
      </c>
      <c r="S197" s="24">
        <f>S29+S35+S51+S53+S55+S24+S65</f>
        <v>0</v>
      </c>
      <c r="T197" s="24">
        <f t="shared" si="121"/>
        <v>147887.92300000001</v>
      </c>
      <c r="U197" s="24">
        <f>U29+U35+U51+U53+U55+U24+U65</f>
        <v>0</v>
      </c>
      <c r="V197" s="24">
        <f t="shared" si="122"/>
        <v>147887.92300000001</v>
      </c>
      <c r="W197" s="24">
        <f>W29+W35+W51+W53+W55+W24+W65</f>
        <v>11703.940000000001</v>
      </c>
      <c r="X197" s="24">
        <f t="shared" si="123"/>
        <v>159591.86300000001</v>
      </c>
      <c r="Y197" s="24">
        <f>Y29+Y35+Y51+Y53+Y55+Y24</f>
        <v>27420.299999999999</v>
      </c>
      <c r="Z197" s="24">
        <f>Z29+Z35+Z51+Z53+Z55+Z24</f>
        <v>0</v>
      </c>
      <c r="AA197" s="24">
        <f t="shared" si="124"/>
        <v>27420.299999999999</v>
      </c>
      <c r="AB197" s="24">
        <f>AB29+AB35+AB51+AB53+AB55+AB24</f>
        <v>40308.101999999999</v>
      </c>
      <c r="AC197" s="24">
        <f t="shared" si="125"/>
        <v>67728.402000000002</v>
      </c>
      <c r="AD197" s="24">
        <f>AD29+AD35+AD51+AD53+AD55+AD24</f>
        <v>0</v>
      </c>
      <c r="AE197" s="24">
        <f t="shared" si="126"/>
        <v>67728.402000000002</v>
      </c>
      <c r="AF197" s="24">
        <f>AF29+AF35+AF51+AF53+AF55+AF24</f>
        <v>0</v>
      </c>
      <c r="AG197" s="24">
        <f t="shared" si="127"/>
        <v>67728.402000000002</v>
      </c>
      <c r="AH197" s="24">
        <f>AH29+AH35+AH51+AH53+AH55+AH24</f>
        <v>0</v>
      </c>
      <c r="AI197" s="24">
        <f t="shared" si="128"/>
        <v>67728.402000000002</v>
      </c>
      <c r="AJ197" s="24">
        <f>AJ29+AJ35+AJ51+AJ53+AJ55+AJ24</f>
        <v>0</v>
      </c>
      <c r="AK197" s="24">
        <f t="shared" si="129"/>
        <v>67728.402000000002</v>
      </c>
      <c r="AL197" s="24">
        <f>AL29+AL35+AL51+AL53+AL55+AL24+AL65</f>
        <v>0</v>
      </c>
      <c r="AM197" s="24">
        <f t="shared" si="130"/>
        <v>67728.402000000002</v>
      </c>
      <c r="AN197" s="24">
        <f>AN29+AN35+AN51+AN53+AN55+AN24+AN65</f>
        <v>0</v>
      </c>
      <c r="AO197" s="24">
        <f t="shared" si="131"/>
        <v>67728.402000000002</v>
      </c>
      <c r="AP197" s="24">
        <f>AP29+AP35+AP51+AP53+AP55+AP24+AP65</f>
        <v>0</v>
      </c>
      <c r="AQ197" s="24">
        <f t="shared" si="132"/>
        <v>67728.402000000002</v>
      </c>
      <c r="AR197" s="24">
        <f>AR29+AR35+AR51+AR53+AR55+AR24+AR65</f>
        <v>0</v>
      </c>
      <c r="AS197" s="24">
        <f t="shared" si="133"/>
        <v>67728.402000000002</v>
      </c>
      <c r="AT197" s="24">
        <f>AT29+AT35+AT51+AT53+AT55+AT24</f>
        <v>54620.699999999997</v>
      </c>
      <c r="AU197" s="24">
        <f>AU29+AU35+AU51+AU53+AU55+AU24</f>
        <v>0</v>
      </c>
      <c r="AV197" s="24">
        <f t="shared" si="134"/>
        <v>54620.699999999997</v>
      </c>
      <c r="AW197" s="24">
        <f>AW29+AW35+AW51+AW53+AW55+AW24</f>
        <v>0</v>
      </c>
      <c r="AX197" s="24">
        <f t="shared" si="135"/>
        <v>54620.699999999997</v>
      </c>
      <c r="AY197" s="24">
        <f>AY29+AY35+AY51+AY53+AY55+AY24</f>
        <v>0</v>
      </c>
      <c r="AZ197" s="24">
        <f t="shared" si="136"/>
        <v>54620.699999999997</v>
      </c>
      <c r="BA197" s="24">
        <f>BA29+BA35+BA51+BA53+BA55+BA24</f>
        <v>0</v>
      </c>
      <c r="BB197" s="24">
        <f t="shared" si="137"/>
        <v>54620.699999999997</v>
      </c>
      <c r="BC197" s="24">
        <f>BC29+BC35+BC51+BC53+BC55+BC24+BC65</f>
        <v>0</v>
      </c>
      <c r="BD197" s="25">
        <f t="shared" si="138"/>
        <v>54620.699999999997</v>
      </c>
      <c r="BE197" s="26">
        <f>BE29+BE35+BE51+BE53+BE55+BE24+BE65</f>
        <v>0</v>
      </c>
      <c r="BF197" s="24">
        <f t="shared" si="139"/>
        <v>54620.699999999997</v>
      </c>
      <c r="BG197" s="24">
        <f>BG29+BG35+BG51+BG53+BG55+BG24+BG65</f>
        <v>0</v>
      </c>
      <c r="BH197" s="24">
        <f t="shared" si="140"/>
        <v>54620.699999999997</v>
      </c>
      <c r="BK197" s="39"/>
    </row>
    <row r="198" ht="17.25" customHeight="1">
      <c r="A198" s="20"/>
      <c r="B198" s="37" t="s">
        <v>108</v>
      </c>
      <c r="C198" s="37"/>
      <c r="D198" s="24">
        <f>D87+D92+D95</f>
        <v>799449.80000000005</v>
      </c>
      <c r="E198" s="24">
        <f>E87+E92+E95</f>
        <v>0</v>
      </c>
      <c r="F198" s="24">
        <f t="shared" si="114"/>
        <v>799449.80000000005</v>
      </c>
      <c r="G198" s="24">
        <f>G87+G92+G95</f>
        <v>77205.544999999998</v>
      </c>
      <c r="H198" s="24">
        <f t="shared" si="115"/>
        <v>876655.34499999997</v>
      </c>
      <c r="I198" s="24">
        <f>I87+I92+I95</f>
        <v>29454.860000000001</v>
      </c>
      <c r="J198" s="24">
        <f t="shared" si="116"/>
        <v>906110.20499999996</v>
      </c>
      <c r="K198" s="24">
        <f>K87+K92+K95</f>
        <v>411929.23599999998</v>
      </c>
      <c r="L198" s="24">
        <f t="shared" si="117"/>
        <v>1318039.4410000001</v>
      </c>
      <c r="M198" s="24">
        <f>M87+M92+M95</f>
        <v>259694.75200000001</v>
      </c>
      <c r="N198" s="24">
        <f t="shared" si="118"/>
        <v>1577734.193</v>
      </c>
      <c r="O198" s="24">
        <f>O87+O92+O95</f>
        <v>23358.092000000001</v>
      </c>
      <c r="P198" s="24">
        <f t="shared" si="119"/>
        <v>1601092.2849999999</v>
      </c>
      <c r="Q198" s="24">
        <f>Q87+Q92+Q95</f>
        <v>189218.22500000001</v>
      </c>
      <c r="R198" s="24">
        <f t="shared" si="120"/>
        <v>1790310.51</v>
      </c>
      <c r="S198" s="24">
        <f>S87+S92+S95</f>
        <v>324.98099999999999</v>
      </c>
      <c r="T198" s="24">
        <f t="shared" si="121"/>
        <v>1790635.4909999999</v>
      </c>
      <c r="U198" s="24">
        <f>U87+U92+U95</f>
        <v>0</v>
      </c>
      <c r="V198" s="24">
        <f t="shared" si="122"/>
        <v>1790635.4909999999</v>
      </c>
      <c r="W198" s="24">
        <f>W87+W92+W95</f>
        <v>126607.587</v>
      </c>
      <c r="X198" s="24">
        <f t="shared" si="123"/>
        <v>1917243.078</v>
      </c>
      <c r="Y198" s="24">
        <f>Y87+Y92+Y95</f>
        <v>1350023</v>
      </c>
      <c r="Z198" s="24">
        <f>Z87+Z92+Z95</f>
        <v>0</v>
      </c>
      <c r="AA198" s="24">
        <f t="shared" si="124"/>
        <v>1350023</v>
      </c>
      <c r="AB198" s="24">
        <f>AB87+AB92+AB95</f>
        <v>122845.276</v>
      </c>
      <c r="AC198" s="24">
        <f t="shared" si="125"/>
        <v>1472868.2760000001</v>
      </c>
      <c r="AD198" s="24">
        <f>AD87+AD92+AD95</f>
        <v>-351891.96000000002</v>
      </c>
      <c r="AE198" s="24">
        <f t="shared" si="126"/>
        <v>1120976.3160000001</v>
      </c>
      <c r="AF198" s="24">
        <f>AF87+AF92+AF95</f>
        <v>0</v>
      </c>
      <c r="AG198" s="24">
        <f t="shared" si="127"/>
        <v>1120976.3160000001</v>
      </c>
      <c r="AH198" s="24">
        <f>AH87+AH92+AH95</f>
        <v>-32531.488000000001</v>
      </c>
      <c r="AI198" s="24">
        <f t="shared" si="128"/>
        <v>1088444.828</v>
      </c>
      <c r="AJ198" s="24">
        <f>AJ87+AJ92+AJ95</f>
        <v>0</v>
      </c>
      <c r="AK198" s="24">
        <f t="shared" si="129"/>
        <v>1088444.828</v>
      </c>
      <c r="AL198" s="24">
        <f>AL87+AL92+AL95</f>
        <v>0</v>
      </c>
      <c r="AM198" s="24">
        <f t="shared" si="130"/>
        <v>1088444.828</v>
      </c>
      <c r="AN198" s="24">
        <f>AN87+AN92+AN95</f>
        <v>0</v>
      </c>
      <c r="AO198" s="24">
        <f t="shared" si="131"/>
        <v>1088444.828</v>
      </c>
      <c r="AP198" s="24">
        <f>AP87+AP92+AP95</f>
        <v>0</v>
      </c>
      <c r="AQ198" s="24">
        <f t="shared" si="132"/>
        <v>1088444.828</v>
      </c>
      <c r="AR198" s="24">
        <f>AR87+AR92+AR95</f>
        <v>-9271.9750000000095</v>
      </c>
      <c r="AS198" s="24">
        <f t="shared" si="133"/>
        <v>1079172.8529999999</v>
      </c>
      <c r="AT198" s="24">
        <f>AT87+AT92+AT95</f>
        <v>1242103.6000000001</v>
      </c>
      <c r="AU198" s="24">
        <f>AU87+AU92+AU95</f>
        <v>0</v>
      </c>
      <c r="AV198" s="24">
        <f t="shared" si="134"/>
        <v>1242103.6000000001</v>
      </c>
      <c r="AW198" s="24">
        <f>AW87+AW92+AW95</f>
        <v>0</v>
      </c>
      <c r="AX198" s="24">
        <f t="shared" si="135"/>
        <v>1242103.6000000001</v>
      </c>
      <c r="AY198" s="24">
        <f>AY87+AY92+AY95</f>
        <v>0</v>
      </c>
      <c r="AZ198" s="24">
        <f t="shared" si="136"/>
        <v>1242103.6000000001</v>
      </c>
      <c r="BA198" s="24">
        <f>BA87+BA92+BA95</f>
        <v>0</v>
      </c>
      <c r="BB198" s="24">
        <f t="shared" si="137"/>
        <v>1242103.6000000001</v>
      </c>
      <c r="BC198" s="24">
        <f>BC87+BC92+BC95</f>
        <v>0</v>
      </c>
      <c r="BD198" s="25">
        <f t="shared" si="138"/>
        <v>1242103.6000000001</v>
      </c>
      <c r="BE198" s="24">
        <f>BE87+BE92+BE95</f>
        <v>0</v>
      </c>
      <c r="BF198" s="24">
        <f t="shared" si="139"/>
        <v>1242103.6000000001</v>
      </c>
      <c r="BG198" s="24">
        <f>BG87+BG92+BG95</f>
        <v>0</v>
      </c>
      <c r="BH198" s="24">
        <f t="shared" si="140"/>
        <v>1242103.6000000001</v>
      </c>
      <c r="BK198" s="39"/>
    </row>
    <row r="199" ht="17.25" customHeight="1">
      <c r="A199" s="20"/>
      <c r="B199" s="37" t="s">
        <v>269</v>
      </c>
      <c r="C199" s="37"/>
      <c r="D199" s="24">
        <f>D119+D120+D129+D130+D131+D132+D133+D134+D138+D142</f>
        <v>715952.80000000005</v>
      </c>
      <c r="E199" s="24">
        <f>E119+E120+E129+E130+E131+E132+E133+E134+E138+E142</f>
        <v>-51425.779000000002</v>
      </c>
      <c r="F199" s="24">
        <f t="shared" si="114"/>
        <v>664527.02099999995</v>
      </c>
      <c r="G199" s="24">
        <f>G119+G120+G129+G130+G131+G132+G133+G134+G138+G142+G146+G147+G148</f>
        <v>-152281.30100000001</v>
      </c>
      <c r="H199" s="24">
        <f t="shared" si="115"/>
        <v>512245.71999999997</v>
      </c>
      <c r="I199" s="24">
        <f>I119+I120+I129+I130+I131+I132+I133+I134+I138+I142+I146+I147+I148</f>
        <v>0</v>
      </c>
      <c r="J199" s="24">
        <f t="shared" si="116"/>
        <v>512245.71999999997</v>
      </c>
      <c r="K199" s="24">
        <f>K119+K120+K129+K130+K131+K132+K133+K134+K138+K142+K146+K147+K148</f>
        <v>-122863.943</v>
      </c>
      <c r="L199" s="24">
        <f t="shared" si="117"/>
        <v>389381.777</v>
      </c>
      <c r="M199" s="24">
        <f>M119+M120+M129+M130+M131+M132+M133+M134+M138+M142+M146+M147+M148</f>
        <v>-5338.8190000000004</v>
      </c>
      <c r="N199" s="24">
        <f t="shared" si="118"/>
        <v>384042.95799999998</v>
      </c>
      <c r="O199" s="24">
        <f>O119+O120+O129+O130+O131+O132+O133+O134+O138+O142+O146+O147+O148</f>
        <v>-12.193</v>
      </c>
      <c r="P199" s="24">
        <f t="shared" si="119"/>
        <v>384030.76500000001</v>
      </c>
      <c r="Q199" s="24">
        <f>Q119+Q120+Q129+Q130+Q131+Q132+Q133+Q134+Q138+Q142+Q146+Q147+Q148+Q149</f>
        <v>-9784.8029999999999</v>
      </c>
      <c r="R199" s="24">
        <f t="shared" si="120"/>
        <v>374245.962</v>
      </c>
      <c r="S199" s="24">
        <f>S119+S120+S129+S130+S131+S132+S133+S134+S138+S142+S146+S147+S148+S149</f>
        <v>0</v>
      </c>
      <c r="T199" s="24">
        <f t="shared" si="121"/>
        <v>374245.962</v>
      </c>
      <c r="U199" s="24">
        <f>U119+U120+U129+U130+U131+U132+U133+U134+U138+U142+U146+U147+U148+U149</f>
        <v>0</v>
      </c>
      <c r="V199" s="24">
        <f t="shared" si="122"/>
        <v>374245.962</v>
      </c>
      <c r="W199" s="24">
        <f>W119+W120+W129+W130+W131+W132+W133+W134+W138+W142+W146+W147+W148+W149</f>
        <v>-68386.800000000003</v>
      </c>
      <c r="X199" s="24">
        <f t="shared" si="123"/>
        <v>305859.16200000001</v>
      </c>
      <c r="Y199" s="24">
        <f>Y119+Y120+Y129+Y130+Y131+Y132+Y133+Y134+Y138+Y142</f>
        <v>128111.8</v>
      </c>
      <c r="Z199" s="24">
        <f>Z119+Z120+Z129+Z130+Z131+Z132+Z133+Z134+Z138+Z142</f>
        <v>67940.256999999998</v>
      </c>
      <c r="AA199" s="24">
        <f t="shared" si="124"/>
        <v>196052.057</v>
      </c>
      <c r="AB199" s="24">
        <f>AB119+AB120+AB129+AB130+AB131+AB132+AB133+AB134+AB138+AB142+AB146+AB147+AB148</f>
        <v>200000</v>
      </c>
      <c r="AC199" s="24">
        <f t="shared" si="125"/>
        <v>396052.05699999997</v>
      </c>
      <c r="AD199" s="24">
        <f>AD119+AD120+AD129+AD130+AD131+AD132+AD133+AD134+AD138+AD142+AD146+AD147+AD148</f>
        <v>123523.57000000001</v>
      </c>
      <c r="AE199" s="24">
        <f t="shared" si="126"/>
        <v>519575.62699999998</v>
      </c>
      <c r="AF199" s="24">
        <f>AF119+AF120+AF129+AF130+AF131+AF132+AF133+AF134+AF138+AF142+AF146+AF147+AF148</f>
        <v>0</v>
      </c>
      <c r="AG199" s="24">
        <f t="shared" si="127"/>
        <v>519575.62699999998</v>
      </c>
      <c r="AH199" s="24">
        <f>AH119+AH120+AH129+AH130+AH131+AH132+AH133+AH134+AH138+AH142+AH146+AH147+AH148</f>
        <v>1914</v>
      </c>
      <c r="AI199" s="24">
        <f t="shared" si="128"/>
        <v>521489.62699999998</v>
      </c>
      <c r="AJ199" s="24">
        <f>AJ119+AJ120+AJ129+AJ130+AJ131+AJ132+AJ133+AJ134+AJ138+AJ142+AJ146+AJ147+AJ148</f>
        <v>0</v>
      </c>
      <c r="AK199" s="24">
        <f t="shared" si="129"/>
        <v>521489.62699999998</v>
      </c>
      <c r="AL199" s="24">
        <f>AL119+AL120+AL129+AL130+AL131+AL132+AL133+AL134+AL138+AL142+AL146+AL147+AL148+AL149</f>
        <v>547420.96100000001</v>
      </c>
      <c r="AM199" s="24">
        <f t="shared" si="130"/>
        <v>1068910.588</v>
      </c>
      <c r="AN199" s="24">
        <f>AN119+AN120+AN129+AN130+AN131+AN132+AN133+AN134+AN138+AN142+AN146+AN147+AN148+AN149</f>
        <v>-579.10000000000002</v>
      </c>
      <c r="AO199" s="24">
        <f t="shared" si="131"/>
        <v>1068331.4879999999</v>
      </c>
      <c r="AP199" s="24">
        <f>AP119+AP120+AP129+AP130+AP131+AP132+AP133+AP134+AP138+AP142+AP146+AP147+AP148+AP149</f>
        <v>0</v>
      </c>
      <c r="AQ199" s="24">
        <f t="shared" si="132"/>
        <v>1068331.4879999999</v>
      </c>
      <c r="AR199" s="24">
        <f>AR119+AR120+AR129+AR130+AR131+AR132+AR133+AR134+AR138+AR142+AR146+AR147+AR148+AR149</f>
        <v>40832.110999999997</v>
      </c>
      <c r="AS199" s="24">
        <f t="shared" si="133"/>
        <v>1109163.5989999999</v>
      </c>
      <c r="AT199" s="24">
        <f>AT119+AT120+AT129+AT130+AT131+AT132+AT133+AT134+AT138+AT142</f>
        <v>10393.299999999999</v>
      </c>
      <c r="AU199" s="24">
        <f>AU119+AU120+AU129+AU130+AU131+AU132+AU133+AU134+AU138+AU142</f>
        <v>0</v>
      </c>
      <c r="AV199" s="24">
        <f t="shared" si="134"/>
        <v>10393.299999999999</v>
      </c>
      <c r="AW199" s="24">
        <f>AW119+AW120+AW129+AW130+AW131+AW132+AW133+AW134+AW138+AW142+AW146+AW147+AW148</f>
        <v>0</v>
      </c>
      <c r="AX199" s="24">
        <f t="shared" si="135"/>
        <v>10393.299999999999</v>
      </c>
      <c r="AY199" s="24">
        <f>AY119+AY120+AY129+AY130+AY131+AY132+AY133+AY134+AY138+AY142+AY146+AY147+AY148</f>
        <v>0</v>
      </c>
      <c r="AZ199" s="24">
        <f t="shared" si="136"/>
        <v>10393.299999999999</v>
      </c>
      <c r="BA199" s="24">
        <f>BA119+BA120+BA129+BA130+BA131+BA132+BA133+BA134+BA138+BA142+BA146+BA147+BA148</f>
        <v>0</v>
      </c>
      <c r="BB199" s="24">
        <f t="shared" si="137"/>
        <v>10393.299999999999</v>
      </c>
      <c r="BC199" s="24">
        <f>BC119+BC120+BC129+BC130+BC131+BC132+BC133+BC134+BC138+BC142+BC146+BC147+BC148+BC149</f>
        <v>0</v>
      </c>
      <c r="BD199" s="25">
        <f t="shared" si="138"/>
        <v>10393.299999999999</v>
      </c>
      <c r="BE199" s="24">
        <f>BE119+BE120+BE129+BE130+BE131+BE132+BE133+BE134+BE138+BE142+BE146+BE147+BE148+BE149</f>
        <v>0</v>
      </c>
      <c r="BF199" s="24">
        <f t="shared" si="139"/>
        <v>10393.299999999999</v>
      </c>
      <c r="BG199" s="24">
        <f>BG119+BG120+BG129+BG130+BG131+BG132+BG133+BG134+BG138+BG142+BG146+BG147+BG148+BG149</f>
        <v>27554.688999999998</v>
      </c>
      <c r="BH199" s="24">
        <f t="shared" si="140"/>
        <v>37947.989000000001</v>
      </c>
      <c r="BK199" s="39"/>
    </row>
    <row r="200" ht="12.75" hidden="1" customHeight="1">
      <c r="A200" s="20"/>
      <c r="B200" s="37" t="s">
        <v>193</v>
      </c>
      <c r="C200" s="37"/>
      <c r="D200" s="43">
        <f>D158</f>
        <v>1087961.7</v>
      </c>
      <c r="E200" s="24">
        <f>E158</f>
        <v>-17300.919000000002</v>
      </c>
      <c r="F200" s="24">
        <f t="shared" si="114"/>
        <v>1070660.781</v>
      </c>
      <c r="G200" s="24">
        <f>G158</f>
        <v>-1070660.781</v>
      </c>
      <c r="H200" s="24">
        <f t="shared" si="115"/>
        <v>0</v>
      </c>
      <c r="I200" s="24">
        <f>I158</f>
        <v>0</v>
      </c>
      <c r="J200" s="24">
        <f t="shared" si="116"/>
        <v>0</v>
      </c>
      <c r="K200" s="24">
        <f>K158</f>
        <v>0</v>
      </c>
      <c r="L200" s="24">
        <f t="shared" si="117"/>
        <v>0</v>
      </c>
      <c r="M200" s="24">
        <f>M158</f>
        <v>0</v>
      </c>
      <c r="N200" s="24">
        <f t="shared" si="118"/>
        <v>0</v>
      </c>
      <c r="O200" s="24">
        <f>O158</f>
        <v>0</v>
      </c>
      <c r="P200" s="24">
        <f t="shared" si="119"/>
        <v>0</v>
      </c>
      <c r="Q200" s="24">
        <f>Q158</f>
        <v>0</v>
      </c>
      <c r="R200" s="24">
        <f t="shared" si="120"/>
        <v>0</v>
      </c>
      <c r="S200" s="24">
        <f>S158</f>
        <v>0</v>
      </c>
      <c r="T200" s="24">
        <f t="shared" si="121"/>
        <v>0</v>
      </c>
      <c r="U200" s="24">
        <f>U158</f>
        <v>0</v>
      </c>
      <c r="V200" s="24">
        <f t="shared" si="122"/>
        <v>0</v>
      </c>
      <c r="W200" s="42">
        <f>W158</f>
        <v>0</v>
      </c>
      <c r="X200" s="24">
        <f t="shared" si="123"/>
        <v>0</v>
      </c>
      <c r="Y200" s="43">
        <f>Y158</f>
        <v>375557.5</v>
      </c>
      <c r="Z200" s="24">
        <f>Z158</f>
        <v>-4508.25</v>
      </c>
      <c r="AA200" s="24">
        <f t="shared" si="124"/>
        <v>371049.25</v>
      </c>
      <c r="AB200" s="24">
        <f>AB158</f>
        <v>-371049.25</v>
      </c>
      <c r="AC200" s="24">
        <f t="shared" si="125"/>
        <v>0</v>
      </c>
      <c r="AD200" s="24">
        <f>AD158</f>
        <v>0</v>
      </c>
      <c r="AE200" s="24">
        <f t="shared" si="126"/>
        <v>0</v>
      </c>
      <c r="AF200" s="24">
        <f>AF158</f>
        <v>0</v>
      </c>
      <c r="AG200" s="24">
        <f t="shared" si="127"/>
        <v>0</v>
      </c>
      <c r="AH200" s="24">
        <f>AH158</f>
        <v>0</v>
      </c>
      <c r="AI200" s="24">
        <f t="shared" si="128"/>
        <v>0</v>
      </c>
      <c r="AJ200" s="24">
        <f>AJ158</f>
        <v>0</v>
      </c>
      <c r="AK200" s="24">
        <f t="shared" si="129"/>
        <v>0</v>
      </c>
      <c r="AL200" s="24">
        <f>AL158</f>
        <v>0</v>
      </c>
      <c r="AM200" s="24">
        <f t="shared" si="130"/>
        <v>0</v>
      </c>
      <c r="AN200" s="24">
        <f>AN158</f>
        <v>0</v>
      </c>
      <c r="AO200" s="24">
        <f t="shared" si="131"/>
        <v>0</v>
      </c>
      <c r="AP200" s="24">
        <f>AP158</f>
        <v>0</v>
      </c>
      <c r="AQ200" s="24">
        <f t="shared" si="132"/>
        <v>0</v>
      </c>
      <c r="AR200" s="42">
        <f>AR158</f>
        <v>0</v>
      </c>
      <c r="AS200" s="24">
        <f t="shared" si="133"/>
        <v>0</v>
      </c>
      <c r="AT200" s="43">
        <f>AT158</f>
        <v>0</v>
      </c>
      <c r="AU200" s="43">
        <f>AU158</f>
        <v>0</v>
      </c>
      <c r="AV200" s="24">
        <f t="shared" si="134"/>
        <v>0</v>
      </c>
      <c r="AW200" s="24">
        <f>AW158</f>
        <v>0</v>
      </c>
      <c r="AX200" s="24">
        <f t="shared" si="135"/>
        <v>0</v>
      </c>
      <c r="AY200" s="24">
        <f>AY158</f>
        <v>0</v>
      </c>
      <c r="AZ200" s="24">
        <f t="shared" si="136"/>
        <v>0</v>
      </c>
      <c r="BA200" s="24">
        <f>BA158</f>
        <v>0</v>
      </c>
      <c r="BB200" s="24">
        <f t="shared" si="137"/>
        <v>0</v>
      </c>
      <c r="BC200" s="24">
        <f>BC158</f>
        <v>0</v>
      </c>
      <c r="BD200" s="25">
        <f t="shared" si="138"/>
        <v>0</v>
      </c>
      <c r="BE200" s="24">
        <f>BE158</f>
        <v>0</v>
      </c>
      <c r="BF200" s="24">
        <f t="shared" si="139"/>
        <v>0</v>
      </c>
      <c r="BG200" s="42">
        <f>BG158</f>
        <v>0</v>
      </c>
      <c r="BH200" s="24">
        <f t="shared" si="140"/>
        <v>0</v>
      </c>
      <c r="BJ200" s="5" t="s">
        <v>29</v>
      </c>
    </row>
    <row r="201" ht="12.75">
      <c r="A201" s="20"/>
      <c r="B201" s="73" t="s">
        <v>88</v>
      </c>
      <c r="C201" s="73"/>
      <c r="D201" s="24">
        <f>D77+D84+D85</f>
        <v>10268</v>
      </c>
      <c r="E201" s="24">
        <f>E77+E84+E85</f>
        <v>0</v>
      </c>
      <c r="F201" s="24">
        <f t="shared" si="114"/>
        <v>10268</v>
      </c>
      <c r="G201" s="24">
        <f>G77+G84+G85+G123</f>
        <v>16357</v>
      </c>
      <c r="H201" s="24">
        <f t="shared" si="115"/>
        <v>26625</v>
      </c>
      <c r="I201" s="24">
        <f>I77+I84+I85+I123</f>
        <v>0</v>
      </c>
      <c r="J201" s="24">
        <f t="shared" si="116"/>
        <v>26625</v>
      </c>
      <c r="K201" s="24">
        <f>K77+K84+K85+K123</f>
        <v>-8990</v>
      </c>
      <c r="L201" s="24">
        <f t="shared" si="117"/>
        <v>17635</v>
      </c>
      <c r="M201" s="24">
        <f>M77+M84+M85+M123</f>
        <v>0</v>
      </c>
      <c r="N201" s="24">
        <f t="shared" si="118"/>
        <v>17635</v>
      </c>
      <c r="O201" s="24">
        <f>O77+O84+O85+O123</f>
        <v>0</v>
      </c>
      <c r="P201" s="24">
        <f t="shared" si="119"/>
        <v>17635</v>
      </c>
      <c r="Q201" s="24">
        <f>Q77+Q84+Q85+Q123+Q113</f>
        <v>23600</v>
      </c>
      <c r="R201" s="24">
        <f t="shared" si="120"/>
        <v>41235</v>
      </c>
      <c r="S201" s="24">
        <f>S77+S84+S85+S123+S113</f>
        <v>0</v>
      </c>
      <c r="T201" s="24">
        <f t="shared" si="121"/>
        <v>41235</v>
      </c>
      <c r="U201" s="24">
        <f>U77+U84+U85+U123+U113</f>
        <v>0</v>
      </c>
      <c r="V201" s="24">
        <f t="shared" si="122"/>
        <v>41235</v>
      </c>
      <c r="W201" s="24">
        <f>W77+W84+W85+W123+W113</f>
        <v>0</v>
      </c>
      <c r="X201" s="24">
        <f t="shared" si="123"/>
        <v>41235</v>
      </c>
      <c r="Y201" s="24">
        <f>Y77+Y84+Y85</f>
        <v>0</v>
      </c>
      <c r="Z201" s="24">
        <f>Z77+Z84+Z85</f>
        <v>0</v>
      </c>
      <c r="AA201" s="24">
        <f t="shared" si="124"/>
        <v>0</v>
      </c>
      <c r="AB201" s="24">
        <f>AB77+AB84+AB85+AB123</f>
        <v>0</v>
      </c>
      <c r="AC201" s="24">
        <f t="shared" si="125"/>
        <v>0</v>
      </c>
      <c r="AD201" s="24">
        <f>AD77+AD84+AD85+AD123</f>
        <v>8990</v>
      </c>
      <c r="AE201" s="24">
        <f t="shared" si="126"/>
        <v>8990</v>
      </c>
      <c r="AF201" s="24">
        <f>AF77+AF84+AF85+AF123</f>
        <v>0</v>
      </c>
      <c r="AG201" s="24">
        <f t="shared" si="127"/>
        <v>8990</v>
      </c>
      <c r="AH201" s="24">
        <f>AH77+AH84+AH85+AH123</f>
        <v>0</v>
      </c>
      <c r="AI201" s="24">
        <f t="shared" si="128"/>
        <v>8990</v>
      </c>
      <c r="AJ201" s="24">
        <f>AJ77+AJ84+AJ85+AJ123</f>
        <v>0</v>
      </c>
      <c r="AK201" s="24">
        <f t="shared" si="129"/>
        <v>8990</v>
      </c>
      <c r="AL201" s="24">
        <f>AL77+AL84+AL85+AL123+AL113</f>
        <v>0</v>
      </c>
      <c r="AM201" s="24">
        <f t="shared" si="130"/>
        <v>8990</v>
      </c>
      <c r="AN201" s="24">
        <f>AN77+AN84+AN85+AN123+AN113</f>
        <v>0</v>
      </c>
      <c r="AO201" s="24">
        <f t="shared" si="131"/>
        <v>8990</v>
      </c>
      <c r="AP201" s="24">
        <f>AP77+AP84+AP85+AP123+AP113</f>
        <v>0</v>
      </c>
      <c r="AQ201" s="24">
        <f t="shared" si="132"/>
        <v>8990</v>
      </c>
      <c r="AR201" s="24">
        <f>AR77+AR84+AR85+AR123+AR113</f>
        <v>0</v>
      </c>
      <c r="AS201" s="24">
        <f t="shared" si="133"/>
        <v>8990</v>
      </c>
      <c r="AT201" s="24">
        <f>AT77+AT84+AT85</f>
        <v>0</v>
      </c>
      <c r="AU201" s="24">
        <f>AU77+AU84+AU85</f>
        <v>0</v>
      </c>
      <c r="AV201" s="24">
        <f t="shared" si="134"/>
        <v>0</v>
      </c>
      <c r="AW201" s="24">
        <f>AW77+AW84+AW85+AW123</f>
        <v>0</v>
      </c>
      <c r="AX201" s="24">
        <f t="shared" si="135"/>
        <v>0</v>
      </c>
      <c r="AY201" s="24">
        <f>AY77+AY84+AY85+AY123</f>
        <v>0</v>
      </c>
      <c r="AZ201" s="24">
        <f t="shared" si="136"/>
        <v>0</v>
      </c>
      <c r="BA201" s="24">
        <f>BA77+BA84+BA85+BA123</f>
        <v>0</v>
      </c>
      <c r="BB201" s="24">
        <f t="shared" si="137"/>
        <v>0</v>
      </c>
      <c r="BC201" s="24">
        <f>BC77+BC84+BC85+BC123+BC113</f>
        <v>0</v>
      </c>
      <c r="BD201" s="25">
        <f t="shared" si="138"/>
        <v>0</v>
      </c>
      <c r="BE201" s="24">
        <f>BE77+BE84+BE85+BE123+BE113</f>
        <v>0</v>
      </c>
      <c r="BF201" s="24">
        <f t="shared" si="139"/>
        <v>0</v>
      </c>
      <c r="BG201" s="24">
        <f>BG77+BG84+BG85+BG123+BG113</f>
        <v>0</v>
      </c>
      <c r="BH201" s="24">
        <f t="shared" si="140"/>
        <v>0</v>
      </c>
    </row>
    <row r="202" ht="12.75"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>
        <f>Q189-Q196-Q197-Q198-Q199-Q200-Q201</f>
        <v>-1.45519152283669e-11</v>
      </c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</row>
    <row r="203" ht="12.75"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</row>
    <row r="206" ht="12.75">
      <c r="B206" s="2" t="s">
        <v>270</v>
      </c>
    </row>
  </sheetData>
  <autoFilter ref="A15:BK202">
    <filterColumn colId="61">
      <filters blank="1"/>
    </filterColumn>
  </autoFilter>
  <mergeCells count="86">
    <mergeCell ref="A10:BH10"/>
    <mergeCell ref="A11:BH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  <mergeCell ref="BA14:BA15"/>
    <mergeCell ref="BB14:BB15"/>
    <mergeCell ref="BC14:BC15"/>
    <mergeCell ref="BD14:BD15"/>
    <mergeCell ref="BE14:BE15"/>
    <mergeCell ref="BF14:BF15"/>
    <mergeCell ref="BG14:BG15"/>
    <mergeCell ref="BH14:BH15"/>
    <mergeCell ref="A24:A25"/>
    <mergeCell ref="B24:B25"/>
    <mergeCell ref="A29:A30"/>
    <mergeCell ref="B29:B30"/>
    <mergeCell ref="A35:A44"/>
    <mergeCell ref="A50:A51"/>
    <mergeCell ref="B50:B51"/>
    <mergeCell ref="A52:A53"/>
    <mergeCell ref="B52:B53"/>
    <mergeCell ref="A54:A55"/>
    <mergeCell ref="B54:B55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</mergeCells>
  <printOptions headings="0" gridLines="0"/>
  <pageMargins left="0.19685039370078738" right="0.19685039370078738" top="0.19685039370078738" bottom="0.47244094488188981" header="0.51181102362204689" footer="0.19652777777777802"/>
  <pageSetup paperSize="9" scale="62" firstPageNumber="1" fitToWidth="1" fitToHeight="1" pageOrder="downThenOver" orientation="portrait" usePrinterDefaults="1" blackAndWhite="0" draft="0" cellComments="none" useFirstPageNumber="1" errors="displayed" horizontalDpi="300" verticalDpi="3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Департамент финансов администрации г.Перми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dc:language>ru-RU</dc:language>
  <cp:revision>24</cp:revision>
  <dcterms:created xsi:type="dcterms:W3CDTF">2014-02-04T08:37:28Z</dcterms:created>
  <dcterms:modified xsi:type="dcterms:W3CDTF">2024-10-01T11:30:42Z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