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2024-2026" sheetId="1" state="visible" r:id="rId1"/>
  </sheets>
  <definedNames>
    <definedName name="_xlnm._FilterDatabase" localSheetId="0" hidden="1">'2024-2026'!$A$15:$BY$206</definedName>
    <definedName name="Print_Titles" localSheetId="0" hidden="0">'2024-2026'!$14:$15</definedName>
    <definedName name="_xlnm._FilterDatabase" localSheetId="0" hidden="1">'2024-2026'!$A$15:$BY$206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<sst xmlns="http://schemas.openxmlformats.org/spreadsheetml/2006/main" count="278" uniqueCount="278">
  <si>
    <t xml:space="preserve">ПРИЛОЖЕНИЕ 3</t>
  </si>
  <si>
    <t xml:space="preserve">к решению</t>
  </si>
  <si>
    <t xml:space="preserve">Пермской городской Думы</t>
  </si>
  <si>
    <t xml:space="preserve">ПРИЛОЖЕНИЕ 4</t>
  </si>
  <si>
    <t xml:space="preserve">от 19.12.2023 № 265</t>
  </si>
  <si>
    <t>ПЕРЕЧЕНЬ</t>
  </si>
  <si>
    <t xml:space="preserve"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</si>
  <si>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 xml:space="preserve">тыс. руб.</t>
  </si>
  <si>
    <t xml:space="preserve">№ п/п</t>
  </si>
  <si>
    <t>Объект</t>
  </si>
  <si>
    <t>Исполнитель</t>
  </si>
  <si>
    <t xml:space="preserve">2024 год</t>
  </si>
  <si>
    <t>Поправки</t>
  </si>
  <si>
    <t xml:space="preserve">Уточнение февраль</t>
  </si>
  <si>
    <t xml:space="preserve">Комитет февраль</t>
  </si>
  <si>
    <t xml:space="preserve">Уточнение апрель</t>
  </si>
  <si>
    <t xml:space="preserve">Уточнение июнь</t>
  </si>
  <si>
    <t xml:space="preserve">Комитет июнь</t>
  </si>
  <si>
    <t xml:space="preserve">Уточнение август</t>
  </si>
  <si>
    <t xml:space="preserve">Комитет август</t>
  </si>
  <si>
    <t xml:space="preserve">Уточнение сентярь</t>
  </si>
  <si>
    <t xml:space="preserve">Уточнение октябрь</t>
  </si>
  <si>
    <t xml:space="preserve">Комитет октябрь</t>
  </si>
  <si>
    <t xml:space="preserve">Уточнение ноябрь</t>
  </si>
  <si>
    <t xml:space="preserve">Уточнение декабрь</t>
  </si>
  <si>
    <t xml:space="preserve">2025 год</t>
  </si>
  <si>
    <t xml:space="preserve">Комитет апрель</t>
  </si>
  <si>
    <t xml:space="preserve">2026 год</t>
  </si>
  <si>
    <t xml:space="preserve">Уточнение сентябрь</t>
  </si>
  <si>
    <t>Образование</t>
  </si>
  <si>
    <t>.</t>
  </si>
  <si>
    <t xml:space="preserve">в том числе:</t>
  </si>
  <si>
    <t xml:space="preserve">местный бюджет</t>
  </si>
  <si>
    <t>0</t>
  </si>
  <si>
    <t xml:space="preserve">бюджет Пермского края</t>
  </si>
  <si>
    <t xml:space="preserve">федеральный бюджет </t>
  </si>
  <si>
    <t xml:space="preserve">безвозмездные поступления</t>
  </si>
  <si>
    <t>1.</t>
  </si>
  <si>
    <t xml:space="preserve"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</si>
  <si>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 xml:space="preserve">Управление капитального строительства</t>
  </si>
  <si>
    <t>0810143350</t>
  </si>
  <si>
    <t xml:space="preserve">Реконструкция ледовой арены МАУ ДО «ДЮЦ «Здоровье»</t>
  </si>
  <si>
    <t>0820141300</t>
  </si>
  <si>
    <t>2.</t>
  </si>
  <si>
    <t xml:space="preserve">Строительство здания общеобразовательного учреждения в Индустриальном районе города Перми</t>
  </si>
  <si>
    <t xml:space="preserve">Департамент образования</t>
  </si>
  <si>
    <t>0820142550</t>
  </si>
  <si>
    <t>3.</t>
  </si>
  <si>
    <t xml:space="preserve"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</si>
  <si>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</si>
  <si>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</si>
  <si>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</si>
  <si>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 xml:space="preserve">Строительство здания общеобразовательного учреждения по адресу: г. Пермь, ул. Ветлужская</t>
  </si>
  <si>
    <t>0820141660</t>
  </si>
  <si>
    <t xml:space="preserve">08201SН070, 082E153050</t>
  </si>
  <si>
    <t xml:space="preserve">федеральный бюджет</t>
  </si>
  <si>
    <t>082E153050</t>
  </si>
  <si>
    <t>5.</t>
  </si>
  <si>
    <t xml:space="preserve">Строительство нового корпуса МАОУ «Инженерная школа» г. Перми по ул. Академика Веденеева</t>
  </si>
  <si>
    <t>0820141680</t>
  </si>
  <si>
    <t>6.</t>
  </si>
  <si>
    <t xml:space="preserve">Строительство спортивного зала МАОУ «СОШ № 81» г. Перми</t>
  </si>
  <si>
    <t>0820143510</t>
  </si>
  <si>
    <t>7.</t>
  </si>
  <si>
    <t xml:space="preserve">Строительство спортивного зала МАОУ «СОШ № 96» г. Перми</t>
  </si>
  <si>
    <t>0820143520</t>
  </si>
  <si>
    <t>8.</t>
  </si>
  <si>
    <t xml:space="preserve">Строительство спортивного зала МАОУ «СОШ № 79» г. Перми</t>
  </si>
  <si>
    <t>0820242640</t>
  </si>
  <si>
    <t>9.</t>
  </si>
  <si>
    <t xml:space="preserve">Реконструкция здания под размещение общеобразовательной организации по ул. Целинной, 15</t>
  </si>
  <si>
    <t>0820141160</t>
  </si>
  <si>
    <t>10.</t>
  </si>
  <si>
    <t xml:space="preserve">Строительство корпуса МАОУ «Школа дизайна «Точка» г. Перми</t>
  </si>
  <si>
    <t>0820143500</t>
  </si>
  <si>
    <t>11.</t>
  </si>
  <si>
    <t xml:space="preserve">Строительство школы в м/р ДКЖ г. Перми</t>
  </si>
  <si>
    <t>0820141230</t>
  </si>
  <si>
    <t xml:space="preserve">Устройство спортивных площадок МАОУ «Гимназия № 5» г. Перми по адресу: г. Пермь, ул. КИМ, 90</t>
  </si>
  <si>
    <t>08202SФ231</t>
  </si>
  <si>
    <t>08202SФ230</t>
  </si>
  <si>
    <t>12.</t>
  </si>
  <si>
    <t xml:space="preserve">Строительство здания общеобразовательного учреждения в Ленинском районе города Перми</t>
  </si>
  <si>
    <t>0820141970</t>
  </si>
  <si>
    <t>13.</t>
  </si>
  <si>
    <t xml:space="preserve">Строительство нового корпуса МАОУ «Гимназия № 10» г. Перми по адресу: пр. Парковый, 27</t>
  </si>
  <si>
    <t>0820142030</t>
  </si>
  <si>
    <t xml:space="preserve">Жилищно-коммунальное хозяйство</t>
  </si>
  <si>
    <t>14.</t>
  </si>
  <si>
    <t xml:space="preserve">Реконструкция системы очистки сточных вод в микрорайоне «Крым» Кировского района города Перми</t>
  </si>
  <si>
    <t>15.</t>
  </si>
  <si>
    <t xml:space="preserve">Строительство водопроводных сетей в микрорайоне «Вышка-1» Мотовилихинского района города Перми</t>
  </si>
  <si>
    <t>1710141220</t>
  </si>
  <si>
    <t>16.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</si>
  <si>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</si>
  <si>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 xml:space="preserve">Департамент жилищно-коммунального хозяйства</t>
  </si>
  <si>
    <t>1710141320</t>
  </si>
  <si>
    <t>17.</t>
  </si>
  <si>
    <t xml:space="preserve">Санация и строительство 2-й нитки водовода Гайва-Заозерье</t>
  </si>
  <si>
    <t xml:space="preserve">1710142260, 171F552430</t>
  </si>
  <si>
    <t>171F552430</t>
  </si>
  <si>
    <t>18.</t>
  </si>
  <si>
    <t xml:space="preserve">Строительство сетей водоснабжения в микрорайоне «Заозерье» для земельных участков многодетных семей</t>
  </si>
  <si>
    <t>1710143480</t>
  </si>
  <si>
    <t>19.</t>
  </si>
  <si>
    <t xml:space="preserve">Выкуп сетей водоснабжения и водоотведения, принадлежащих на праве собственности ООО «Энергия-М»</t>
  </si>
  <si>
    <t>1710141700</t>
  </si>
  <si>
    <t>20.</t>
  </si>
  <si>
    <t xml:space="preserve">Выкуп сетей водоотведения по адресу: г. Пермь, ул. Монастырская, 61</t>
  </si>
  <si>
    <t>1710141710</t>
  </si>
  <si>
    <t>21.</t>
  </si>
  <si>
    <t xml:space="preserve">Реконструкция канализационной насосной станции «Речник» Дзержинского района города Перми</t>
  </si>
  <si>
    <t>1710142360</t>
  </si>
  <si>
    <t>22.</t>
  </si>
  <si>
    <t xml:space="preserve"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</si>
  <si>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Управление жилищных отношений</t>
  </si>
  <si>
    <t xml:space="preserve">1510121480, 1530343260</t>
  </si>
  <si>
    <t xml:space="preserve">15101SЖ860, 151F367484</t>
  </si>
  <si>
    <t>151F367483</t>
  </si>
  <si>
    <t>23.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</si>
  <si>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</si>
  <si>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</si>
  <si>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24.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</si>
  <si>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</si>
  <si>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</si>
  <si>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25.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</si>
  <si>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</si>
  <si>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</si>
  <si>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26.</t>
  </si>
  <si>
    <t xml:space="preserve"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</si>
  <si>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27.</t>
  </si>
  <si>
    <t xml:space="preserve"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</si>
  <si>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</si>
  <si>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28.</t>
  </si>
  <si>
    <t xml:space="preserve">Строительство водопроводных сетей в микрорайоне Турбино</t>
  </si>
  <si>
    <t>1710141770</t>
  </si>
  <si>
    <t>29.</t>
  </si>
  <si>
    <t xml:space="preserve">Строительство водопроводных сетей по ул. 2-я Мулянская Дзержинского района города Перми</t>
  </si>
  <si>
    <t>1710141780</t>
  </si>
  <si>
    <t>30.</t>
  </si>
  <si>
    <t xml:space="preserve">Выкуп центрального теплового пункта по адресу: ул. Веры Засулич, 50 б</t>
  </si>
  <si>
    <t>1710741790</t>
  </si>
  <si>
    <t xml:space="preserve">Внешнее благоустройство</t>
  </si>
  <si>
    <t>31.</t>
  </si>
  <si>
    <t xml:space="preserve">Строительство городского питомника растений на земельном участке с кадастровым номером 59:01:0000000:91384</t>
  </si>
  <si>
    <t>1410743570</t>
  </si>
  <si>
    <t>32.</t>
  </si>
  <si>
    <t xml:space="preserve">Строительство крематория на кладбище «Восточное» города Перми</t>
  </si>
  <si>
    <t xml:space="preserve">Департамент дорог и благоустройства</t>
  </si>
  <si>
    <t>1120441120</t>
  </si>
  <si>
    <t>33.</t>
  </si>
  <si>
    <t xml:space="preserve">Строительство смотровой площадки по ул. Окулова, ОП «Попова»</t>
  </si>
  <si>
    <t>11105SЖ410</t>
  </si>
  <si>
    <t>34.</t>
  </si>
  <si>
    <t xml:space="preserve">Строительство места отвала снега по ул. Промышленной</t>
  </si>
  <si>
    <t>1710643460</t>
  </si>
  <si>
    <t>35.</t>
  </si>
  <si>
    <t xml:space="preserve">Строительство подпорной стенки с устройством противопожарного проезда по ул. Льва Шатрова, 35</t>
  </si>
  <si>
    <t>2010343340</t>
  </si>
  <si>
    <t xml:space="preserve">Дорожное хозяйство</t>
  </si>
  <si>
    <t xml:space="preserve">дорожный фонд Пермского края</t>
  </si>
  <si>
    <t>36.</t>
  </si>
  <si>
    <t xml:space="preserve">Строительство проезда на участке от ул. Уральской до ул. Степана Разина</t>
  </si>
  <si>
    <t>2010141670</t>
  </si>
  <si>
    <t>37.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</si>
  <si>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</si>
  <si>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</si>
  <si>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38.</t>
  </si>
  <si>
    <t xml:space="preserve">Строительство очистных сооружений и водоотвода ливневых стоков по ул. Куйбышева,1 от ул. Петропавловской до выпуска</t>
  </si>
  <si>
    <t>2010143420</t>
  </si>
  <si>
    <t>39.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</si>
  <si>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</si>
  <si>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</si>
  <si>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40.</t>
  </si>
  <si>
    <t xml:space="preserve">Реконструкция Комсомольского проспекта от ул. Ленина до ул. Екатерининской по нечетной стороне, Тр-5в</t>
  </si>
  <si>
    <t>2010143450</t>
  </si>
  <si>
    <t>41.</t>
  </si>
  <si>
    <t xml:space="preserve">Реконструкция ул. Пермской от ул. Плеханова до ул. Попова</t>
  </si>
  <si>
    <t>20101ST04D</t>
  </si>
  <si>
    <t>20101ST040</t>
  </si>
  <si>
    <t>42.</t>
  </si>
  <si>
    <t xml:space="preserve">Реконструкция ул. Карпинского от ул. Архитектора Свиязева до ул. Космонавта Леонова</t>
  </si>
  <si>
    <t>20101ST04E</t>
  </si>
  <si>
    <t>43.</t>
  </si>
  <si>
    <t xml:space="preserve">Строительство автомобильной дороги по ул. Агатовой</t>
  </si>
  <si>
    <t>20101ST04S</t>
  </si>
  <si>
    <t>44.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</si>
  <si>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</si>
  <si>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</si>
  <si>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45.</t>
  </si>
  <si>
    <t xml:space="preserve">Реконструкция ул. Героев Хасана от ул. Хлебозаводская до ул. Василия Васильева</t>
  </si>
  <si>
    <t>2010142570</t>
  </si>
  <si>
    <t>46.</t>
  </si>
  <si>
    <t xml:space="preserve">Строительство автомобильной дороги по ул. Топазной</t>
  </si>
  <si>
    <t>2010143400</t>
  </si>
  <si>
    <t>47.</t>
  </si>
  <si>
    <t xml:space="preserve"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</si>
  <si>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</si>
  <si>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</si>
  <si>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 xml:space="preserve">Реализация проекта, направленного на комплексное развитие городского наземного электрического транспорта г. Перми</t>
  </si>
  <si>
    <t xml:space="preserve">Департамент транспорта</t>
  </si>
  <si>
    <t>121R754010</t>
  </si>
  <si>
    <t xml:space="preserve">Культура и молодежная политика</t>
  </si>
  <si>
    <t>48.</t>
  </si>
  <si>
    <t xml:space="preserve">Реконструкция здания МАУ «Дворец молодежи» г. Перми</t>
  </si>
  <si>
    <t>0410241910</t>
  </si>
  <si>
    <t xml:space="preserve">Физическая культура и спорт</t>
  </si>
  <si>
    <t>49.</t>
  </si>
  <si>
    <t xml:space="preserve">Строительство плавательного бассейна по адресу: ул. Гайвинская, 50</t>
  </si>
  <si>
    <t>0510141880</t>
  </si>
  <si>
    <t>50.</t>
  </si>
  <si>
    <t xml:space="preserve">Строительство спортивной трассы для лыжероллеров по адресу: г. Пермь, ул. Агрономическая, 23</t>
  </si>
  <si>
    <t>0510141950</t>
  </si>
  <si>
    <t>51.</t>
  </si>
  <si>
    <t xml:space="preserve">Реконструкция физкультурно-оздоровительного комплекса по адресу: г. Пермь, ул. Рабочая, 9</t>
  </si>
  <si>
    <t>05101SФ280</t>
  </si>
  <si>
    <t>52.</t>
  </si>
  <si>
    <t xml:space="preserve">Строительство плавательного бассейна по адресу: ул. Гашкова, 20а</t>
  </si>
  <si>
    <t>0510141470</t>
  </si>
  <si>
    <t xml:space="preserve">Общественная безопасность</t>
  </si>
  <si>
    <t>53.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</si>
  <si>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</si>
  <si>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</si>
  <si>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54.</t>
  </si>
  <si>
    <t xml:space="preserve">Реконструкция здания по ул. Ижевской, 25 (литер А, А1)</t>
  </si>
  <si>
    <t>0220443730</t>
  </si>
  <si>
    <t>55.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</si>
  <si>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</si>
  <si>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</si>
  <si>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56.</t>
  </si>
  <si>
    <t xml:space="preserve">Строительство пожарного резервуара в микрорайоне Чапаевский Орджоникидзевского района города Перми</t>
  </si>
  <si>
    <t>0230243600</t>
  </si>
  <si>
    <t>57.</t>
  </si>
  <si>
    <t xml:space="preserve">Строительство пожарного резервуара по ул. Борцов Революции Ленинского района города Перми</t>
  </si>
  <si>
    <t>0230243180</t>
  </si>
  <si>
    <t>58.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</si>
  <si>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</si>
  <si>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</si>
  <si>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59.</t>
  </si>
  <si>
    <t xml:space="preserve">Строительство пожарного резервуара в микрорайоне Социалистический Орджоникидзевского района города Перми</t>
  </si>
  <si>
    <t>0230241630</t>
  </si>
  <si>
    <t>60.</t>
  </si>
  <si>
    <t xml:space="preserve">Строительство пожарного резервуара в микрорайоне Новобродовский Свердловского района города Перми</t>
  </si>
  <si>
    <t>0230241650</t>
  </si>
  <si>
    <t>61.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</si>
  <si>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</si>
  <si>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</si>
  <si>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62.</t>
  </si>
  <si>
    <t xml:space="preserve">Строительство пожарного резервуара в микрорайоне Вышка-2 по ул. Омской Мотовилихинского района города Перми</t>
  </si>
  <si>
    <t>0230243620</t>
  </si>
  <si>
    <t>63.</t>
  </si>
  <si>
    <t xml:space="preserve">Строительство пожарного резервуара в микрорайоне Химики Орджоникидзевского района города Перми</t>
  </si>
  <si>
    <t>0230243630</t>
  </si>
  <si>
    <t>64.</t>
  </si>
  <si>
    <t xml:space="preserve">Строительство пожарного резервуара в д. Ласьвинские хутора Кировского района города Перми</t>
  </si>
  <si>
    <t>0230243210</t>
  </si>
  <si>
    <t xml:space="preserve">Прочие объекты</t>
  </si>
  <si>
    <t>65.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</si>
  <si>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</si>
  <si>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</si>
  <si>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66.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</si>
  <si>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</si>
  <si>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</si>
  <si>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67.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</si>
  <si>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</si>
  <si>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</si>
  <si>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68.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</si>
  <si>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</si>
  <si>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</si>
  <si>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69.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</si>
  <si>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</si>
  <si>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</si>
  <si>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</si>
  <si>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 xml:space="preserve">в том числе</t>
  </si>
  <si>
    <t xml:space="preserve"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</si>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</sst>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10">
    <font>
      <sz val="10.000000"/>
      <color theme="1"/>
      <name val="Arial Cyr"/>
    </font>
    <font>
      <sz val="10.000000"/>
      <name val="Arial"/>
    </font>
    <font>
      <sz val="11.000000"/>
      <name val="Calibri"/>
    </font>
    <font>
      <sz val="14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  <font>
      <b/>
      <sz val="14.000000"/>
      <color theme="1"/>
      <name val="Times New Roman"/>
    </font>
    <font>
      <sz val="14.000000"/>
      <color theme="0"/>
      <name val="Times New Roman"/>
    </font>
    <font>
      <sz val="14.000000"/>
      <color theme="0" tint="0"/>
      <name val="Times New Roman"/>
    </font>
    <font>
      <sz val="10.000000"/>
      <color theme="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</borders>
  <cellStyleXfs count="9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1" fillId="0" borderId="0" numFmtId="0" applyNumberFormat="1" applyFont="1" applyFill="1" applyBorder="1" applyProtection="1">
      <protection hidden="0" locked="1"/>
    </xf>
    <xf fontId="1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</cellStyleXfs>
  <cellXfs count="90">
    <xf fontId="0" fillId="0" borderId="0" numFmtId="0" xfId="0" applyProtection="0">
      <protection hidden="0" locked="1"/>
    </xf>
    <xf fontId="3" fillId="2" borderId="0" numFmtId="0" xfId="0" applyFont="1" applyFill="1" applyProtection="1">
      <protection hidden="0" locked="1"/>
    </xf>
    <xf fontId="3" fillId="2" borderId="0" numFmtId="0" xfId="0" applyFont="1" applyFill="1" applyAlignment="1" applyProtection="1">
      <alignment horizontal="left"/>
      <protection hidden="0" locked="1"/>
    </xf>
    <xf fontId="3" fillId="2" borderId="0" numFmtId="0" xfId="0" applyFont="1" applyFill="1" applyAlignment="1" applyProtection="1">
      <alignment horizontal="center" vertical="center"/>
      <protection hidden="0" locked="1"/>
    </xf>
    <xf fontId="4" fillId="2" borderId="0" numFmtId="49" xfId="0" applyNumberFormat="1" applyFont="1" applyFill="1" applyAlignment="1" applyProtection="1">
      <alignment horizontal="left" vertical="center"/>
      <protection hidden="0" locked="1"/>
    </xf>
    <xf fontId="3" fillId="2" borderId="0" numFmtId="49" xfId="0" applyNumberFormat="1" applyFont="1" applyFill="1" applyAlignment="1" applyProtection="1">
      <alignment horizontal="left" vertical="center"/>
      <protection hidden="0" locked="1"/>
    </xf>
    <xf fontId="3" fillId="2" borderId="0" numFmtId="0" xfId="0" applyFont="1" applyFill="1" applyAlignment="1" applyProtection="1">
      <alignment horizontal="right" vertical="center"/>
      <protection hidden="0" locked="1"/>
    </xf>
    <xf fontId="5" fillId="2" borderId="0" numFmtId="160" xfId="7" applyNumberFormat="1" applyFont="1" applyFill="1" applyAlignment="1" applyProtection="1">
      <alignment horizontal="right"/>
      <protection hidden="0" locked="1"/>
    </xf>
    <xf fontId="5" fillId="2" borderId="0" numFmtId="160" xfId="7" applyNumberFormat="1" applyFont="1" applyFill="1" applyAlignment="1" applyProtection="1">
      <alignment horizontal="right" vertical="top"/>
      <protection hidden="0" locked="1"/>
    </xf>
    <xf fontId="6" fillId="2" borderId="0" numFmtId="0" xfId="0" applyFont="1" applyFill="1" applyAlignment="1" applyProtection="1">
      <alignment horizontal="center" vertical="center" wrapText="1"/>
      <protection hidden="0" locked="1"/>
    </xf>
    <xf fontId="4" fillId="2" borderId="0" numFmtId="49" xfId="0" applyNumberFormat="1" applyFont="1" applyFill="1" applyAlignment="1" applyProtection="1">
      <alignment horizontal="left" vertical="center" wrapText="1"/>
      <protection hidden="0" locked="1"/>
    </xf>
    <xf fontId="6" fillId="2" borderId="0" numFmtId="0" xfId="0" applyFont="1" applyFill="1" applyAlignment="1" applyProtection="1">
      <alignment horizontal="center" vertical="top" wrapText="1"/>
      <protection hidden="0" locked="1"/>
    </xf>
    <xf fontId="3" fillId="2" borderId="0" numFmtId="0" xfId="0" applyFont="1" applyFill="1" applyAlignment="1" applyProtection="1">
      <alignment horizontal="left" vertical="center"/>
      <protection hidden="0" locked="1"/>
    </xf>
    <xf fontId="3" fillId="2" borderId="1" numFmtId="0" xfId="0" applyFont="1" applyFill="1" applyBorder="1" applyAlignment="1" applyProtection="1">
      <alignment horizontal="center" vertical="center" wrapText="1"/>
      <protection hidden="0" locked="1"/>
    </xf>
    <xf fontId="3" fillId="2" borderId="2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3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4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1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5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6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1" numFmtId="0" xfId="0" applyFont="1" applyFill="1" applyBorder="1" applyAlignment="1" applyProtection="1">
      <alignment horizontal="center" vertical="top"/>
      <protection hidden="0" locked="1"/>
    </xf>
    <xf fontId="3" fillId="2" borderId="1" numFmtId="49" xfId="0" applyNumberFormat="1" applyFont="1" applyFill="1" applyBorder="1" applyAlignment="1" applyProtection="1">
      <alignment horizontal="left" vertical="top"/>
      <protection hidden="0" locked="1"/>
    </xf>
    <xf fontId="7" fillId="2" borderId="2" numFmtId="49" xfId="0" applyNumberFormat="1" applyFont="1" applyFill="1" applyBorder="1" applyAlignment="1" applyProtection="1">
      <alignment horizontal="left" vertical="top"/>
      <protection hidden="0" locked="1"/>
    </xf>
    <xf fontId="3" fillId="2" borderId="2" numFmtId="160" xfId="0" applyNumberFormat="1" applyFont="1" applyFill="1" applyBorder="1" applyAlignment="1" applyProtection="1">
      <alignment horizontal="right" vertical="center"/>
      <protection hidden="0" locked="1"/>
    </xf>
    <xf fontId="3" fillId="2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2" borderId="5" numFmtId="160" xfId="0" applyNumberFormat="1" applyFont="1" applyFill="1" applyBorder="1" applyAlignment="1" applyProtection="1">
      <alignment horizontal="right" vertical="center"/>
      <protection hidden="0" locked="1"/>
    </xf>
    <xf fontId="3" fillId="2" borderId="7" numFmtId="160" xfId="0" applyNumberFormat="1" applyFont="1" applyFill="1" applyBorder="1" applyAlignment="1" applyProtection="1">
      <alignment horizontal="right" vertical="center"/>
      <protection hidden="0" locked="1"/>
    </xf>
    <xf fontId="3" fillId="3" borderId="0" numFmtId="0" xfId="0" applyFont="1" applyFill="1" applyProtection="1">
      <protection hidden="0" locked="1"/>
    </xf>
    <xf fontId="3" fillId="3" borderId="1" numFmtId="0" xfId="0" applyFont="1" applyFill="1" applyBorder="1" applyAlignment="1" applyProtection="1">
      <alignment horizontal="center" vertical="top"/>
      <protection hidden="0" locked="1"/>
    </xf>
    <xf fontId="3" fillId="3" borderId="1" numFmtId="160" xfId="0" applyNumberFormat="1" applyFont="1" applyFill="1" applyBorder="1" applyAlignment="1" applyProtection="1">
      <alignment vertical="top" wrapText="1"/>
      <protection hidden="0" locked="1"/>
    </xf>
    <xf fontId="3" fillId="3" borderId="1" numFmtId="160" xfId="0" applyNumberFormat="1" applyFont="1" applyFill="1" applyBorder="1" applyAlignment="1" applyProtection="1">
      <alignment vertical="top"/>
      <protection hidden="0" locked="1"/>
    </xf>
    <xf fontId="3" fillId="3" borderId="2" numFmtId="160" xfId="0" applyNumberFormat="1" applyFont="1" applyFill="1" applyBorder="1" applyAlignment="1" applyProtection="1">
      <alignment horizontal="right"/>
      <protection hidden="0" locked="1"/>
    </xf>
    <xf fontId="3" fillId="3" borderId="1" numFmtId="160" xfId="0" applyNumberFormat="1" applyFont="1" applyFill="1" applyBorder="1" applyAlignment="1" applyProtection="1">
      <alignment horizontal="right"/>
      <protection hidden="0" locked="1"/>
    </xf>
    <xf fontId="3" fillId="3" borderId="5" numFmtId="160" xfId="0" applyNumberFormat="1" applyFont="1" applyFill="1" applyBorder="1" applyAlignment="1" applyProtection="1">
      <alignment horizontal="right"/>
      <protection hidden="0" locked="1"/>
    </xf>
    <xf fontId="4" fillId="3" borderId="0" numFmtId="49" xfId="0" applyNumberFormat="1" applyFont="1" applyFill="1" applyAlignment="1" applyProtection="1">
      <alignment horizontal="left"/>
      <protection hidden="0" locked="1"/>
    </xf>
    <xf fontId="3" fillId="3" borderId="0" numFmtId="49" xfId="0" applyNumberFormat="1" applyFont="1" applyFill="1" applyAlignment="1" applyProtection="1">
      <alignment horizontal="left" vertical="center"/>
      <protection hidden="0" locked="1"/>
    </xf>
    <xf fontId="3" fillId="3" borderId="0" numFmtId="1" xfId="0" applyNumberFormat="1" applyFont="1" applyFill="1" applyAlignment="1" applyProtection="1">
      <alignment horizontal="left" vertical="center"/>
      <protection hidden="0" locked="1"/>
    </xf>
    <xf fontId="3" fillId="2" borderId="1" numFmtId="49" xfId="0" applyNumberFormat="1" applyFont="1" applyFill="1" applyBorder="1" applyAlignment="1" applyProtection="1">
      <alignment horizontal="left" vertical="top" wrapText="1"/>
      <protection hidden="0" locked="1"/>
    </xf>
    <xf fontId="7" fillId="2" borderId="1" numFmtId="49" xfId="0" applyNumberFormat="1" applyFont="1" applyFill="1" applyBorder="1" applyAlignment="1" applyProtection="1">
      <alignment horizontal="left" vertical="top"/>
      <protection hidden="0" locked="1"/>
    </xf>
    <xf fontId="3" fillId="2" borderId="0" numFmtId="1" xfId="0" applyNumberFormat="1" applyFont="1" applyFill="1" applyAlignment="1" applyProtection="1">
      <alignment horizontal="left" vertical="center"/>
      <protection hidden="0" locked="1"/>
    </xf>
    <xf fontId="3" fillId="2" borderId="3" numFmtId="49" xfId="0" applyNumberFormat="1" applyFont="1" applyFill="1" applyBorder="1" applyAlignment="1" applyProtection="1">
      <alignment horizontal="left" vertical="top" wrapText="1"/>
      <protection hidden="0" locked="1"/>
    </xf>
    <xf fontId="3" fillId="4" borderId="1" numFmtId="0" xfId="0" applyFont="1" applyFill="1" applyBorder="1" applyAlignment="1" applyProtection="1">
      <alignment horizontal="center" vertical="top"/>
      <protection hidden="0" locked="1"/>
    </xf>
    <xf fontId="3" fillId="4" borderId="3" numFmtId="49" xfId="0" applyNumberFormat="1" applyFont="1" applyFill="1" applyBorder="1" applyAlignment="1" applyProtection="1">
      <alignment horizontal="left" vertical="top" wrapText="1"/>
      <protection hidden="0" locked="1"/>
    </xf>
    <xf fontId="3" fillId="4" borderId="1" numFmtId="49" xfId="0" applyNumberFormat="1" applyFont="1" applyFill="1" applyBorder="1" applyAlignment="1" applyProtection="1">
      <alignment horizontal="left" vertical="top" wrapText="1"/>
      <protection hidden="0" locked="1"/>
    </xf>
    <xf fontId="3" fillId="0" borderId="2" numFmtId="160" xfId="0" applyNumberFormat="1" applyFont="1" applyBorder="1" applyAlignment="1" applyProtection="1">
      <alignment horizontal="right" vertical="center"/>
      <protection hidden="0" locked="1"/>
    </xf>
    <xf fontId="3" fillId="4" borderId="2" numFmtId="160" xfId="0" applyNumberFormat="1" applyFont="1" applyFill="1" applyBorder="1" applyAlignment="1" applyProtection="1">
      <alignment horizontal="right" vertical="center"/>
      <protection hidden="0" locked="1"/>
    </xf>
    <xf fontId="3" fillId="4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5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0" borderId="1" numFmtId="160" xfId="0" applyNumberFormat="1" applyFont="1" applyBorder="1" applyAlignment="1" applyProtection="1">
      <alignment horizontal="right" vertical="center"/>
      <protection hidden="0" locked="1"/>
    </xf>
    <xf fontId="3" fillId="4" borderId="5" numFmtId="160" xfId="0" applyNumberFormat="1" applyFont="1" applyFill="1" applyBorder="1" applyAlignment="1" applyProtection="1">
      <alignment horizontal="right" vertical="center"/>
      <protection hidden="0" locked="1"/>
    </xf>
    <xf fontId="4" fillId="4" borderId="0" numFmtId="49" xfId="0" applyNumberFormat="1" applyFont="1" applyFill="1" applyAlignment="1" applyProtection="1">
      <alignment horizontal="left" vertical="center"/>
      <protection hidden="0" locked="1"/>
    </xf>
    <xf fontId="3" fillId="4" borderId="0" numFmtId="49" xfId="0" applyNumberFormat="1" applyFont="1" applyFill="1" applyAlignment="1" applyProtection="1">
      <alignment horizontal="left" vertical="center"/>
      <protection hidden="0" locked="1"/>
    </xf>
    <xf fontId="3" fillId="4" borderId="0" numFmtId="1" xfId="0" applyNumberFormat="1" applyFont="1" applyFill="1" applyAlignment="1" applyProtection="1">
      <alignment horizontal="left" vertical="center"/>
      <protection hidden="0" locked="1"/>
    </xf>
    <xf fontId="3" fillId="2" borderId="1" numFmtId="49" xfId="0" applyNumberFormat="1" applyFont="1" applyFill="1" applyBorder="1" applyAlignment="1" applyProtection="1">
      <alignment horizontal="center" vertical="top" wrapText="1"/>
      <protection hidden="0" locked="1"/>
    </xf>
    <xf fontId="0" fillId="4" borderId="1" numFmtId="0" xfId="0" applyFill="1" applyBorder="1" applyAlignment="1" applyProtection="1">
      <alignment horizontal="center" vertical="top" wrapText="1"/>
      <protection hidden="0" locked="1"/>
    </xf>
    <xf fontId="3" fillId="4" borderId="2" numFmtId="49" xfId="0" applyNumberFormat="1" applyFont="1" applyFill="1" applyBorder="1" applyAlignment="1" applyProtection="1">
      <alignment horizontal="left" vertical="top" wrapText="1"/>
      <protection hidden="0" locked="1"/>
    </xf>
    <xf fontId="0" fillId="4" borderId="8" numFmtId="0" xfId="0" applyFill="1" applyBorder="1" applyAlignment="1" applyProtection="1">
      <alignment horizontal="center" vertical="top" wrapText="1"/>
      <protection hidden="0" locked="1"/>
    </xf>
    <xf fontId="0" fillId="2" borderId="1" numFmtId="0" xfId="0" applyFill="1" applyBorder="1" applyAlignment="1" applyProtection="1">
      <alignment horizontal="center" vertical="top" wrapText="1"/>
      <protection hidden="0" locked="1"/>
    </xf>
    <xf fontId="7" fillId="2" borderId="1" numFmtId="49" xfId="0" applyNumberFormat="1" applyFont="1" applyFill="1" applyBorder="1" applyAlignment="1" applyProtection="1">
      <alignment horizontal="left" vertical="top" wrapText="1"/>
      <protection hidden="0" locked="1"/>
    </xf>
    <xf fontId="3" fillId="4" borderId="1" numFmtId="49" xfId="0" applyNumberFormat="1" applyFont="1" applyFill="1" applyBorder="1" applyAlignment="1" applyProtection="1">
      <alignment horizontal="left" vertical="top"/>
      <protection hidden="0" locked="1"/>
    </xf>
    <xf fontId="3" fillId="2" borderId="3" numFmtId="0" xfId="0" applyFont="1" applyFill="1" applyBorder="1" applyAlignment="1" applyProtection="1">
      <alignment horizontal="center" vertical="top"/>
      <protection hidden="0" locked="1"/>
    </xf>
    <xf fontId="3" fillId="4" borderId="3" numFmtId="0" xfId="0" applyFont="1" applyFill="1" applyBorder="1" applyAlignment="1" applyProtection="1">
      <alignment horizontal="center" vertical="top"/>
      <protection hidden="0" locked="1"/>
    </xf>
    <xf fontId="3" fillId="5" borderId="1" numFmtId="0" xfId="0" applyFont="1" applyFill="1" applyBorder="1" applyAlignment="1" applyProtection="1">
      <alignment horizontal="center" vertical="top"/>
      <protection hidden="0" locked="1"/>
    </xf>
    <xf fontId="7" fillId="4" borderId="1" numFmtId="49" xfId="0" applyNumberFormat="1" applyFont="1" applyFill="1" applyBorder="1" applyAlignment="1" applyProtection="1">
      <alignment horizontal="left" vertical="top" wrapText="1"/>
      <protection hidden="0" locked="1"/>
    </xf>
    <xf fontId="8" fillId="2" borderId="1" numFmtId="49" xfId="0" applyNumberFormat="1" applyFont="1" applyFill="1" applyBorder="1" applyAlignment="1" applyProtection="1">
      <alignment horizontal="left" vertical="top" wrapText="1"/>
      <protection hidden="0" locked="1"/>
    </xf>
    <xf fontId="7" fillId="2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2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3" borderId="1" numFmtId="160" xfId="0" applyNumberFormat="1" applyFont="1" applyFill="1" applyBorder="1" applyAlignment="1" applyProtection="1">
      <alignment horizontal="left" vertical="center" wrapText="1"/>
      <protection hidden="0" locked="1"/>
    </xf>
    <xf fontId="3" fillId="3" borderId="2" numFmtId="160" xfId="0" applyNumberFormat="1" applyFont="1" applyFill="1" applyBorder="1" applyAlignment="1" applyProtection="1">
      <alignment horizontal="right" vertical="center"/>
      <protection hidden="0" locked="1"/>
    </xf>
    <xf fontId="3" fillId="3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3" borderId="5" numFmtId="160" xfId="0" applyNumberFormat="1" applyFont="1" applyFill="1" applyBorder="1" applyAlignment="1" applyProtection="1">
      <alignment horizontal="right" vertical="center"/>
      <protection hidden="0" locked="1"/>
    </xf>
    <xf fontId="4" fillId="3" borderId="0" numFmtId="49" xfId="0" applyNumberFormat="1" applyFont="1" applyFill="1" applyAlignment="1" applyProtection="1">
      <alignment horizontal="left" vertical="center"/>
      <protection hidden="0" locked="1"/>
    </xf>
    <xf fontId="3" fillId="4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2" borderId="1" numFmtId="49" xfId="0" applyNumberFormat="1" applyFont="1" applyFill="1" applyBorder="1" applyAlignment="1" applyProtection="1">
      <alignment vertical="top" wrapText="1"/>
      <protection hidden="0" locked="1"/>
    </xf>
    <xf fontId="3" fillId="3" borderId="1" numFmtId="49" xfId="0" applyNumberFormat="1" applyFont="1" applyFill="1" applyBorder="1" applyAlignment="1" applyProtection="1">
      <alignment horizontal="left" vertical="top" wrapText="1"/>
      <protection hidden="0" locked="1"/>
    </xf>
    <xf fontId="3" fillId="3" borderId="1" numFmtId="0" xfId="0" applyFont="1" applyFill="1" applyBorder="1" applyAlignment="1" applyProtection="1">
      <alignment vertical="top" wrapText="1"/>
      <protection hidden="0" locked="1"/>
    </xf>
    <xf fontId="4" fillId="2" borderId="0" numFmtId="49" xfId="0" applyNumberFormat="1" applyFont="1" applyFill="1" applyAlignment="1" applyProtection="1">
      <alignment horizontal="left"/>
      <protection hidden="0" locked="1"/>
    </xf>
    <xf fontId="3" fillId="4" borderId="1" numFmtId="160" xfId="0" applyNumberFormat="1" applyFont="1" applyFill="1" applyBorder="1" applyAlignment="1" applyProtection="1">
      <alignment horizontal="left" vertical="top" wrapText="1"/>
      <protection hidden="0" locked="1"/>
    </xf>
    <xf fontId="3" fillId="4" borderId="1" numFmtId="0" xfId="0" applyFont="1" applyFill="1" applyBorder="1" applyAlignment="1" applyProtection="1">
      <alignment horizontal="left" vertical="center" wrapText="1"/>
      <protection hidden="0" locked="1"/>
    </xf>
    <xf fontId="3" fillId="3" borderId="1" numFmtId="160" xfId="0" applyNumberFormat="1" applyFont="1" applyFill="1" applyBorder="1" applyAlignment="1" applyProtection="1">
      <alignment horizontal="left" vertical="top" wrapText="1"/>
      <protection hidden="0" locked="1"/>
    </xf>
    <xf fontId="3" fillId="3" borderId="1" numFmtId="0" xfId="0" applyFont="1" applyFill="1" applyBorder="1" applyAlignment="1" applyProtection="1">
      <alignment horizontal="left" vertical="top" wrapText="1"/>
      <protection hidden="0" locked="1"/>
    </xf>
    <xf fontId="3" fillId="3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4" borderId="1" numFmtId="160" xfId="0" applyNumberFormat="1" applyFont="1" applyFill="1" applyBorder="1" applyAlignment="1" applyProtection="1">
      <alignment horizontal="left" vertical="center" wrapText="1"/>
      <protection hidden="0" locked="1"/>
    </xf>
    <xf fontId="3" fillId="2" borderId="7" numFmtId="0" xfId="0" applyFont="1" applyFill="1" applyBorder="1" applyAlignment="1" applyProtection="1">
      <alignment horizontal="center" vertical="top"/>
      <protection hidden="0" locked="1"/>
    </xf>
    <xf fontId="9" fillId="2" borderId="1" numFmtId="49" xfId="0" applyNumberFormat="1" applyFont="1" applyFill="1" applyBorder="1" applyAlignment="1" applyProtection="1">
      <alignment horizontal="left" wrapText="1"/>
      <protection hidden="0" locked="1"/>
    </xf>
    <xf fontId="3" fillId="2" borderId="5" numFmtId="49" xfId="0" applyNumberFormat="1" applyFont="1" applyFill="1" applyBorder="1" applyAlignment="1" applyProtection="1">
      <alignment horizontal="left" vertical="top" wrapText="1"/>
      <protection hidden="0" locked="1"/>
    </xf>
    <xf fontId="3" fillId="2" borderId="1" numFmtId="49" xfId="0" applyNumberFormat="1" applyFont="1" applyFill="1" applyBorder="1" applyAlignment="1" applyProtection="1">
      <alignment horizontal="left" vertical="center"/>
      <protection hidden="0" locked="1"/>
    </xf>
    <xf fontId="3" fillId="2" borderId="0" numFmtId="160" xfId="0" applyNumberFormat="1" applyFont="1" applyFill="1" applyAlignment="1" applyProtection="1">
      <alignment horizontal="right" vertical="center"/>
      <protection hidden="0" locked="1"/>
    </xf>
    <xf fontId="3" fillId="2" borderId="1" numFmtId="49" xfId="0" applyNumberFormat="1" applyFont="1" applyFill="1" applyBorder="1" applyAlignment="1" applyProtection="1">
      <alignment horizontal="left"/>
      <protection hidden="0" locked="1"/>
    </xf>
    <xf fontId="3" fillId="2" borderId="0" numFmtId="161" xfId="0" applyNumberFormat="1" applyFont="1" applyFill="1" applyAlignment="1" applyProtection="1">
      <alignment horizontal="center" vertical="center"/>
      <protection hidden="0" locked="1"/>
    </xf>
  </cellXfs>
  <cellStyles count="9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13" xfId="6"/>
    <cellStyle name="Обычный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1"/>
  </sheetPr>
  <sheetViews>
    <sheetView showGridLines="1" showRowColHeaders="1" showZeros="1" view="normal" zoomScale="70" workbookViewId="0">
      <selection activeCell="A1" activeCellId="0" sqref="A1:BH201"/>
    </sheetView>
  </sheetViews>
  <sheetFormatPr defaultColWidth="9.1484375" defaultRowHeight="12.75"/>
  <cols>
    <col customWidth="1" min="1" max="1" style="1" width="5.5700000000000003"/>
    <col customWidth="1" min="2" max="2" style="2" width="86"/>
    <col customWidth="1" min="3" max="3" style="2" width="21.289999999999999"/>
    <col customWidth="1" hidden="1" min="4" max="29" style="3" width="17.57"/>
    <col customWidth="1" min="30" max="30" style="3" width="17.57"/>
    <col customWidth="1" hidden="1" min="31" max="54" style="3" width="17.57"/>
    <col customWidth="1" min="55" max="55" style="3" width="17.57"/>
    <col customWidth="1" hidden="1" min="56" max="73" style="3" width="17.57"/>
    <col customWidth="1" min="74" max="74" style="3" width="17.57"/>
    <col customWidth="1" hidden="1" min="75" max="75" style="4" width="17.149999999999999"/>
    <col customWidth="1" hidden="1" min="76" max="76" style="5" width="10"/>
    <col customWidth="1" hidden="1" min="77" max="77" style="1" width="9.4199999999999999"/>
    <col customWidth="1" min="78" max="78" style="1" width="9.1484375"/>
    <col customWidth="0" min="79" max="16384" style="1" width="9.1400000000000006"/>
  </cols>
  <sheetData>
    <row r="1" ht="17.25">
      <c r="BD1" s="6"/>
      <c r="BF1" s="6"/>
      <c r="BH1" s="6"/>
      <c r="BJ1" s="6"/>
      <c r="BL1" s="6"/>
      <c r="BN1" s="6"/>
      <c r="BO1" s="6"/>
      <c r="BP1" s="6"/>
      <c r="BQ1" s="6"/>
      <c r="BR1" s="6"/>
      <c r="BS1" s="6"/>
      <c r="BT1" s="6"/>
      <c r="BU1" s="6"/>
      <c r="BV1" s="6" t="s">
        <v>0</v>
      </c>
    </row>
    <row r="2" ht="17.25">
      <c r="BD2" s="6"/>
      <c r="BF2" s="6"/>
      <c r="BH2" s="6"/>
      <c r="BJ2" s="6"/>
      <c r="BL2" s="6"/>
      <c r="BN2" s="6"/>
      <c r="BO2" s="6"/>
      <c r="BP2" s="6"/>
      <c r="BQ2" s="6"/>
      <c r="BR2" s="6"/>
      <c r="BS2" s="6"/>
      <c r="BT2" s="6"/>
      <c r="BU2" s="6"/>
      <c r="BV2" s="6" t="s">
        <v>1</v>
      </c>
    </row>
    <row r="3" ht="17.25">
      <c r="BD3" s="6"/>
      <c r="BF3" s="6"/>
      <c r="BH3" s="6"/>
      <c r="BJ3" s="6"/>
      <c r="BL3" s="6"/>
      <c r="BN3" s="6"/>
      <c r="BO3" s="6"/>
      <c r="BP3" s="6"/>
      <c r="BQ3" s="6"/>
      <c r="BR3" s="6"/>
      <c r="BS3" s="6"/>
      <c r="BT3" s="6"/>
      <c r="BU3" s="6"/>
      <c r="BV3" s="6" t="s">
        <v>2</v>
      </c>
    </row>
    <row r="4" ht="12.75">
      <c r="BT4" s="3"/>
      <c r="BU4" s="3"/>
      <c r="BV4" s="3"/>
    </row>
    <row r="5" ht="17.25">
      <c r="BH5" s="7"/>
      <c r="BJ5" s="7"/>
      <c r="BL5" s="7"/>
      <c r="BN5" s="7"/>
      <c r="BO5" s="7"/>
      <c r="BP5" s="7"/>
      <c r="BQ5" s="7"/>
      <c r="BR5" s="7"/>
      <c r="BS5" s="7"/>
      <c r="BT5" s="7"/>
      <c r="BU5" s="7"/>
      <c r="BV5" s="7" t="s">
        <v>3</v>
      </c>
    </row>
    <row r="6" ht="17.25">
      <c r="BH6" s="6"/>
      <c r="BJ6" s="6"/>
      <c r="BL6" s="6"/>
      <c r="BN6" s="6"/>
      <c r="BO6" s="6"/>
      <c r="BP6" s="6"/>
      <c r="BQ6" s="6"/>
      <c r="BR6" s="6"/>
      <c r="BS6" s="6"/>
      <c r="BT6" s="6"/>
      <c r="BU6" s="6"/>
      <c r="BV6" s="6" t="s">
        <v>1</v>
      </c>
    </row>
    <row r="7" ht="17.25">
      <c r="BH7" s="8"/>
      <c r="BJ7" s="8"/>
      <c r="BL7" s="8"/>
      <c r="BN7" s="8"/>
      <c r="BO7" s="8"/>
      <c r="BP7" s="8"/>
      <c r="BQ7" s="8"/>
      <c r="BR7" s="8"/>
      <c r="BS7" s="8"/>
      <c r="BT7" s="8"/>
      <c r="BU7" s="8"/>
      <c r="BV7" s="8" t="s">
        <v>2</v>
      </c>
    </row>
    <row r="8" ht="17.25">
      <c r="BH8" s="8"/>
      <c r="BJ8" s="8"/>
      <c r="BL8" s="8"/>
      <c r="BN8" s="8"/>
      <c r="BO8" s="8"/>
      <c r="BP8" s="8"/>
      <c r="BQ8" s="8"/>
      <c r="BR8" s="8"/>
      <c r="BS8" s="8"/>
      <c r="BT8" s="8"/>
      <c r="BU8" s="8"/>
      <c r="BV8" s="8" t="s">
        <v>4</v>
      </c>
    </row>
    <row r="9" ht="12.75">
      <c r="BH9" s="8"/>
      <c r="BJ9" s="8"/>
      <c r="BL9" s="8"/>
      <c r="BN9" s="8"/>
      <c r="BO9" s="8"/>
      <c r="BP9" s="8"/>
      <c r="BQ9" s="8"/>
      <c r="BR9" s="8"/>
      <c r="BS9" s="8"/>
      <c r="BT9" s="8"/>
      <c r="BU9" s="8"/>
      <c r="BV9" s="8"/>
    </row>
    <row r="10" ht="15.75" customHeight="1">
      <c r="A10" s="9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0"/>
    </row>
    <row r="11" ht="19.5" customHeight="1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0"/>
    </row>
    <row r="12" ht="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0"/>
    </row>
    <row r="13" ht="17.25">
      <c r="A13" s="11"/>
      <c r="B13" s="12"/>
      <c r="C13" s="12"/>
      <c r="BD13" s="6"/>
      <c r="BF13" s="6"/>
      <c r="BH13" s="6"/>
      <c r="BJ13" s="6"/>
      <c r="BL13" s="6"/>
      <c r="BN13" s="6"/>
      <c r="BO13" s="6"/>
      <c r="BP13" s="6"/>
      <c r="BQ13" s="6"/>
      <c r="BR13" s="6"/>
      <c r="BS13" s="6"/>
      <c r="BT13" s="6"/>
      <c r="BU13" s="6"/>
      <c r="BV13" s="6" t="s">
        <v>7</v>
      </c>
    </row>
    <row r="14" ht="18.75" customHeight="1">
      <c r="A14" s="13" t="s">
        <v>8</v>
      </c>
      <c r="B14" s="13" t="s">
        <v>9</v>
      </c>
      <c r="C14" s="13" t="s">
        <v>10</v>
      </c>
      <c r="D14" s="14" t="s">
        <v>11</v>
      </c>
      <c r="E14" s="14" t="s">
        <v>12</v>
      </c>
      <c r="F14" s="14" t="s">
        <v>11</v>
      </c>
      <c r="G14" s="14" t="s">
        <v>13</v>
      </c>
      <c r="H14" s="14" t="s">
        <v>11</v>
      </c>
      <c r="I14" s="14" t="s">
        <v>14</v>
      </c>
      <c r="J14" s="14" t="s">
        <v>11</v>
      </c>
      <c r="K14" s="14" t="s">
        <v>15</v>
      </c>
      <c r="L14" s="14" t="s">
        <v>11</v>
      </c>
      <c r="M14" s="14" t="s">
        <v>16</v>
      </c>
      <c r="N14" s="14" t="s">
        <v>11</v>
      </c>
      <c r="O14" s="14" t="s">
        <v>17</v>
      </c>
      <c r="P14" s="14" t="s">
        <v>11</v>
      </c>
      <c r="Q14" s="14" t="s">
        <v>18</v>
      </c>
      <c r="R14" s="14" t="s">
        <v>11</v>
      </c>
      <c r="S14" s="14" t="s">
        <v>19</v>
      </c>
      <c r="T14" s="15" t="s">
        <v>11</v>
      </c>
      <c r="U14" s="16" t="s">
        <v>20</v>
      </c>
      <c r="V14" s="17" t="s">
        <v>11</v>
      </c>
      <c r="W14" s="16" t="s">
        <v>21</v>
      </c>
      <c r="X14" s="15" t="s">
        <v>11</v>
      </c>
      <c r="Y14" s="16" t="s">
        <v>22</v>
      </c>
      <c r="Z14" s="15" t="s">
        <v>11</v>
      </c>
      <c r="AA14" s="16" t="s">
        <v>23</v>
      </c>
      <c r="AB14" s="15" t="s">
        <v>11</v>
      </c>
      <c r="AC14" s="16" t="s">
        <v>24</v>
      </c>
      <c r="AD14" s="15" t="s">
        <v>11</v>
      </c>
      <c r="AE14" s="17" t="s">
        <v>25</v>
      </c>
      <c r="AF14" s="14" t="s">
        <v>12</v>
      </c>
      <c r="AG14" s="17" t="s">
        <v>25</v>
      </c>
      <c r="AH14" s="14" t="s">
        <v>13</v>
      </c>
      <c r="AI14" s="17" t="s">
        <v>25</v>
      </c>
      <c r="AJ14" s="14" t="s">
        <v>15</v>
      </c>
      <c r="AK14" s="17" t="s">
        <v>25</v>
      </c>
      <c r="AL14" s="14" t="s">
        <v>26</v>
      </c>
      <c r="AM14" s="17" t="s">
        <v>25</v>
      </c>
      <c r="AN14" s="14" t="s">
        <v>16</v>
      </c>
      <c r="AO14" s="17" t="s">
        <v>25</v>
      </c>
      <c r="AP14" s="14" t="s">
        <v>17</v>
      </c>
      <c r="AQ14" s="17" t="s">
        <v>25</v>
      </c>
      <c r="AR14" s="14" t="s">
        <v>18</v>
      </c>
      <c r="AS14" s="17" t="s">
        <v>25</v>
      </c>
      <c r="AT14" s="14" t="s">
        <v>19</v>
      </c>
      <c r="AU14" s="17" t="s">
        <v>25</v>
      </c>
      <c r="AV14" s="16" t="s">
        <v>20</v>
      </c>
      <c r="AW14" s="17" t="s">
        <v>25</v>
      </c>
      <c r="AX14" s="16" t="s">
        <v>21</v>
      </c>
      <c r="AY14" s="17" t="s">
        <v>25</v>
      </c>
      <c r="AZ14" s="16" t="s">
        <v>23</v>
      </c>
      <c r="BA14" s="17" t="s">
        <v>25</v>
      </c>
      <c r="BB14" s="16" t="s">
        <v>24</v>
      </c>
      <c r="BC14" s="17" t="s">
        <v>25</v>
      </c>
      <c r="BD14" s="17" t="s">
        <v>27</v>
      </c>
      <c r="BE14" s="14" t="s">
        <v>12</v>
      </c>
      <c r="BF14" s="17" t="s">
        <v>27</v>
      </c>
      <c r="BG14" s="14" t="s">
        <v>13</v>
      </c>
      <c r="BH14" s="17" t="s">
        <v>27</v>
      </c>
      <c r="BI14" s="14" t="s">
        <v>15</v>
      </c>
      <c r="BJ14" s="17" t="s">
        <v>27</v>
      </c>
      <c r="BK14" s="14" t="s">
        <v>16</v>
      </c>
      <c r="BL14" s="17" t="s">
        <v>27</v>
      </c>
      <c r="BM14" s="14" t="s">
        <v>18</v>
      </c>
      <c r="BN14" s="18" t="s">
        <v>27</v>
      </c>
      <c r="BO14" s="19" t="s">
        <v>28</v>
      </c>
      <c r="BP14" s="17" t="s">
        <v>27</v>
      </c>
      <c r="BQ14" s="19" t="s">
        <v>21</v>
      </c>
      <c r="BR14" s="17" t="s">
        <v>27</v>
      </c>
      <c r="BS14" s="16" t="s">
        <v>23</v>
      </c>
      <c r="BT14" s="17" t="s">
        <v>27</v>
      </c>
      <c r="BU14" s="16" t="s">
        <v>24</v>
      </c>
      <c r="BV14" s="17" t="s">
        <v>27</v>
      </c>
      <c r="BW14" s="10"/>
    </row>
    <row r="15" ht="15">
      <c r="A15" s="13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/>
      <c r="U15" s="15"/>
      <c r="V15" s="17"/>
      <c r="W15" s="16"/>
      <c r="X15" s="15"/>
      <c r="Y15" s="16"/>
      <c r="Z15" s="15"/>
      <c r="AA15" s="16"/>
      <c r="AB15" s="15"/>
      <c r="AC15" s="16"/>
      <c r="AD15" s="15"/>
      <c r="AE15" s="17"/>
      <c r="AF15" s="14"/>
      <c r="AG15" s="17"/>
      <c r="AH15" s="14"/>
      <c r="AI15" s="17"/>
      <c r="AJ15" s="14"/>
      <c r="AK15" s="17"/>
      <c r="AL15" s="14"/>
      <c r="AM15" s="17"/>
      <c r="AN15" s="14"/>
      <c r="AO15" s="17"/>
      <c r="AP15" s="14"/>
      <c r="AQ15" s="17"/>
      <c r="AR15" s="14"/>
      <c r="AS15" s="17"/>
      <c r="AT15" s="14"/>
      <c r="AU15" s="17"/>
      <c r="AV15" s="16"/>
      <c r="AW15" s="17"/>
      <c r="AX15" s="16"/>
      <c r="AY15" s="17"/>
      <c r="AZ15" s="14"/>
      <c r="BA15" s="17"/>
      <c r="BB15" s="14"/>
      <c r="BC15" s="17"/>
      <c r="BD15" s="17"/>
      <c r="BE15" s="14"/>
      <c r="BF15" s="17"/>
      <c r="BG15" s="14"/>
      <c r="BH15" s="17"/>
      <c r="BI15" s="14"/>
      <c r="BJ15" s="17"/>
      <c r="BK15" s="14"/>
      <c r="BL15" s="17"/>
      <c r="BM15" s="14"/>
      <c r="BN15" s="18"/>
      <c r="BO15" s="19"/>
      <c r="BP15" s="17"/>
      <c r="BQ15" s="19"/>
      <c r="BR15" s="17"/>
      <c r="BS15" s="14"/>
      <c r="BT15" s="17"/>
      <c r="BU15" s="14"/>
      <c r="BV15" s="17"/>
    </row>
    <row r="16" s="1" customFormat="1" ht="17.25">
      <c r="A16" s="20"/>
      <c r="B16" s="21" t="s">
        <v>29</v>
      </c>
      <c r="C16" s="22" t="s">
        <v>30</v>
      </c>
      <c r="D16" s="23">
        <f>D22+D23+D25+D29+D30+D35+D39+D45+D50+D51+D52+D53+D54+D55+D24</f>
        <v>1830812.4000000001</v>
      </c>
      <c r="E16" s="23">
        <f>E22+E23+E25+E29+E30+E35+E39+E45+E50+E51+E52+E53+E54+E55+E24</f>
        <v>-21444.351999999999</v>
      </c>
      <c r="F16" s="24">
        <f>D16+E16</f>
        <v>1809368.0480000002</v>
      </c>
      <c r="G16" s="23">
        <f>G22+G23+G25+G29+G30+G35+G39+G45+G50+G51+G52+G53+G54+G55+G24+G56+G60+G64</f>
        <v>576578.62900000007</v>
      </c>
      <c r="H16" s="24">
        <f>F16+G16</f>
        <v>2385946.6770000001</v>
      </c>
      <c r="I16" s="23">
        <f>I22+I23+I25+I29+I30+I35+I39+I45+I50+I51+I52+I53+I54+I55+I24+I56+I60+I64</f>
        <v>0</v>
      </c>
      <c r="J16" s="24">
        <f>H16+I16</f>
        <v>2385946.6770000001</v>
      </c>
      <c r="K16" s="23">
        <f>K22+K23+K25+K29+K30+K35+K39+K45+K50+K51+K52+K53+K54+K55+K24+K56+K60+K64</f>
        <v>34407.143999999993</v>
      </c>
      <c r="L16" s="24">
        <f>J16+K16</f>
        <v>2420353.821</v>
      </c>
      <c r="M16" s="23">
        <f>M22+M23+M25+M29+M30+M35+M39+M45+M50+M51+M52+M53+M54+M55+M24+M56+M60+M64</f>
        <v>94205.055000000008</v>
      </c>
      <c r="N16" s="24">
        <f>L16+M16</f>
        <v>2514558.8760000002</v>
      </c>
      <c r="O16" s="23">
        <f>O22+O23+O25+O29+O30+O35+O39+O45+O50+O51+O52+O53+O54+O55+O24+O56+O60+O64</f>
        <v>0</v>
      </c>
      <c r="P16" s="24">
        <f>N16+O16</f>
        <v>2514558.8760000002</v>
      </c>
      <c r="Q16" s="23">
        <f>Q22+Q23+Q25+Q29+Q30+Q35+Q39+Q45+Q50+Q51+Q52+Q53+Q54+Q55+Q24+Q56+Q60+Q64+Q65</f>
        <v>529479.31999999995</v>
      </c>
      <c r="R16" s="24">
        <f>P16+Q16</f>
        <v>3044038.196</v>
      </c>
      <c r="S16" s="24">
        <f>S22+S23+S25+S29+S30+S35+S39+S45+S50+S51+S52+S53+S54+S55+S24+S56+S60+S64+S65</f>
        <v>0</v>
      </c>
      <c r="T16" s="24">
        <f>R16+S16</f>
        <v>3044038.196</v>
      </c>
      <c r="U16" s="24">
        <f>U22+U23+U25+U29+U30+U35+U39+U45+U50+U51+U52+U53+U54+U55+U24+U56+U60+U64+U65+U69</f>
        <v>0</v>
      </c>
      <c r="V16" s="24">
        <f>T16+U16</f>
        <v>3044038.196</v>
      </c>
      <c r="W16" s="24">
        <f>W22+W23+W25+W29+W30+W35+W39+W45+W50+W51+W52+W53+W54+W55+W24+W56+W60+W64+W65+W69</f>
        <v>-89715.923999999999</v>
      </c>
      <c r="X16" s="24">
        <f>V16+W16</f>
        <v>2954322.2719999999</v>
      </c>
      <c r="Y16" s="24">
        <f>Y22+Y23+Y25+Y29+Y30+Y35+Y39+Y45+Y50+Y51+Y52+Y53+Y54+Y55+Y24+Y56+Y60+Y64+Y65+Y69</f>
        <v>-2092.4110000000001</v>
      </c>
      <c r="Z16" s="24">
        <f>X16+Y16</f>
        <v>2952229.861</v>
      </c>
      <c r="AA16" s="24">
        <f>AA22+AA23+AA25+AA29+AA30+AA35+AA39+AA45+AA50+AA51+AA52+AA53+AA54+AA55+AA24+AA56+AA60+AA64+AA65+AA69+AA70</f>
        <v>0</v>
      </c>
      <c r="AB16" s="24">
        <f>Z16+AA16</f>
        <v>2952229.861</v>
      </c>
      <c r="AC16" s="24">
        <f>AC22+AC23+AC25+AC29+AC30+AC35+AC39+AC45+AC50+AC51+AC52+AC53+AC54+AC55+AC24+AC56+AC60+AC64+AC65+AC69+AC70</f>
        <v>-3368.442</v>
      </c>
      <c r="AD16" s="24">
        <f>AB16+AC16</f>
        <v>2948861.4190000002</v>
      </c>
      <c r="AE16" s="24">
        <f>AE22+AE23+AE25+AE29+AE30+AE35+AE39+AE45+AE50+AE51+AE52+AE53+AE54+AE55+AE24</f>
        <v>1891809.2000000002</v>
      </c>
      <c r="AF16" s="23">
        <f>AF22+AF23+AF25+AF29+AF30+AF35+AF39+AF45+AF50+AF51+AF52+AF53+AF54+AF55+AF24</f>
        <v>-53186.599999999999</v>
      </c>
      <c r="AG16" s="24">
        <f>AE16+AF16</f>
        <v>1838622.6000000001</v>
      </c>
      <c r="AH16" s="23">
        <f>AH22+AH23+AH25+AH29+AH30+AH35+AH39+AH45+AH50+AH51+AH52+AH53+AH54+AH55+AH24+AH56+AH60+AH64</f>
        <v>310354.36499999999</v>
      </c>
      <c r="AI16" s="24">
        <f>AG16+AH16</f>
        <v>2148976.9649999999</v>
      </c>
      <c r="AJ16" s="23">
        <f>AJ22+AJ23+AJ25+AJ29+AJ30+AJ35+AJ39+AJ45+AJ50+AJ51+AJ52+AJ53+AJ54+AJ55+AJ24+AJ56+AJ60+AJ64</f>
        <v>248973.177</v>
      </c>
      <c r="AK16" s="24">
        <f>AI16+AJ16</f>
        <v>2397950.142</v>
      </c>
      <c r="AL16" s="23">
        <f>AL22+AL23+AL25+AL29+AL30+AL35+AL39+AL45+AL50+AL51+AL52+AL53+AL54+AL55+AL24+AL56+AL60+AL64</f>
        <v>0</v>
      </c>
      <c r="AM16" s="24">
        <f>AK16+AL16</f>
        <v>2397950.142</v>
      </c>
      <c r="AN16" s="23">
        <f>AN22+AN23+AN25+AN29+AN30+AN35+AN39+AN45+AN50+AN51+AN52+AN53+AN54+AN55+AN24+AN56+AN60+AN64</f>
        <v>292061.36600000004</v>
      </c>
      <c r="AO16" s="24">
        <f>AM16+AN16</f>
        <v>2690011.5079999999</v>
      </c>
      <c r="AP16" s="23">
        <f>AP22+AP23+AP25+AP29+AP30+AP35+AP39+AP45+AP50+AP51+AP52+AP53+AP54+AP55+AP24+AP56+AP60+AP64</f>
        <v>0</v>
      </c>
      <c r="AQ16" s="24">
        <f>AO16+AP16</f>
        <v>2690011.5079999999</v>
      </c>
      <c r="AR16" s="23">
        <f>AR22+AR23+AR25+AR29+AR30+AR35+AR39+AR45+AR50+AR51+AR52+AR53+AR54+AR55+AR24+AR56+AR60+AR64+AR65</f>
        <v>-447070.72899999999</v>
      </c>
      <c r="AS16" s="24">
        <f>AQ16+AR16</f>
        <v>2242940.7790000001</v>
      </c>
      <c r="AT16" s="24">
        <f>AT22+AT23+AT25+AT29+AT30+AT35+AT39+AT45+AT50+AT51+AT52+AT53+AT54+AT55+AT24+AT56+AT60+AT64+AT65</f>
        <v>0</v>
      </c>
      <c r="AU16" s="24">
        <f>AS16+AT16</f>
        <v>2242940.7790000001</v>
      </c>
      <c r="AV16" s="24">
        <f>AV22+AV23+AV25+AV29+AV30+AV35+AV39+AV45+AV50+AV51+AV52+AV53+AV54+AV55+AV24+AV56+AV60+AV64+AV65+AV69</f>
        <v>0</v>
      </c>
      <c r="AW16" s="24">
        <f>AU16+AV16</f>
        <v>2242940.7790000001</v>
      </c>
      <c r="AX16" s="24">
        <f>AX22+AX23+AX25+AX29+AX30+AX35+AX39+AX45+AX50+AX51+AX52+AX53+AX54+AX55+AX24+AX56+AX60+AX64+AX65+AX69</f>
        <v>101419.864</v>
      </c>
      <c r="AY16" s="24">
        <f>AW16+AX16</f>
        <v>2344360.6430000002</v>
      </c>
      <c r="AZ16" s="24">
        <f>AZ22+AZ23+AZ25+AZ29+AZ30+AZ35+AZ39+AZ45+AZ50+AZ51+AZ52+AZ53+AZ54+AZ55+AZ24+AZ56+AZ60+AZ64+AZ65+AZ69+AZ70</f>
        <v>513907.47700000001</v>
      </c>
      <c r="BA16" s="24">
        <f>AY16+AZ16</f>
        <v>2858268.1200000001</v>
      </c>
      <c r="BB16" s="24">
        <f>BB22+BB23+BB25+BB29+BB30+BB35+BB39+BB45+BB50+BB51+BB52+BB53+BB54+BB55+BB24+BB56+BB60+BB64+BB65+BB69+BB70</f>
        <v>0</v>
      </c>
      <c r="BC16" s="24">
        <f>BA16+BB16</f>
        <v>2858268.1200000001</v>
      </c>
      <c r="BD16" s="24">
        <f>BD22+BD23+BD25+BD29+BD30+BD35+BD39+BD45+BD50+BD51+BD52+BD53+BD54+BD55+BD24</f>
        <v>1860920.0999999999</v>
      </c>
      <c r="BE16" s="23">
        <f>BE22+BE23+BE25+BE29+BE30+BE35+BE39+BE45+BE50+BE51+BE52+BE53+BE54+BE55+BE24</f>
        <v>-70868.899999999994</v>
      </c>
      <c r="BF16" s="24">
        <f>BD16+BE16</f>
        <v>1790051.2</v>
      </c>
      <c r="BG16" s="23">
        <f>BG22+BG23+BG25+BG29+BG30+BG35+BG39+BG45+BG50+BG51+BG52+BG53+BG54+BG55+BG24+BG56+BG60+BG64</f>
        <v>380618.08399999997</v>
      </c>
      <c r="BH16" s="24">
        <f>BF16+BG16</f>
        <v>2170669.284</v>
      </c>
      <c r="BI16" s="23">
        <f>BI22+BI23+BI25+BI29+BI30+BI35+BI39+BI45+BI50+BI51+BI52+BI53+BI54+BI55+BI24+BI56+BI60+BI64</f>
        <v>0</v>
      </c>
      <c r="BJ16" s="24">
        <f>BH16+BI16</f>
        <v>2170669.284</v>
      </c>
      <c r="BK16" s="23">
        <f>BK22+BK23+BK25+BK29+BK30+BK35+BK39+BK45+BK50+BK51+BK52+BK53+BK54+BK55+BK24+BK56+BK60+BK64</f>
        <v>250797.60000000001</v>
      </c>
      <c r="BL16" s="24">
        <f>BJ16+BK16</f>
        <v>2421466.8840000001</v>
      </c>
      <c r="BM16" s="23">
        <f>BM22+BM23+BM25+BM29+BM30+BM35+BM39+BM45+BM50+BM51+BM52+BM53+BM54+BM55+BM24+BM56+BM60+BM64+BM65</f>
        <v>0</v>
      </c>
      <c r="BN16" s="25">
        <f>BL16+BM16</f>
        <v>2421466.8840000001</v>
      </c>
      <c r="BO16" s="26">
        <f>BO22+BO23+BO25+BO29+BO30+BO35+BO39+BO45+BO50+BO51+BO52+BO53+BO54+BO55+BO24+BO56+BO60+BO64+BO65+BO69</f>
        <v>960.19200000003912</v>
      </c>
      <c r="BP16" s="26">
        <f>BN16+BO16</f>
        <v>2422427.0760000004</v>
      </c>
      <c r="BQ16" s="24">
        <f>BQ22+BQ23+BQ25+BQ29+BQ30+BQ35+BQ39+BQ45+BQ50+BQ51+BQ52+BQ53+BQ54+BQ55+BQ24+BQ56+BQ60+BQ64+BQ65+BQ69</f>
        <v>0</v>
      </c>
      <c r="BR16" s="24">
        <f>BP16+BQ16</f>
        <v>2422427.0760000004</v>
      </c>
      <c r="BS16" s="24">
        <f>BS22+BS23+BS25+BS29+BS30+BS35+BS39+BS45+BS50+BS51+BS52+BS53+BS54+BS55+BS24+BS56+BS60+BS64+BS65+BS69+BS70</f>
        <v>693336.95799999998</v>
      </c>
      <c r="BT16" s="24">
        <f>BR16+BS16</f>
        <v>3115764.0340000005</v>
      </c>
      <c r="BU16" s="24">
        <f>BU22+BU23+BU25+BU29+BU30+BU35+BU39+BU45+BU50+BU51+BU52+BU53+BU54+BU55+BU24+BU56+BU60+BU64+BU65+BU69+BU70</f>
        <v>0</v>
      </c>
      <c r="BV16" s="24">
        <f>BT16+BU16</f>
        <v>3115764.0340000005</v>
      </c>
      <c r="BW16" s="1"/>
      <c r="BX16" s="1"/>
      <c r="BY16" s="1"/>
    </row>
    <row r="17" s="1" customFormat="1" ht="17.25">
      <c r="A17" s="20"/>
      <c r="B17" s="21" t="s">
        <v>31</v>
      </c>
      <c r="C17" s="21"/>
      <c r="D17" s="23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Q17" s="23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3"/>
      <c r="AG17" s="24"/>
      <c r="AH17" s="23"/>
      <c r="AI17" s="24"/>
      <c r="AJ17" s="23"/>
      <c r="AK17" s="24"/>
      <c r="AL17" s="23"/>
      <c r="AM17" s="24"/>
      <c r="AN17" s="23"/>
      <c r="AO17" s="24"/>
      <c r="AP17" s="23"/>
      <c r="AQ17" s="24"/>
      <c r="AR17" s="23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3"/>
      <c r="BF17" s="24"/>
      <c r="BG17" s="23"/>
      <c r="BH17" s="24"/>
      <c r="BI17" s="23"/>
      <c r="BJ17" s="24"/>
      <c r="BK17" s="23"/>
      <c r="BL17" s="24"/>
      <c r="BM17" s="23"/>
      <c r="BN17" s="25"/>
      <c r="BO17" s="24"/>
      <c r="BP17" s="24"/>
      <c r="BQ17" s="24"/>
      <c r="BR17" s="24"/>
      <c r="BS17" s="24"/>
      <c r="BT17" s="24"/>
      <c r="BU17" s="24"/>
      <c r="BV17" s="24"/>
      <c r="BW17" s="1"/>
      <c r="BX17" s="1"/>
      <c r="BY17" s="1"/>
    </row>
    <row r="18" s="27" customFormat="1" ht="17.25" hidden="1">
      <c r="A18" s="28"/>
      <c r="B18" s="29" t="s">
        <v>32</v>
      </c>
      <c r="C18" s="30"/>
      <c r="D18" s="31">
        <f>D22+D23+D25+D32+D41+D45+D50+D51+D52+D53+D54+D55+D29+D35+D24</f>
        <v>1068359.7</v>
      </c>
      <c r="E18" s="31">
        <f>E22+E23+E25+E32+E41+E45+E50+E51+E52+E53+E54+E55+E29+E35+E24</f>
        <v>-144252.052</v>
      </c>
      <c r="F18" s="32">
        <f t="shared" ref="F18:F24" si="0">D18+E18</f>
        <v>924107.64799999993</v>
      </c>
      <c r="G18" s="31">
        <f>G22+G23+G25+G32+G41+G50+G51+G52+G53+G54+G55+G29+G24+G58+G62+G37+G47+G64</f>
        <v>81296.791999999972</v>
      </c>
      <c r="H18" s="32">
        <f t="shared" ref="H18:H24" si="1">F18+G18</f>
        <v>1005404.4399999999</v>
      </c>
      <c r="I18" s="31">
        <f>I22+I23+I25+I32+I41+I50+I51+I52+I53+I54+I55+I29+I24+I58+I62+I37+I47+I64</f>
        <v>0</v>
      </c>
      <c r="J18" s="32">
        <f t="shared" ref="J18:J24" si="2">H18+I18</f>
        <v>1005404.4399999999</v>
      </c>
      <c r="K18" s="31">
        <f>K22+K23+K25+K32+K41+K50+K51+K52+K53+K54+K55+K29+K24+K58+K62+K37+K47+K64</f>
        <v>-200000</v>
      </c>
      <c r="L18" s="32">
        <f t="shared" ref="L18:L81" si="3">J18+K18</f>
        <v>805404.43999999994</v>
      </c>
      <c r="M18" s="31">
        <f>M22+M23+M25+M32+M41+M50+M51+M52+M53+M54+M55+M29+M24+M58+M62+M37+M47+M64</f>
        <v>-187427.788</v>
      </c>
      <c r="N18" s="32">
        <f t="shared" ref="N18:N81" si="4">L18+M18</f>
        <v>617976.652</v>
      </c>
      <c r="O18" s="31">
        <f>O22+O23+O25+O32+O41+O50+O51+O52+O53+O54+O55+O29+O24+O58+O62+O37+O47+O64</f>
        <v>0</v>
      </c>
      <c r="P18" s="32">
        <f t="shared" ref="P18:P81" si="5">N18+O18</f>
        <v>617976.652</v>
      </c>
      <c r="Q18" s="31">
        <f>Q22+Q23+Q32+Q41+Q50+Q51+Q52+Q53+Q54+Q55+Q29+Q24+Q58+Q62+Q37+Q47+Q64+Q67+Q27</f>
        <v>98559.856999999989</v>
      </c>
      <c r="R18" s="32">
        <f t="shared" ref="R18:R81" si="6">P18+Q18</f>
        <v>716536.50899999996</v>
      </c>
      <c r="S18" s="32">
        <f>S22+S23+S32+S41+S50+S51+S52+S53+S54+S55+S29+S24+S58+S62+S37+S47+S64+S67+S27</f>
        <v>0</v>
      </c>
      <c r="T18" s="32">
        <f t="shared" ref="T18:T81" si="7">R18+S18</f>
        <v>716536.50899999996</v>
      </c>
      <c r="U18" s="32">
        <f>U22+U23+U32+U41+U50+U51+U52+U53+U54+U55+U29+U24+U58+U62+U37+U47+U64+U67+U27+U69</f>
        <v>0</v>
      </c>
      <c r="V18" s="32">
        <f t="shared" ref="V18:V81" si="8">T18+U18</f>
        <v>716536.50899999996</v>
      </c>
      <c r="W18" s="32">
        <f>W22+W23+W32+W41+W50+W51+W52+W53+W54+W55+W29+W24+W58+W62+W37+W47+W64+W67+W27+W69</f>
        <v>-89715.923999999999</v>
      </c>
      <c r="X18" s="32">
        <f t="shared" ref="X18:X81" si="9">V18+W18</f>
        <v>626820.58499999996</v>
      </c>
      <c r="Y18" s="32">
        <f>Y22+Y23+Y32+Y41+Y50+Y51+Y52+Y53+Y54+Y55+Y29+Y24+Y58+Y62+Y37+Y47+Y64+Y67+Y27+Y69</f>
        <v>-2092.4110000000001</v>
      </c>
      <c r="Z18" s="32">
        <f t="shared" ref="Z18:Z81" si="10">X18+Y18</f>
        <v>624728.174</v>
      </c>
      <c r="AA18" s="32">
        <f>AA22+AA23+AA32+AA41+AA50+AA51+AA52+AA53+AA54+AA55+AA29+AA24+AA58+AA62+AA37+AA47+AA64+AA67+AA27+AA69+AA72</f>
        <v>0</v>
      </c>
      <c r="AB18" s="32">
        <f t="shared" ref="AB18:AB81" si="11">Z18+AA18</f>
        <v>624728.174</v>
      </c>
      <c r="AC18" s="32">
        <f>AC22+AC23+AC32+AC41+AC50+AC51+AC52+AC53+AC54+AC55+AC29+AC24+AC58+AC62+AC37+AC47+AC64+AC67+AC27+AC69+AC72</f>
        <v>-3368.442</v>
      </c>
      <c r="AD18" s="32">
        <f t="shared" ref="AD18:AD81" si="12">AB18+AC18</f>
        <v>621359.73199999996</v>
      </c>
      <c r="AE18" s="32">
        <f>AE22+AE23+AE25+AE32+AE41+AE45+AE50+AE51+AE52+AE53+AE54+AE55+AE29+AE35+AE24</f>
        <v>1546628.4000000001</v>
      </c>
      <c r="AF18" s="31">
        <f>AF22+AF23+AF25+AF32+AF41+AF45+AF50+AF51+AF52+AF53+AF54+AF55+AF29+AF35+AF24</f>
        <v>-53186.599999999999</v>
      </c>
      <c r="AG18" s="32">
        <f t="shared" ref="AG18:AG81" si="13">AE18+AF18</f>
        <v>1493441.8</v>
      </c>
      <c r="AH18" s="31">
        <f>AH22+AH23+AH25+AH32+AH41+AH50+AH51+AH52+AH53+AH54+AH55+AH29+AH24+AH58+AH62+AH37+AH47+AH64</f>
        <v>310354.36499999999</v>
      </c>
      <c r="AI18" s="32">
        <f t="shared" ref="AI18:AI81" si="14">AG18+AH18</f>
        <v>1803796.165</v>
      </c>
      <c r="AJ18" s="31">
        <f>AJ22+AJ23+AJ25+AJ32+AJ41+AJ50+AJ51+AJ52+AJ53+AJ54+AJ55+AJ29+AJ24+AJ58+AJ62+AJ37+AJ47+AJ64</f>
        <v>106973.177</v>
      </c>
      <c r="AK18" s="32">
        <f t="shared" ref="AK18:AK81" si="15">AI18+AJ18</f>
        <v>1910769.3419999999</v>
      </c>
      <c r="AL18" s="31">
        <f>AL22+AL23+AL25+AL32+AL41+AL50+AL51+AL52+AL53+AL54+AL55+AL29+AL24+AL58+AL62+AL37+AL47+AL64</f>
        <v>0</v>
      </c>
      <c r="AM18" s="32">
        <f t="shared" ref="AM18:AM81" si="16">AK18+AL18</f>
        <v>1910769.3419999999</v>
      </c>
      <c r="AN18" s="31">
        <f>AN22+AN23+AN25+AN32+AN41+AN50+AN51+AN52+AN53+AN54+AN55+AN29+AN24+AN58+AN62+AN37+AN47+AN64</f>
        <v>292061.36600000004</v>
      </c>
      <c r="AO18" s="32">
        <f t="shared" ref="AO18:AO81" si="17">AM18+AN18</f>
        <v>2202830.7080000001</v>
      </c>
      <c r="AP18" s="31">
        <f>AP22+AP23+AP25+AP32+AP41+AP50+AP51+AP52+AP53+AP54+AP55+AP29+AP24+AP58+AP62+AP37+AP47+AP64</f>
        <v>0</v>
      </c>
      <c r="AQ18" s="32">
        <f t="shared" ref="AQ18:AQ81" si="18">AO18+AP18</f>
        <v>2202830.7080000001</v>
      </c>
      <c r="AR18" s="31">
        <f>AR22+AR23+AR25+AR32+AR41+AR50+AR51+AR52+AR53+AR54+AR55+AR29+AR24+AR58+AR62+AR37+AR47+AR64+AR67</f>
        <v>-447070.72899999999</v>
      </c>
      <c r="AS18" s="32">
        <f t="shared" ref="AS18:AS81" si="19">AQ18+AR18</f>
        <v>1755759.9790000001</v>
      </c>
      <c r="AT18" s="32">
        <f>AT22+AT23+AT25+AT32+AT41+AT50+AT51+AT52+AT53+AT54+AT55+AT29+AT24+AT58+AT62+AT37+AT47+AT64+AT67</f>
        <v>0</v>
      </c>
      <c r="AU18" s="32">
        <f t="shared" ref="AU18:AU81" si="20">AS18+AT18</f>
        <v>1755759.9790000001</v>
      </c>
      <c r="AV18" s="32">
        <f>AV22+AV23+AV32+AV41+AV50+AV51+AV52+AV53+AV54+AV55+AV29+AV24+AV58+AV62+AV37+AV47+AV64+AV67+AV27+AV69</f>
        <v>0</v>
      </c>
      <c r="AW18" s="32">
        <f t="shared" ref="AW18:AW81" si="21">AU18+AV18</f>
        <v>1755759.9790000001</v>
      </c>
      <c r="AX18" s="32">
        <f>AX22+AX23+AX32+AX41+AX50+AX51+AX52+AX53+AX54+AX55+AX29+AX24+AX58+AX62+AX37+AX47+AX64+AX67+AX27+AX69</f>
        <v>101419.864</v>
      </c>
      <c r="AY18" s="32">
        <f t="shared" ref="AY18:AY81" si="22">AW18+AX18</f>
        <v>1857179.8430000001</v>
      </c>
      <c r="AZ18" s="32">
        <f>AZ22+AZ23+AZ32+AZ41+AZ50+AZ51+AZ52+AZ53+AZ54+AZ55+AZ29+AZ24+AZ58+AZ62+AZ37+AZ47+AZ64+AZ67+AZ27+AZ69+AZ72</f>
        <v>295465.038</v>
      </c>
      <c r="BA18" s="32">
        <f t="shared" ref="BA18:BA81" si="23">AY18+AZ18</f>
        <v>2152644.8810000001</v>
      </c>
      <c r="BB18" s="32">
        <f>BB22+BB23+BB32+BB41+BB50+BB51+BB52+BB53+BB54+BB55+BB29+BB24+BB58+BB62+BB37+BB47+BB64+BB67+BB27+BB69+BB72</f>
        <v>0</v>
      </c>
      <c r="BC18" s="32">
        <f t="shared" ref="BC18:BC81" si="24">BA18+BB18</f>
        <v>2152644.8810000001</v>
      </c>
      <c r="BD18" s="32">
        <f>BD22+BD23+BD25+BD32+BD41+BD45+BD50+BD51+BD52+BD53+BD54+BD55+BD29+BD35+BD24</f>
        <v>1860920.0999999999</v>
      </c>
      <c r="BE18" s="31">
        <f>BE22+BE23+BE25+BE32+BE41+BE45+BE50+BE51+BE52+BE53+BE54+BE55+BE29+BE35+BE24</f>
        <v>-70868.899999999994</v>
      </c>
      <c r="BF18" s="32">
        <f t="shared" ref="BF18:BF81" si="25">BD18+BE18</f>
        <v>1790051.2</v>
      </c>
      <c r="BG18" s="31">
        <f>BG22+BG23+BG25+BG32+BG41+BG50+BG51+BG52+BG53+BG54+BG55+BG29+BG24+BG58+BG62+BG37+BG47+BG64</f>
        <v>380618.08399999997</v>
      </c>
      <c r="BH18" s="32">
        <f t="shared" ref="BH18:BH81" si="26">BF18+BG18</f>
        <v>2170669.284</v>
      </c>
      <c r="BI18" s="31">
        <f>BI22+BI23+BI25+BI32+BI41+BI50+BI51+BI52+BI53+BI54+BI55+BI29+BI24+BI58+BI62+BI37+BI47+BI64</f>
        <v>0</v>
      </c>
      <c r="BJ18" s="32">
        <f t="shared" ref="BJ18:BJ81" si="27">BH18+BI18</f>
        <v>2170669.284</v>
      </c>
      <c r="BK18" s="31">
        <f>BK22+BK23+BK25+BK32+BK41+BK50+BK51+BK52+BK53+BK54+BK55+BK29+BK24+BK58+BK62+BK37+BK47+BK64</f>
        <v>250797.60000000001</v>
      </c>
      <c r="BL18" s="32">
        <f t="shared" ref="BL18:BL81" si="28">BJ18+BK18</f>
        <v>2421466.8840000001</v>
      </c>
      <c r="BM18" s="31">
        <f>BM22+BM23+BM25+BM32+BM41+BM50+BM51+BM52+BM53+BM54+BM55+BM29+BM24+BM58+BM62+BM37+BM47+BM64+BM67</f>
        <v>0</v>
      </c>
      <c r="BN18" s="33">
        <f t="shared" ref="BN18:BN81" si="29">BL18+BM18</f>
        <v>2421466.8840000001</v>
      </c>
      <c r="BO18" s="32">
        <f>BO22+BO23+BO32+BO41+BO50+BO51+BO52+BO53+BO54+BO55+BO29+BO24+BO58+BO62+BO37+BO47+BO64+BO67+BO27+BO69</f>
        <v>960.19200000003912</v>
      </c>
      <c r="BP18" s="32">
        <f t="shared" ref="BP18:BP81" si="30">BN18+BO18</f>
        <v>2422427.0760000004</v>
      </c>
      <c r="BQ18" s="32">
        <f>BQ22+BQ23+BQ32+BQ41+BQ50+BQ51+BQ52+BQ53+BQ54+BQ55+BQ29+BQ24+BQ58+BQ62+BQ37+BQ47+BQ64+BQ67+BQ27+BQ69</f>
        <v>0</v>
      </c>
      <c r="BR18" s="32">
        <f t="shared" ref="BR18:BR81" si="31">BP18+BQ18</f>
        <v>2422427.0760000004</v>
      </c>
      <c r="BS18" s="32">
        <f>BS22+BS23+BS32+BS41+BS50+BS51+BS52+BS53+BS54+BS55+BS29+BS24+BS58+BS62+BS37+BS47+BS64+BS67+BS27+BS69+BS72</f>
        <v>693336.95799999998</v>
      </c>
      <c r="BT18" s="32">
        <f t="shared" ref="BT18:BT81" si="32">BR18+BS18</f>
        <v>3115764.0340000005</v>
      </c>
      <c r="BU18" s="32">
        <f>BU22+BU23+BU32+BU41+BU50+BU51+BU52+BU53+BU54+BU55+BU29+BU24+BU58+BU62+BU37+BU47+BU64+BU67+BU27+BU69+BU72</f>
        <v>0</v>
      </c>
      <c r="BV18" s="32">
        <f t="shared" ref="BV18:BV81" si="33">BT18+BU18</f>
        <v>3115764.0340000005</v>
      </c>
      <c r="BW18" s="34"/>
      <c r="BX18" s="35" t="s">
        <v>33</v>
      </c>
      <c r="BY18" s="36"/>
    </row>
    <row r="19" s="1" customFormat="1" ht="17.25">
      <c r="A19" s="20"/>
      <c r="B19" s="37" t="s">
        <v>34</v>
      </c>
      <c r="C19" s="38" t="s">
        <v>30</v>
      </c>
      <c r="D19" s="23">
        <f>D33+D42</f>
        <v>261868.10000000001</v>
      </c>
      <c r="E19" s="23">
        <f>E33+E42</f>
        <v>0</v>
      </c>
      <c r="F19" s="24">
        <f t="shared" si="0"/>
        <v>261868.10000000001</v>
      </c>
      <c r="G19" s="23">
        <f>G33+G42</f>
        <v>0</v>
      </c>
      <c r="H19" s="24">
        <f t="shared" si="1"/>
        <v>261868.10000000001</v>
      </c>
      <c r="I19" s="23">
        <f>I33+I42</f>
        <v>0</v>
      </c>
      <c r="J19" s="24">
        <f t="shared" si="2"/>
        <v>261868.10000000001</v>
      </c>
      <c r="K19" s="23">
        <f>K33+K42+K48</f>
        <v>50058.5</v>
      </c>
      <c r="L19" s="24">
        <f t="shared" si="3"/>
        <v>311926.59999999998</v>
      </c>
      <c r="M19" s="23">
        <f>M33+M42+M48</f>
        <v>0</v>
      </c>
      <c r="N19" s="24">
        <f t="shared" si="4"/>
        <v>311926.59999999998</v>
      </c>
      <c r="O19" s="23">
        <f>O33+O42+O48</f>
        <v>0</v>
      </c>
      <c r="P19" s="24">
        <f t="shared" si="5"/>
        <v>311926.59999999998</v>
      </c>
      <c r="Q19" s="23">
        <f>Q33+Q42+Q48+Q68</f>
        <v>23800</v>
      </c>
      <c r="R19" s="24">
        <f t="shared" si="6"/>
        <v>335726.59999999998</v>
      </c>
      <c r="S19" s="24">
        <f>S33+S42+S48+S68</f>
        <v>0</v>
      </c>
      <c r="T19" s="24">
        <f t="shared" si="7"/>
        <v>335726.59999999998</v>
      </c>
      <c r="U19" s="24">
        <f>U33+U42+U48+U68</f>
        <v>0</v>
      </c>
      <c r="V19" s="24">
        <f t="shared" si="8"/>
        <v>335726.59999999998</v>
      </c>
      <c r="W19" s="24">
        <f>W33+W42+W48+W68</f>
        <v>0</v>
      </c>
      <c r="X19" s="24">
        <f t="shared" si="9"/>
        <v>335726.59999999998</v>
      </c>
      <c r="Y19" s="24">
        <f>Y33+Y42+Y48+Y68</f>
        <v>0</v>
      </c>
      <c r="Z19" s="24">
        <f t="shared" si="10"/>
        <v>335726.59999999998</v>
      </c>
      <c r="AA19" s="24">
        <f>AA33+AA42+AA48+AA68</f>
        <v>0</v>
      </c>
      <c r="AB19" s="24">
        <f t="shared" si="11"/>
        <v>335726.59999999998</v>
      </c>
      <c r="AC19" s="24">
        <f>AC33+AC42+AC48+AC68</f>
        <v>0</v>
      </c>
      <c r="AD19" s="24">
        <f t="shared" si="12"/>
        <v>335726.59999999998</v>
      </c>
      <c r="AE19" s="24">
        <f>AE33+AE42</f>
        <v>345180.79999999999</v>
      </c>
      <c r="AF19" s="23">
        <f>AF33+AF42</f>
        <v>0</v>
      </c>
      <c r="AG19" s="24">
        <f t="shared" si="13"/>
        <v>345180.79999999999</v>
      </c>
      <c r="AH19" s="23">
        <f>AH33+AH42</f>
        <v>0</v>
      </c>
      <c r="AI19" s="24">
        <f t="shared" si="14"/>
        <v>345180.79999999999</v>
      </c>
      <c r="AJ19" s="23">
        <f>AJ33+AJ42+AJ48</f>
        <v>142000</v>
      </c>
      <c r="AK19" s="24">
        <f t="shared" si="15"/>
        <v>487180.79999999999</v>
      </c>
      <c r="AL19" s="23">
        <f>AL33+AL42+AL48</f>
        <v>0</v>
      </c>
      <c r="AM19" s="24">
        <f t="shared" si="16"/>
        <v>487180.79999999999</v>
      </c>
      <c r="AN19" s="23">
        <f>AN33+AN42+AN48</f>
        <v>0</v>
      </c>
      <c r="AO19" s="24">
        <f t="shared" si="17"/>
        <v>487180.79999999999</v>
      </c>
      <c r="AP19" s="23">
        <f>AP33+AP42+AP48</f>
        <v>0</v>
      </c>
      <c r="AQ19" s="24">
        <f t="shared" si="18"/>
        <v>487180.79999999999</v>
      </c>
      <c r="AR19" s="23">
        <f>AR33+AR42+AR48+AR68</f>
        <v>0</v>
      </c>
      <c r="AS19" s="24">
        <f t="shared" si="19"/>
        <v>487180.79999999999</v>
      </c>
      <c r="AT19" s="24">
        <f>AT33+AT42+AT48+AT68</f>
        <v>0</v>
      </c>
      <c r="AU19" s="24">
        <f t="shared" si="20"/>
        <v>487180.79999999999</v>
      </c>
      <c r="AV19" s="24">
        <f>AV33+AV42+AV48+AV68</f>
        <v>0</v>
      </c>
      <c r="AW19" s="24">
        <f t="shared" si="21"/>
        <v>487180.79999999999</v>
      </c>
      <c r="AX19" s="24">
        <f>AX33+AX42+AX48+AX68</f>
        <v>0</v>
      </c>
      <c r="AY19" s="24">
        <f t="shared" si="22"/>
        <v>487180.79999999999</v>
      </c>
      <c r="AZ19" s="24">
        <f>AZ33+AZ42+AZ48+AZ68</f>
        <v>0</v>
      </c>
      <c r="BA19" s="24">
        <f t="shared" si="23"/>
        <v>487180.79999999999</v>
      </c>
      <c r="BB19" s="24">
        <f>BB33+BB42+BB48+BB68</f>
        <v>0</v>
      </c>
      <c r="BC19" s="24">
        <f t="shared" si="24"/>
        <v>487180.79999999999</v>
      </c>
      <c r="BD19" s="24">
        <f>BD33+BD42</f>
        <v>0</v>
      </c>
      <c r="BE19" s="23">
        <f>BE33+BE42</f>
        <v>0</v>
      </c>
      <c r="BF19" s="24">
        <f t="shared" si="25"/>
        <v>0</v>
      </c>
      <c r="BG19" s="23">
        <f>BG33+BG42</f>
        <v>0</v>
      </c>
      <c r="BH19" s="24">
        <f t="shared" si="26"/>
        <v>0</v>
      </c>
      <c r="BI19" s="23">
        <f>BI33+BI42+BI48</f>
        <v>0</v>
      </c>
      <c r="BJ19" s="24">
        <f t="shared" si="27"/>
        <v>0</v>
      </c>
      <c r="BK19" s="23">
        <f>BK33+BK42+BK48</f>
        <v>0</v>
      </c>
      <c r="BL19" s="24">
        <f t="shared" si="28"/>
        <v>0</v>
      </c>
      <c r="BM19" s="23">
        <f>CI19+CR19+CX19+DR19</f>
        <v>0</v>
      </c>
      <c r="BN19" s="25">
        <f t="shared" si="29"/>
        <v>0</v>
      </c>
      <c r="BO19" s="24">
        <f>CK19+CT19+CZ19+DT19</f>
        <v>0</v>
      </c>
      <c r="BP19" s="24">
        <f t="shared" si="30"/>
        <v>0</v>
      </c>
      <c r="BQ19" s="24">
        <f>CM19+CV19+DB19+DV19</f>
        <v>0</v>
      </c>
      <c r="BR19" s="24">
        <f t="shared" si="31"/>
        <v>0</v>
      </c>
      <c r="BS19" s="24">
        <f>BS33+BS42+BS48+BS68</f>
        <v>0</v>
      </c>
      <c r="BT19" s="24">
        <f t="shared" si="32"/>
        <v>0</v>
      </c>
      <c r="BU19" s="24">
        <f>BU33+BU42+BU48+BU68</f>
        <v>0</v>
      </c>
      <c r="BV19" s="24">
        <f t="shared" si="33"/>
        <v>0</v>
      </c>
      <c r="BW19" s="1"/>
      <c r="BX19" s="1"/>
      <c r="BY19" s="39"/>
    </row>
    <row r="20" s="1" customFormat="1" ht="17.25">
      <c r="A20" s="20"/>
      <c r="B20" s="40" t="s">
        <v>35</v>
      </c>
      <c r="C20" s="38" t="s">
        <v>30</v>
      </c>
      <c r="D20" s="23">
        <f>D43</f>
        <v>500584.59999999998</v>
      </c>
      <c r="E20" s="23">
        <f>E43</f>
        <v>0</v>
      </c>
      <c r="F20" s="24">
        <f t="shared" si="0"/>
        <v>500584.59999999998</v>
      </c>
      <c r="G20" s="23">
        <f>G43</f>
        <v>-50058.459999999999</v>
      </c>
      <c r="H20" s="24">
        <f t="shared" si="1"/>
        <v>450526.13999999996</v>
      </c>
      <c r="I20" s="23">
        <f>I43</f>
        <v>0</v>
      </c>
      <c r="J20" s="24">
        <f t="shared" si="2"/>
        <v>450526.13999999996</v>
      </c>
      <c r="K20" s="23">
        <f>K43</f>
        <v>0</v>
      </c>
      <c r="L20" s="24">
        <f t="shared" si="3"/>
        <v>450526.13999999996</v>
      </c>
      <c r="M20" s="23">
        <f>M43</f>
        <v>0</v>
      </c>
      <c r="N20" s="24">
        <f t="shared" si="4"/>
        <v>450526.13999999996</v>
      </c>
      <c r="O20" s="23">
        <f>O43</f>
        <v>0</v>
      </c>
      <c r="P20" s="24">
        <f t="shared" si="5"/>
        <v>450526.13999999996</v>
      </c>
      <c r="Q20" s="23">
        <f>Q43</f>
        <v>0</v>
      </c>
      <c r="R20" s="24">
        <f t="shared" si="6"/>
        <v>450526.13999999996</v>
      </c>
      <c r="S20" s="24">
        <f>S43</f>
        <v>0</v>
      </c>
      <c r="T20" s="24">
        <f t="shared" si="7"/>
        <v>450526.13999999996</v>
      </c>
      <c r="U20" s="24">
        <f>U43</f>
        <v>0</v>
      </c>
      <c r="V20" s="24">
        <f t="shared" si="8"/>
        <v>450526.13999999996</v>
      </c>
      <c r="W20" s="24">
        <f>W43</f>
        <v>0</v>
      </c>
      <c r="X20" s="24">
        <f t="shared" si="9"/>
        <v>450526.13999999996</v>
      </c>
      <c r="Y20" s="24">
        <f>Y43</f>
        <v>0</v>
      </c>
      <c r="Z20" s="24">
        <f t="shared" si="10"/>
        <v>450526.13999999996</v>
      </c>
      <c r="AA20" s="24">
        <f>AA43</f>
        <v>0</v>
      </c>
      <c r="AB20" s="24">
        <f t="shared" si="11"/>
        <v>450526.13999999996</v>
      </c>
      <c r="AC20" s="24">
        <f>AC43</f>
        <v>0</v>
      </c>
      <c r="AD20" s="24">
        <f t="shared" si="12"/>
        <v>450526.13999999996</v>
      </c>
      <c r="AE20" s="24">
        <f>AE43</f>
        <v>0</v>
      </c>
      <c r="AF20" s="23">
        <f>AF43</f>
        <v>0</v>
      </c>
      <c r="AG20" s="24">
        <f t="shared" si="13"/>
        <v>0</v>
      </c>
      <c r="AH20" s="23">
        <f>AH43</f>
        <v>0</v>
      </c>
      <c r="AI20" s="24">
        <f t="shared" si="14"/>
        <v>0</v>
      </c>
      <c r="AJ20" s="23">
        <f>AJ43</f>
        <v>0</v>
      </c>
      <c r="AK20" s="24">
        <f t="shared" si="15"/>
        <v>0</v>
      </c>
      <c r="AL20" s="23">
        <f>AL43</f>
        <v>0</v>
      </c>
      <c r="AM20" s="24">
        <f t="shared" si="16"/>
        <v>0</v>
      </c>
      <c r="AN20" s="23">
        <f>AN43</f>
        <v>0</v>
      </c>
      <c r="AO20" s="24">
        <f t="shared" si="17"/>
        <v>0</v>
      </c>
      <c r="AP20" s="23">
        <f>AP43</f>
        <v>0</v>
      </c>
      <c r="AQ20" s="24">
        <f t="shared" si="18"/>
        <v>0</v>
      </c>
      <c r="AR20" s="23">
        <f>AR43</f>
        <v>0</v>
      </c>
      <c r="AS20" s="24">
        <f t="shared" si="19"/>
        <v>0</v>
      </c>
      <c r="AT20" s="24">
        <f>AT43</f>
        <v>0</v>
      </c>
      <c r="AU20" s="24">
        <f t="shared" si="20"/>
        <v>0</v>
      </c>
      <c r="AV20" s="24">
        <f>AV43</f>
        <v>0</v>
      </c>
      <c r="AW20" s="24">
        <f t="shared" si="21"/>
        <v>0</v>
      </c>
      <c r="AX20" s="24">
        <f>AX43</f>
        <v>0</v>
      </c>
      <c r="AY20" s="24">
        <f t="shared" si="22"/>
        <v>0</v>
      </c>
      <c r="AZ20" s="24">
        <f>AZ43</f>
        <v>0</v>
      </c>
      <c r="BA20" s="24">
        <f t="shared" si="23"/>
        <v>0</v>
      </c>
      <c r="BB20" s="24">
        <f>BB43</f>
        <v>0</v>
      </c>
      <c r="BC20" s="24">
        <f t="shared" si="24"/>
        <v>0</v>
      </c>
      <c r="BD20" s="24">
        <f>BD43</f>
        <v>0</v>
      </c>
      <c r="BE20" s="23">
        <f>BE43</f>
        <v>0</v>
      </c>
      <c r="BF20" s="24">
        <f t="shared" si="25"/>
        <v>0</v>
      </c>
      <c r="BG20" s="23">
        <f>BG43</f>
        <v>0</v>
      </c>
      <c r="BH20" s="24">
        <f t="shared" si="26"/>
        <v>0</v>
      </c>
      <c r="BI20" s="23">
        <f>BI43</f>
        <v>0</v>
      </c>
      <c r="BJ20" s="24">
        <f t="shared" si="27"/>
        <v>0</v>
      </c>
      <c r="BK20" s="23">
        <f>BK43</f>
        <v>0</v>
      </c>
      <c r="BL20" s="24">
        <f t="shared" si="28"/>
        <v>0</v>
      </c>
      <c r="BM20" s="23">
        <f>BM43</f>
        <v>0</v>
      </c>
      <c r="BN20" s="25">
        <f t="shared" si="29"/>
        <v>0</v>
      </c>
      <c r="BO20" s="24">
        <f>BO43</f>
        <v>0</v>
      </c>
      <c r="BP20" s="24">
        <f t="shared" si="30"/>
        <v>0</v>
      </c>
      <c r="BQ20" s="24">
        <f>BQ43</f>
        <v>0</v>
      </c>
      <c r="BR20" s="24">
        <f t="shared" si="31"/>
        <v>0</v>
      </c>
      <c r="BS20" s="24">
        <f>BS43</f>
        <v>0</v>
      </c>
      <c r="BT20" s="24">
        <f t="shared" si="32"/>
        <v>0</v>
      </c>
      <c r="BU20" s="24">
        <f>BU43</f>
        <v>0</v>
      </c>
      <c r="BV20" s="24">
        <f t="shared" si="33"/>
        <v>0</v>
      </c>
      <c r="BW20" s="1"/>
      <c r="BX20" s="1"/>
      <c r="BY20" s="39"/>
    </row>
    <row r="21" s="1" customFormat="1" ht="17.25">
      <c r="A21" s="20"/>
      <c r="B21" s="40" t="s">
        <v>36</v>
      </c>
      <c r="C21" s="38" t="s">
        <v>30</v>
      </c>
      <c r="D21" s="23"/>
      <c r="E21" s="23">
        <f>E34</f>
        <v>122807.7</v>
      </c>
      <c r="F21" s="24">
        <f t="shared" si="0"/>
        <v>122807.7</v>
      </c>
      <c r="G21" s="23">
        <f>G34+G59+G63+G38+G44+G49</f>
        <v>545340.29700000002</v>
      </c>
      <c r="H21" s="24">
        <f t="shared" si="1"/>
        <v>668147.99699999997</v>
      </c>
      <c r="I21" s="23">
        <f>I34+I59+I63+I38+I44+I49</f>
        <v>0</v>
      </c>
      <c r="J21" s="24">
        <f t="shared" si="2"/>
        <v>668147.99699999997</v>
      </c>
      <c r="K21" s="23">
        <f>K34+K59+K63+K38+K44+K49</f>
        <v>184348.644</v>
      </c>
      <c r="L21" s="24">
        <f t="shared" si="3"/>
        <v>852496.64099999995</v>
      </c>
      <c r="M21" s="23">
        <f>M34+M59+M63+M38+M44+M49+M28</f>
        <v>281632.84299999999</v>
      </c>
      <c r="N21" s="24">
        <f t="shared" si="4"/>
        <v>1134129.4839999999</v>
      </c>
      <c r="O21" s="23">
        <f>O34+O59+O63+O38+O44+O49+O28</f>
        <v>0</v>
      </c>
      <c r="P21" s="24">
        <f t="shared" si="5"/>
        <v>1134129.4839999999</v>
      </c>
      <c r="Q21" s="23">
        <f>Q34+Q59+Q63+Q38+Q44+Q49+Q28</f>
        <v>407119.46299999999</v>
      </c>
      <c r="R21" s="24">
        <f t="shared" si="6"/>
        <v>1541248.9469999999</v>
      </c>
      <c r="S21" s="24">
        <f>S34+S59+S63+S38+S44+S49+S28</f>
        <v>0</v>
      </c>
      <c r="T21" s="24">
        <f t="shared" si="7"/>
        <v>1541248.9469999999</v>
      </c>
      <c r="U21" s="24">
        <f>U34+U59+U63+U38+U44+U49+U28</f>
        <v>0</v>
      </c>
      <c r="V21" s="24">
        <f t="shared" si="8"/>
        <v>1541248.9469999999</v>
      </c>
      <c r="W21" s="24">
        <f>W34+W59+W63+W38+W44+W49+W28</f>
        <v>0</v>
      </c>
      <c r="X21" s="24">
        <f t="shared" si="9"/>
        <v>1541248.9469999999</v>
      </c>
      <c r="Y21" s="24">
        <f>Y34+Y59+Y63+Y38+Y44+Y49+Y28</f>
        <v>0</v>
      </c>
      <c r="Z21" s="24">
        <f t="shared" si="10"/>
        <v>1541248.9469999999</v>
      </c>
      <c r="AA21" s="24">
        <f>AA34+AA59+AA63+AA38+AA44+AA49+AA28+AA73</f>
        <v>0</v>
      </c>
      <c r="AB21" s="24">
        <f t="shared" si="11"/>
        <v>1541248.9469999999</v>
      </c>
      <c r="AC21" s="24">
        <f>AC34+AC59+AC63+AC38+AC44+AC49+AC28+AC73</f>
        <v>0</v>
      </c>
      <c r="AD21" s="24">
        <f t="shared" si="12"/>
        <v>1541248.9469999999</v>
      </c>
      <c r="AE21" s="24"/>
      <c r="AF21" s="23">
        <f>AF34</f>
        <v>0</v>
      </c>
      <c r="AG21" s="24">
        <f t="shared" si="13"/>
        <v>0</v>
      </c>
      <c r="AH21" s="23">
        <f>AH34+AH59+AH63+AH38+AH44+AH49</f>
        <v>0</v>
      </c>
      <c r="AI21" s="24">
        <f t="shared" si="14"/>
        <v>0</v>
      </c>
      <c r="AJ21" s="23">
        <f>AJ34+AJ59+AJ63+AJ38+AJ44+AJ49</f>
        <v>0</v>
      </c>
      <c r="AK21" s="24">
        <f t="shared" si="15"/>
        <v>0</v>
      </c>
      <c r="AL21" s="23">
        <f>AL34+AL59+AL63+AL38+AL44+AL49</f>
        <v>0</v>
      </c>
      <c r="AM21" s="24">
        <f t="shared" si="16"/>
        <v>0</v>
      </c>
      <c r="AN21" s="23">
        <f>AN34+AN59+AN63+AN38+AN44+AN49+AN28</f>
        <v>0</v>
      </c>
      <c r="AO21" s="24">
        <f t="shared" si="17"/>
        <v>0</v>
      </c>
      <c r="AP21" s="23">
        <f>AP34+AP59+AP63+AP38+AP44+AP49+AP28</f>
        <v>0</v>
      </c>
      <c r="AQ21" s="24">
        <f t="shared" si="18"/>
        <v>0</v>
      </c>
      <c r="AR21" s="23">
        <f>AR34+AR59+AR63+AR38+AR44+AR49+AR28</f>
        <v>0</v>
      </c>
      <c r="AS21" s="24">
        <f t="shared" si="19"/>
        <v>0</v>
      </c>
      <c r="AT21" s="24">
        <f>AT34+AT59+AT63+AT38+AT44+AT49+AT28</f>
        <v>0</v>
      </c>
      <c r="AU21" s="24">
        <f t="shared" si="20"/>
        <v>0</v>
      </c>
      <c r="AV21" s="24">
        <f>AV34+AV59+AV63+AV38+AV44+AV49+AV28</f>
        <v>0</v>
      </c>
      <c r="AW21" s="24">
        <f t="shared" si="21"/>
        <v>0</v>
      </c>
      <c r="AX21" s="24">
        <f>AX34+AX59+AX63+AX38+AX44+AX49+AX28</f>
        <v>0</v>
      </c>
      <c r="AY21" s="24">
        <f t="shared" si="22"/>
        <v>0</v>
      </c>
      <c r="AZ21" s="24">
        <f>AZ34+AZ59+AZ63+AZ38+AZ44+AZ49+AZ28+AZ73</f>
        <v>218442.43900000001</v>
      </c>
      <c r="BA21" s="24">
        <f t="shared" si="23"/>
        <v>218442.43900000001</v>
      </c>
      <c r="BB21" s="24">
        <f>BB34+BB59+BB63+BB38+BB44+BB49+BB28+BB73</f>
        <v>0</v>
      </c>
      <c r="BC21" s="24">
        <f t="shared" si="24"/>
        <v>218442.43900000001</v>
      </c>
      <c r="BD21" s="24"/>
      <c r="BE21" s="23">
        <f>BE34</f>
        <v>0</v>
      </c>
      <c r="BF21" s="24">
        <f t="shared" si="25"/>
        <v>0</v>
      </c>
      <c r="BG21" s="23">
        <f>BG34+BG59+BG63+BG38+BG44+BG49</f>
        <v>0</v>
      </c>
      <c r="BH21" s="24">
        <f t="shared" si="26"/>
        <v>0</v>
      </c>
      <c r="BI21" s="23">
        <f>BI34+BI59+BI63+BI38+BI44+BI49</f>
        <v>0</v>
      </c>
      <c r="BJ21" s="24">
        <f t="shared" si="27"/>
        <v>0</v>
      </c>
      <c r="BK21" s="23">
        <f>BK34+BK59+BK63+BK38+BK44+BK49+BK28</f>
        <v>0</v>
      </c>
      <c r="BL21" s="24">
        <f t="shared" si="28"/>
        <v>0</v>
      </c>
      <c r="BM21" s="23">
        <f>BM34+BM59+BM63+BM38+BM44+BM49+BM28</f>
        <v>0</v>
      </c>
      <c r="BN21" s="25">
        <f t="shared" si="29"/>
        <v>0</v>
      </c>
      <c r="BO21" s="24">
        <f>BO34+BO59+BO63+BO38+BO44+BO49+BO28</f>
        <v>0</v>
      </c>
      <c r="BP21" s="24">
        <f t="shared" si="30"/>
        <v>0</v>
      </c>
      <c r="BQ21" s="24">
        <f>BQ34+BQ59+BQ63+BQ38+BQ44+BQ49+BQ28</f>
        <v>0</v>
      </c>
      <c r="BR21" s="24">
        <f t="shared" si="31"/>
        <v>0</v>
      </c>
      <c r="BS21" s="24">
        <f>BS34+BS59+BS63+BS38+BS44+BS49+BS28+BS73</f>
        <v>0</v>
      </c>
      <c r="BT21" s="24">
        <f t="shared" si="32"/>
        <v>0</v>
      </c>
      <c r="BU21" s="24">
        <f>BU34+BU59+BU63+BU38+BU44+BU49+BU28+BU73</f>
        <v>0</v>
      </c>
      <c r="BV21" s="24">
        <f t="shared" si="33"/>
        <v>0</v>
      </c>
      <c r="BW21" s="1"/>
      <c r="BX21" s="1"/>
      <c r="BY21" s="39"/>
    </row>
    <row r="22" ht="51.75" hidden="1">
      <c r="A22" s="41" t="s">
        <v>37</v>
      </c>
      <c r="B22" s="42" t="s">
        <v>38</v>
      </c>
      <c r="C22" s="43" t="s">
        <v>39</v>
      </c>
      <c r="D22" s="44">
        <v>204896.29999999999</v>
      </c>
      <c r="E22" s="45"/>
      <c r="F22" s="46">
        <f t="shared" si="0"/>
        <v>204896.29999999999</v>
      </c>
      <c r="G22" s="45"/>
      <c r="H22" s="46">
        <f t="shared" si="1"/>
        <v>204896.29999999999</v>
      </c>
      <c r="I22" s="45"/>
      <c r="J22" s="46">
        <f t="shared" si="2"/>
        <v>204896.29999999999</v>
      </c>
      <c r="K22" s="45">
        <v>-200000</v>
      </c>
      <c r="L22" s="46">
        <f t="shared" si="3"/>
        <v>4896.2999999999884</v>
      </c>
      <c r="M22" s="45">
        <v>-4896.3000000000002</v>
      </c>
      <c r="N22" s="46">
        <f t="shared" si="4"/>
        <v>-1.1823431123048067e-11</v>
      </c>
      <c r="O22" s="45"/>
      <c r="P22" s="46">
        <f t="shared" si="5"/>
        <v>-1.1823431123048067e-11</v>
      </c>
      <c r="Q22" s="45"/>
      <c r="R22" s="46">
        <f t="shared" si="6"/>
        <v>-1.1823431123048067e-11</v>
      </c>
      <c r="S22" s="46"/>
      <c r="T22" s="46">
        <f t="shared" si="7"/>
        <v>-1.1823431123048067e-11</v>
      </c>
      <c r="U22" s="46"/>
      <c r="V22" s="46">
        <f t="shared" si="8"/>
        <v>-1.1823431123048067e-11</v>
      </c>
      <c r="W22" s="47"/>
      <c r="X22" s="46">
        <f t="shared" si="9"/>
        <v>-1.1823431123048067e-11</v>
      </c>
      <c r="Y22" s="24"/>
      <c r="Z22" s="46">
        <f t="shared" si="10"/>
        <v>-1.1823431123048067e-11</v>
      </c>
      <c r="AA22" s="24"/>
      <c r="AB22" s="46">
        <f t="shared" si="11"/>
        <v>-1.1823431123048067e-11</v>
      </c>
      <c r="AC22" s="47"/>
      <c r="AD22" s="46">
        <f t="shared" si="12"/>
        <v>-1.1823431123048067e-11</v>
      </c>
      <c r="AE22" s="48">
        <v>305572.29999999999</v>
      </c>
      <c r="AF22" s="45">
        <v>-53186.599999999999</v>
      </c>
      <c r="AG22" s="46">
        <f t="shared" si="13"/>
        <v>252385.69999999998</v>
      </c>
      <c r="AH22" s="45"/>
      <c r="AI22" s="46">
        <f t="shared" si="14"/>
        <v>252385.69999999998</v>
      </c>
      <c r="AJ22" s="45">
        <v>200000</v>
      </c>
      <c r="AK22" s="46">
        <f t="shared" si="15"/>
        <v>452385.69999999995</v>
      </c>
      <c r="AL22" s="45"/>
      <c r="AM22" s="46">
        <f t="shared" si="16"/>
        <v>452385.69999999995</v>
      </c>
      <c r="AN22" s="45"/>
      <c r="AO22" s="46">
        <f t="shared" si="17"/>
        <v>452385.69999999995</v>
      </c>
      <c r="AP22" s="45"/>
      <c r="AQ22" s="46">
        <f t="shared" si="18"/>
        <v>452385.69999999995</v>
      </c>
      <c r="AR22" s="45">
        <v>-452385.70000000001</v>
      </c>
      <c r="AS22" s="46">
        <f t="shared" si="19"/>
        <v>-5.8207660913467407e-11</v>
      </c>
      <c r="AT22" s="46"/>
      <c r="AU22" s="46">
        <f t="shared" si="20"/>
        <v>-5.8207660913467407e-11</v>
      </c>
      <c r="AV22" s="46"/>
      <c r="AW22" s="46">
        <f t="shared" si="21"/>
        <v>-5.8207660913467407e-11</v>
      </c>
      <c r="AX22" s="47"/>
      <c r="AY22" s="46">
        <f t="shared" si="22"/>
        <v>-5.8207660913467407e-11</v>
      </c>
      <c r="AZ22" s="24"/>
      <c r="BA22" s="46">
        <f t="shared" si="23"/>
        <v>-5.8207660913467407e-11</v>
      </c>
      <c r="BB22" s="47"/>
      <c r="BC22" s="46">
        <f t="shared" si="24"/>
        <v>-5.8207660913467407e-11</v>
      </c>
      <c r="BD22" s="48">
        <v>0</v>
      </c>
      <c r="BE22" s="44"/>
      <c r="BF22" s="46">
        <f t="shared" si="25"/>
        <v>0</v>
      </c>
      <c r="BG22" s="45"/>
      <c r="BH22" s="46">
        <f t="shared" si="26"/>
        <v>0</v>
      </c>
      <c r="BI22" s="45"/>
      <c r="BJ22" s="46">
        <f t="shared" si="27"/>
        <v>0</v>
      </c>
      <c r="BK22" s="45"/>
      <c r="BL22" s="46">
        <f t="shared" si="28"/>
        <v>0</v>
      </c>
      <c r="BM22" s="45"/>
      <c r="BN22" s="49">
        <f t="shared" si="29"/>
        <v>0</v>
      </c>
      <c r="BO22" s="46"/>
      <c r="BP22" s="46">
        <f t="shared" si="30"/>
        <v>0</v>
      </c>
      <c r="BQ22" s="47"/>
      <c r="BR22" s="46">
        <f t="shared" si="31"/>
        <v>0</v>
      </c>
      <c r="BS22" s="24"/>
      <c r="BT22" s="46">
        <f t="shared" si="32"/>
        <v>0</v>
      </c>
      <c r="BU22" s="47"/>
      <c r="BV22" s="46">
        <f t="shared" si="33"/>
        <v>0</v>
      </c>
      <c r="BW22" s="50" t="s">
        <v>40</v>
      </c>
      <c r="BX22" s="51" t="s">
        <v>33</v>
      </c>
      <c r="BY22" s="52"/>
    </row>
    <row r="23" ht="51.75">
      <c r="A23" s="20" t="s">
        <v>37</v>
      </c>
      <c r="B23" s="40" t="s">
        <v>41</v>
      </c>
      <c r="C23" s="37" t="s">
        <v>39</v>
      </c>
      <c r="D23" s="23">
        <v>62244.099999999999</v>
      </c>
      <c r="E23" s="23">
        <v>-21444.351999999999</v>
      </c>
      <c r="F23" s="24">
        <f t="shared" si="0"/>
        <v>40799.748</v>
      </c>
      <c r="G23" s="23">
        <v>596.89499999999998</v>
      </c>
      <c r="H23" s="24">
        <f t="shared" si="1"/>
        <v>41396.642999999996</v>
      </c>
      <c r="I23" s="23"/>
      <c r="J23" s="24">
        <f t="shared" si="2"/>
        <v>41396.642999999996</v>
      </c>
      <c r="K23" s="23"/>
      <c r="L23" s="24">
        <f t="shared" si="3"/>
        <v>41396.642999999996</v>
      </c>
      <c r="M23" s="23"/>
      <c r="N23" s="24">
        <f t="shared" si="4"/>
        <v>41396.642999999996</v>
      </c>
      <c r="O23" s="23"/>
      <c r="P23" s="24">
        <f t="shared" si="5"/>
        <v>41396.642999999996</v>
      </c>
      <c r="Q23" s="23"/>
      <c r="R23" s="24">
        <f t="shared" si="6"/>
        <v>41396.642999999996</v>
      </c>
      <c r="S23" s="24"/>
      <c r="T23" s="24">
        <f t="shared" si="7"/>
        <v>41396.642999999996</v>
      </c>
      <c r="U23" s="24"/>
      <c r="V23" s="24">
        <f t="shared" si="8"/>
        <v>41396.642999999996</v>
      </c>
      <c r="W23" s="24"/>
      <c r="X23" s="24">
        <f t="shared" si="9"/>
        <v>41396.642999999996</v>
      </c>
      <c r="Y23" s="24"/>
      <c r="Z23" s="24">
        <f t="shared" si="10"/>
        <v>41396.642999999996</v>
      </c>
      <c r="AA23" s="24"/>
      <c r="AB23" s="24">
        <f t="shared" si="11"/>
        <v>41396.642999999996</v>
      </c>
      <c r="AC23" s="24">
        <v>-130.91300000000001</v>
      </c>
      <c r="AD23" s="24">
        <f t="shared" si="12"/>
        <v>41265.729999999996</v>
      </c>
      <c r="AE23" s="24">
        <v>0</v>
      </c>
      <c r="AF23" s="23"/>
      <c r="AG23" s="24">
        <f t="shared" si="13"/>
        <v>0</v>
      </c>
      <c r="AH23" s="23"/>
      <c r="AI23" s="24">
        <f t="shared" si="14"/>
        <v>0</v>
      </c>
      <c r="AJ23" s="23"/>
      <c r="AK23" s="24">
        <f t="shared" si="15"/>
        <v>0</v>
      </c>
      <c r="AL23" s="23"/>
      <c r="AM23" s="24">
        <f t="shared" si="16"/>
        <v>0</v>
      </c>
      <c r="AN23" s="23"/>
      <c r="AO23" s="24">
        <f t="shared" si="17"/>
        <v>0</v>
      </c>
      <c r="AP23" s="23"/>
      <c r="AQ23" s="24">
        <f t="shared" si="18"/>
        <v>0</v>
      </c>
      <c r="AR23" s="23"/>
      <c r="AS23" s="24">
        <f t="shared" si="19"/>
        <v>0</v>
      </c>
      <c r="AT23" s="24"/>
      <c r="AU23" s="24">
        <f t="shared" si="20"/>
        <v>0</v>
      </c>
      <c r="AV23" s="24"/>
      <c r="AW23" s="24">
        <f t="shared" si="21"/>
        <v>0</v>
      </c>
      <c r="AX23" s="24"/>
      <c r="AY23" s="24">
        <f t="shared" si="22"/>
        <v>0</v>
      </c>
      <c r="AZ23" s="24"/>
      <c r="BA23" s="24">
        <f t="shared" si="23"/>
        <v>0</v>
      </c>
      <c r="BB23" s="24"/>
      <c r="BC23" s="24">
        <f t="shared" si="24"/>
        <v>0</v>
      </c>
      <c r="BD23" s="24">
        <v>0</v>
      </c>
      <c r="BE23" s="23"/>
      <c r="BF23" s="24">
        <f t="shared" si="25"/>
        <v>0</v>
      </c>
      <c r="BG23" s="23"/>
      <c r="BH23" s="24">
        <f t="shared" si="26"/>
        <v>0</v>
      </c>
      <c r="BI23" s="23"/>
      <c r="BJ23" s="24">
        <f t="shared" si="27"/>
        <v>0</v>
      </c>
      <c r="BK23" s="23"/>
      <c r="BL23" s="24">
        <f t="shared" si="28"/>
        <v>0</v>
      </c>
      <c r="BM23" s="23"/>
      <c r="BN23" s="25">
        <f t="shared" si="29"/>
        <v>0</v>
      </c>
      <c r="BO23" s="24"/>
      <c r="BP23" s="24">
        <f t="shared" si="30"/>
        <v>0</v>
      </c>
      <c r="BQ23" s="24"/>
      <c r="BR23" s="24">
        <f t="shared" si="31"/>
        <v>0</v>
      </c>
      <c r="BS23" s="24"/>
      <c r="BT23" s="24">
        <f t="shared" si="32"/>
        <v>0</v>
      </c>
      <c r="BU23" s="24"/>
      <c r="BV23" s="24">
        <f t="shared" si="33"/>
        <v>0</v>
      </c>
      <c r="BW23" s="4" t="s">
        <v>42</v>
      </c>
      <c r="BY23" s="39"/>
    </row>
    <row r="24" ht="34.5" customHeight="1">
      <c r="A24" s="53" t="s">
        <v>43</v>
      </c>
      <c r="B24" s="37" t="s">
        <v>44</v>
      </c>
      <c r="C24" s="37" t="s">
        <v>45</v>
      </c>
      <c r="D24" s="23">
        <v>0</v>
      </c>
      <c r="E24" s="23"/>
      <c r="F24" s="24">
        <f t="shared" si="0"/>
        <v>0</v>
      </c>
      <c r="G24" s="23"/>
      <c r="H24" s="24">
        <f t="shared" si="1"/>
        <v>0</v>
      </c>
      <c r="I24" s="23"/>
      <c r="J24" s="24">
        <f t="shared" si="2"/>
        <v>0</v>
      </c>
      <c r="K24" s="23"/>
      <c r="L24" s="24">
        <f t="shared" si="3"/>
        <v>0</v>
      </c>
      <c r="M24" s="23"/>
      <c r="N24" s="24">
        <f t="shared" si="4"/>
        <v>0</v>
      </c>
      <c r="O24" s="23"/>
      <c r="P24" s="24">
        <f t="shared" si="5"/>
        <v>0</v>
      </c>
      <c r="Q24" s="23"/>
      <c r="R24" s="24">
        <f t="shared" si="6"/>
        <v>0</v>
      </c>
      <c r="S24" s="24"/>
      <c r="T24" s="24">
        <f t="shared" si="7"/>
        <v>0</v>
      </c>
      <c r="U24" s="24"/>
      <c r="V24" s="24">
        <f t="shared" si="8"/>
        <v>0</v>
      </c>
      <c r="W24" s="24"/>
      <c r="X24" s="24">
        <f t="shared" si="9"/>
        <v>0</v>
      </c>
      <c r="Y24" s="24"/>
      <c r="Z24" s="24">
        <f t="shared" si="10"/>
        <v>0</v>
      </c>
      <c r="AA24" s="24"/>
      <c r="AB24" s="24">
        <f t="shared" si="11"/>
        <v>0</v>
      </c>
      <c r="AC24" s="24"/>
      <c r="AD24" s="24">
        <f t="shared" si="12"/>
        <v>0</v>
      </c>
      <c r="AE24" s="24">
        <v>0</v>
      </c>
      <c r="AF24" s="23"/>
      <c r="AG24" s="24">
        <f t="shared" si="13"/>
        <v>0</v>
      </c>
      <c r="AH24" s="23"/>
      <c r="AI24" s="24">
        <f t="shared" si="14"/>
        <v>0</v>
      </c>
      <c r="AJ24" s="23"/>
      <c r="AK24" s="24">
        <f t="shared" si="15"/>
        <v>0</v>
      </c>
      <c r="AL24" s="23"/>
      <c r="AM24" s="24">
        <f t="shared" si="16"/>
        <v>0</v>
      </c>
      <c r="AN24" s="23"/>
      <c r="AO24" s="24">
        <f t="shared" si="17"/>
        <v>0</v>
      </c>
      <c r="AP24" s="23"/>
      <c r="AQ24" s="24">
        <f t="shared" si="18"/>
        <v>0</v>
      </c>
      <c r="AR24" s="23"/>
      <c r="AS24" s="24">
        <f t="shared" si="19"/>
        <v>0</v>
      </c>
      <c r="AT24" s="24"/>
      <c r="AU24" s="24">
        <f t="shared" si="20"/>
        <v>0</v>
      </c>
      <c r="AV24" s="24"/>
      <c r="AW24" s="24">
        <f t="shared" si="21"/>
        <v>0</v>
      </c>
      <c r="AX24" s="24"/>
      <c r="AY24" s="24">
        <f t="shared" si="22"/>
        <v>0</v>
      </c>
      <c r="AZ24" s="24"/>
      <c r="BA24" s="24">
        <f t="shared" si="23"/>
        <v>0</v>
      </c>
      <c r="BB24" s="24"/>
      <c r="BC24" s="24">
        <f t="shared" si="24"/>
        <v>0</v>
      </c>
      <c r="BD24" s="24">
        <v>54620.699999999997</v>
      </c>
      <c r="BE24" s="23"/>
      <c r="BF24" s="24">
        <f t="shared" si="25"/>
        <v>54620.699999999997</v>
      </c>
      <c r="BG24" s="23"/>
      <c r="BH24" s="24">
        <f t="shared" si="26"/>
        <v>54620.699999999997</v>
      </c>
      <c r="BI24" s="23"/>
      <c r="BJ24" s="24">
        <f t="shared" si="27"/>
        <v>54620.699999999997</v>
      </c>
      <c r="BK24" s="23"/>
      <c r="BL24" s="24">
        <f t="shared" si="28"/>
        <v>54620.699999999997</v>
      </c>
      <c r="BM24" s="23"/>
      <c r="BN24" s="25">
        <f t="shared" si="29"/>
        <v>54620.699999999997</v>
      </c>
      <c r="BO24" s="24"/>
      <c r="BP24" s="24">
        <f t="shared" si="30"/>
        <v>54620.699999999997</v>
      </c>
      <c r="BQ24" s="24"/>
      <c r="BR24" s="24">
        <f t="shared" si="31"/>
        <v>54620.699999999997</v>
      </c>
      <c r="BS24" s="24"/>
      <c r="BT24" s="24">
        <f t="shared" si="32"/>
        <v>54620.699999999997</v>
      </c>
      <c r="BU24" s="24"/>
      <c r="BV24" s="24">
        <f t="shared" si="33"/>
        <v>54620.699999999997</v>
      </c>
      <c r="BW24" s="4" t="s">
        <v>46</v>
      </c>
      <c r="BY24" s="39"/>
    </row>
    <row r="25" ht="51.75">
      <c r="A25" s="53" t="s">
        <v>47</v>
      </c>
      <c r="B25" s="37"/>
      <c r="C25" s="37" t="s">
        <v>39</v>
      </c>
      <c r="D25" s="23">
        <f>D27+D28</f>
        <v>47000</v>
      </c>
      <c r="E25" s="23"/>
      <c r="F25" s="24">
        <f>F27+F28</f>
        <v>47000</v>
      </c>
      <c r="G25" s="23"/>
      <c r="H25" s="24">
        <f>H27+H28</f>
        <v>47000</v>
      </c>
      <c r="I25" s="23"/>
      <c r="J25" s="24">
        <f>J27+J28</f>
        <v>47000</v>
      </c>
      <c r="K25" s="23"/>
      <c r="L25" s="24">
        <f t="shared" si="3"/>
        <v>47000</v>
      </c>
      <c r="M25" s="23">
        <f>M27+M28</f>
        <v>0</v>
      </c>
      <c r="N25" s="24">
        <f t="shared" si="4"/>
        <v>47000</v>
      </c>
      <c r="O25" s="23">
        <f>O27+O28</f>
        <v>0</v>
      </c>
      <c r="P25" s="24">
        <f t="shared" si="5"/>
        <v>47000</v>
      </c>
      <c r="Q25" s="23">
        <f>Q27+Q28</f>
        <v>407119.46299999999</v>
      </c>
      <c r="R25" s="24">
        <f t="shared" si="6"/>
        <v>454119.46299999999</v>
      </c>
      <c r="S25" s="24">
        <f>S27+S28</f>
        <v>0</v>
      </c>
      <c r="T25" s="24">
        <f t="shared" si="7"/>
        <v>454119.46299999999</v>
      </c>
      <c r="U25" s="24">
        <f>U27+U28</f>
        <v>0</v>
      </c>
      <c r="V25" s="24">
        <f t="shared" si="8"/>
        <v>454119.46299999999</v>
      </c>
      <c r="W25" s="24">
        <f>W27+W28</f>
        <v>0</v>
      </c>
      <c r="X25" s="24">
        <f t="shared" si="9"/>
        <v>454119.46299999999</v>
      </c>
      <c r="Y25" s="24">
        <f>Y27+Y28</f>
        <v>0</v>
      </c>
      <c r="Z25" s="24">
        <f t="shared" si="10"/>
        <v>454119.46299999999</v>
      </c>
      <c r="AA25" s="24">
        <f>AA27+AA28</f>
        <v>0</v>
      </c>
      <c r="AB25" s="24">
        <f t="shared" si="11"/>
        <v>454119.46299999999</v>
      </c>
      <c r="AC25" s="24">
        <f>AC27+AC28</f>
        <v>0</v>
      </c>
      <c r="AD25" s="24">
        <f t="shared" si="12"/>
        <v>454119.46299999999</v>
      </c>
      <c r="AE25" s="24">
        <v>453000</v>
      </c>
      <c r="AF25" s="23"/>
      <c r="AG25" s="24">
        <f t="shared" si="13"/>
        <v>453000</v>
      </c>
      <c r="AH25" s="23"/>
      <c r="AI25" s="24">
        <f t="shared" si="14"/>
        <v>453000</v>
      </c>
      <c r="AJ25" s="23"/>
      <c r="AK25" s="24">
        <f t="shared" si="15"/>
        <v>453000</v>
      </c>
      <c r="AL25" s="23"/>
      <c r="AM25" s="24">
        <f t="shared" si="16"/>
        <v>453000</v>
      </c>
      <c r="AN25" s="23">
        <f>AN27+AN28</f>
        <v>0</v>
      </c>
      <c r="AO25" s="24">
        <f t="shared" si="17"/>
        <v>453000</v>
      </c>
      <c r="AP25" s="23">
        <f>AP27+AP28</f>
        <v>0</v>
      </c>
      <c r="AQ25" s="24">
        <f t="shared" si="18"/>
        <v>453000</v>
      </c>
      <c r="AR25" s="23">
        <f>AR27+AR28</f>
        <v>0</v>
      </c>
      <c r="AS25" s="24">
        <f t="shared" si="19"/>
        <v>453000</v>
      </c>
      <c r="AT25" s="24">
        <f>AT27+AT28</f>
        <v>0</v>
      </c>
      <c r="AU25" s="24">
        <f t="shared" si="20"/>
        <v>453000</v>
      </c>
      <c r="AV25" s="24">
        <f>AV27+AV28</f>
        <v>0</v>
      </c>
      <c r="AW25" s="24">
        <f t="shared" si="21"/>
        <v>453000</v>
      </c>
      <c r="AX25" s="24">
        <f>AX27+AX28</f>
        <v>0</v>
      </c>
      <c r="AY25" s="24">
        <f t="shared" si="22"/>
        <v>453000</v>
      </c>
      <c r="AZ25" s="24">
        <f>AZ27+AZ28</f>
        <v>0</v>
      </c>
      <c r="BA25" s="24">
        <f t="shared" si="23"/>
        <v>453000</v>
      </c>
      <c r="BB25" s="24">
        <f>BB27+BB28</f>
        <v>0</v>
      </c>
      <c r="BC25" s="24">
        <f t="shared" si="24"/>
        <v>453000</v>
      </c>
      <c r="BD25" s="24">
        <v>1049198.7</v>
      </c>
      <c r="BE25" s="23">
        <f>BE27+BE28</f>
        <v>-70868.899999999994</v>
      </c>
      <c r="BF25" s="24">
        <f t="shared" si="25"/>
        <v>978329.79999999993</v>
      </c>
      <c r="BG25" s="23"/>
      <c r="BH25" s="24">
        <f t="shared" si="26"/>
        <v>978329.79999999993</v>
      </c>
      <c r="BI25" s="23"/>
      <c r="BJ25" s="24">
        <f t="shared" si="27"/>
        <v>978329.79999999993</v>
      </c>
      <c r="BK25" s="23">
        <f>BK27+BK28</f>
        <v>0</v>
      </c>
      <c r="BL25" s="24">
        <f t="shared" si="28"/>
        <v>978329.79999999993</v>
      </c>
      <c r="BM25" s="23">
        <f>BM27+BM28</f>
        <v>-407119.46299999999</v>
      </c>
      <c r="BN25" s="25">
        <f t="shared" si="29"/>
        <v>571210.33699999994</v>
      </c>
      <c r="BO25" s="24">
        <f>BO27+BO28</f>
        <v>0</v>
      </c>
      <c r="BP25" s="24">
        <f t="shared" si="30"/>
        <v>571210.33699999994</v>
      </c>
      <c r="BQ25" s="24">
        <f>BQ27+BQ28</f>
        <v>0</v>
      </c>
      <c r="BR25" s="24">
        <f t="shared" si="31"/>
        <v>571210.33699999994</v>
      </c>
      <c r="BS25" s="24">
        <f>BS27+BS28</f>
        <v>0</v>
      </c>
      <c r="BT25" s="24">
        <f t="shared" si="32"/>
        <v>571210.33699999994</v>
      </c>
      <c r="BU25" s="24">
        <f>BU27+BU28</f>
        <v>0</v>
      </c>
      <c r="BV25" s="24">
        <f t="shared" si="33"/>
        <v>571210.33699999994</v>
      </c>
      <c r="BY25" s="39"/>
    </row>
    <row r="26" ht="17.25">
      <c r="A26" s="54"/>
      <c r="B26" s="43" t="s">
        <v>31</v>
      </c>
      <c r="C26" s="55"/>
      <c r="D26" s="45"/>
      <c r="E26" s="45"/>
      <c r="F26" s="46"/>
      <c r="G26" s="45"/>
      <c r="H26" s="46"/>
      <c r="I26" s="45"/>
      <c r="J26" s="46"/>
      <c r="K26" s="45"/>
      <c r="L26" s="46"/>
      <c r="M26" s="45"/>
      <c r="N26" s="46"/>
      <c r="O26" s="45"/>
      <c r="P26" s="46"/>
      <c r="Q26" s="45"/>
      <c r="R26" s="46"/>
      <c r="S26" s="46"/>
      <c r="T26" s="46"/>
      <c r="U26" s="46"/>
      <c r="V26" s="46"/>
      <c r="W26" s="46"/>
      <c r="X26" s="46"/>
      <c r="Y26" s="24"/>
      <c r="Z26" s="46"/>
      <c r="AA26" s="24"/>
      <c r="AB26" s="46"/>
      <c r="AC26" s="47"/>
      <c r="AD26" s="46"/>
      <c r="AE26" s="46"/>
      <c r="AF26" s="45"/>
      <c r="AG26" s="46"/>
      <c r="AH26" s="45"/>
      <c r="AI26" s="46"/>
      <c r="AJ26" s="45"/>
      <c r="AK26" s="46"/>
      <c r="AL26" s="45"/>
      <c r="AM26" s="46"/>
      <c r="AN26" s="45"/>
      <c r="AO26" s="46"/>
      <c r="AP26" s="45"/>
      <c r="AQ26" s="46"/>
      <c r="AR26" s="45"/>
      <c r="AS26" s="46"/>
      <c r="AT26" s="46"/>
      <c r="AU26" s="46"/>
      <c r="AV26" s="46"/>
      <c r="AW26" s="46"/>
      <c r="AX26" s="46"/>
      <c r="AY26" s="46"/>
      <c r="AZ26" s="24"/>
      <c r="BA26" s="46"/>
      <c r="BB26" s="47"/>
      <c r="BC26" s="46"/>
      <c r="BD26" s="46"/>
      <c r="BE26" s="45"/>
      <c r="BF26" s="46"/>
      <c r="BG26" s="45"/>
      <c r="BH26" s="46"/>
      <c r="BI26" s="45"/>
      <c r="BJ26" s="46"/>
      <c r="BK26" s="45"/>
      <c r="BL26" s="46"/>
      <c r="BM26" s="45"/>
      <c r="BN26" s="49"/>
      <c r="BO26" s="46"/>
      <c r="BP26" s="46"/>
      <c r="BQ26" s="46"/>
      <c r="BR26" s="46"/>
      <c r="BS26" s="24"/>
      <c r="BT26" s="46"/>
      <c r="BU26" s="47"/>
      <c r="BV26" s="46"/>
      <c r="BX26" s="51"/>
      <c r="BY26" s="52"/>
    </row>
    <row r="27" ht="17.25" hidden="1">
      <c r="A27" s="56"/>
      <c r="B27" s="43" t="s">
        <v>32</v>
      </c>
      <c r="C27" s="43"/>
      <c r="D27" s="44">
        <v>47000</v>
      </c>
      <c r="E27" s="45"/>
      <c r="F27" s="46">
        <f t="shared" ref="F27:F90" si="34">D27+E27</f>
        <v>47000</v>
      </c>
      <c r="G27" s="45"/>
      <c r="H27" s="46">
        <f t="shared" ref="H27:H90" si="35">F27+G27</f>
        <v>47000</v>
      </c>
      <c r="I27" s="45"/>
      <c r="J27" s="46">
        <f t="shared" ref="J27:J90" si="36">H27+I27</f>
        <v>47000</v>
      </c>
      <c r="K27" s="45"/>
      <c r="L27" s="46">
        <f t="shared" si="3"/>
        <v>47000</v>
      </c>
      <c r="M27" s="45"/>
      <c r="N27" s="46">
        <f t="shared" si="4"/>
        <v>47000</v>
      </c>
      <c r="O27" s="45"/>
      <c r="P27" s="46">
        <f t="shared" si="5"/>
        <v>47000</v>
      </c>
      <c r="Q27" s="45"/>
      <c r="R27" s="46">
        <f t="shared" si="6"/>
        <v>47000</v>
      </c>
      <c r="S27" s="46"/>
      <c r="T27" s="46">
        <f t="shared" si="7"/>
        <v>47000</v>
      </c>
      <c r="U27" s="46"/>
      <c r="V27" s="46">
        <f t="shared" si="8"/>
        <v>47000</v>
      </c>
      <c r="W27" s="47"/>
      <c r="X27" s="46">
        <f t="shared" si="9"/>
        <v>47000</v>
      </c>
      <c r="Y27" s="24"/>
      <c r="Z27" s="46">
        <f t="shared" si="10"/>
        <v>47000</v>
      </c>
      <c r="AA27" s="24"/>
      <c r="AB27" s="46">
        <f t="shared" si="11"/>
        <v>47000</v>
      </c>
      <c r="AC27" s="47"/>
      <c r="AD27" s="46">
        <f t="shared" si="12"/>
        <v>47000</v>
      </c>
      <c r="AE27" s="48">
        <v>453000</v>
      </c>
      <c r="AF27" s="45"/>
      <c r="AG27" s="46">
        <f t="shared" si="13"/>
        <v>453000</v>
      </c>
      <c r="AH27" s="45"/>
      <c r="AI27" s="46">
        <f t="shared" si="14"/>
        <v>453000</v>
      </c>
      <c r="AJ27" s="45"/>
      <c r="AK27" s="46">
        <f t="shared" si="15"/>
        <v>453000</v>
      </c>
      <c r="AL27" s="45"/>
      <c r="AM27" s="46">
        <f t="shared" si="16"/>
        <v>453000</v>
      </c>
      <c r="AN27" s="45"/>
      <c r="AO27" s="46">
        <f t="shared" si="17"/>
        <v>453000</v>
      </c>
      <c r="AP27" s="45"/>
      <c r="AQ27" s="46">
        <f t="shared" si="18"/>
        <v>453000</v>
      </c>
      <c r="AR27" s="45"/>
      <c r="AS27" s="46">
        <f t="shared" si="19"/>
        <v>453000</v>
      </c>
      <c r="AT27" s="46"/>
      <c r="AU27" s="46">
        <f t="shared" si="20"/>
        <v>453000</v>
      </c>
      <c r="AV27" s="46"/>
      <c r="AW27" s="46">
        <f t="shared" si="21"/>
        <v>453000</v>
      </c>
      <c r="AX27" s="47"/>
      <c r="AY27" s="46">
        <f t="shared" si="22"/>
        <v>453000</v>
      </c>
      <c r="AZ27" s="24"/>
      <c r="BA27" s="46">
        <f t="shared" si="23"/>
        <v>453000</v>
      </c>
      <c r="BB27" s="47"/>
      <c r="BC27" s="46">
        <f t="shared" si="24"/>
        <v>453000</v>
      </c>
      <c r="BD27" s="48">
        <v>1049198.7</v>
      </c>
      <c r="BE27" s="44">
        <v>-70868.899999999994</v>
      </c>
      <c r="BF27" s="46">
        <f t="shared" si="25"/>
        <v>978329.79999999993</v>
      </c>
      <c r="BG27" s="45"/>
      <c r="BH27" s="46">
        <f t="shared" si="26"/>
        <v>978329.79999999993</v>
      </c>
      <c r="BI27" s="45"/>
      <c r="BJ27" s="46">
        <f t="shared" si="27"/>
        <v>978329.79999999993</v>
      </c>
      <c r="BK27" s="45"/>
      <c r="BL27" s="46">
        <f t="shared" si="28"/>
        <v>978329.79999999993</v>
      </c>
      <c r="BM27" s="45">
        <v>-407119.46299999999</v>
      </c>
      <c r="BN27" s="49">
        <f t="shared" si="29"/>
        <v>571210.33699999994</v>
      </c>
      <c r="BO27" s="46"/>
      <c r="BP27" s="46">
        <f t="shared" si="30"/>
        <v>571210.33699999994</v>
      </c>
      <c r="BQ27" s="47"/>
      <c r="BR27" s="46">
        <f t="shared" si="31"/>
        <v>571210.33699999994</v>
      </c>
      <c r="BS27" s="24"/>
      <c r="BT27" s="46">
        <f t="shared" si="32"/>
        <v>571210.33699999994</v>
      </c>
      <c r="BU27" s="47"/>
      <c r="BV27" s="46">
        <f t="shared" si="33"/>
        <v>571210.33699999994</v>
      </c>
      <c r="BW27" s="50" t="s">
        <v>46</v>
      </c>
      <c r="BX27" s="51" t="s">
        <v>33</v>
      </c>
      <c r="BY27" s="52"/>
    </row>
    <row r="28" ht="17.25">
      <c r="A28" s="57"/>
      <c r="B28" s="37" t="s">
        <v>36</v>
      </c>
      <c r="C28" s="58" t="s">
        <v>30</v>
      </c>
      <c r="D28" s="23">
        <v>0</v>
      </c>
      <c r="E28" s="23"/>
      <c r="F28" s="24">
        <f t="shared" si="34"/>
        <v>0</v>
      </c>
      <c r="G28" s="23"/>
      <c r="H28" s="24">
        <f t="shared" si="35"/>
        <v>0</v>
      </c>
      <c r="I28" s="23"/>
      <c r="J28" s="24">
        <f t="shared" si="36"/>
        <v>0</v>
      </c>
      <c r="K28" s="23"/>
      <c r="L28" s="24">
        <f t="shared" si="3"/>
        <v>0</v>
      </c>
      <c r="M28" s="23"/>
      <c r="N28" s="24">
        <f t="shared" si="4"/>
        <v>0</v>
      </c>
      <c r="O28" s="23"/>
      <c r="P28" s="24">
        <f t="shared" si="5"/>
        <v>0</v>
      </c>
      <c r="Q28" s="23">
        <v>407119.46299999999</v>
      </c>
      <c r="R28" s="24">
        <f t="shared" si="6"/>
        <v>407119.46299999999</v>
      </c>
      <c r="S28" s="24"/>
      <c r="T28" s="24">
        <f t="shared" si="7"/>
        <v>407119.46299999999</v>
      </c>
      <c r="U28" s="24"/>
      <c r="V28" s="24">
        <f t="shared" si="8"/>
        <v>407119.46299999999</v>
      </c>
      <c r="W28" s="24"/>
      <c r="X28" s="24">
        <f t="shared" si="9"/>
        <v>407119.46299999999</v>
      </c>
      <c r="Y28" s="24"/>
      <c r="Z28" s="24">
        <f t="shared" si="10"/>
        <v>407119.46299999999</v>
      </c>
      <c r="AA28" s="24">
        <v>0</v>
      </c>
      <c r="AB28" s="24">
        <f t="shared" si="11"/>
        <v>407119.46299999999</v>
      </c>
      <c r="AC28" s="24">
        <v>0</v>
      </c>
      <c r="AD28" s="24">
        <f t="shared" si="12"/>
        <v>407119.46299999999</v>
      </c>
      <c r="AE28" s="24"/>
      <c r="AF28" s="23"/>
      <c r="AG28" s="24"/>
      <c r="AH28" s="23"/>
      <c r="AI28" s="24"/>
      <c r="AJ28" s="23"/>
      <c r="AK28" s="24"/>
      <c r="AL28" s="23"/>
      <c r="AM28" s="24"/>
      <c r="AN28" s="23"/>
      <c r="AO28" s="24">
        <f t="shared" si="17"/>
        <v>0</v>
      </c>
      <c r="AP28" s="23"/>
      <c r="AQ28" s="24">
        <f t="shared" si="18"/>
        <v>0</v>
      </c>
      <c r="AR28" s="23"/>
      <c r="AS28" s="24">
        <f t="shared" si="19"/>
        <v>0</v>
      </c>
      <c r="AT28" s="24"/>
      <c r="AU28" s="24">
        <f t="shared" si="20"/>
        <v>0</v>
      </c>
      <c r="AV28" s="24"/>
      <c r="AW28" s="24">
        <f t="shared" si="21"/>
        <v>0</v>
      </c>
      <c r="AX28" s="24"/>
      <c r="AY28" s="24">
        <f t="shared" si="22"/>
        <v>0</v>
      </c>
      <c r="AZ28" s="24"/>
      <c r="BA28" s="24">
        <f t="shared" si="23"/>
        <v>0</v>
      </c>
      <c r="BB28" s="24"/>
      <c r="BC28" s="24">
        <f t="shared" si="24"/>
        <v>0</v>
      </c>
      <c r="BD28" s="24"/>
      <c r="BE28" s="23"/>
      <c r="BF28" s="24"/>
      <c r="BG28" s="23"/>
      <c r="BH28" s="24"/>
      <c r="BI28" s="23"/>
      <c r="BJ28" s="24"/>
      <c r="BK28" s="23"/>
      <c r="BL28" s="24">
        <f t="shared" si="28"/>
        <v>0</v>
      </c>
      <c r="BM28" s="23"/>
      <c r="BN28" s="25">
        <f t="shared" si="29"/>
        <v>0</v>
      </c>
      <c r="BO28" s="24"/>
      <c r="BP28" s="24">
        <f t="shared" si="30"/>
        <v>0</v>
      </c>
      <c r="BQ28" s="24"/>
      <c r="BR28" s="24">
        <f t="shared" si="31"/>
        <v>0</v>
      </c>
      <c r="BS28" s="24"/>
      <c r="BT28" s="24">
        <f t="shared" si="32"/>
        <v>0</v>
      </c>
      <c r="BU28" s="24"/>
      <c r="BV28" s="24">
        <f t="shared" si="33"/>
        <v>0</v>
      </c>
      <c r="BW28" s="4" t="s">
        <v>46</v>
      </c>
      <c r="BX28" s="5"/>
      <c r="BY28" s="39"/>
    </row>
    <row r="29" ht="34.5" customHeight="1">
      <c r="A29" s="20" t="s">
        <v>47</v>
      </c>
      <c r="B29" s="37" t="s">
        <v>48</v>
      </c>
      <c r="C29" s="37" t="s">
        <v>45</v>
      </c>
      <c r="D29" s="24">
        <v>0</v>
      </c>
      <c r="E29" s="24"/>
      <c r="F29" s="24">
        <f t="shared" si="34"/>
        <v>0</v>
      </c>
      <c r="G29" s="24"/>
      <c r="H29" s="24">
        <f t="shared" si="35"/>
        <v>0</v>
      </c>
      <c r="I29" s="24"/>
      <c r="J29" s="24">
        <f t="shared" si="36"/>
        <v>0</v>
      </c>
      <c r="K29" s="24"/>
      <c r="L29" s="24">
        <f t="shared" si="3"/>
        <v>0</v>
      </c>
      <c r="M29" s="24"/>
      <c r="N29" s="24">
        <f t="shared" si="4"/>
        <v>0</v>
      </c>
      <c r="O29" s="24"/>
      <c r="P29" s="24">
        <f t="shared" si="5"/>
        <v>0</v>
      </c>
      <c r="Q29" s="24"/>
      <c r="R29" s="24">
        <f t="shared" si="6"/>
        <v>0</v>
      </c>
      <c r="S29" s="24"/>
      <c r="T29" s="24">
        <f t="shared" si="7"/>
        <v>0</v>
      </c>
      <c r="U29" s="24"/>
      <c r="V29" s="24">
        <f t="shared" si="8"/>
        <v>0</v>
      </c>
      <c r="W29" s="24"/>
      <c r="X29" s="24">
        <f t="shared" si="9"/>
        <v>0</v>
      </c>
      <c r="Y29" s="24"/>
      <c r="Z29" s="24">
        <f t="shared" si="10"/>
        <v>0</v>
      </c>
      <c r="AA29" s="24"/>
      <c r="AB29" s="24">
        <f t="shared" si="11"/>
        <v>0</v>
      </c>
      <c r="AC29" s="24"/>
      <c r="AD29" s="24">
        <f t="shared" si="12"/>
        <v>0</v>
      </c>
      <c r="AE29" s="24">
        <v>26009.799999999999</v>
      </c>
      <c r="AF29" s="23"/>
      <c r="AG29" s="24">
        <f t="shared" si="13"/>
        <v>26009.799999999999</v>
      </c>
      <c r="AH29" s="23">
        <v>40308.101999999999</v>
      </c>
      <c r="AI29" s="24">
        <f t="shared" si="14"/>
        <v>66317.902000000002</v>
      </c>
      <c r="AJ29" s="23"/>
      <c r="AK29" s="24">
        <f t="shared" si="15"/>
        <v>66317.902000000002</v>
      </c>
      <c r="AL29" s="23"/>
      <c r="AM29" s="24">
        <f t="shared" si="16"/>
        <v>66317.902000000002</v>
      </c>
      <c r="AN29" s="23"/>
      <c r="AO29" s="24">
        <f t="shared" si="17"/>
        <v>66317.902000000002</v>
      </c>
      <c r="AP29" s="23"/>
      <c r="AQ29" s="24">
        <f t="shared" si="18"/>
        <v>66317.902000000002</v>
      </c>
      <c r="AR29" s="23"/>
      <c r="AS29" s="24">
        <f t="shared" si="19"/>
        <v>66317.902000000002</v>
      </c>
      <c r="AT29" s="24"/>
      <c r="AU29" s="24">
        <f t="shared" si="20"/>
        <v>66317.902000000002</v>
      </c>
      <c r="AV29" s="24"/>
      <c r="AW29" s="24">
        <f t="shared" si="21"/>
        <v>66317.902000000002</v>
      </c>
      <c r="AX29" s="24"/>
      <c r="AY29" s="24">
        <f t="shared" si="22"/>
        <v>66317.902000000002</v>
      </c>
      <c r="AZ29" s="24"/>
      <c r="BA29" s="24">
        <f t="shared" si="23"/>
        <v>66317.902000000002</v>
      </c>
      <c r="BB29" s="24"/>
      <c r="BC29" s="24">
        <f t="shared" si="24"/>
        <v>66317.902000000002</v>
      </c>
      <c r="BD29" s="24">
        <v>0</v>
      </c>
      <c r="BE29" s="23"/>
      <c r="BF29" s="24">
        <f t="shared" si="25"/>
        <v>0</v>
      </c>
      <c r="BG29" s="23"/>
      <c r="BH29" s="24">
        <f t="shared" si="26"/>
        <v>0</v>
      </c>
      <c r="BI29" s="23"/>
      <c r="BJ29" s="24">
        <f t="shared" si="27"/>
        <v>0</v>
      </c>
      <c r="BK29" s="23"/>
      <c r="BL29" s="24">
        <f t="shared" si="28"/>
        <v>0</v>
      </c>
      <c r="BM29" s="23"/>
      <c r="BN29" s="25">
        <f t="shared" si="29"/>
        <v>0</v>
      </c>
      <c r="BO29" s="24"/>
      <c r="BP29" s="24">
        <f t="shared" si="30"/>
        <v>0</v>
      </c>
      <c r="BQ29" s="24"/>
      <c r="BR29" s="24">
        <f t="shared" si="31"/>
        <v>0</v>
      </c>
      <c r="BS29" s="24"/>
      <c r="BT29" s="24">
        <f t="shared" si="32"/>
        <v>0</v>
      </c>
      <c r="BU29" s="24"/>
      <c r="BV29" s="24">
        <f t="shared" si="33"/>
        <v>0</v>
      </c>
      <c r="BW29" s="4" t="s">
        <v>49</v>
      </c>
      <c r="BY29" s="39"/>
    </row>
    <row r="30" ht="51.75">
      <c r="A30" s="20"/>
      <c r="B30" s="37"/>
      <c r="C30" s="37" t="s">
        <v>39</v>
      </c>
      <c r="D30" s="24">
        <f>D32+D33</f>
        <v>482682.40000000002</v>
      </c>
      <c r="E30" s="24">
        <f>E32+E33+E34</f>
        <v>0</v>
      </c>
      <c r="F30" s="24">
        <f t="shared" si="34"/>
        <v>482682.40000000002</v>
      </c>
      <c r="G30" s="24">
        <f>G32+G33+G34</f>
        <v>24298.196000000011</v>
      </c>
      <c r="H30" s="24">
        <f t="shared" si="35"/>
        <v>506980.59600000002</v>
      </c>
      <c r="I30" s="24">
        <f>I32+I33+I34</f>
        <v>0</v>
      </c>
      <c r="J30" s="24">
        <f t="shared" si="36"/>
        <v>506980.59600000002</v>
      </c>
      <c r="K30" s="24">
        <f>K32+K33+K34</f>
        <v>0</v>
      </c>
      <c r="L30" s="24">
        <f t="shared" si="3"/>
        <v>506980.59600000002</v>
      </c>
      <c r="M30" s="24">
        <f>M32+M33+M34</f>
        <v>94735.182000000001</v>
      </c>
      <c r="N30" s="24">
        <f t="shared" si="4"/>
        <v>601715.77800000005</v>
      </c>
      <c r="O30" s="24">
        <f>O32+O33+O34</f>
        <v>0</v>
      </c>
      <c r="P30" s="24">
        <f t="shared" si="5"/>
        <v>601715.77800000005</v>
      </c>
      <c r="Q30" s="24">
        <f>Q32+Q33+Q34</f>
        <v>0</v>
      </c>
      <c r="R30" s="24">
        <f t="shared" si="6"/>
        <v>601715.77800000005</v>
      </c>
      <c r="S30" s="24">
        <f>S32+S33+S34</f>
        <v>0</v>
      </c>
      <c r="T30" s="24">
        <f t="shared" si="7"/>
        <v>601715.77800000005</v>
      </c>
      <c r="U30" s="24">
        <f>U32+U33+U34</f>
        <v>0</v>
      </c>
      <c r="V30" s="24">
        <f t="shared" si="8"/>
        <v>601715.77800000005</v>
      </c>
      <c r="W30" s="24">
        <f>W32+W33+W34</f>
        <v>0</v>
      </c>
      <c r="X30" s="24">
        <f t="shared" si="9"/>
        <v>601715.77800000005</v>
      </c>
      <c r="Y30" s="24">
        <f>Y32+Y33+Y34</f>
        <v>0</v>
      </c>
      <c r="Z30" s="24">
        <f t="shared" si="10"/>
        <v>601715.77800000005</v>
      </c>
      <c r="AA30" s="24">
        <f>AA32+AA33+AA34</f>
        <v>0</v>
      </c>
      <c r="AB30" s="24">
        <f t="shared" si="11"/>
        <v>601715.77800000005</v>
      </c>
      <c r="AC30" s="24">
        <f>AC32+AC33+AC34</f>
        <v>2803.857</v>
      </c>
      <c r="AD30" s="24">
        <f t="shared" si="12"/>
        <v>604519.63500000001</v>
      </c>
      <c r="AE30" s="24">
        <f>AE32+AE33</f>
        <v>386829.29999999999</v>
      </c>
      <c r="AF30" s="23">
        <f>AF32+AF33</f>
        <v>0</v>
      </c>
      <c r="AG30" s="24">
        <f t="shared" si="13"/>
        <v>386829.29999999999</v>
      </c>
      <c r="AH30" s="23">
        <f>AH32+AH33</f>
        <v>-40308.101999999999</v>
      </c>
      <c r="AI30" s="24">
        <f t="shared" si="14"/>
        <v>346521.19799999997</v>
      </c>
      <c r="AJ30" s="23">
        <f>AJ32+AJ33</f>
        <v>0</v>
      </c>
      <c r="AK30" s="24">
        <f t="shared" si="15"/>
        <v>346521.19799999997</v>
      </c>
      <c r="AL30" s="23">
        <f>AL32+AL33</f>
        <v>0</v>
      </c>
      <c r="AM30" s="24">
        <f t="shared" si="16"/>
        <v>346521.19799999997</v>
      </c>
      <c r="AN30" s="23">
        <f>AN32+AN33</f>
        <v>-94735.182000000001</v>
      </c>
      <c r="AO30" s="24">
        <f t="shared" si="17"/>
        <v>251786.01599999997</v>
      </c>
      <c r="AP30" s="23">
        <f>AP32+AP33</f>
        <v>0</v>
      </c>
      <c r="AQ30" s="24">
        <f t="shared" si="18"/>
        <v>251786.01599999997</v>
      </c>
      <c r="AR30" s="23">
        <f>AR32+AR33</f>
        <v>0</v>
      </c>
      <c r="AS30" s="24">
        <f t="shared" si="19"/>
        <v>251786.01599999997</v>
      </c>
      <c r="AT30" s="24">
        <f>AT32+AT33</f>
        <v>0</v>
      </c>
      <c r="AU30" s="24">
        <f t="shared" si="20"/>
        <v>251786.01599999997</v>
      </c>
      <c r="AV30" s="24">
        <f>AV32+AV33</f>
        <v>0</v>
      </c>
      <c r="AW30" s="24">
        <f t="shared" si="21"/>
        <v>251786.01599999997</v>
      </c>
      <c r="AX30" s="24">
        <f>AX32+AX33</f>
        <v>0</v>
      </c>
      <c r="AY30" s="24">
        <f t="shared" si="22"/>
        <v>251786.01599999997</v>
      </c>
      <c r="AZ30" s="24">
        <f>AZ32+AZ33</f>
        <v>0</v>
      </c>
      <c r="BA30" s="24">
        <f t="shared" si="23"/>
        <v>251786.01599999997</v>
      </c>
      <c r="BB30" s="24">
        <f>BB32+BB33</f>
        <v>0</v>
      </c>
      <c r="BC30" s="24">
        <f t="shared" si="24"/>
        <v>251786.01599999997</v>
      </c>
      <c r="BD30" s="24">
        <f>BD32+BD33</f>
        <v>0</v>
      </c>
      <c r="BE30" s="23">
        <f>BE32+BE33</f>
        <v>0</v>
      </c>
      <c r="BF30" s="24">
        <f t="shared" si="25"/>
        <v>0</v>
      </c>
      <c r="BG30" s="23">
        <f>BG32+BG33</f>
        <v>0</v>
      </c>
      <c r="BH30" s="24">
        <f t="shared" si="26"/>
        <v>0</v>
      </c>
      <c r="BI30" s="23">
        <f>BI32+BI33</f>
        <v>0</v>
      </c>
      <c r="BJ30" s="24">
        <f t="shared" si="27"/>
        <v>0</v>
      </c>
      <c r="BK30" s="23">
        <f>BK32+BK33</f>
        <v>0</v>
      </c>
      <c r="BL30" s="24">
        <f t="shared" si="28"/>
        <v>0</v>
      </c>
      <c r="BM30" s="23">
        <f>BM32+BM33</f>
        <v>0</v>
      </c>
      <c r="BN30" s="25">
        <f t="shared" si="29"/>
        <v>0</v>
      </c>
      <c r="BO30" s="24">
        <f>BO32+BO33</f>
        <v>0</v>
      </c>
      <c r="BP30" s="24">
        <f t="shared" si="30"/>
        <v>0</v>
      </c>
      <c r="BQ30" s="24">
        <f>BQ32+BQ33</f>
        <v>0</v>
      </c>
      <c r="BR30" s="24">
        <f t="shared" si="31"/>
        <v>0</v>
      </c>
      <c r="BS30" s="24">
        <f>BS32+BS33</f>
        <v>0</v>
      </c>
      <c r="BT30" s="24">
        <f t="shared" si="32"/>
        <v>0</v>
      </c>
      <c r="BU30" s="24">
        <f>BU32+BU33</f>
        <v>0</v>
      </c>
      <c r="BV30" s="24">
        <f t="shared" si="33"/>
        <v>0</v>
      </c>
      <c r="BY30" s="39"/>
    </row>
    <row r="31" ht="17.25">
      <c r="A31" s="20"/>
      <c r="B31" s="37" t="s">
        <v>31</v>
      </c>
      <c r="C31" s="2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3"/>
      <c r="AG31" s="24"/>
      <c r="AH31" s="23"/>
      <c r="AI31" s="24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3"/>
      <c r="BF31" s="24"/>
      <c r="BG31" s="23"/>
      <c r="BH31" s="24"/>
      <c r="BI31" s="23"/>
      <c r="BJ31" s="24"/>
      <c r="BK31" s="23"/>
      <c r="BL31" s="24"/>
      <c r="BM31" s="23"/>
      <c r="BN31" s="25"/>
      <c r="BO31" s="24"/>
      <c r="BP31" s="24"/>
      <c r="BQ31" s="24"/>
      <c r="BR31" s="24"/>
      <c r="BS31" s="24"/>
      <c r="BT31" s="24"/>
      <c r="BU31" s="24"/>
      <c r="BV31" s="24"/>
      <c r="BY31" s="39"/>
    </row>
    <row r="32" ht="17.25" hidden="1">
      <c r="A32" s="41"/>
      <c r="B32" s="43" t="s">
        <v>32</v>
      </c>
      <c r="C32" s="59"/>
      <c r="D32" s="46">
        <v>247160.89999999999</v>
      </c>
      <c r="E32" s="46">
        <v>-122807.7</v>
      </c>
      <c r="F32" s="46">
        <f t="shared" si="34"/>
        <v>124353.2</v>
      </c>
      <c r="G32" s="46">
        <v>147105.89600000001</v>
      </c>
      <c r="H32" s="46">
        <f t="shared" si="35"/>
        <v>271459.09600000002</v>
      </c>
      <c r="I32" s="46"/>
      <c r="J32" s="46">
        <f t="shared" si="36"/>
        <v>271459.09600000002</v>
      </c>
      <c r="K32" s="46"/>
      <c r="L32" s="46">
        <f t="shared" si="3"/>
        <v>271459.09600000002</v>
      </c>
      <c r="M32" s="46">
        <v>-42451.258000000002</v>
      </c>
      <c r="N32" s="46">
        <f t="shared" si="4"/>
        <v>229007.83800000002</v>
      </c>
      <c r="O32" s="46"/>
      <c r="P32" s="46">
        <f t="shared" si="5"/>
        <v>229007.83800000002</v>
      </c>
      <c r="Q32" s="46"/>
      <c r="R32" s="46">
        <f t="shared" si="6"/>
        <v>229007.83800000002</v>
      </c>
      <c r="S32" s="46"/>
      <c r="T32" s="46">
        <f t="shared" si="7"/>
        <v>229007.83800000002</v>
      </c>
      <c r="U32" s="46"/>
      <c r="V32" s="46">
        <f t="shared" si="8"/>
        <v>229007.83800000002</v>
      </c>
      <c r="W32" s="47"/>
      <c r="X32" s="46">
        <f t="shared" si="9"/>
        <v>229007.83800000002</v>
      </c>
      <c r="Y32" s="24"/>
      <c r="Z32" s="46">
        <f t="shared" si="10"/>
        <v>229007.83800000002</v>
      </c>
      <c r="AA32" s="24"/>
      <c r="AB32" s="46">
        <f t="shared" si="11"/>
        <v>229007.83800000002</v>
      </c>
      <c r="AC32" s="47"/>
      <c r="AD32" s="46">
        <f t="shared" si="12"/>
        <v>229007.83800000002</v>
      </c>
      <c r="AE32" s="46">
        <v>386829.29999999999</v>
      </c>
      <c r="AF32" s="45"/>
      <c r="AG32" s="46">
        <f t="shared" si="13"/>
        <v>386829.29999999999</v>
      </c>
      <c r="AH32" s="45">
        <v>-40308.101999999999</v>
      </c>
      <c r="AI32" s="46">
        <f t="shared" si="14"/>
        <v>346521.19799999997</v>
      </c>
      <c r="AJ32" s="45"/>
      <c r="AK32" s="46">
        <f t="shared" si="15"/>
        <v>346521.19799999997</v>
      </c>
      <c r="AL32" s="45"/>
      <c r="AM32" s="46">
        <f t="shared" si="16"/>
        <v>346521.19799999997</v>
      </c>
      <c r="AN32" s="45">
        <v>-94735.182000000001</v>
      </c>
      <c r="AO32" s="46">
        <f t="shared" si="17"/>
        <v>251786.01599999997</v>
      </c>
      <c r="AP32" s="45"/>
      <c r="AQ32" s="46">
        <f t="shared" si="18"/>
        <v>251786.01599999997</v>
      </c>
      <c r="AR32" s="45"/>
      <c r="AS32" s="46">
        <f t="shared" si="19"/>
        <v>251786.01599999997</v>
      </c>
      <c r="AT32" s="46"/>
      <c r="AU32" s="46">
        <f t="shared" si="20"/>
        <v>251786.01599999997</v>
      </c>
      <c r="AV32" s="46"/>
      <c r="AW32" s="46">
        <f t="shared" si="21"/>
        <v>251786.01599999997</v>
      </c>
      <c r="AX32" s="47"/>
      <c r="AY32" s="46">
        <f t="shared" si="22"/>
        <v>251786.01599999997</v>
      </c>
      <c r="AZ32" s="24"/>
      <c r="BA32" s="46">
        <f t="shared" si="23"/>
        <v>251786.01599999997</v>
      </c>
      <c r="BB32" s="47"/>
      <c r="BC32" s="46">
        <f t="shared" si="24"/>
        <v>251786.01599999997</v>
      </c>
      <c r="BD32" s="46">
        <v>0</v>
      </c>
      <c r="BE32" s="44"/>
      <c r="BF32" s="46">
        <f t="shared" si="25"/>
        <v>0</v>
      </c>
      <c r="BG32" s="45"/>
      <c r="BH32" s="46">
        <f t="shared" si="26"/>
        <v>0</v>
      </c>
      <c r="BI32" s="45"/>
      <c r="BJ32" s="46">
        <f t="shared" si="27"/>
        <v>0</v>
      </c>
      <c r="BK32" s="45"/>
      <c r="BL32" s="46">
        <f t="shared" si="28"/>
        <v>0</v>
      </c>
      <c r="BM32" s="45"/>
      <c r="BN32" s="49">
        <f t="shared" si="29"/>
        <v>0</v>
      </c>
      <c r="BO32" s="46"/>
      <c r="BP32" s="46">
        <f t="shared" si="30"/>
        <v>0</v>
      </c>
      <c r="BQ32" s="47"/>
      <c r="BR32" s="46">
        <f t="shared" si="31"/>
        <v>0</v>
      </c>
      <c r="BS32" s="24"/>
      <c r="BT32" s="46">
        <f t="shared" si="32"/>
        <v>0</v>
      </c>
      <c r="BU32" s="47"/>
      <c r="BV32" s="46">
        <f t="shared" si="33"/>
        <v>0</v>
      </c>
      <c r="BW32" s="50" t="s">
        <v>49</v>
      </c>
      <c r="BX32" s="51" t="s">
        <v>33</v>
      </c>
      <c r="BY32" s="52"/>
    </row>
    <row r="33" ht="17.25">
      <c r="A33" s="20"/>
      <c r="B33" s="37" t="s">
        <v>34</v>
      </c>
      <c r="C33" s="38" t="s">
        <v>30</v>
      </c>
      <c r="D33" s="24">
        <v>235521.5</v>
      </c>
      <c r="E33" s="24"/>
      <c r="F33" s="24">
        <f t="shared" si="34"/>
        <v>235521.5</v>
      </c>
      <c r="G33" s="24"/>
      <c r="H33" s="24">
        <f t="shared" si="35"/>
        <v>235521.5</v>
      </c>
      <c r="I33" s="24"/>
      <c r="J33" s="24">
        <f t="shared" si="36"/>
        <v>235521.5</v>
      </c>
      <c r="K33" s="24"/>
      <c r="L33" s="24">
        <f t="shared" si="3"/>
        <v>235521.5</v>
      </c>
      <c r="M33" s="24"/>
      <c r="N33" s="24">
        <f t="shared" si="4"/>
        <v>235521.5</v>
      </c>
      <c r="O33" s="24"/>
      <c r="P33" s="24">
        <f t="shared" si="5"/>
        <v>235521.5</v>
      </c>
      <c r="Q33" s="24"/>
      <c r="R33" s="24">
        <f t="shared" si="6"/>
        <v>235521.5</v>
      </c>
      <c r="S33" s="24"/>
      <c r="T33" s="24">
        <f t="shared" si="7"/>
        <v>235521.5</v>
      </c>
      <c r="U33" s="24"/>
      <c r="V33" s="24">
        <f t="shared" si="8"/>
        <v>235521.5</v>
      </c>
      <c r="W33" s="24"/>
      <c r="X33" s="24">
        <f t="shared" si="9"/>
        <v>235521.5</v>
      </c>
      <c r="Y33" s="24"/>
      <c r="Z33" s="24">
        <f t="shared" si="10"/>
        <v>235521.5</v>
      </c>
      <c r="AA33" s="24"/>
      <c r="AB33" s="24">
        <f t="shared" si="11"/>
        <v>235521.5</v>
      </c>
      <c r="AC33" s="24"/>
      <c r="AD33" s="24">
        <f t="shared" si="12"/>
        <v>235521.5</v>
      </c>
      <c r="AE33" s="24">
        <v>0</v>
      </c>
      <c r="AF33" s="23"/>
      <c r="AG33" s="24">
        <f t="shared" si="13"/>
        <v>0</v>
      </c>
      <c r="AH33" s="23"/>
      <c r="AI33" s="24">
        <f t="shared" si="14"/>
        <v>0</v>
      </c>
      <c r="AJ33" s="23"/>
      <c r="AK33" s="24">
        <f t="shared" si="15"/>
        <v>0</v>
      </c>
      <c r="AL33" s="23"/>
      <c r="AM33" s="24">
        <f t="shared" si="16"/>
        <v>0</v>
      </c>
      <c r="AN33" s="23"/>
      <c r="AO33" s="24">
        <f t="shared" si="17"/>
        <v>0</v>
      </c>
      <c r="AP33" s="23"/>
      <c r="AQ33" s="24">
        <f t="shared" si="18"/>
        <v>0</v>
      </c>
      <c r="AR33" s="23"/>
      <c r="AS33" s="24">
        <f t="shared" si="19"/>
        <v>0</v>
      </c>
      <c r="AT33" s="24"/>
      <c r="AU33" s="24">
        <f t="shared" si="20"/>
        <v>0</v>
      </c>
      <c r="AV33" s="24"/>
      <c r="AW33" s="24">
        <f t="shared" si="21"/>
        <v>0</v>
      </c>
      <c r="AX33" s="24"/>
      <c r="AY33" s="24">
        <f t="shared" si="22"/>
        <v>0</v>
      </c>
      <c r="AZ33" s="24"/>
      <c r="BA33" s="24">
        <f t="shared" si="23"/>
        <v>0</v>
      </c>
      <c r="BB33" s="24"/>
      <c r="BC33" s="24">
        <f t="shared" si="24"/>
        <v>0</v>
      </c>
      <c r="BD33" s="24">
        <v>0</v>
      </c>
      <c r="BE33" s="23"/>
      <c r="BF33" s="24">
        <f t="shared" si="25"/>
        <v>0</v>
      </c>
      <c r="BG33" s="23"/>
      <c r="BH33" s="24">
        <f t="shared" si="26"/>
        <v>0</v>
      </c>
      <c r="BI33" s="23"/>
      <c r="BJ33" s="24">
        <f t="shared" si="27"/>
        <v>0</v>
      </c>
      <c r="BK33" s="23"/>
      <c r="BL33" s="24">
        <f t="shared" si="28"/>
        <v>0</v>
      </c>
      <c r="BM33" s="23"/>
      <c r="BN33" s="25">
        <f t="shared" si="29"/>
        <v>0</v>
      </c>
      <c r="BO33" s="24"/>
      <c r="BP33" s="24">
        <f t="shared" si="30"/>
        <v>0</v>
      </c>
      <c r="BQ33" s="24"/>
      <c r="BR33" s="24">
        <f t="shared" si="31"/>
        <v>0</v>
      </c>
      <c r="BS33" s="24"/>
      <c r="BT33" s="24">
        <f t="shared" si="32"/>
        <v>0</v>
      </c>
      <c r="BU33" s="24"/>
      <c r="BV33" s="24">
        <f t="shared" si="33"/>
        <v>0</v>
      </c>
      <c r="BW33" s="4" t="s">
        <v>50</v>
      </c>
      <c r="BY33" s="39"/>
    </row>
    <row r="34" ht="17.25">
      <c r="A34" s="60"/>
      <c r="B34" s="37" t="s">
        <v>36</v>
      </c>
      <c r="C34" s="38" t="s">
        <v>30</v>
      </c>
      <c r="D34" s="24"/>
      <c r="E34" s="24">
        <v>122807.7</v>
      </c>
      <c r="F34" s="24">
        <f t="shared" si="34"/>
        <v>122807.7</v>
      </c>
      <c r="G34" s="24">
        <v>-122807.7</v>
      </c>
      <c r="H34" s="24">
        <f t="shared" si="35"/>
        <v>0</v>
      </c>
      <c r="I34" s="24"/>
      <c r="J34" s="24">
        <f t="shared" si="36"/>
        <v>0</v>
      </c>
      <c r="K34" s="24"/>
      <c r="L34" s="24">
        <f t="shared" si="3"/>
        <v>0</v>
      </c>
      <c r="M34" s="24">
        <v>137186.44</v>
      </c>
      <c r="N34" s="24">
        <f t="shared" si="4"/>
        <v>137186.44</v>
      </c>
      <c r="O34" s="24"/>
      <c r="P34" s="24">
        <f t="shared" si="5"/>
        <v>137186.44</v>
      </c>
      <c r="Q34" s="24"/>
      <c r="R34" s="24">
        <f t="shared" si="6"/>
        <v>137186.44</v>
      </c>
      <c r="S34" s="24"/>
      <c r="T34" s="24">
        <f t="shared" si="7"/>
        <v>137186.44</v>
      </c>
      <c r="U34" s="24"/>
      <c r="V34" s="24">
        <f t="shared" si="8"/>
        <v>137186.44</v>
      </c>
      <c r="W34" s="24"/>
      <c r="X34" s="24">
        <f t="shared" si="9"/>
        <v>137186.44</v>
      </c>
      <c r="Y34" s="24"/>
      <c r="Z34" s="24">
        <f t="shared" si="10"/>
        <v>137186.44</v>
      </c>
      <c r="AA34" s="24"/>
      <c r="AB34" s="24">
        <f t="shared" si="11"/>
        <v>137186.44</v>
      </c>
      <c r="AC34" s="24">
        <v>2803.857</v>
      </c>
      <c r="AD34" s="24">
        <f t="shared" si="12"/>
        <v>139990.29699999999</v>
      </c>
      <c r="AE34" s="24"/>
      <c r="AF34" s="23"/>
      <c r="AG34" s="24">
        <f t="shared" si="13"/>
        <v>0</v>
      </c>
      <c r="AH34" s="23"/>
      <c r="AI34" s="24">
        <f t="shared" si="14"/>
        <v>0</v>
      </c>
      <c r="AJ34" s="23"/>
      <c r="AK34" s="24">
        <f t="shared" si="15"/>
        <v>0</v>
      </c>
      <c r="AL34" s="23"/>
      <c r="AM34" s="24">
        <f t="shared" si="16"/>
        <v>0</v>
      </c>
      <c r="AN34" s="23"/>
      <c r="AO34" s="24">
        <f t="shared" si="17"/>
        <v>0</v>
      </c>
      <c r="AP34" s="23"/>
      <c r="AQ34" s="24">
        <f t="shared" si="18"/>
        <v>0</v>
      </c>
      <c r="AR34" s="23"/>
      <c r="AS34" s="24">
        <f t="shared" si="19"/>
        <v>0</v>
      </c>
      <c r="AT34" s="24"/>
      <c r="AU34" s="24">
        <f t="shared" si="20"/>
        <v>0</v>
      </c>
      <c r="AV34" s="24"/>
      <c r="AW34" s="24">
        <f t="shared" si="21"/>
        <v>0</v>
      </c>
      <c r="AX34" s="24"/>
      <c r="AY34" s="24">
        <f t="shared" si="22"/>
        <v>0</v>
      </c>
      <c r="AZ34" s="24"/>
      <c r="BA34" s="24">
        <f t="shared" si="23"/>
        <v>0</v>
      </c>
      <c r="BB34" s="24"/>
      <c r="BC34" s="24">
        <f t="shared" si="24"/>
        <v>0</v>
      </c>
      <c r="BD34" s="24"/>
      <c r="BE34" s="23"/>
      <c r="BF34" s="24">
        <f t="shared" si="25"/>
        <v>0</v>
      </c>
      <c r="BG34" s="23"/>
      <c r="BH34" s="24">
        <f t="shared" si="26"/>
        <v>0</v>
      </c>
      <c r="BI34" s="23"/>
      <c r="BJ34" s="24">
        <f t="shared" si="27"/>
        <v>0</v>
      </c>
      <c r="BK34" s="23"/>
      <c r="BL34" s="24">
        <f t="shared" si="28"/>
        <v>0</v>
      </c>
      <c r="BM34" s="23"/>
      <c r="BN34" s="25">
        <f t="shared" si="29"/>
        <v>0</v>
      </c>
      <c r="BO34" s="24"/>
      <c r="BP34" s="24">
        <f t="shared" si="30"/>
        <v>0</v>
      </c>
      <c r="BQ34" s="24"/>
      <c r="BR34" s="24">
        <f t="shared" si="31"/>
        <v>0</v>
      </c>
      <c r="BS34" s="24"/>
      <c r="BT34" s="24">
        <f t="shared" si="32"/>
        <v>0</v>
      </c>
      <c r="BU34" s="24"/>
      <c r="BV34" s="24">
        <f t="shared" si="33"/>
        <v>0</v>
      </c>
      <c r="BW34" s="4" t="s">
        <v>49</v>
      </c>
      <c r="BY34" s="39"/>
    </row>
    <row r="35" ht="34.5">
      <c r="A35" s="20" t="s">
        <v>51</v>
      </c>
      <c r="B35" s="37" t="s">
        <v>52</v>
      </c>
      <c r="C35" s="37" t="s">
        <v>45</v>
      </c>
      <c r="D35" s="23">
        <v>54620.699999999997</v>
      </c>
      <c r="E35" s="23"/>
      <c r="F35" s="24">
        <f t="shared" si="34"/>
        <v>54620.699999999997</v>
      </c>
      <c r="G35" s="23">
        <f>G37+G38</f>
        <v>0</v>
      </c>
      <c r="H35" s="24">
        <f t="shared" si="35"/>
        <v>54620.699999999997</v>
      </c>
      <c r="I35" s="23">
        <f>I37+I38</f>
        <v>0</v>
      </c>
      <c r="J35" s="24">
        <f t="shared" si="36"/>
        <v>54620.699999999997</v>
      </c>
      <c r="K35" s="23">
        <f>K37+K38</f>
        <v>45436.972000000002</v>
      </c>
      <c r="L35" s="24">
        <f t="shared" si="3"/>
        <v>100057.67199999999</v>
      </c>
      <c r="M35" s="23">
        <f>M37+M38</f>
        <v>0</v>
      </c>
      <c r="N35" s="24">
        <f t="shared" si="4"/>
        <v>100057.67199999999</v>
      </c>
      <c r="O35" s="23">
        <f>O37+O38</f>
        <v>0</v>
      </c>
      <c r="P35" s="24">
        <f t="shared" si="5"/>
        <v>100057.67199999999</v>
      </c>
      <c r="Q35" s="23">
        <f>Q37+Q38</f>
        <v>0</v>
      </c>
      <c r="R35" s="24">
        <f t="shared" si="6"/>
        <v>100057.67199999999</v>
      </c>
      <c r="S35" s="24">
        <f>S37+S38</f>
        <v>0</v>
      </c>
      <c r="T35" s="24">
        <f t="shared" si="7"/>
        <v>100057.67199999999</v>
      </c>
      <c r="U35" s="24">
        <f>U37+U38</f>
        <v>0</v>
      </c>
      <c r="V35" s="24">
        <f t="shared" si="8"/>
        <v>100057.67199999999</v>
      </c>
      <c r="W35" s="24">
        <f>W37+W38</f>
        <v>0</v>
      </c>
      <c r="X35" s="24">
        <f t="shared" si="9"/>
        <v>100057.67199999999</v>
      </c>
      <c r="Y35" s="24">
        <f>Y37+Y38</f>
        <v>0</v>
      </c>
      <c r="Z35" s="24">
        <f t="shared" si="10"/>
        <v>100057.67199999999</v>
      </c>
      <c r="AA35" s="24">
        <f>AA37+AA38</f>
        <v>0</v>
      </c>
      <c r="AB35" s="24">
        <f t="shared" si="11"/>
        <v>100057.67199999999</v>
      </c>
      <c r="AC35" s="24">
        <f>AC37+AC38</f>
        <v>0</v>
      </c>
      <c r="AD35" s="24">
        <f t="shared" si="12"/>
        <v>100057.67199999999</v>
      </c>
      <c r="AE35" s="24">
        <v>0</v>
      </c>
      <c r="AF35" s="23"/>
      <c r="AG35" s="24">
        <f t="shared" si="13"/>
        <v>0</v>
      </c>
      <c r="AH35" s="23">
        <f>AH37+AH38</f>
        <v>0</v>
      </c>
      <c r="AI35" s="24">
        <f t="shared" si="14"/>
        <v>0</v>
      </c>
      <c r="AJ35" s="23">
        <f>AJ37+AJ38</f>
        <v>0</v>
      </c>
      <c r="AK35" s="24">
        <f t="shared" si="15"/>
        <v>0</v>
      </c>
      <c r="AL35" s="23">
        <f>AL37+AL38</f>
        <v>0</v>
      </c>
      <c r="AM35" s="24">
        <f t="shared" si="16"/>
        <v>0</v>
      </c>
      <c r="AN35" s="23">
        <f>AN37+AN38</f>
        <v>0</v>
      </c>
      <c r="AO35" s="24">
        <f t="shared" si="17"/>
        <v>0</v>
      </c>
      <c r="AP35" s="23">
        <f>AP37+AP38</f>
        <v>0</v>
      </c>
      <c r="AQ35" s="24">
        <f t="shared" si="18"/>
        <v>0</v>
      </c>
      <c r="AR35" s="23">
        <f>AR37+AR38</f>
        <v>0</v>
      </c>
      <c r="AS35" s="24">
        <f t="shared" si="19"/>
        <v>0</v>
      </c>
      <c r="AT35" s="24">
        <f>AT37+AT38</f>
        <v>0</v>
      </c>
      <c r="AU35" s="24">
        <f t="shared" si="20"/>
        <v>0</v>
      </c>
      <c r="AV35" s="24">
        <f>AV37+AV38</f>
        <v>0</v>
      </c>
      <c r="AW35" s="24">
        <f t="shared" si="21"/>
        <v>0</v>
      </c>
      <c r="AX35" s="24">
        <f>AX37+AX38</f>
        <v>0</v>
      </c>
      <c r="AY35" s="24">
        <f t="shared" si="22"/>
        <v>0</v>
      </c>
      <c r="AZ35" s="24">
        <f>AZ37+AZ38</f>
        <v>0</v>
      </c>
      <c r="BA35" s="24">
        <f t="shared" si="23"/>
        <v>0</v>
      </c>
      <c r="BB35" s="24">
        <f>BB37+BB38</f>
        <v>0</v>
      </c>
      <c r="BC35" s="24">
        <f t="shared" si="24"/>
        <v>0</v>
      </c>
      <c r="BD35" s="24">
        <v>0</v>
      </c>
      <c r="BE35" s="23"/>
      <c r="BF35" s="24">
        <f t="shared" si="25"/>
        <v>0</v>
      </c>
      <c r="BG35" s="23">
        <f>BG37+BG38</f>
        <v>0</v>
      </c>
      <c r="BH35" s="24">
        <f t="shared" si="26"/>
        <v>0</v>
      </c>
      <c r="BI35" s="23">
        <f>BI37+BI38</f>
        <v>0</v>
      </c>
      <c r="BJ35" s="24">
        <f t="shared" si="27"/>
        <v>0</v>
      </c>
      <c r="BK35" s="23">
        <f>BK37+BK38</f>
        <v>0</v>
      </c>
      <c r="BL35" s="24">
        <f t="shared" si="28"/>
        <v>0</v>
      </c>
      <c r="BM35" s="23">
        <f>BM37+BM38</f>
        <v>0</v>
      </c>
      <c r="BN35" s="25">
        <f t="shared" si="29"/>
        <v>0</v>
      </c>
      <c r="BO35" s="24">
        <f>BO37+BO38</f>
        <v>0</v>
      </c>
      <c r="BP35" s="24">
        <f t="shared" si="30"/>
        <v>0</v>
      </c>
      <c r="BQ35" s="24">
        <f>BQ37+BQ38</f>
        <v>0</v>
      </c>
      <c r="BR35" s="24">
        <f t="shared" si="31"/>
        <v>0</v>
      </c>
      <c r="BS35" s="24">
        <f>BS37+BS38</f>
        <v>0</v>
      </c>
      <c r="BT35" s="24">
        <f t="shared" si="32"/>
        <v>0</v>
      </c>
      <c r="BU35" s="24">
        <f>BU37+BU38</f>
        <v>0</v>
      </c>
      <c r="BV35" s="24">
        <f t="shared" si="33"/>
        <v>0</v>
      </c>
      <c r="BY35" s="39"/>
    </row>
    <row r="36" ht="17.25">
      <c r="A36" s="20"/>
      <c r="B36" s="40" t="s">
        <v>31</v>
      </c>
      <c r="C36" s="37"/>
      <c r="D36" s="23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3"/>
      <c r="AG36" s="24"/>
      <c r="AH36" s="23"/>
      <c r="AI36" s="24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3"/>
      <c r="BF36" s="24"/>
      <c r="BG36" s="23"/>
      <c r="BH36" s="24"/>
      <c r="BI36" s="23"/>
      <c r="BJ36" s="24"/>
      <c r="BK36" s="23"/>
      <c r="BL36" s="24"/>
      <c r="BM36" s="23"/>
      <c r="BN36" s="25"/>
      <c r="BO36" s="24"/>
      <c r="BP36" s="24"/>
      <c r="BQ36" s="24"/>
      <c r="BR36" s="24"/>
      <c r="BS36" s="24"/>
      <c r="BT36" s="24"/>
      <c r="BU36" s="24"/>
      <c r="BV36" s="24"/>
      <c r="BY36" s="39"/>
    </row>
    <row r="37" ht="17.25" hidden="1">
      <c r="A37" s="41"/>
      <c r="B37" s="42" t="s">
        <v>32</v>
      </c>
      <c r="C37" s="43"/>
      <c r="D37" s="44"/>
      <c r="E37" s="45"/>
      <c r="F37" s="46">
        <v>54620.699999999997</v>
      </c>
      <c r="G37" s="45">
        <v>-54620.699999999997</v>
      </c>
      <c r="H37" s="46">
        <f t="shared" si="35"/>
        <v>0</v>
      </c>
      <c r="I37" s="45"/>
      <c r="J37" s="46">
        <f t="shared" si="36"/>
        <v>0</v>
      </c>
      <c r="K37" s="45"/>
      <c r="L37" s="46">
        <f t="shared" si="3"/>
        <v>0</v>
      </c>
      <c r="M37" s="45"/>
      <c r="N37" s="46">
        <f t="shared" si="4"/>
        <v>0</v>
      </c>
      <c r="O37" s="45"/>
      <c r="P37" s="46">
        <f t="shared" si="5"/>
        <v>0</v>
      </c>
      <c r="Q37" s="45"/>
      <c r="R37" s="46">
        <f t="shared" si="6"/>
        <v>0</v>
      </c>
      <c r="S37" s="46"/>
      <c r="T37" s="46">
        <f t="shared" si="7"/>
        <v>0</v>
      </c>
      <c r="U37" s="46"/>
      <c r="V37" s="46">
        <f t="shared" si="8"/>
        <v>0</v>
      </c>
      <c r="W37" s="47"/>
      <c r="X37" s="46">
        <f t="shared" si="9"/>
        <v>0</v>
      </c>
      <c r="Y37" s="24"/>
      <c r="Z37" s="46">
        <f t="shared" si="10"/>
        <v>0</v>
      </c>
      <c r="AA37" s="24"/>
      <c r="AB37" s="46">
        <f t="shared" si="11"/>
        <v>0</v>
      </c>
      <c r="AC37" s="47"/>
      <c r="AD37" s="46">
        <f t="shared" si="12"/>
        <v>0</v>
      </c>
      <c r="AE37" s="48"/>
      <c r="AF37" s="45"/>
      <c r="AG37" s="46"/>
      <c r="AH37" s="45"/>
      <c r="AI37" s="46">
        <f t="shared" si="14"/>
        <v>0</v>
      </c>
      <c r="AJ37" s="45"/>
      <c r="AK37" s="46">
        <f t="shared" si="15"/>
        <v>0</v>
      </c>
      <c r="AL37" s="45"/>
      <c r="AM37" s="46">
        <f t="shared" si="16"/>
        <v>0</v>
      </c>
      <c r="AN37" s="45"/>
      <c r="AO37" s="46">
        <f t="shared" si="17"/>
        <v>0</v>
      </c>
      <c r="AP37" s="45"/>
      <c r="AQ37" s="46">
        <f t="shared" si="18"/>
        <v>0</v>
      </c>
      <c r="AR37" s="45"/>
      <c r="AS37" s="46">
        <f t="shared" si="19"/>
        <v>0</v>
      </c>
      <c r="AT37" s="46"/>
      <c r="AU37" s="46">
        <f t="shared" si="20"/>
        <v>0</v>
      </c>
      <c r="AV37" s="46"/>
      <c r="AW37" s="46">
        <f t="shared" si="21"/>
        <v>0</v>
      </c>
      <c r="AX37" s="47"/>
      <c r="AY37" s="46">
        <f t="shared" si="22"/>
        <v>0</v>
      </c>
      <c r="AZ37" s="24"/>
      <c r="BA37" s="46">
        <f t="shared" si="23"/>
        <v>0</v>
      </c>
      <c r="BB37" s="47"/>
      <c r="BC37" s="46">
        <f t="shared" si="24"/>
        <v>0</v>
      </c>
      <c r="BD37" s="48"/>
      <c r="BE37" s="44"/>
      <c r="BF37" s="46"/>
      <c r="BG37" s="45"/>
      <c r="BH37" s="46">
        <f t="shared" si="26"/>
        <v>0</v>
      </c>
      <c r="BI37" s="45"/>
      <c r="BJ37" s="46">
        <f t="shared" si="27"/>
        <v>0</v>
      </c>
      <c r="BK37" s="45"/>
      <c r="BL37" s="46">
        <f t="shared" si="28"/>
        <v>0</v>
      </c>
      <c r="BM37" s="45"/>
      <c r="BN37" s="49">
        <f t="shared" si="29"/>
        <v>0</v>
      </c>
      <c r="BO37" s="46"/>
      <c r="BP37" s="46">
        <f t="shared" si="30"/>
        <v>0</v>
      </c>
      <c r="BQ37" s="47"/>
      <c r="BR37" s="46">
        <f t="shared" si="31"/>
        <v>0</v>
      </c>
      <c r="BS37" s="24"/>
      <c r="BT37" s="46">
        <f t="shared" si="32"/>
        <v>0</v>
      </c>
      <c r="BU37" s="47"/>
      <c r="BV37" s="46">
        <f t="shared" si="33"/>
        <v>0</v>
      </c>
      <c r="BW37" s="50" t="s">
        <v>53</v>
      </c>
      <c r="BX37" s="51" t="s">
        <v>33</v>
      </c>
      <c r="BY37" s="52"/>
    </row>
    <row r="38" ht="17.25">
      <c r="A38" s="20"/>
      <c r="B38" s="37" t="s">
        <v>36</v>
      </c>
      <c r="C38" s="58" t="s">
        <v>30</v>
      </c>
      <c r="D38" s="23"/>
      <c r="E38" s="23"/>
      <c r="F38" s="24"/>
      <c r="G38" s="23">
        <v>54620.699999999997</v>
      </c>
      <c r="H38" s="24">
        <f t="shared" si="35"/>
        <v>54620.699999999997</v>
      </c>
      <c r="I38" s="23"/>
      <c r="J38" s="24">
        <f t="shared" si="36"/>
        <v>54620.699999999997</v>
      </c>
      <c r="K38" s="23">
        <v>45436.972000000002</v>
      </c>
      <c r="L38" s="24">
        <f t="shared" si="3"/>
        <v>100057.67199999999</v>
      </c>
      <c r="M38" s="23"/>
      <c r="N38" s="24">
        <f t="shared" si="4"/>
        <v>100057.67199999999</v>
      </c>
      <c r="O38" s="23"/>
      <c r="P38" s="24">
        <f t="shared" si="5"/>
        <v>100057.67199999999</v>
      </c>
      <c r="Q38" s="23"/>
      <c r="R38" s="24">
        <f t="shared" si="6"/>
        <v>100057.67199999999</v>
      </c>
      <c r="S38" s="24"/>
      <c r="T38" s="24">
        <f t="shared" si="7"/>
        <v>100057.67199999999</v>
      </c>
      <c r="U38" s="24"/>
      <c r="V38" s="24">
        <f t="shared" si="8"/>
        <v>100057.67199999999</v>
      </c>
      <c r="W38" s="24"/>
      <c r="X38" s="24">
        <f t="shared" si="9"/>
        <v>100057.67199999999</v>
      </c>
      <c r="Y38" s="24"/>
      <c r="Z38" s="24">
        <f t="shared" si="10"/>
        <v>100057.67199999999</v>
      </c>
      <c r="AA38" s="24"/>
      <c r="AB38" s="24">
        <f t="shared" si="11"/>
        <v>100057.67199999999</v>
      </c>
      <c r="AC38" s="24"/>
      <c r="AD38" s="24">
        <f t="shared" si="12"/>
        <v>100057.67199999999</v>
      </c>
      <c r="AE38" s="24"/>
      <c r="AF38" s="23"/>
      <c r="AG38" s="24"/>
      <c r="AH38" s="23"/>
      <c r="AI38" s="24">
        <f t="shared" si="14"/>
        <v>0</v>
      </c>
      <c r="AJ38" s="23"/>
      <c r="AK38" s="24">
        <f t="shared" si="15"/>
        <v>0</v>
      </c>
      <c r="AL38" s="23"/>
      <c r="AM38" s="24">
        <f t="shared" si="16"/>
        <v>0</v>
      </c>
      <c r="AN38" s="23"/>
      <c r="AO38" s="24">
        <f t="shared" si="17"/>
        <v>0</v>
      </c>
      <c r="AP38" s="23"/>
      <c r="AQ38" s="24">
        <f t="shared" si="18"/>
        <v>0</v>
      </c>
      <c r="AR38" s="23"/>
      <c r="AS38" s="24">
        <f t="shared" si="19"/>
        <v>0</v>
      </c>
      <c r="AT38" s="24"/>
      <c r="AU38" s="24">
        <f t="shared" si="20"/>
        <v>0</v>
      </c>
      <c r="AV38" s="24"/>
      <c r="AW38" s="24">
        <f t="shared" si="21"/>
        <v>0</v>
      </c>
      <c r="AX38" s="24"/>
      <c r="AY38" s="24">
        <f t="shared" si="22"/>
        <v>0</v>
      </c>
      <c r="AZ38" s="24"/>
      <c r="BA38" s="24">
        <f t="shared" si="23"/>
        <v>0</v>
      </c>
      <c r="BB38" s="24"/>
      <c r="BC38" s="24">
        <f t="shared" si="24"/>
        <v>0</v>
      </c>
      <c r="BD38" s="24"/>
      <c r="BE38" s="23"/>
      <c r="BF38" s="24"/>
      <c r="BG38" s="23"/>
      <c r="BH38" s="24">
        <f t="shared" si="26"/>
        <v>0</v>
      </c>
      <c r="BI38" s="23"/>
      <c r="BJ38" s="24">
        <f t="shared" si="27"/>
        <v>0</v>
      </c>
      <c r="BK38" s="23"/>
      <c r="BL38" s="24">
        <f t="shared" si="28"/>
        <v>0</v>
      </c>
      <c r="BM38" s="23"/>
      <c r="BN38" s="25">
        <f t="shared" si="29"/>
        <v>0</v>
      </c>
      <c r="BO38" s="24"/>
      <c r="BP38" s="24">
        <f t="shared" si="30"/>
        <v>0</v>
      </c>
      <c r="BQ38" s="24"/>
      <c r="BR38" s="24">
        <f t="shared" si="31"/>
        <v>0</v>
      </c>
      <c r="BS38" s="24"/>
      <c r="BT38" s="24">
        <f t="shared" si="32"/>
        <v>0</v>
      </c>
      <c r="BU38" s="24"/>
      <c r="BV38" s="24">
        <f t="shared" si="33"/>
        <v>0</v>
      </c>
      <c r="BW38" s="4" t="s">
        <v>53</v>
      </c>
      <c r="BY38" s="39"/>
    </row>
    <row r="39" ht="51.75">
      <c r="A39" s="20"/>
      <c r="B39" s="37" t="s">
        <v>52</v>
      </c>
      <c r="C39" s="37" t="s">
        <v>39</v>
      </c>
      <c r="D39" s="23">
        <f>D41+D42+D43</f>
        <v>619485.5</v>
      </c>
      <c r="E39" s="23">
        <f>E41+E42+E43</f>
        <v>0</v>
      </c>
      <c r="F39" s="24">
        <f t="shared" si="34"/>
        <v>619485.5</v>
      </c>
      <c r="G39" s="23">
        <f>G41+G42+G43+G44</f>
        <v>222299.20000000001</v>
      </c>
      <c r="H39" s="24">
        <f t="shared" si="35"/>
        <v>841784.69999999995</v>
      </c>
      <c r="I39" s="23">
        <f>I41+I42+I43+I44</f>
        <v>0</v>
      </c>
      <c r="J39" s="24">
        <f t="shared" si="36"/>
        <v>841784.69999999995</v>
      </c>
      <c r="K39" s="23">
        <f>K41+K42+K43+K44</f>
        <v>237943.34899999999</v>
      </c>
      <c r="L39" s="24">
        <f t="shared" si="3"/>
        <v>1079728.0489999999</v>
      </c>
      <c r="M39" s="23">
        <f>M41+M42+M43+M44</f>
        <v>0</v>
      </c>
      <c r="N39" s="24">
        <f t="shared" si="4"/>
        <v>1079728.0489999999</v>
      </c>
      <c r="O39" s="23">
        <f>O41+O42+O43+O44</f>
        <v>0</v>
      </c>
      <c r="P39" s="24">
        <f t="shared" si="5"/>
        <v>1079728.0489999999</v>
      </c>
      <c r="Q39" s="23">
        <f>Q41+Q42+Q43+Q44</f>
        <v>0</v>
      </c>
      <c r="R39" s="24">
        <f t="shared" si="6"/>
        <v>1079728.0489999999</v>
      </c>
      <c r="S39" s="24">
        <f>S41+S42+S43+S44</f>
        <v>0</v>
      </c>
      <c r="T39" s="24">
        <f t="shared" si="7"/>
        <v>1079728.0489999999</v>
      </c>
      <c r="U39" s="24">
        <f>U41+U42+U43+U44</f>
        <v>0</v>
      </c>
      <c r="V39" s="24">
        <f t="shared" si="8"/>
        <v>1079728.0489999999</v>
      </c>
      <c r="W39" s="24">
        <f>W41+W42+W43+W44</f>
        <v>0</v>
      </c>
      <c r="X39" s="24">
        <f t="shared" si="9"/>
        <v>1079728.0489999999</v>
      </c>
      <c r="Y39" s="24">
        <f>Y41+Y42+Y43+Y44</f>
        <v>0</v>
      </c>
      <c r="Z39" s="24">
        <f t="shared" si="10"/>
        <v>1079728.0489999999</v>
      </c>
      <c r="AA39" s="24">
        <f>AA41+AA42+AA43+AA44</f>
        <v>0</v>
      </c>
      <c r="AB39" s="24">
        <f t="shared" si="11"/>
        <v>1079728.0489999999</v>
      </c>
      <c r="AC39" s="24">
        <f>AC41+AC42+AC43+AC44</f>
        <v>-2803.857</v>
      </c>
      <c r="AD39" s="24">
        <f t="shared" si="12"/>
        <v>1076924.1919999998</v>
      </c>
      <c r="AE39" s="24">
        <f>AE41+AE42+AE43</f>
        <v>567480</v>
      </c>
      <c r="AF39" s="23">
        <f>AF41+AF42+AF43</f>
        <v>0</v>
      </c>
      <c r="AG39" s="24">
        <f t="shared" si="13"/>
        <v>567480</v>
      </c>
      <c r="AH39" s="23">
        <f>AH41+AH42+AH43+AH44</f>
        <v>-222299.20000000001</v>
      </c>
      <c r="AI39" s="24">
        <f t="shared" si="14"/>
        <v>345180.79999999999</v>
      </c>
      <c r="AJ39" s="23">
        <f>AJ41+AJ42+AJ43+AJ44</f>
        <v>0</v>
      </c>
      <c r="AK39" s="24">
        <f t="shared" si="15"/>
        <v>345180.79999999999</v>
      </c>
      <c r="AL39" s="23">
        <f>AL41+AL42+AL43+AL44</f>
        <v>0</v>
      </c>
      <c r="AM39" s="24">
        <f t="shared" si="16"/>
        <v>345180.79999999999</v>
      </c>
      <c r="AN39" s="23">
        <f>AN41+AN42+AN43+AN44</f>
        <v>0</v>
      </c>
      <c r="AO39" s="24">
        <f t="shared" si="17"/>
        <v>345180.79999999999</v>
      </c>
      <c r="AP39" s="23">
        <f>AP41+AP42+AP43+AP44</f>
        <v>0</v>
      </c>
      <c r="AQ39" s="24">
        <f t="shared" si="18"/>
        <v>345180.79999999999</v>
      </c>
      <c r="AR39" s="23">
        <f>AR41+AR42+AR43+AR44</f>
        <v>0</v>
      </c>
      <c r="AS39" s="24">
        <f t="shared" si="19"/>
        <v>345180.79999999999</v>
      </c>
      <c r="AT39" s="24">
        <f>AT41+AT42+AT43+AT44</f>
        <v>0</v>
      </c>
      <c r="AU39" s="24">
        <f t="shared" si="20"/>
        <v>345180.79999999999</v>
      </c>
      <c r="AV39" s="24">
        <f>AV41+AV42+AV43+AV44</f>
        <v>0</v>
      </c>
      <c r="AW39" s="24">
        <f t="shared" si="21"/>
        <v>345180.79999999999</v>
      </c>
      <c r="AX39" s="24">
        <f>AX41+AX42+AX43+AX44</f>
        <v>0</v>
      </c>
      <c r="AY39" s="24">
        <f t="shared" si="22"/>
        <v>345180.79999999999</v>
      </c>
      <c r="AZ39" s="24">
        <f>AZ41+AZ42+AZ43+AZ44</f>
        <v>0</v>
      </c>
      <c r="BA39" s="24">
        <f t="shared" si="23"/>
        <v>345180.79999999999</v>
      </c>
      <c r="BB39" s="24">
        <f>BB41+BB42+BB43+BB44</f>
        <v>0</v>
      </c>
      <c r="BC39" s="24">
        <f t="shared" si="24"/>
        <v>345180.79999999999</v>
      </c>
      <c r="BD39" s="24">
        <f>BD41+BD42+BD43</f>
        <v>0</v>
      </c>
      <c r="BE39" s="23">
        <f>BE41+BE42+BE43</f>
        <v>0</v>
      </c>
      <c r="BF39" s="24">
        <f t="shared" si="25"/>
        <v>0</v>
      </c>
      <c r="BG39" s="23">
        <f>BG41+BG42+BG43+BG44</f>
        <v>0</v>
      </c>
      <c r="BH39" s="24">
        <f t="shared" si="26"/>
        <v>0</v>
      </c>
      <c r="BI39" s="23">
        <f>BI41+BI42+BI43+BI44</f>
        <v>0</v>
      </c>
      <c r="BJ39" s="24">
        <f t="shared" si="27"/>
        <v>0</v>
      </c>
      <c r="BK39" s="23">
        <f>BK41+BK42+BK43+BK44</f>
        <v>0</v>
      </c>
      <c r="BL39" s="24">
        <f t="shared" si="28"/>
        <v>0</v>
      </c>
      <c r="BM39" s="23">
        <f>BM41+BM42+BM43+BM44</f>
        <v>0</v>
      </c>
      <c r="BN39" s="25">
        <f t="shared" si="29"/>
        <v>0</v>
      </c>
      <c r="BO39" s="24">
        <f>BO41+BO42+BO43+BO44</f>
        <v>0</v>
      </c>
      <c r="BP39" s="24">
        <f t="shared" si="30"/>
        <v>0</v>
      </c>
      <c r="BQ39" s="24">
        <f>BQ41+BQ42+BQ43+BQ44</f>
        <v>0</v>
      </c>
      <c r="BR39" s="24">
        <f t="shared" si="31"/>
        <v>0</v>
      </c>
      <c r="BS39" s="24">
        <f>BS41+BS42+BS43+BS44</f>
        <v>0</v>
      </c>
      <c r="BT39" s="24">
        <f t="shared" si="32"/>
        <v>0</v>
      </c>
      <c r="BU39" s="24">
        <f>BU41+BU42+BU43+BU44</f>
        <v>0</v>
      </c>
      <c r="BV39" s="24">
        <f t="shared" si="33"/>
        <v>0</v>
      </c>
      <c r="BY39" s="39"/>
    </row>
    <row r="40" ht="17.25">
      <c r="A40" s="20"/>
      <c r="B40" s="40" t="s">
        <v>31</v>
      </c>
      <c r="C40" s="21"/>
      <c r="D40" s="23"/>
      <c r="E40" s="23"/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3"/>
      <c r="AG40" s="24"/>
      <c r="AH40" s="23"/>
      <c r="AI40" s="24"/>
      <c r="AJ40" s="23"/>
      <c r="AK40" s="24"/>
      <c r="AL40" s="23"/>
      <c r="AM40" s="24"/>
      <c r="AN40" s="23"/>
      <c r="AO40" s="24"/>
      <c r="AP40" s="23"/>
      <c r="AQ40" s="24"/>
      <c r="AR40" s="23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3"/>
      <c r="BF40" s="24"/>
      <c r="BG40" s="23"/>
      <c r="BH40" s="24"/>
      <c r="BI40" s="23"/>
      <c r="BJ40" s="24"/>
      <c r="BK40" s="23"/>
      <c r="BL40" s="24"/>
      <c r="BM40" s="23"/>
      <c r="BN40" s="25"/>
      <c r="BO40" s="24"/>
      <c r="BP40" s="24"/>
      <c r="BQ40" s="24"/>
      <c r="BR40" s="24"/>
      <c r="BS40" s="24"/>
      <c r="BT40" s="24"/>
      <c r="BU40" s="24"/>
      <c r="BV40" s="24"/>
      <c r="BY40" s="39"/>
    </row>
    <row r="41" ht="17.25" hidden="1">
      <c r="A41" s="41"/>
      <c r="B41" s="42" t="s">
        <v>32</v>
      </c>
      <c r="C41" s="59"/>
      <c r="D41" s="45">
        <v>92554.300000000003</v>
      </c>
      <c r="E41" s="45"/>
      <c r="F41" s="46">
        <f t="shared" si="34"/>
        <v>92554.300000000003</v>
      </c>
      <c r="G41" s="45">
        <v>-92554.300000000003</v>
      </c>
      <c r="H41" s="46">
        <f t="shared" si="35"/>
        <v>0</v>
      </c>
      <c r="I41" s="45"/>
      <c r="J41" s="46">
        <f t="shared" si="36"/>
        <v>0</v>
      </c>
      <c r="K41" s="45"/>
      <c r="L41" s="46">
        <f t="shared" si="3"/>
        <v>0</v>
      </c>
      <c r="M41" s="45"/>
      <c r="N41" s="46">
        <f t="shared" si="4"/>
        <v>0</v>
      </c>
      <c r="O41" s="45"/>
      <c r="P41" s="46">
        <f t="shared" si="5"/>
        <v>0</v>
      </c>
      <c r="Q41" s="45"/>
      <c r="R41" s="46">
        <f t="shared" si="6"/>
        <v>0</v>
      </c>
      <c r="S41" s="46"/>
      <c r="T41" s="46">
        <f t="shared" si="7"/>
        <v>0</v>
      </c>
      <c r="U41" s="46"/>
      <c r="V41" s="46">
        <f t="shared" si="8"/>
        <v>0</v>
      </c>
      <c r="W41" s="47"/>
      <c r="X41" s="46">
        <f t="shared" si="9"/>
        <v>0</v>
      </c>
      <c r="Y41" s="24"/>
      <c r="Z41" s="46">
        <f t="shared" si="10"/>
        <v>0</v>
      </c>
      <c r="AA41" s="24"/>
      <c r="AB41" s="46">
        <f t="shared" si="11"/>
        <v>0</v>
      </c>
      <c r="AC41" s="47"/>
      <c r="AD41" s="46">
        <f t="shared" si="12"/>
        <v>0</v>
      </c>
      <c r="AE41" s="46">
        <v>222299.20000000001</v>
      </c>
      <c r="AF41" s="45"/>
      <c r="AG41" s="46">
        <f t="shared" si="13"/>
        <v>222299.20000000001</v>
      </c>
      <c r="AH41" s="45">
        <v>-222299.20000000001</v>
      </c>
      <c r="AI41" s="46">
        <f t="shared" si="14"/>
        <v>0</v>
      </c>
      <c r="AJ41" s="45"/>
      <c r="AK41" s="46">
        <f t="shared" si="15"/>
        <v>0</v>
      </c>
      <c r="AL41" s="45"/>
      <c r="AM41" s="46">
        <f t="shared" si="16"/>
        <v>0</v>
      </c>
      <c r="AN41" s="45"/>
      <c r="AO41" s="46">
        <f t="shared" si="17"/>
        <v>0</v>
      </c>
      <c r="AP41" s="45"/>
      <c r="AQ41" s="46">
        <f t="shared" si="18"/>
        <v>0</v>
      </c>
      <c r="AR41" s="45"/>
      <c r="AS41" s="46">
        <f t="shared" si="19"/>
        <v>0</v>
      </c>
      <c r="AT41" s="46"/>
      <c r="AU41" s="46">
        <f t="shared" si="20"/>
        <v>0</v>
      </c>
      <c r="AV41" s="46"/>
      <c r="AW41" s="46">
        <f t="shared" si="21"/>
        <v>0</v>
      </c>
      <c r="AX41" s="47"/>
      <c r="AY41" s="46">
        <f t="shared" si="22"/>
        <v>0</v>
      </c>
      <c r="AZ41" s="24"/>
      <c r="BA41" s="46">
        <f t="shared" si="23"/>
        <v>0</v>
      </c>
      <c r="BB41" s="47"/>
      <c r="BC41" s="46">
        <f t="shared" si="24"/>
        <v>0</v>
      </c>
      <c r="BD41" s="46">
        <v>0</v>
      </c>
      <c r="BE41" s="44"/>
      <c r="BF41" s="46">
        <f t="shared" si="25"/>
        <v>0</v>
      </c>
      <c r="BG41" s="45"/>
      <c r="BH41" s="46">
        <f t="shared" si="26"/>
        <v>0</v>
      </c>
      <c r="BI41" s="45"/>
      <c r="BJ41" s="46">
        <f t="shared" si="27"/>
        <v>0</v>
      </c>
      <c r="BK41" s="45"/>
      <c r="BL41" s="46">
        <f t="shared" si="28"/>
        <v>0</v>
      </c>
      <c r="BM41" s="45"/>
      <c r="BN41" s="49">
        <f t="shared" si="29"/>
        <v>0</v>
      </c>
      <c r="BO41" s="46"/>
      <c r="BP41" s="46">
        <f t="shared" si="30"/>
        <v>0</v>
      </c>
      <c r="BQ41" s="47"/>
      <c r="BR41" s="46">
        <f t="shared" si="31"/>
        <v>0</v>
      </c>
      <c r="BS41" s="24"/>
      <c r="BT41" s="46">
        <f t="shared" si="32"/>
        <v>0</v>
      </c>
      <c r="BU41" s="47"/>
      <c r="BV41" s="46">
        <f t="shared" si="33"/>
        <v>0</v>
      </c>
      <c r="BW41" s="50" t="s">
        <v>53</v>
      </c>
      <c r="BX41" s="51" t="s">
        <v>33</v>
      </c>
      <c r="BY41" s="52"/>
    </row>
    <row r="42" ht="17.25">
      <c r="A42" s="20"/>
      <c r="B42" s="40" t="s">
        <v>34</v>
      </c>
      <c r="C42" s="38" t="s">
        <v>30</v>
      </c>
      <c r="D42" s="23">
        <v>26346.599999999999</v>
      </c>
      <c r="E42" s="23"/>
      <c r="F42" s="24">
        <f t="shared" si="34"/>
        <v>26346.599999999999</v>
      </c>
      <c r="G42" s="23">
        <f>-2634.656+2634.656</f>
        <v>0</v>
      </c>
      <c r="H42" s="24">
        <f t="shared" si="35"/>
        <v>26346.599999999999</v>
      </c>
      <c r="I42" s="23"/>
      <c r="J42" s="24">
        <f t="shared" si="36"/>
        <v>26346.599999999999</v>
      </c>
      <c r="K42" s="23">
        <v>50058.5</v>
      </c>
      <c r="L42" s="24">
        <f t="shared" si="3"/>
        <v>76405.100000000006</v>
      </c>
      <c r="M42" s="23"/>
      <c r="N42" s="24">
        <f t="shared" si="4"/>
        <v>76405.100000000006</v>
      </c>
      <c r="O42" s="23"/>
      <c r="P42" s="24">
        <f t="shared" si="5"/>
        <v>76405.100000000006</v>
      </c>
      <c r="Q42" s="23"/>
      <c r="R42" s="24">
        <f t="shared" si="6"/>
        <v>76405.100000000006</v>
      </c>
      <c r="S42" s="24"/>
      <c r="T42" s="24">
        <f t="shared" si="7"/>
        <v>76405.100000000006</v>
      </c>
      <c r="U42" s="24"/>
      <c r="V42" s="24">
        <f t="shared" si="8"/>
        <v>76405.100000000006</v>
      </c>
      <c r="W42" s="24"/>
      <c r="X42" s="24">
        <f t="shared" si="9"/>
        <v>76405.100000000006</v>
      </c>
      <c r="Y42" s="24"/>
      <c r="Z42" s="24">
        <f t="shared" si="10"/>
        <v>76405.100000000006</v>
      </c>
      <c r="AA42" s="24"/>
      <c r="AB42" s="24">
        <f t="shared" si="11"/>
        <v>76405.100000000006</v>
      </c>
      <c r="AC42" s="24"/>
      <c r="AD42" s="24">
        <f t="shared" si="12"/>
        <v>76405.100000000006</v>
      </c>
      <c r="AE42" s="24">
        <v>345180.79999999999</v>
      </c>
      <c r="AF42" s="23"/>
      <c r="AG42" s="24">
        <f t="shared" si="13"/>
        <v>345180.79999999999</v>
      </c>
      <c r="AH42" s="23"/>
      <c r="AI42" s="24">
        <f t="shared" si="14"/>
        <v>345180.79999999999</v>
      </c>
      <c r="AJ42" s="23"/>
      <c r="AK42" s="24">
        <f t="shared" si="15"/>
        <v>345180.79999999999</v>
      </c>
      <c r="AL42" s="23"/>
      <c r="AM42" s="24">
        <f t="shared" si="16"/>
        <v>345180.79999999999</v>
      </c>
      <c r="AN42" s="23"/>
      <c r="AO42" s="24">
        <f t="shared" si="17"/>
        <v>345180.79999999999</v>
      </c>
      <c r="AP42" s="23"/>
      <c r="AQ42" s="24">
        <f t="shared" si="18"/>
        <v>345180.79999999999</v>
      </c>
      <c r="AR42" s="23"/>
      <c r="AS42" s="24">
        <f t="shared" si="19"/>
        <v>345180.79999999999</v>
      </c>
      <c r="AT42" s="24"/>
      <c r="AU42" s="24">
        <f t="shared" si="20"/>
        <v>345180.79999999999</v>
      </c>
      <c r="AV42" s="24"/>
      <c r="AW42" s="24">
        <f t="shared" si="21"/>
        <v>345180.79999999999</v>
      </c>
      <c r="AX42" s="24"/>
      <c r="AY42" s="24">
        <f t="shared" si="22"/>
        <v>345180.79999999999</v>
      </c>
      <c r="AZ42" s="24"/>
      <c r="BA42" s="24">
        <f t="shared" si="23"/>
        <v>345180.79999999999</v>
      </c>
      <c r="BB42" s="24"/>
      <c r="BC42" s="24">
        <f t="shared" si="24"/>
        <v>345180.79999999999</v>
      </c>
      <c r="BD42" s="24">
        <v>0</v>
      </c>
      <c r="BE42" s="23"/>
      <c r="BF42" s="24">
        <f t="shared" si="25"/>
        <v>0</v>
      </c>
      <c r="BG42" s="23"/>
      <c r="BH42" s="24">
        <f t="shared" si="26"/>
        <v>0</v>
      </c>
      <c r="BI42" s="23"/>
      <c r="BJ42" s="24">
        <f t="shared" si="27"/>
        <v>0</v>
      </c>
      <c r="BK42" s="23"/>
      <c r="BL42" s="24">
        <f t="shared" si="28"/>
        <v>0</v>
      </c>
      <c r="BM42" s="23"/>
      <c r="BN42" s="25">
        <f t="shared" si="29"/>
        <v>0</v>
      </c>
      <c r="BO42" s="24"/>
      <c r="BP42" s="24">
        <f t="shared" si="30"/>
        <v>0</v>
      </c>
      <c r="BQ42" s="24"/>
      <c r="BR42" s="24">
        <f t="shared" si="31"/>
        <v>0</v>
      </c>
      <c r="BS42" s="24"/>
      <c r="BT42" s="24">
        <f t="shared" si="32"/>
        <v>0</v>
      </c>
      <c r="BU42" s="24"/>
      <c r="BV42" s="24">
        <f t="shared" si="33"/>
        <v>0</v>
      </c>
      <c r="BW42" s="4" t="s">
        <v>54</v>
      </c>
      <c r="BY42" s="39"/>
    </row>
    <row r="43" ht="17.25">
      <c r="A43" s="20"/>
      <c r="B43" s="40" t="s">
        <v>55</v>
      </c>
      <c r="C43" s="38" t="s">
        <v>30</v>
      </c>
      <c r="D43" s="23">
        <v>500584.59999999998</v>
      </c>
      <c r="E43" s="23"/>
      <c r="F43" s="24">
        <f t="shared" si="34"/>
        <v>500584.59999999998</v>
      </c>
      <c r="G43" s="23">
        <v>-50058.459999999999</v>
      </c>
      <c r="H43" s="24">
        <f t="shared" si="35"/>
        <v>450526.13999999996</v>
      </c>
      <c r="I43" s="23"/>
      <c r="J43" s="24">
        <f t="shared" si="36"/>
        <v>450526.13999999996</v>
      </c>
      <c r="K43" s="23"/>
      <c r="L43" s="24">
        <f t="shared" si="3"/>
        <v>450526.13999999996</v>
      </c>
      <c r="M43" s="23"/>
      <c r="N43" s="24">
        <f t="shared" si="4"/>
        <v>450526.13999999996</v>
      </c>
      <c r="O43" s="23"/>
      <c r="P43" s="24">
        <f t="shared" si="5"/>
        <v>450526.13999999996</v>
      </c>
      <c r="Q43" s="23"/>
      <c r="R43" s="24">
        <f t="shared" si="6"/>
        <v>450526.13999999996</v>
      </c>
      <c r="S43" s="24"/>
      <c r="T43" s="24">
        <f t="shared" si="7"/>
        <v>450526.13999999996</v>
      </c>
      <c r="U43" s="24"/>
      <c r="V43" s="24">
        <f t="shared" si="8"/>
        <v>450526.13999999996</v>
      </c>
      <c r="W43" s="24"/>
      <c r="X43" s="24">
        <f t="shared" si="9"/>
        <v>450526.13999999996</v>
      </c>
      <c r="Y43" s="24"/>
      <c r="Z43" s="24">
        <f t="shared" si="10"/>
        <v>450526.13999999996</v>
      </c>
      <c r="AA43" s="24"/>
      <c r="AB43" s="24">
        <f t="shared" si="11"/>
        <v>450526.13999999996</v>
      </c>
      <c r="AC43" s="24"/>
      <c r="AD43" s="24">
        <f t="shared" si="12"/>
        <v>450526.13999999996</v>
      </c>
      <c r="AE43" s="24">
        <v>0</v>
      </c>
      <c r="AF43" s="23"/>
      <c r="AG43" s="24">
        <f t="shared" si="13"/>
        <v>0</v>
      </c>
      <c r="AH43" s="23"/>
      <c r="AI43" s="24">
        <f t="shared" si="14"/>
        <v>0</v>
      </c>
      <c r="AJ43" s="23"/>
      <c r="AK43" s="24">
        <f t="shared" si="15"/>
        <v>0</v>
      </c>
      <c r="AL43" s="23"/>
      <c r="AM43" s="24">
        <f t="shared" si="16"/>
        <v>0</v>
      </c>
      <c r="AN43" s="23"/>
      <c r="AO43" s="24">
        <f t="shared" si="17"/>
        <v>0</v>
      </c>
      <c r="AP43" s="23"/>
      <c r="AQ43" s="24">
        <f t="shared" si="18"/>
        <v>0</v>
      </c>
      <c r="AR43" s="23"/>
      <c r="AS43" s="24">
        <f t="shared" si="19"/>
        <v>0</v>
      </c>
      <c r="AT43" s="24"/>
      <c r="AU43" s="24">
        <f t="shared" si="20"/>
        <v>0</v>
      </c>
      <c r="AV43" s="24"/>
      <c r="AW43" s="24">
        <f t="shared" si="21"/>
        <v>0</v>
      </c>
      <c r="AX43" s="24"/>
      <c r="AY43" s="24">
        <f t="shared" si="22"/>
        <v>0</v>
      </c>
      <c r="AZ43" s="24"/>
      <c r="BA43" s="24">
        <f t="shared" si="23"/>
        <v>0</v>
      </c>
      <c r="BB43" s="24"/>
      <c r="BC43" s="24">
        <f t="shared" si="24"/>
        <v>0</v>
      </c>
      <c r="BD43" s="24">
        <v>0</v>
      </c>
      <c r="BE43" s="23"/>
      <c r="BF43" s="24">
        <f t="shared" si="25"/>
        <v>0</v>
      </c>
      <c r="BG43" s="23"/>
      <c r="BH43" s="24">
        <f t="shared" si="26"/>
        <v>0</v>
      </c>
      <c r="BI43" s="23"/>
      <c r="BJ43" s="24">
        <f t="shared" si="27"/>
        <v>0</v>
      </c>
      <c r="BK43" s="23"/>
      <c r="BL43" s="24">
        <f t="shared" si="28"/>
        <v>0</v>
      </c>
      <c r="BM43" s="23"/>
      <c r="BN43" s="25">
        <f t="shared" si="29"/>
        <v>0</v>
      </c>
      <c r="BO43" s="24"/>
      <c r="BP43" s="24">
        <f t="shared" si="30"/>
        <v>0</v>
      </c>
      <c r="BQ43" s="24"/>
      <c r="BR43" s="24">
        <f t="shared" si="31"/>
        <v>0</v>
      </c>
      <c r="BS43" s="24"/>
      <c r="BT43" s="24">
        <f t="shared" si="32"/>
        <v>0</v>
      </c>
      <c r="BU43" s="24"/>
      <c r="BV43" s="24">
        <f t="shared" si="33"/>
        <v>0</v>
      </c>
      <c r="BW43" s="4" t="s">
        <v>56</v>
      </c>
      <c r="BY43" s="39"/>
    </row>
    <row r="44" ht="17.25">
      <c r="A44" s="20"/>
      <c r="B44" s="37" t="s">
        <v>36</v>
      </c>
      <c r="C44" s="38" t="s">
        <v>30</v>
      </c>
      <c r="D44" s="23"/>
      <c r="E44" s="23"/>
      <c r="F44" s="24"/>
      <c r="G44" s="23">
        <v>364911.96000000002</v>
      </c>
      <c r="H44" s="24">
        <f t="shared" si="35"/>
        <v>364911.96000000002</v>
      </c>
      <c r="I44" s="23"/>
      <c r="J44" s="24">
        <f t="shared" si="36"/>
        <v>364911.96000000002</v>
      </c>
      <c r="K44" s="23">
        <v>187884.84899999999</v>
      </c>
      <c r="L44" s="24">
        <f t="shared" si="3"/>
        <v>552796.80900000001</v>
      </c>
      <c r="M44" s="23"/>
      <c r="N44" s="24">
        <f t="shared" si="4"/>
        <v>552796.80900000001</v>
      </c>
      <c r="O44" s="23"/>
      <c r="P44" s="24">
        <f t="shared" si="5"/>
        <v>552796.80900000001</v>
      </c>
      <c r="Q44" s="23"/>
      <c r="R44" s="24">
        <f t="shared" si="6"/>
        <v>552796.80900000001</v>
      </c>
      <c r="S44" s="24"/>
      <c r="T44" s="24">
        <f t="shared" si="7"/>
        <v>552796.80900000001</v>
      </c>
      <c r="U44" s="24"/>
      <c r="V44" s="24">
        <f t="shared" si="8"/>
        <v>552796.80900000001</v>
      </c>
      <c r="W44" s="24"/>
      <c r="X44" s="24">
        <f t="shared" si="9"/>
        <v>552796.80900000001</v>
      </c>
      <c r="Y44" s="24"/>
      <c r="Z44" s="24">
        <f t="shared" si="10"/>
        <v>552796.80900000001</v>
      </c>
      <c r="AA44" s="24"/>
      <c r="AB44" s="24">
        <f t="shared" si="11"/>
        <v>552796.80900000001</v>
      </c>
      <c r="AC44" s="24">
        <v>-2803.857</v>
      </c>
      <c r="AD44" s="24">
        <f t="shared" si="12"/>
        <v>549992.95200000005</v>
      </c>
      <c r="AE44" s="24"/>
      <c r="AF44" s="23"/>
      <c r="AG44" s="24"/>
      <c r="AH44" s="23"/>
      <c r="AI44" s="24">
        <f t="shared" si="14"/>
        <v>0</v>
      </c>
      <c r="AJ44" s="23"/>
      <c r="AK44" s="24">
        <f t="shared" si="15"/>
        <v>0</v>
      </c>
      <c r="AL44" s="23"/>
      <c r="AM44" s="24">
        <f t="shared" si="16"/>
        <v>0</v>
      </c>
      <c r="AN44" s="23"/>
      <c r="AO44" s="24">
        <f t="shared" si="17"/>
        <v>0</v>
      </c>
      <c r="AP44" s="23"/>
      <c r="AQ44" s="24">
        <f t="shared" si="18"/>
        <v>0</v>
      </c>
      <c r="AR44" s="23"/>
      <c r="AS44" s="24">
        <f t="shared" si="19"/>
        <v>0</v>
      </c>
      <c r="AT44" s="24"/>
      <c r="AU44" s="24">
        <f t="shared" si="20"/>
        <v>0</v>
      </c>
      <c r="AV44" s="24"/>
      <c r="AW44" s="24">
        <f t="shared" si="21"/>
        <v>0</v>
      </c>
      <c r="AX44" s="24"/>
      <c r="AY44" s="24">
        <f t="shared" si="22"/>
        <v>0</v>
      </c>
      <c r="AZ44" s="24"/>
      <c r="BA44" s="24">
        <f t="shared" si="23"/>
        <v>0</v>
      </c>
      <c r="BB44" s="24"/>
      <c r="BC44" s="24">
        <f t="shared" si="24"/>
        <v>0</v>
      </c>
      <c r="BD44" s="24"/>
      <c r="BE44" s="23"/>
      <c r="BF44" s="24"/>
      <c r="BG44" s="23"/>
      <c r="BH44" s="24">
        <f t="shared" si="26"/>
        <v>0</v>
      </c>
      <c r="BI44" s="23"/>
      <c r="BJ44" s="24">
        <f t="shared" si="27"/>
        <v>0</v>
      </c>
      <c r="BK44" s="23"/>
      <c r="BL44" s="24">
        <f t="shared" si="28"/>
        <v>0</v>
      </c>
      <c r="BM44" s="23"/>
      <c r="BN44" s="25">
        <f t="shared" si="29"/>
        <v>0</v>
      </c>
      <c r="BO44" s="24"/>
      <c r="BP44" s="24">
        <f t="shared" si="30"/>
        <v>0</v>
      </c>
      <c r="BQ44" s="24"/>
      <c r="BR44" s="24">
        <f t="shared" si="31"/>
        <v>0</v>
      </c>
      <c r="BS44" s="24"/>
      <c r="BT44" s="24">
        <f t="shared" si="32"/>
        <v>0</v>
      </c>
      <c r="BU44" s="24"/>
      <c r="BV44" s="24">
        <f t="shared" si="33"/>
        <v>0</v>
      </c>
      <c r="BW44" s="4" t="s">
        <v>53</v>
      </c>
      <c r="BY44" s="39"/>
    </row>
    <row r="45" ht="51.75">
      <c r="A45" s="20" t="s">
        <v>57</v>
      </c>
      <c r="B45" s="40" t="s">
        <v>58</v>
      </c>
      <c r="C45" s="37" t="s">
        <v>39</v>
      </c>
      <c r="D45" s="23">
        <v>25000</v>
      </c>
      <c r="E45" s="23"/>
      <c r="F45" s="24">
        <f t="shared" si="34"/>
        <v>25000</v>
      </c>
      <c r="G45" s="23">
        <f>G47+G49</f>
        <v>186763.856</v>
      </c>
      <c r="H45" s="24">
        <f t="shared" si="35"/>
        <v>211763.856</v>
      </c>
      <c r="I45" s="23">
        <f>I47+I49</f>
        <v>0</v>
      </c>
      <c r="J45" s="24">
        <f t="shared" si="36"/>
        <v>211763.856</v>
      </c>
      <c r="K45" s="23">
        <f>K47+K49+K48</f>
        <v>-48973.177000000003</v>
      </c>
      <c r="L45" s="24">
        <f t="shared" si="3"/>
        <v>162790.679</v>
      </c>
      <c r="M45" s="23">
        <f>M47+M49+M48</f>
        <v>0</v>
      </c>
      <c r="N45" s="24">
        <f t="shared" si="4"/>
        <v>162790.679</v>
      </c>
      <c r="O45" s="23">
        <f>O47+O49+O48</f>
        <v>0</v>
      </c>
      <c r="P45" s="24">
        <f t="shared" si="5"/>
        <v>162790.679</v>
      </c>
      <c r="Q45" s="23">
        <f>Q47+Q49+Q48</f>
        <v>0</v>
      </c>
      <c r="R45" s="24">
        <f t="shared" si="6"/>
        <v>162790.679</v>
      </c>
      <c r="S45" s="24">
        <f>S47+S49+S48</f>
        <v>0</v>
      </c>
      <c r="T45" s="24">
        <f t="shared" si="7"/>
        <v>162790.679</v>
      </c>
      <c r="U45" s="24">
        <f>U47+U49+U48</f>
        <v>0</v>
      </c>
      <c r="V45" s="24">
        <f t="shared" si="8"/>
        <v>162790.679</v>
      </c>
      <c r="W45" s="24">
        <f>W47+W49+W48</f>
        <v>0</v>
      </c>
      <c r="X45" s="24">
        <f t="shared" si="9"/>
        <v>162790.679</v>
      </c>
      <c r="Y45" s="24">
        <f>Y47+Y49+Y48</f>
        <v>0</v>
      </c>
      <c r="Z45" s="24">
        <f t="shared" si="10"/>
        <v>162790.679</v>
      </c>
      <c r="AA45" s="24">
        <f>AA47+AA49+AA48</f>
        <v>0</v>
      </c>
      <c r="AB45" s="24">
        <f t="shared" si="11"/>
        <v>162790.679</v>
      </c>
      <c r="AC45" s="24">
        <f>AC47+AC49+AC48</f>
        <v>0</v>
      </c>
      <c r="AD45" s="24">
        <f t="shared" si="12"/>
        <v>162790.679</v>
      </c>
      <c r="AE45" s="24">
        <v>100000</v>
      </c>
      <c r="AF45" s="23"/>
      <c r="AG45" s="24">
        <f t="shared" si="13"/>
        <v>100000</v>
      </c>
      <c r="AH45" s="23">
        <f>AH47+AH49</f>
        <v>409465.24400000001</v>
      </c>
      <c r="AI45" s="24">
        <f t="shared" si="14"/>
        <v>509465.24400000001</v>
      </c>
      <c r="AJ45" s="23">
        <f>AJ47+AJ49+AJ48</f>
        <v>48973.176999999996</v>
      </c>
      <c r="AK45" s="24">
        <f t="shared" si="15"/>
        <v>558438.42099999997</v>
      </c>
      <c r="AL45" s="23">
        <f>AL47+AL49+AL48</f>
        <v>0</v>
      </c>
      <c r="AM45" s="24">
        <f t="shared" si="16"/>
        <v>558438.42099999997</v>
      </c>
      <c r="AN45" s="23">
        <f>AN47+AN49+AN48</f>
        <v>0</v>
      </c>
      <c r="AO45" s="24">
        <f t="shared" si="17"/>
        <v>558438.42099999997</v>
      </c>
      <c r="AP45" s="23">
        <f>AP47+AP49+AP48</f>
        <v>0</v>
      </c>
      <c r="AQ45" s="24">
        <f t="shared" si="18"/>
        <v>558438.42099999997</v>
      </c>
      <c r="AR45" s="23">
        <f>AR47+AR49+AR48</f>
        <v>0</v>
      </c>
      <c r="AS45" s="24">
        <f t="shared" si="19"/>
        <v>558438.42099999997</v>
      </c>
      <c r="AT45" s="24">
        <f>AT47+AT49+AT48</f>
        <v>0</v>
      </c>
      <c r="AU45" s="24">
        <f t="shared" si="20"/>
        <v>558438.42099999997</v>
      </c>
      <c r="AV45" s="24">
        <f>AV47+AV49+AV48</f>
        <v>0</v>
      </c>
      <c r="AW45" s="24">
        <f t="shared" si="21"/>
        <v>558438.42099999997</v>
      </c>
      <c r="AX45" s="24">
        <f>AX47+AX49+AX48</f>
        <v>0</v>
      </c>
      <c r="AY45" s="24">
        <f t="shared" si="22"/>
        <v>558438.42099999997</v>
      </c>
      <c r="AZ45" s="24">
        <f>AZ47+AZ49+AZ48</f>
        <v>0</v>
      </c>
      <c r="BA45" s="24">
        <f t="shared" si="23"/>
        <v>558438.42099999997</v>
      </c>
      <c r="BB45" s="24">
        <f>BB47+BB49+BB48</f>
        <v>0</v>
      </c>
      <c r="BC45" s="24">
        <f t="shared" si="24"/>
        <v>558438.42099999997</v>
      </c>
      <c r="BD45" s="24">
        <v>757100.69999999995</v>
      </c>
      <c r="BE45" s="23"/>
      <c r="BF45" s="24">
        <f t="shared" si="25"/>
        <v>757100.69999999995</v>
      </c>
      <c r="BG45" s="23">
        <f>BG47+BG49</f>
        <v>-11041.07</v>
      </c>
      <c r="BH45" s="24">
        <f t="shared" si="26"/>
        <v>746059.63</v>
      </c>
      <c r="BI45" s="23">
        <f>BI47+BI49+BI48</f>
        <v>0</v>
      </c>
      <c r="BJ45" s="24">
        <f t="shared" si="27"/>
        <v>746059.63</v>
      </c>
      <c r="BK45" s="23">
        <f>BK47+BK49+BK48</f>
        <v>0</v>
      </c>
      <c r="BL45" s="24">
        <f t="shared" si="28"/>
        <v>746059.63</v>
      </c>
      <c r="BM45" s="23">
        <f>BM47+BM49+BM48</f>
        <v>0</v>
      </c>
      <c r="BN45" s="25">
        <f t="shared" si="29"/>
        <v>746059.63</v>
      </c>
      <c r="BO45" s="24">
        <f>BO47+BO49+BO48</f>
        <v>0</v>
      </c>
      <c r="BP45" s="24">
        <f t="shared" si="30"/>
        <v>746059.63</v>
      </c>
      <c r="BQ45" s="24">
        <f>BQ47+BQ49+BQ48</f>
        <v>0</v>
      </c>
      <c r="BR45" s="24">
        <f t="shared" si="31"/>
        <v>746059.63</v>
      </c>
      <c r="BS45" s="24">
        <f>BS47+BS49+BS48</f>
        <v>0</v>
      </c>
      <c r="BT45" s="24">
        <f t="shared" si="32"/>
        <v>746059.63</v>
      </c>
      <c r="BU45" s="24">
        <f>BU47+BU49+BU48</f>
        <v>0</v>
      </c>
      <c r="BV45" s="24">
        <f t="shared" si="33"/>
        <v>746059.63</v>
      </c>
      <c r="BY45" s="39"/>
    </row>
    <row r="46" ht="17.25">
      <c r="A46" s="60"/>
      <c r="B46" s="40" t="s">
        <v>31</v>
      </c>
      <c r="C46" s="37"/>
      <c r="D46" s="23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3"/>
      <c r="AG46" s="24"/>
      <c r="AH46" s="23"/>
      <c r="AI46" s="24"/>
      <c r="AJ46" s="23"/>
      <c r="AK46" s="24"/>
      <c r="AL46" s="23"/>
      <c r="AM46" s="24"/>
      <c r="AN46" s="23"/>
      <c r="AO46" s="24"/>
      <c r="AP46" s="23"/>
      <c r="AQ46" s="24"/>
      <c r="AR46" s="23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3"/>
      <c r="BF46" s="24"/>
      <c r="BG46" s="23"/>
      <c r="BH46" s="24"/>
      <c r="BI46" s="23"/>
      <c r="BJ46" s="24"/>
      <c r="BK46" s="23"/>
      <c r="BL46" s="24"/>
      <c r="BM46" s="23"/>
      <c r="BN46" s="25"/>
      <c r="BO46" s="24"/>
      <c r="BP46" s="24"/>
      <c r="BQ46" s="24"/>
      <c r="BR46" s="24"/>
      <c r="BS46" s="24"/>
      <c r="BT46" s="24"/>
      <c r="BU46" s="24"/>
      <c r="BV46" s="24"/>
      <c r="BY46" s="39"/>
    </row>
    <row r="47" ht="17.25" hidden="1">
      <c r="A47" s="61"/>
      <c r="B47" s="42" t="s">
        <v>32</v>
      </c>
      <c r="C47" s="43"/>
      <c r="D47" s="44"/>
      <c r="E47" s="45"/>
      <c r="F47" s="46">
        <v>25000</v>
      </c>
      <c r="G47" s="45">
        <v>-25000</v>
      </c>
      <c r="H47" s="46">
        <f t="shared" si="35"/>
        <v>0</v>
      </c>
      <c r="I47" s="45"/>
      <c r="J47" s="46">
        <f t="shared" si="36"/>
        <v>0</v>
      </c>
      <c r="K47" s="45"/>
      <c r="L47" s="46">
        <f t="shared" si="3"/>
        <v>0</v>
      </c>
      <c r="M47" s="45"/>
      <c r="N47" s="46">
        <f t="shared" si="4"/>
        <v>0</v>
      </c>
      <c r="O47" s="45"/>
      <c r="P47" s="46">
        <f t="shared" si="5"/>
        <v>0</v>
      </c>
      <c r="Q47" s="45"/>
      <c r="R47" s="46">
        <f t="shared" si="6"/>
        <v>0</v>
      </c>
      <c r="S47" s="46"/>
      <c r="T47" s="46">
        <f t="shared" si="7"/>
        <v>0</v>
      </c>
      <c r="U47" s="46"/>
      <c r="V47" s="46">
        <f t="shared" si="8"/>
        <v>0</v>
      </c>
      <c r="W47" s="47"/>
      <c r="X47" s="46">
        <f t="shared" si="9"/>
        <v>0</v>
      </c>
      <c r="Y47" s="24"/>
      <c r="Z47" s="46">
        <f t="shared" si="10"/>
        <v>0</v>
      </c>
      <c r="AA47" s="24"/>
      <c r="AB47" s="46">
        <f t="shared" si="11"/>
        <v>0</v>
      </c>
      <c r="AC47" s="47"/>
      <c r="AD47" s="46">
        <f t="shared" si="12"/>
        <v>0</v>
      </c>
      <c r="AE47" s="48"/>
      <c r="AF47" s="45"/>
      <c r="AG47" s="46">
        <v>100000</v>
      </c>
      <c r="AH47" s="45">
        <v>409465.24400000001</v>
      </c>
      <c r="AI47" s="46">
        <f t="shared" si="14"/>
        <v>509465.24400000001</v>
      </c>
      <c r="AJ47" s="45">
        <f>-142000+48973.177</f>
        <v>-93026.823000000004</v>
      </c>
      <c r="AK47" s="46">
        <f t="shared" si="15"/>
        <v>416438.42099999997</v>
      </c>
      <c r="AL47" s="45"/>
      <c r="AM47" s="46">
        <f t="shared" si="16"/>
        <v>416438.42099999997</v>
      </c>
      <c r="AN47" s="45"/>
      <c r="AO47" s="46">
        <f t="shared" si="17"/>
        <v>416438.42099999997</v>
      </c>
      <c r="AP47" s="45"/>
      <c r="AQ47" s="46">
        <f t="shared" si="18"/>
        <v>416438.42099999997</v>
      </c>
      <c r="AR47" s="45"/>
      <c r="AS47" s="46">
        <f t="shared" si="19"/>
        <v>416438.42099999997</v>
      </c>
      <c r="AT47" s="46"/>
      <c r="AU47" s="46">
        <f t="shared" si="20"/>
        <v>416438.42099999997</v>
      </c>
      <c r="AV47" s="46"/>
      <c r="AW47" s="46">
        <f t="shared" si="21"/>
        <v>416438.42099999997</v>
      </c>
      <c r="AX47" s="47"/>
      <c r="AY47" s="46">
        <f t="shared" si="22"/>
        <v>416438.42099999997</v>
      </c>
      <c r="AZ47" s="24"/>
      <c r="BA47" s="46">
        <f t="shared" si="23"/>
        <v>416438.42099999997</v>
      </c>
      <c r="BB47" s="47"/>
      <c r="BC47" s="46">
        <f t="shared" si="24"/>
        <v>416438.42099999997</v>
      </c>
      <c r="BD47" s="48"/>
      <c r="BE47" s="44"/>
      <c r="BF47" s="46">
        <v>757100.69999999995</v>
      </c>
      <c r="BG47" s="45">
        <v>-11041.07</v>
      </c>
      <c r="BH47" s="46">
        <f t="shared" si="26"/>
        <v>746059.63</v>
      </c>
      <c r="BI47" s="45"/>
      <c r="BJ47" s="46">
        <f t="shared" si="27"/>
        <v>746059.63</v>
      </c>
      <c r="BK47" s="45"/>
      <c r="BL47" s="46">
        <f t="shared" si="28"/>
        <v>746059.63</v>
      </c>
      <c r="BM47" s="45"/>
      <c r="BN47" s="49">
        <f t="shared" si="29"/>
        <v>746059.63</v>
      </c>
      <c r="BO47" s="46"/>
      <c r="BP47" s="46">
        <f t="shared" si="30"/>
        <v>746059.63</v>
      </c>
      <c r="BQ47" s="47"/>
      <c r="BR47" s="46">
        <f t="shared" si="31"/>
        <v>746059.63</v>
      </c>
      <c r="BS47" s="24"/>
      <c r="BT47" s="46">
        <f t="shared" si="32"/>
        <v>746059.63</v>
      </c>
      <c r="BU47" s="47"/>
      <c r="BV47" s="46">
        <f t="shared" si="33"/>
        <v>746059.63</v>
      </c>
      <c r="BW47" s="50" t="s">
        <v>59</v>
      </c>
      <c r="BX47" s="51" t="s">
        <v>33</v>
      </c>
      <c r="BY47" s="52"/>
    </row>
    <row r="48" ht="17.25">
      <c r="A48" s="60"/>
      <c r="B48" s="40" t="s">
        <v>34</v>
      </c>
      <c r="C48" s="58" t="s">
        <v>30</v>
      </c>
      <c r="D48" s="23"/>
      <c r="E48" s="23"/>
      <c r="F48" s="24"/>
      <c r="G48" s="23"/>
      <c r="H48" s="24"/>
      <c r="I48" s="23"/>
      <c r="J48" s="24"/>
      <c r="K48" s="23"/>
      <c r="L48" s="24">
        <f t="shared" si="3"/>
        <v>0</v>
      </c>
      <c r="M48" s="23"/>
      <c r="N48" s="24">
        <f t="shared" si="4"/>
        <v>0</v>
      </c>
      <c r="O48" s="23"/>
      <c r="P48" s="24">
        <f t="shared" si="5"/>
        <v>0</v>
      </c>
      <c r="Q48" s="23"/>
      <c r="R48" s="24">
        <f t="shared" si="6"/>
        <v>0</v>
      </c>
      <c r="S48" s="24"/>
      <c r="T48" s="24">
        <f t="shared" si="7"/>
        <v>0</v>
      </c>
      <c r="U48" s="24"/>
      <c r="V48" s="24">
        <f t="shared" si="8"/>
        <v>0</v>
      </c>
      <c r="W48" s="24"/>
      <c r="X48" s="24">
        <f t="shared" si="9"/>
        <v>0</v>
      </c>
      <c r="Y48" s="24"/>
      <c r="Z48" s="24">
        <f t="shared" si="10"/>
        <v>0</v>
      </c>
      <c r="AA48" s="24"/>
      <c r="AB48" s="24">
        <f t="shared" si="11"/>
        <v>0</v>
      </c>
      <c r="AC48" s="24"/>
      <c r="AD48" s="24">
        <f t="shared" si="12"/>
        <v>0</v>
      </c>
      <c r="AE48" s="24"/>
      <c r="AF48" s="23"/>
      <c r="AG48" s="24"/>
      <c r="AH48" s="23"/>
      <c r="AI48" s="24"/>
      <c r="AJ48" s="23">
        <v>142000</v>
      </c>
      <c r="AK48" s="24">
        <f t="shared" si="15"/>
        <v>142000</v>
      </c>
      <c r="AL48" s="23"/>
      <c r="AM48" s="24">
        <f t="shared" si="16"/>
        <v>142000</v>
      </c>
      <c r="AN48" s="23"/>
      <c r="AO48" s="24">
        <f t="shared" si="17"/>
        <v>142000</v>
      </c>
      <c r="AP48" s="23"/>
      <c r="AQ48" s="24">
        <f t="shared" si="18"/>
        <v>142000</v>
      </c>
      <c r="AR48" s="23"/>
      <c r="AS48" s="24">
        <f t="shared" si="19"/>
        <v>142000</v>
      </c>
      <c r="AT48" s="24"/>
      <c r="AU48" s="24">
        <f t="shared" si="20"/>
        <v>142000</v>
      </c>
      <c r="AV48" s="24"/>
      <c r="AW48" s="24">
        <f t="shared" si="21"/>
        <v>142000</v>
      </c>
      <c r="AX48" s="24"/>
      <c r="AY48" s="24">
        <f t="shared" si="22"/>
        <v>142000</v>
      </c>
      <c r="AZ48" s="24"/>
      <c r="BA48" s="24">
        <f t="shared" si="23"/>
        <v>142000</v>
      </c>
      <c r="BB48" s="24"/>
      <c r="BC48" s="24">
        <f t="shared" si="24"/>
        <v>142000</v>
      </c>
      <c r="BD48" s="24"/>
      <c r="BE48" s="23"/>
      <c r="BF48" s="24"/>
      <c r="BG48" s="23"/>
      <c r="BH48" s="24"/>
      <c r="BI48" s="23"/>
      <c r="BJ48" s="24">
        <f t="shared" si="27"/>
        <v>0</v>
      </c>
      <c r="BK48" s="23"/>
      <c r="BL48" s="24">
        <f t="shared" si="28"/>
        <v>0</v>
      </c>
      <c r="BM48" s="23"/>
      <c r="BN48" s="25">
        <f t="shared" si="29"/>
        <v>0</v>
      </c>
      <c r="BO48" s="24"/>
      <c r="BP48" s="24">
        <f t="shared" si="30"/>
        <v>0</v>
      </c>
      <c r="BQ48" s="24"/>
      <c r="BR48" s="24">
        <f t="shared" si="31"/>
        <v>0</v>
      </c>
      <c r="BS48" s="24"/>
      <c r="BT48" s="24">
        <f t="shared" si="32"/>
        <v>0</v>
      </c>
      <c r="BU48" s="24"/>
      <c r="BV48" s="24">
        <f t="shared" si="33"/>
        <v>0</v>
      </c>
      <c r="BW48" s="4" t="s">
        <v>50</v>
      </c>
      <c r="BY48" s="39"/>
    </row>
    <row r="49" ht="17.25">
      <c r="A49" s="60"/>
      <c r="B49" s="37" t="s">
        <v>36</v>
      </c>
      <c r="C49" s="58" t="s">
        <v>30</v>
      </c>
      <c r="D49" s="23"/>
      <c r="E49" s="23"/>
      <c r="F49" s="24"/>
      <c r="G49" s="23">
        <v>211763.856</v>
      </c>
      <c r="H49" s="24">
        <f t="shared" si="35"/>
        <v>211763.856</v>
      </c>
      <c r="I49" s="23"/>
      <c r="J49" s="24">
        <f t="shared" si="36"/>
        <v>211763.856</v>
      </c>
      <c r="K49" s="23">
        <v>-48973.177000000003</v>
      </c>
      <c r="L49" s="24">
        <f t="shared" si="3"/>
        <v>162790.679</v>
      </c>
      <c r="M49" s="23"/>
      <c r="N49" s="24">
        <f t="shared" si="4"/>
        <v>162790.679</v>
      </c>
      <c r="O49" s="23"/>
      <c r="P49" s="24">
        <f t="shared" si="5"/>
        <v>162790.679</v>
      </c>
      <c r="Q49" s="23"/>
      <c r="R49" s="24">
        <f t="shared" si="6"/>
        <v>162790.679</v>
      </c>
      <c r="S49" s="24"/>
      <c r="T49" s="24">
        <f t="shared" si="7"/>
        <v>162790.679</v>
      </c>
      <c r="U49" s="24"/>
      <c r="V49" s="24">
        <f t="shared" si="8"/>
        <v>162790.679</v>
      </c>
      <c r="W49" s="24"/>
      <c r="X49" s="24">
        <f t="shared" si="9"/>
        <v>162790.679</v>
      </c>
      <c r="Y49" s="24"/>
      <c r="Z49" s="24">
        <f t="shared" si="10"/>
        <v>162790.679</v>
      </c>
      <c r="AA49" s="24"/>
      <c r="AB49" s="24">
        <f t="shared" si="11"/>
        <v>162790.679</v>
      </c>
      <c r="AC49" s="24"/>
      <c r="AD49" s="24">
        <f t="shared" si="12"/>
        <v>162790.679</v>
      </c>
      <c r="AE49" s="24"/>
      <c r="AF49" s="23"/>
      <c r="AG49" s="24"/>
      <c r="AH49" s="23"/>
      <c r="AI49" s="24">
        <f t="shared" si="14"/>
        <v>0</v>
      </c>
      <c r="AJ49" s="23"/>
      <c r="AK49" s="24">
        <f t="shared" si="15"/>
        <v>0</v>
      </c>
      <c r="AL49" s="23"/>
      <c r="AM49" s="24">
        <f t="shared" si="16"/>
        <v>0</v>
      </c>
      <c r="AN49" s="23"/>
      <c r="AO49" s="24">
        <f t="shared" si="17"/>
        <v>0</v>
      </c>
      <c r="AP49" s="23"/>
      <c r="AQ49" s="24">
        <f t="shared" si="18"/>
        <v>0</v>
      </c>
      <c r="AR49" s="23"/>
      <c r="AS49" s="24">
        <f t="shared" si="19"/>
        <v>0</v>
      </c>
      <c r="AT49" s="24"/>
      <c r="AU49" s="24">
        <f t="shared" si="20"/>
        <v>0</v>
      </c>
      <c r="AV49" s="24"/>
      <c r="AW49" s="24">
        <f t="shared" si="21"/>
        <v>0</v>
      </c>
      <c r="AX49" s="24"/>
      <c r="AY49" s="24">
        <f t="shared" si="22"/>
        <v>0</v>
      </c>
      <c r="AZ49" s="24"/>
      <c r="BA49" s="24">
        <f t="shared" si="23"/>
        <v>0</v>
      </c>
      <c r="BB49" s="24"/>
      <c r="BC49" s="24">
        <f t="shared" si="24"/>
        <v>0</v>
      </c>
      <c r="BD49" s="24"/>
      <c r="BE49" s="23"/>
      <c r="BF49" s="24"/>
      <c r="BG49" s="23"/>
      <c r="BH49" s="24">
        <f t="shared" si="26"/>
        <v>0</v>
      </c>
      <c r="BI49" s="23"/>
      <c r="BJ49" s="24">
        <f t="shared" si="27"/>
        <v>0</v>
      </c>
      <c r="BK49" s="23"/>
      <c r="BL49" s="24">
        <f t="shared" si="28"/>
        <v>0</v>
      </c>
      <c r="BM49" s="23"/>
      <c r="BN49" s="25">
        <f t="shared" si="29"/>
        <v>0</v>
      </c>
      <c r="BO49" s="24"/>
      <c r="BP49" s="24">
        <f t="shared" si="30"/>
        <v>0</v>
      </c>
      <c r="BQ49" s="24"/>
      <c r="BR49" s="24">
        <f t="shared" si="31"/>
        <v>0</v>
      </c>
      <c r="BS49" s="24"/>
      <c r="BT49" s="24">
        <f t="shared" si="32"/>
        <v>0</v>
      </c>
      <c r="BU49" s="24"/>
      <c r="BV49" s="24">
        <f t="shared" si="33"/>
        <v>0</v>
      </c>
      <c r="BW49" s="4" t="s">
        <v>59</v>
      </c>
      <c r="BY49" s="39"/>
    </row>
    <row r="50" ht="51.75" customHeight="1">
      <c r="A50" s="53" t="s">
        <v>60</v>
      </c>
      <c r="B50" s="37" t="s">
        <v>61</v>
      </c>
      <c r="C50" s="37" t="s">
        <v>39</v>
      </c>
      <c r="D50" s="23">
        <v>157309.60000000001</v>
      </c>
      <c r="E50" s="23"/>
      <c r="F50" s="24">
        <f t="shared" si="34"/>
        <v>157309.60000000001</v>
      </c>
      <c r="G50" s="23">
        <v>6917.7399999999998</v>
      </c>
      <c r="H50" s="24">
        <f t="shared" si="35"/>
        <v>164227.34</v>
      </c>
      <c r="I50" s="23"/>
      <c r="J50" s="24">
        <f t="shared" si="36"/>
        <v>164227.34</v>
      </c>
      <c r="K50" s="23"/>
      <c r="L50" s="24">
        <f t="shared" si="3"/>
        <v>164227.34</v>
      </c>
      <c r="M50" s="23"/>
      <c r="N50" s="24">
        <f t="shared" si="4"/>
        <v>164227.34</v>
      </c>
      <c r="O50" s="23"/>
      <c r="P50" s="24">
        <f t="shared" si="5"/>
        <v>164227.34</v>
      </c>
      <c r="Q50" s="23">
        <v>51763.614000000001</v>
      </c>
      <c r="R50" s="24">
        <f t="shared" si="6"/>
        <v>215990.954</v>
      </c>
      <c r="S50" s="24"/>
      <c r="T50" s="24">
        <f t="shared" si="7"/>
        <v>215990.954</v>
      </c>
      <c r="U50" s="24"/>
      <c r="V50" s="24">
        <f t="shared" si="8"/>
        <v>215990.954</v>
      </c>
      <c r="W50" s="24">
        <v>-101419.864</v>
      </c>
      <c r="X50" s="24">
        <f t="shared" si="9"/>
        <v>114571.09</v>
      </c>
      <c r="Y50" s="24"/>
      <c r="Z50" s="24">
        <f t="shared" si="10"/>
        <v>114571.09</v>
      </c>
      <c r="AA50" s="24"/>
      <c r="AB50" s="24">
        <f t="shared" si="11"/>
        <v>114571.09</v>
      </c>
      <c r="AC50" s="24"/>
      <c r="AD50" s="24">
        <f t="shared" si="12"/>
        <v>114571.09</v>
      </c>
      <c r="AE50" s="24">
        <v>0</v>
      </c>
      <c r="AF50" s="23"/>
      <c r="AG50" s="24">
        <f t="shared" si="13"/>
        <v>0</v>
      </c>
      <c r="AH50" s="23"/>
      <c r="AI50" s="24">
        <f t="shared" si="14"/>
        <v>0</v>
      </c>
      <c r="AJ50" s="23"/>
      <c r="AK50" s="24">
        <f t="shared" si="15"/>
        <v>0</v>
      </c>
      <c r="AL50" s="23"/>
      <c r="AM50" s="24">
        <f t="shared" si="16"/>
        <v>0</v>
      </c>
      <c r="AN50" s="23"/>
      <c r="AO50" s="24">
        <f t="shared" si="17"/>
        <v>0</v>
      </c>
      <c r="AP50" s="23"/>
      <c r="AQ50" s="24">
        <f t="shared" si="18"/>
        <v>0</v>
      </c>
      <c r="AR50" s="23"/>
      <c r="AS50" s="24">
        <f t="shared" si="19"/>
        <v>0</v>
      </c>
      <c r="AT50" s="24"/>
      <c r="AU50" s="24">
        <f t="shared" si="20"/>
        <v>0</v>
      </c>
      <c r="AV50" s="24"/>
      <c r="AW50" s="24">
        <f t="shared" si="21"/>
        <v>0</v>
      </c>
      <c r="AX50" s="24">
        <v>101419.864</v>
      </c>
      <c r="AY50" s="24">
        <f t="shared" si="22"/>
        <v>101419.864</v>
      </c>
      <c r="AZ50" s="24"/>
      <c r="BA50" s="24">
        <f t="shared" si="23"/>
        <v>101419.864</v>
      </c>
      <c r="BB50" s="24"/>
      <c r="BC50" s="24">
        <f t="shared" si="24"/>
        <v>101419.864</v>
      </c>
      <c r="BD50" s="24">
        <v>0</v>
      </c>
      <c r="BE50" s="23"/>
      <c r="BF50" s="24">
        <f t="shared" si="25"/>
        <v>0</v>
      </c>
      <c r="BG50" s="23"/>
      <c r="BH50" s="24">
        <f t="shared" si="26"/>
        <v>0</v>
      </c>
      <c r="BI50" s="23"/>
      <c r="BJ50" s="24">
        <f t="shared" si="27"/>
        <v>0</v>
      </c>
      <c r="BK50" s="23"/>
      <c r="BL50" s="24">
        <f t="shared" si="28"/>
        <v>0</v>
      </c>
      <c r="BM50" s="23"/>
      <c r="BN50" s="25">
        <f t="shared" si="29"/>
        <v>0</v>
      </c>
      <c r="BO50" s="24"/>
      <c r="BP50" s="24">
        <f t="shared" si="30"/>
        <v>0</v>
      </c>
      <c r="BQ50" s="24"/>
      <c r="BR50" s="24">
        <f t="shared" si="31"/>
        <v>0</v>
      </c>
      <c r="BS50" s="24"/>
      <c r="BT50" s="24">
        <f t="shared" si="32"/>
        <v>0</v>
      </c>
      <c r="BU50" s="24"/>
      <c r="BV50" s="24">
        <f t="shared" si="33"/>
        <v>0</v>
      </c>
      <c r="BW50" s="4" t="s">
        <v>62</v>
      </c>
      <c r="BY50" s="39"/>
    </row>
    <row r="51" ht="34.5">
      <c r="A51" s="53"/>
      <c r="B51" s="37"/>
      <c r="C51" s="37" t="s">
        <v>45</v>
      </c>
      <c r="D51" s="23">
        <v>1534.9000000000001</v>
      </c>
      <c r="E51" s="23"/>
      <c r="F51" s="24">
        <f t="shared" si="34"/>
        <v>1534.9000000000001</v>
      </c>
      <c r="G51" s="23"/>
      <c r="H51" s="24">
        <f t="shared" si="35"/>
        <v>1534.9000000000001</v>
      </c>
      <c r="I51" s="23"/>
      <c r="J51" s="24">
        <f t="shared" si="36"/>
        <v>1534.9000000000001</v>
      </c>
      <c r="K51" s="23"/>
      <c r="L51" s="24">
        <f t="shared" si="3"/>
        <v>1534.9000000000001</v>
      </c>
      <c r="M51" s="23"/>
      <c r="N51" s="24">
        <f t="shared" si="4"/>
        <v>1534.9000000000001</v>
      </c>
      <c r="O51" s="23"/>
      <c r="P51" s="24">
        <f t="shared" si="5"/>
        <v>1534.9000000000001</v>
      </c>
      <c r="Q51" s="23"/>
      <c r="R51" s="24">
        <f t="shared" si="6"/>
        <v>1534.9000000000001</v>
      </c>
      <c r="S51" s="24"/>
      <c r="T51" s="24">
        <f t="shared" si="7"/>
        <v>1534.9000000000001</v>
      </c>
      <c r="U51" s="24"/>
      <c r="V51" s="24">
        <f t="shared" si="8"/>
        <v>1534.9000000000001</v>
      </c>
      <c r="W51" s="24"/>
      <c r="X51" s="24">
        <f t="shared" si="9"/>
        <v>1534.9000000000001</v>
      </c>
      <c r="Y51" s="24"/>
      <c r="Z51" s="24">
        <f t="shared" si="10"/>
        <v>1534.9000000000001</v>
      </c>
      <c r="AA51" s="24"/>
      <c r="AB51" s="24">
        <f t="shared" si="11"/>
        <v>1534.9000000000001</v>
      </c>
      <c r="AC51" s="24"/>
      <c r="AD51" s="24">
        <f t="shared" si="12"/>
        <v>1534.9000000000001</v>
      </c>
      <c r="AE51" s="24">
        <v>0</v>
      </c>
      <c r="AF51" s="23"/>
      <c r="AG51" s="24">
        <f t="shared" si="13"/>
        <v>0</v>
      </c>
      <c r="AH51" s="23"/>
      <c r="AI51" s="24">
        <f t="shared" si="14"/>
        <v>0</v>
      </c>
      <c r="AJ51" s="23"/>
      <c r="AK51" s="24">
        <f t="shared" si="15"/>
        <v>0</v>
      </c>
      <c r="AL51" s="23"/>
      <c r="AM51" s="24">
        <f t="shared" si="16"/>
        <v>0</v>
      </c>
      <c r="AN51" s="23"/>
      <c r="AO51" s="24">
        <f t="shared" si="17"/>
        <v>0</v>
      </c>
      <c r="AP51" s="23"/>
      <c r="AQ51" s="24">
        <f t="shared" si="18"/>
        <v>0</v>
      </c>
      <c r="AR51" s="23"/>
      <c r="AS51" s="24">
        <f t="shared" si="19"/>
        <v>0</v>
      </c>
      <c r="AT51" s="24"/>
      <c r="AU51" s="24">
        <f t="shared" si="20"/>
        <v>0</v>
      </c>
      <c r="AV51" s="24"/>
      <c r="AW51" s="24">
        <f t="shared" si="21"/>
        <v>0</v>
      </c>
      <c r="AX51" s="24"/>
      <c r="AY51" s="24">
        <f t="shared" si="22"/>
        <v>0</v>
      </c>
      <c r="AZ51" s="24"/>
      <c r="BA51" s="24">
        <f t="shared" si="23"/>
        <v>0</v>
      </c>
      <c r="BB51" s="24"/>
      <c r="BC51" s="24">
        <f t="shared" si="24"/>
        <v>0</v>
      </c>
      <c r="BD51" s="24">
        <v>0</v>
      </c>
      <c r="BE51" s="23"/>
      <c r="BF51" s="24">
        <f t="shared" si="25"/>
        <v>0</v>
      </c>
      <c r="BG51" s="23"/>
      <c r="BH51" s="24">
        <f t="shared" si="26"/>
        <v>0</v>
      </c>
      <c r="BI51" s="23"/>
      <c r="BJ51" s="24">
        <f t="shared" si="27"/>
        <v>0</v>
      </c>
      <c r="BK51" s="23"/>
      <c r="BL51" s="24">
        <f t="shared" si="28"/>
        <v>0</v>
      </c>
      <c r="BM51" s="23"/>
      <c r="BN51" s="25">
        <f t="shared" si="29"/>
        <v>0</v>
      </c>
      <c r="BO51" s="24"/>
      <c r="BP51" s="24">
        <f t="shared" si="30"/>
        <v>0</v>
      </c>
      <c r="BQ51" s="24"/>
      <c r="BR51" s="24">
        <f t="shared" si="31"/>
        <v>0</v>
      </c>
      <c r="BS51" s="24"/>
      <c r="BT51" s="24">
        <f t="shared" si="32"/>
        <v>0</v>
      </c>
      <c r="BU51" s="24"/>
      <c r="BV51" s="24">
        <f t="shared" si="33"/>
        <v>0</v>
      </c>
      <c r="BW51" s="4" t="s">
        <v>62</v>
      </c>
      <c r="BY51" s="39"/>
    </row>
    <row r="52" ht="51.75" customHeight="1">
      <c r="A52" s="53" t="s">
        <v>63</v>
      </c>
      <c r="B52" s="37" t="s">
        <v>64</v>
      </c>
      <c r="C52" s="37" t="s">
        <v>39</v>
      </c>
      <c r="D52" s="23">
        <v>122109.10000000001</v>
      </c>
      <c r="E52" s="23"/>
      <c r="F52" s="24">
        <f t="shared" si="34"/>
        <v>122109.10000000001</v>
      </c>
      <c r="G52" s="23">
        <v>65.174000000000007</v>
      </c>
      <c r="H52" s="24">
        <f t="shared" si="35"/>
        <v>122174.274</v>
      </c>
      <c r="I52" s="23"/>
      <c r="J52" s="24">
        <f t="shared" si="36"/>
        <v>122174.274</v>
      </c>
      <c r="K52" s="23"/>
      <c r="L52" s="24">
        <f t="shared" si="3"/>
        <v>122174.274</v>
      </c>
      <c r="M52" s="23"/>
      <c r="N52" s="24">
        <f t="shared" si="4"/>
        <v>122174.274</v>
      </c>
      <c r="O52" s="23"/>
      <c r="P52" s="24">
        <f t="shared" si="5"/>
        <v>122174.274</v>
      </c>
      <c r="Q52" s="23">
        <v>29993.163</v>
      </c>
      <c r="R52" s="24">
        <f t="shared" si="6"/>
        <v>152167.43700000001</v>
      </c>
      <c r="S52" s="24"/>
      <c r="T52" s="24">
        <f t="shared" si="7"/>
        <v>152167.43700000001</v>
      </c>
      <c r="U52" s="24"/>
      <c r="V52" s="24">
        <f t="shared" si="8"/>
        <v>152167.43700000001</v>
      </c>
      <c r="W52" s="24"/>
      <c r="X52" s="24">
        <f t="shared" si="9"/>
        <v>152167.43700000001</v>
      </c>
      <c r="Y52" s="24"/>
      <c r="Z52" s="24">
        <f t="shared" si="10"/>
        <v>152167.43700000001</v>
      </c>
      <c r="AA52" s="24"/>
      <c r="AB52" s="24">
        <f t="shared" si="11"/>
        <v>152167.43700000001</v>
      </c>
      <c r="AC52" s="24"/>
      <c r="AD52" s="24">
        <f t="shared" si="12"/>
        <v>152167.43700000001</v>
      </c>
      <c r="AE52" s="24">
        <v>0</v>
      </c>
      <c r="AF52" s="23"/>
      <c r="AG52" s="24">
        <f t="shared" si="13"/>
        <v>0</v>
      </c>
      <c r="AH52" s="23"/>
      <c r="AI52" s="24">
        <f t="shared" si="14"/>
        <v>0</v>
      </c>
      <c r="AJ52" s="23"/>
      <c r="AK52" s="24">
        <f t="shared" si="15"/>
        <v>0</v>
      </c>
      <c r="AL52" s="23"/>
      <c r="AM52" s="24">
        <f t="shared" si="16"/>
        <v>0</v>
      </c>
      <c r="AN52" s="23"/>
      <c r="AO52" s="24">
        <f t="shared" si="17"/>
        <v>0</v>
      </c>
      <c r="AP52" s="23"/>
      <c r="AQ52" s="24">
        <f t="shared" si="18"/>
        <v>0</v>
      </c>
      <c r="AR52" s="23"/>
      <c r="AS52" s="24">
        <f t="shared" si="19"/>
        <v>0</v>
      </c>
      <c r="AT52" s="24"/>
      <c r="AU52" s="24">
        <f t="shared" si="20"/>
        <v>0</v>
      </c>
      <c r="AV52" s="24"/>
      <c r="AW52" s="24">
        <f t="shared" si="21"/>
        <v>0</v>
      </c>
      <c r="AX52" s="24"/>
      <c r="AY52" s="24">
        <f t="shared" si="22"/>
        <v>0</v>
      </c>
      <c r="AZ52" s="24"/>
      <c r="BA52" s="24">
        <f t="shared" si="23"/>
        <v>0</v>
      </c>
      <c r="BB52" s="24"/>
      <c r="BC52" s="24">
        <f t="shared" si="24"/>
        <v>0</v>
      </c>
      <c r="BD52" s="24">
        <v>0</v>
      </c>
      <c r="BE52" s="23"/>
      <c r="BF52" s="24">
        <f t="shared" si="25"/>
        <v>0</v>
      </c>
      <c r="BG52" s="23"/>
      <c r="BH52" s="24">
        <f t="shared" si="26"/>
        <v>0</v>
      </c>
      <c r="BI52" s="23"/>
      <c r="BJ52" s="24">
        <f t="shared" si="27"/>
        <v>0</v>
      </c>
      <c r="BK52" s="23"/>
      <c r="BL52" s="24">
        <f t="shared" si="28"/>
        <v>0</v>
      </c>
      <c r="BM52" s="23"/>
      <c r="BN52" s="25">
        <f t="shared" si="29"/>
        <v>0</v>
      </c>
      <c r="BO52" s="24"/>
      <c r="BP52" s="24">
        <f t="shared" si="30"/>
        <v>0</v>
      </c>
      <c r="BQ52" s="24"/>
      <c r="BR52" s="24">
        <f t="shared" si="31"/>
        <v>0</v>
      </c>
      <c r="BS52" s="24"/>
      <c r="BT52" s="24">
        <f t="shared" si="32"/>
        <v>0</v>
      </c>
      <c r="BU52" s="24"/>
      <c r="BV52" s="24">
        <f t="shared" si="33"/>
        <v>0</v>
      </c>
      <c r="BW52" s="4" t="s">
        <v>65</v>
      </c>
      <c r="BY52" s="39"/>
    </row>
    <row r="53" ht="34.5">
      <c r="A53" s="53"/>
      <c r="B53" s="37"/>
      <c r="C53" s="37" t="s">
        <v>45</v>
      </c>
      <c r="D53" s="23">
        <v>377.30000000000001</v>
      </c>
      <c r="E53" s="23"/>
      <c r="F53" s="24">
        <f t="shared" si="34"/>
        <v>377.30000000000001</v>
      </c>
      <c r="G53" s="23"/>
      <c r="H53" s="24">
        <f t="shared" si="35"/>
        <v>377.30000000000001</v>
      </c>
      <c r="I53" s="23"/>
      <c r="J53" s="24">
        <f t="shared" si="36"/>
        <v>377.30000000000001</v>
      </c>
      <c r="K53" s="23"/>
      <c r="L53" s="24">
        <f t="shared" si="3"/>
        <v>377.30000000000001</v>
      </c>
      <c r="M53" s="23"/>
      <c r="N53" s="24">
        <f t="shared" si="4"/>
        <v>377.30000000000001</v>
      </c>
      <c r="O53" s="23"/>
      <c r="P53" s="24">
        <f t="shared" si="5"/>
        <v>377.30000000000001</v>
      </c>
      <c r="Q53" s="23"/>
      <c r="R53" s="24">
        <f t="shared" si="6"/>
        <v>377.30000000000001</v>
      </c>
      <c r="S53" s="24"/>
      <c r="T53" s="24">
        <f t="shared" si="7"/>
        <v>377.30000000000001</v>
      </c>
      <c r="U53" s="24"/>
      <c r="V53" s="24">
        <f t="shared" si="8"/>
        <v>377.30000000000001</v>
      </c>
      <c r="W53" s="24"/>
      <c r="X53" s="24">
        <f t="shared" si="9"/>
        <v>377.30000000000001</v>
      </c>
      <c r="Y53" s="24"/>
      <c r="Z53" s="24">
        <f t="shared" si="10"/>
        <v>377.30000000000001</v>
      </c>
      <c r="AA53" s="24"/>
      <c r="AB53" s="24">
        <f t="shared" si="11"/>
        <v>377.30000000000001</v>
      </c>
      <c r="AC53" s="24"/>
      <c r="AD53" s="24">
        <f t="shared" si="12"/>
        <v>377.30000000000001</v>
      </c>
      <c r="AE53" s="24">
        <v>0</v>
      </c>
      <c r="AF53" s="23"/>
      <c r="AG53" s="24">
        <f t="shared" si="13"/>
        <v>0</v>
      </c>
      <c r="AH53" s="23"/>
      <c r="AI53" s="24">
        <f t="shared" si="14"/>
        <v>0</v>
      </c>
      <c r="AJ53" s="23"/>
      <c r="AK53" s="24">
        <f t="shared" si="15"/>
        <v>0</v>
      </c>
      <c r="AL53" s="23"/>
      <c r="AM53" s="24">
        <f t="shared" si="16"/>
        <v>0</v>
      </c>
      <c r="AN53" s="23"/>
      <c r="AO53" s="24">
        <f t="shared" si="17"/>
        <v>0</v>
      </c>
      <c r="AP53" s="23"/>
      <c r="AQ53" s="24">
        <f t="shared" si="18"/>
        <v>0</v>
      </c>
      <c r="AR53" s="23"/>
      <c r="AS53" s="24">
        <f t="shared" si="19"/>
        <v>0</v>
      </c>
      <c r="AT53" s="24"/>
      <c r="AU53" s="24">
        <f t="shared" si="20"/>
        <v>0</v>
      </c>
      <c r="AV53" s="24"/>
      <c r="AW53" s="24">
        <f t="shared" si="21"/>
        <v>0</v>
      </c>
      <c r="AX53" s="24"/>
      <c r="AY53" s="24">
        <f t="shared" si="22"/>
        <v>0</v>
      </c>
      <c r="AZ53" s="24"/>
      <c r="BA53" s="24">
        <f t="shared" si="23"/>
        <v>0</v>
      </c>
      <c r="BB53" s="24"/>
      <c r="BC53" s="24">
        <f t="shared" si="24"/>
        <v>0</v>
      </c>
      <c r="BD53" s="24">
        <v>0</v>
      </c>
      <c r="BE53" s="23"/>
      <c r="BF53" s="24">
        <f t="shared" si="25"/>
        <v>0</v>
      </c>
      <c r="BG53" s="23"/>
      <c r="BH53" s="24">
        <f t="shared" si="26"/>
        <v>0</v>
      </c>
      <c r="BI53" s="23"/>
      <c r="BJ53" s="24">
        <f t="shared" si="27"/>
        <v>0</v>
      </c>
      <c r="BK53" s="23"/>
      <c r="BL53" s="24">
        <f t="shared" si="28"/>
        <v>0</v>
      </c>
      <c r="BM53" s="23"/>
      <c r="BN53" s="25">
        <f t="shared" si="29"/>
        <v>0</v>
      </c>
      <c r="BO53" s="24"/>
      <c r="BP53" s="24">
        <f t="shared" si="30"/>
        <v>0</v>
      </c>
      <c r="BQ53" s="24"/>
      <c r="BR53" s="24">
        <f t="shared" si="31"/>
        <v>0</v>
      </c>
      <c r="BS53" s="24"/>
      <c r="BT53" s="24">
        <f t="shared" si="32"/>
        <v>0</v>
      </c>
      <c r="BU53" s="24"/>
      <c r="BV53" s="24">
        <f t="shared" si="33"/>
        <v>0</v>
      </c>
      <c r="BW53" s="4" t="s">
        <v>65</v>
      </c>
      <c r="BY53" s="39"/>
    </row>
    <row r="54" ht="51.75" customHeight="1">
      <c r="A54" s="53" t="s">
        <v>66</v>
      </c>
      <c r="B54" s="37" t="s">
        <v>67</v>
      </c>
      <c r="C54" s="37" t="s">
        <v>39</v>
      </c>
      <c r="D54" s="23">
        <v>53552.5</v>
      </c>
      <c r="E54" s="23"/>
      <c r="F54" s="24">
        <f t="shared" si="34"/>
        <v>53552.5</v>
      </c>
      <c r="G54" s="23"/>
      <c r="H54" s="24">
        <f t="shared" si="35"/>
        <v>53552.5</v>
      </c>
      <c r="I54" s="23"/>
      <c r="J54" s="24">
        <f t="shared" si="36"/>
        <v>53552.5</v>
      </c>
      <c r="K54" s="23"/>
      <c r="L54" s="24">
        <f t="shared" si="3"/>
        <v>53552.5</v>
      </c>
      <c r="M54" s="23">
        <v>-45000</v>
      </c>
      <c r="N54" s="24">
        <f t="shared" si="4"/>
        <v>8552.5</v>
      </c>
      <c r="O54" s="23"/>
      <c r="P54" s="24">
        <f t="shared" si="5"/>
        <v>8552.5</v>
      </c>
      <c r="Q54" s="23">
        <v>-5314.9709999999995</v>
      </c>
      <c r="R54" s="24">
        <f t="shared" si="6"/>
        <v>3237.5290000000005</v>
      </c>
      <c r="S54" s="24"/>
      <c r="T54" s="24">
        <f t="shared" si="7"/>
        <v>3237.5290000000005</v>
      </c>
      <c r="U54" s="24"/>
      <c r="V54" s="24">
        <f t="shared" si="8"/>
        <v>3237.5290000000005</v>
      </c>
      <c r="W54" s="24"/>
      <c r="X54" s="24">
        <f t="shared" si="9"/>
        <v>3237.5290000000005</v>
      </c>
      <c r="Y54" s="24"/>
      <c r="Z54" s="24">
        <f t="shared" si="10"/>
        <v>3237.5290000000005</v>
      </c>
      <c r="AA54" s="24"/>
      <c r="AB54" s="24">
        <f t="shared" si="11"/>
        <v>3237.5290000000005</v>
      </c>
      <c r="AC54" s="24">
        <v>-3237.529</v>
      </c>
      <c r="AD54" s="24">
        <f t="shared" si="12"/>
        <v>4.5474735088646412e-13</v>
      </c>
      <c r="AE54" s="24">
        <v>51507.300000000003</v>
      </c>
      <c r="AF54" s="23"/>
      <c r="AG54" s="24">
        <f t="shared" si="13"/>
        <v>51507.300000000003</v>
      </c>
      <c r="AH54" s="23"/>
      <c r="AI54" s="24">
        <f t="shared" si="14"/>
        <v>51507.300000000003</v>
      </c>
      <c r="AJ54" s="23"/>
      <c r="AK54" s="24">
        <f t="shared" si="15"/>
        <v>51507.300000000003</v>
      </c>
      <c r="AL54" s="23"/>
      <c r="AM54" s="24">
        <f t="shared" si="16"/>
        <v>51507.300000000003</v>
      </c>
      <c r="AN54" s="23">
        <v>45000</v>
      </c>
      <c r="AO54" s="24">
        <f t="shared" si="17"/>
        <v>96507.300000000003</v>
      </c>
      <c r="AP54" s="23"/>
      <c r="AQ54" s="24">
        <f t="shared" si="18"/>
        <v>96507.300000000003</v>
      </c>
      <c r="AR54" s="23">
        <v>5314.9709999999995</v>
      </c>
      <c r="AS54" s="24">
        <f t="shared" si="19"/>
        <v>101822.27100000001</v>
      </c>
      <c r="AT54" s="24"/>
      <c r="AU54" s="24">
        <f t="shared" si="20"/>
        <v>101822.27100000001</v>
      </c>
      <c r="AV54" s="24"/>
      <c r="AW54" s="24">
        <f t="shared" si="21"/>
        <v>101822.27100000001</v>
      </c>
      <c r="AX54" s="24"/>
      <c r="AY54" s="24">
        <f t="shared" si="22"/>
        <v>101822.27100000001</v>
      </c>
      <c r="AZ54" s="24"/>
      <c r="BA54" s="24">
        <f t="shared" si="23"/>
        <v>101822.27100000001</v>
      </c>
      <c r="BB54" s="24"/>
      <c r="BC54" s="24">
        <f t="shared" si="24"/>
        <v>101822.27100000001</v>
      </c>
      <c r="BD54" s="24">
        <v>0</v>
      </c>
      <c r="BE54" s="23"/>
      <c r="BF54" s="24">
        <f t="shared" si="25"/>
        <v>0</v>
      </c>
      <c r="BG54" s="23"/>
      <c r="BH54" s="24">
        <f t="shared" si="26"/>
        <v>0</v>
      </c>
      <c r="BI54" s="23"/>
      <c r="BJ54" s="24">
        <f t="shared" si="27"/>
        <v>0</v>
      </c>
      <c r="BK54" s="23"/>
      <c r="BL54" s="24">
        <f t="shared" si="28"/>
        <v>0</v>
      </c>
      <c r="BM54" s="23"/>
      <c r="BN54" s="25">
        <f t="shared" si="29"/>
        <v>0</v>
      </c>
      <c r="BO54" s="24"/>
      <c r="BP54" s="24">
        <f t="shared" si="30"/>
        <v>0</v>
      </c>
      <c r="BQ54" s="24"/>
      <c r="BR54" s="24">
        <f t="shared" si="31"/>
        <v>0</v>
      </c>
      <c r="BS54" s="24"/>
      <c r="BT54" s="24">
        <f t="shared" si="32"/>
        <v>0</v>
      </c>
      <c r="BU54" s="24"/>
      <c r="BV54" s="24">
        <f t="shared" si="33"/>
        <v>0</v>
      </c>
      <c r="BW54" s="4" t="s">
        <v>68</v>
      </c>
      <c r="BY54" s="39"/>
    </row>
    <row r="55" ht="34.5">
      <c r="A55" s="53"/>
      <c r="B55" s="37"/>
      <c r="C55" s="37" t="s">
        <v>45</v>
      </c>
      <c r="D55" s="23">
        <v>0</v>
      </c>
      <c r="E55" s="23"/>
      <c r="F55" s="24">
        <f t="shared" si="34"/>
        <v>0</v>
      </c>
      <c r="G55" s="23"/>
      <c r="H55" s="24">
        <f t="shared" si="35"/>
        <v>0</v>
      </c>
      <c r="I55" s="23"/>
      <c r="J55" s="24">
        <f t="shared" si="36"/>
        <v>0</v>
      </c>
      <c r="K55" s="23"/>
      <c r="L55" s="24">
        <f t="shared" si="3"/>
        <v>0</v>
      </c>
      <c r="M55" s="23"/>
      <c r="N55" s="24">
        <f t="shared" si="4"/>
        <v>0</v>
      </c>
      <c r="O55" s="23"/>
      <c r="P55" s="24">
        <f t="shared" si="5"/>
        <v>0</v>
      </c>
      <c r="Q55" s="23"/>
      <c r="R55" s="24">
        <f t="shared" si="6"/>
        <v>0</v>
      </c>
      <c r="S55" s="24"/>
      <c r="T55" s="24">
        <f t="shared" si="7"/>
        <v>0</v>
      </c>
      <c r="U55" s="24"/>
      <c r="V55" s="24">
        <f t="shared" si="8"/>
        <v>0</v>
      </c>
      <c r="W55" s="24"/>
      <c r="X55" s="24">
        <f t="shared" si="9"/>
        <v>0</v>
      </c>
      <c r="Y55" s="24"/>
      <c r="Z55" s="24">
        <f t="shared" si="10"/>
        <v>0</v>
      </c>
      <c r="AA55" s="24"/>
      <c r="AB55" s="24">
        <f t="shared" si="11"/>
        <v>0</v>
      </c>
      <c r="AC55" s="24"/>
      <c r="AD55" s="24">
        <f t="shared" si="12"/>
        <v>0</v>
      </c>
      <c r="AE55" s="24">
        <v>1410.5</v>
      </c>
      <c r="AF55" s="23"/>
      <c r="AG55" s="24">
        <f t="shared" si="13"/>
        <v>1410.5</v>
      </c>
      <c r="AH55" s="23"/>
      <c r="AI55" s="24">
        <f t="shared" si="14"/>
        <v>1410.5</v>
      </c>
      <c r="AJ55" s="23"/>
      <c r="AK55" s="24">
        <f t="shared" si="15"/>
        <v>1410.5</v>
      </c>
      <c r="AL55" s="23"/>
      <c r="AM55" s="24">
        <f t="shared" si="16"/>
        <v>1410.5</v>
      </c>
      <c r="AN55" s="23"/>
      <c r="AO55" s="24">
        <f t="shared" si="17"/>
        <v>1410.5</v>
      </c>
      <c r="AP55" s="23"/>
      <c r="AQ55" s="24">
        <f t="shared" si="18"/>
        <v>1410.5</v>
      </c>
      <c r="AR55" s="23"/>
      <c r="AS55" s="24">
        <f t="shared" si="19"/>
        <v>1410.5</v>
      </c>
      <c r="AT55" s="24"/>
      <c r="AU55" s="24">
        <f t="shared" si="20"/>
        <v>1410.5</v>
      </c>
      <c r="AV55" s="24"/>
      <c r="AW55" s="24">
        <f t="shared" si="21"/>
        <v>1410.5</v>
      </c>
      <c r="AX55" s="24"/>
      <c r="AY55" s="24">
        <f t="shared" si="22"/>
        <v>1410.5</v>
      </c>
      <c r="AZ55" s="24"/>
      <c r="BA55" s="24">
        <f t="shared" si="23"/>
        <v>1410.5</v>
      </c>
      <c r="BB55" s="24"/>
      <c r="BC55" s="24">
        <f t="shared" si="24"/>
        <v>1410.5</v>
      </c>
      <c r="BD55" s="24">
        <v>0</v>
      </c>
      <c r="BE55" s="23"/>
      <c r="BF55" s="24">
        <f t="shared" si="25"/>
        <v>0</v>
      </c>
      <c r="BG55" s="23"/>
      <c r="BH55" s="24">
        <f t="shared" si="26"/>
        <v>0</v>
      </c>
      <c r="BI55" s="23"/>
      <c r="BJ55" s="24">
        <f t="shared" si="27"/>
        <v>0</v>
      </c>
      <c r="BK55" s="23"/>
      <c r="BL55" s="24">
        <f t="shared" si="28"/>
        <v>0</v>
      </c>
      <c r="BM55" s="23"/>
      <c r="BN55" s="25">
        <f t="shared" si="29"/>
        <v>0</v>
      </c>
      <c r="BO55" s="24"/>
      <c r="BP55" s="24">
        <f t="shared" si="30"/>
        <v>0</v>
      </c>
      <c r="BQ55" s="24"/>
      <c r="BR55" s="24">
        <f t="shared" si="31"/>
        <v>0</v>
      </c>
      <c r="BS55" s="24"/>
      <c r="BT55" s="24">
        <f t="shared" si="32"/>
        <v>0</v>
      </c>
      <c r="BU55" s="24"/>
      <c r="BV55" s="24">
        <f t="shared" si="33"/>
        <v>0</v>
      </c>
      <c r="BW55" s="4" t="s">
        <v>68</v>
      </c>
      <c r="BY55" s="39"/>
    </row>
    <row r="56" ht="51.75">
      <c r="A56" s="20" t="s">
        <v>69</v>
      </c>
      <c r="B56" s="40" t="s">
        <v>70</v>
      </c>
      <c r="C56" s="37" t="s">
        <v>39</v>
      </c>
      <c r="D56" s="23"/>
      <c r="E56" s="23"/>
      <c r="F56" s="24"/>
      <c r="G56" s="23">
        <f>G58+G59</f>
        <v>121768.00599999999</v>
      </c>
      <c r="H56" s="24">
        <f t="shared" si="35"/>
        <v>121768.00599999999</v>
      </c>
      <c r="I56" s="23">
        <f>I58+I59</f>
        <v>0</v>
      </c>
      <c r="J56" s="24">
        <f t="shared" si="36"/>
        <v>121768.00599999999</v>
      </c>
      <c r="K56" s="23">
        <f>K58+K59</f>
        <v>0</v>
      </c>
      <c r="L56" s="24">
        <f t="shared" si="3"/>
        <v>121768.00599999999</v>
      </c>
      <c r="M56" s="23">
        <f>M58+M59</f>
        <v>59529.878000000012</v>
      </c>
      <c r="N56" s="24">
        <f t="shared" si="4"/>
        <v>181297.88400000002</v>
      </c>
      <c r="O56" s="23">
        <f>O58+O59</f>
        <v>0</v>
      </c>
      <c r="P56" s="24">
        <f t="shared" si="5"/>
        <v>181297.88400000002</v>
      </c>
      <c r="Q56" s="23">
        <f>Q58+Q59</f>
        <v>0</v>
      </c>
      <c r="R56" s="24">
        <f t="shared" si="6"/>
        <v>181297.88400000002</v>
      </c>
      <c r="S56" s="24">
        <f>S58+S59</f>
        <v>0</v>
      </c>
      <c r="T56" s="24">
        <f t="shared" si="7"/>
        <v>181297.88400000002</v>
      </c>
      <c r="U56" s="24">
        <f>U58+U59</f>
        <v>0</v>
      </c>
      <c r="V56" s="24">
        <f t="shared" si="8"/>
        <v>181297.88400000002</v>
      </c>
      <c r="W56" s="24">
        <f>W58+W59</f>
        <v>0</v>
      </c>
      <c r="X56" s="24">
        <f t="shared" si="9"/>
        <v>181297.88400000002</v>
      </c>
      <c r="Y56" s="24">
        <f>Y58+Y59</f>
        <v>0</v>
      </c>
      <c r="Z56" s="24">
        <f t="shared" si="10"/>
        <v>181297.88400000002</v>
      </c>
      <c r="AA56" s="24">
        <f>AA58+AA59</f>
        <v>0</v>
      </c>
      <c r="AB56" s="24">
        <f t="shared" si="11"/>
        <v>181297.88400000002</v>
      </c>
      <c r="AC56" s="24">
        <f>AC58+AC59</f>
        <v>0</v>
      </c>
      <c r="AD56" s="24">
        <f t="shared" si="12"/>
        <v>181297.88400000002</v>
      </c>
      <c r="AE56" s="24"/>
      <c r="AF56" s="23"/>
      <c r="AG56" s="24"/>
      <c r="AH56" s="23"/>
      <c r="AI56" s="24">
        <f t="shared" si="14"/>
        <v>0</v>
      </c>
      <c r="AJ56" s="23"/>
      <c r="AK56" s="24">
        <f t="shared" si="15"/>
        <v>0</v>
      </c>
      <c r="AL56" s="23"/>
      <c r="AM56" s="24">
        <f t="shared" si="16"/>
        <v>0</v>
      </c>
      <c r="AN56" s="23"/>
      <c r="AO56" s="24">
        <f t="shared" si="17"/>
        <v>0</v>
      </c>
      <c r="AP56" s="23"/>
      <c r="AQ56" s="24">
        <f t="shared" si="18"/>
        <v>0</v>
      </c>
      <c r="AR56" s="23"/>
      <c r="AS56" s="24">
        <f t="shared" si="19"/>
        <v>0</v>
      </c>
      <c r="AT56" s="24"/>
      <c r="AU56" s="24">
        <f t="shared" si="20"/>
        <v>0</v>
      </c>
      <c r="AV56" s="24"/>
      <c r="AW56" s="24">
        <f t="shared" si="21"/>
        <v>0</v>
      </c>
      <c r="AX56" s="24"/>
      <c r="AY56" s="24">
        <f t="shared" si="22"/>
        <v>0</v>
      </c>
      <c r="AZ56" s="24"/>
      <c r="BA56" s="24">
        <f t="shared" si="23"/>
        <v>0</v>
      </c>
      <c r="BB56" s="24"/>
      <c r="BC56" s="24">
        <f t="shared" si="24"/>
        <v>0</v>
      </c>
      <c r="BD56" s="24"/>
      <c r="BE56" s="23"/>
      <c r="BF56" s="24"/>
      <c r="BG56" s="23"/>
      <c r="BH56" s="24">
        <f t="shared" si="26"/>
        <v>0</v>
      </c>
      <c r="BI56" s="23"/>
      <c r="BJ56" s="24">
        <f t="shared" si="27"/>
        <v>0</v>
      </c>
      <c r="BK56" s="23"/>
      <c r="BL56" s="24">
        <f t="shared" si="28"/>
        <v>0</v>
      </c>
      <c r="BM56" s="23"/>
      <c r="BN56" s="25">
        <f t="shared" si="29"/>
        <v>0</v>
      </c>
      <c r="BO56" s="24"/>
      <c r="BP56" s="24">
        <f t="shared" si="30"/>
        <v>0</v>
      </c>
      <c r="BQ56" s="24"/>
      <c r="BR56" s="24">
        <f t="shared" si="31"/>
        <v>0</v>
      </c>
      <c r="BS56" s="24"/>
      <c r="BT56" s="24">
        <f t="shared" si="32"/>
        <v>0</v>
      </c>
      <c r="BU56" s="24"/>
      <c r="BV56" s="24">
        <f t="shared" si="33"/>
        <v>0</v>
      </c>
      <c r="BY56" s="39"/>
    </row>
    <row r="57" ht="17.25">
      <c r="A57" s="20"/>
      <c r="B57" s="40" t="s">
        <v>31</v>
      </c>
      <c r="C57" s="37"/>
      <c r="D57" s="23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3"/>
      <c r="AG57" s="24"/>
      <c r="AH57" s="23"/>
      <c r="AI57" s="24"/>
      <c r="AJ57" s="23"/>
      <c r="AK57" s="24"/>
      <c r="AL57" s="23"/>
      <c r="AM57" s="24"/>
      <c r="AN57" s="23"/>
      <c r="AO57" s="24"/>
      <c r="AP57" s="23"/>
      <c r="AQ57" s="24"/>
      <c r="AR57" s="23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3"/>
      <c r="BF57" s="24"/>
      <c r="BG57" s="23"/>
      <c r="BH57" s="24"/>
      <c r="BI57" s="23"/>
      <c r="BJ57" s="24"/>
      <c r="BK57" s="23"/>
      <c r="BL57" s="24"/>
      <c r="BM57" s="23"/>
      <c r="BN57" s="25"/>
      <c r="BO57" s="24"/>
      <c r="BP57" s="24"/>
      <c r="BQ57" s="24"/>
      <c r="BR57" s="24"/>
      <c r="BS57" s="24"/>
      <c r="BT57" s="24"/>
      <c r="BU57" s="24"/>
      <c r="BV57" s="24"/>
      <c r="BY57" s="39"/>
    </row>
    <row r="58" ht="17.25" hidden="1">
      <c r="A58" s="62"/>
      <c r="B58" s="42" t="s">
        <v>32</v>
      </c>
      <c r="C58" s="43"/>
      <c r="D58" s="44"/>
      <c r="E58" s="45"/>
      <c r="F58" s="46"/>
      <c r="G58" s="45">
        <v>95080.229999999996</v>
      </c>
      <c r="H58" s="46">
        <f t="shared" si="35"/>
        <v>95080.229999999996</v>
      </c>
      <c r="I58" s="45"/>
      <c r="J58" s="46">
        <f t="shared" si="36"/>
        <v>95080.229999999996</v>
      </c>
      <c r="K58" s="45"/>
      <c r="L58" s="46">
        <f t="shared" si="3"/>
        <v>95080.229999999996</v>
      </c>
      <c r="M58" s="45">
        <v>-95080.229999999996</v>
      </c>
      <c r="N58" s="46">
        <f t="shared" si="4"/>
        <v>0</v>
      </c>
      <c r="O58" s="45"/>
      <c r="P58" s="46">
        <f t="shared" si="5"/>
        <v>0</v>
      </c>
      <c r="Q58" s="45"/>
      <c r="R58" s="46">
        <f t="shared" si="6"/>
        <v>0</v>
      </c>
      <c r="S58" s="46"/>
      <c r="T58" s="46">
        <f t="shared" si="7"/>
        <v>0</v>
      </c>
      <c r="U58" s="46"/>
      <c r="V58" s="46">
        <f t="shared" si="8"/>
        <v>0</v>
      </c>
      <c r="W58" s="47"/>
      <c r="X58" s="46">
        <f t="shared" si="9"/>
        <v>0</v>
      </c>
      <c r="Y58" s="24"/>
      <c r="Z58" s="46">
        <f t="shared" si="10"/>
        <v>0</v>
      </c>
      <c r="AA58" s="24"/>
      <c r="AB58" s="46">
        <f t="shared" si="11"/>
        <v>0</v>
      </c>
      <c r="AC58" s="47"/>
      <c r="AD58" s="46">
        <f t="shared" si="12"/>
        <v>0</v>
      </c>
      <c r="AE58" s="48"/>
      <c r="AF58" s="45"/>
      <c r="AG58" s="46"/>
      <c r="AH58" s="45"/>
      <c r="AI58" s="46">
        <f t="shared" si="14"/>
        <v>0</v>
      </c>
      <c r="AJ58" s="45"/>
      <c r="AK58" s="46">
        <f t="shared" si="15"/>
        <v>0</v>
      </c>
      <c r="AL58" s="45"/>
      <c r="AM58" s="46">
        <f t="shared" si="16"/>
        <v>0</v>
      </c>
      <c r="AN58" s="45"/>
      <c r="AO58" s="46">
        <f t="shared" si="17"/>
        <v>0</v>
      </c>
      <c r="AP58" s="45"/>
      <c r="AQ58" s="46">
        <f t="shared" si="18"/>
        <v>0</v>
      </c>
      <c r="AR58" s="45"/>
      <c r="AS58" s="46">
        <f t="shared" si="19"/>
        <v>0</v>
      </c>
      <c r="AT58" s="46"/>
      <c r="AU58" s="46">
        <f t="shared" si="20"/>
        <v>0</v>
      </c>
      <c r="AV58" s="46"/>
      <c r="AW58" s="46">
        <f t="shared" si="21"/>
        <v>0</v>
      </c>
      <c r="AX58" s="47"/>
      <c r="AY58" s="46">
        <f t="shared" si="22"/>
        <v>0</v>
      </c>
      <c r="AZ58" s="24"/>
      <c r="BA58" s="46">
        <f t="shared" si="23"/>
        <v>0</v>
      </c>
      <c r="BB58" s="47"/>
      <c r="BC58" s="46">
        <f t="shared" si="24"/>
        <v>0</v>
      </c>
      <c r="BD58" s="48"/>
      <c r="BE58" s="44"/>
      <c r="BF58" s="46"/>
      <c r="BG58" s="45"/>
      <c r="BH58" s="46">
        <f t="shared" si="26"/>
        <v>0</v>
      </c>
      <c r="BI58" s="45"/>
      <c r="BJ58" s="46">
        <f t="shared" si="27"/>
        <v>0</v>
      </c>
      <c r="BK58" s="45"/>
      <c r="BL58" s="46">
        <f t="shared" si="28"/>
        <v>0</v>
      </c>
      <c r="BM58" s="45"/>
      <c r="BN58" s="49">
        <f t="shared" si="29"/>
        <v>0</v>
      </c>
      <c r="BO58" s="46"/>
      <c r="BP58" s="46">
        <f t="shared" si="30"/>
        <v>0</v>
      </c>
      <c r="BQ58" s="47"/>
      <c r="BR58" s="46">
        <f t="shared" si="31"/>
        <v>0</v>
      </c>
      <c r="BS58" s="24"/>
      <c r="BT58" s="46">
        <f t="shared" si="32"/>
        <v>0</v>
      </c>
      <c r="BU58" s="47"/>
      <c r="BV58" s="46">
        <f t="shared" si="33"/>
        <v>0</v>
      </c>
      <c r="BW58" s="50" t="s">
        <v>71</v>
      </c>
      <c r="BX58" s="51" t="s">
        <v>33</v>
      </c>
      <c r="BY58" s="52"/>
    </row>
    <row r="59" ht="17.25">
      <c r="A59" s="20"/>
      <c r="B59" s="40" t="s">
        <v>36</v>
      </c>
      <c r="C59" s="58" t="s">
        <v>30</v>
      </c>
      <c r="D59" s="23"/>
      <c r="E59" s="23"/>
      <c r="F59" s="24"/>
      <c r="G59" s="23">
        <v>26687.776000000002</v>
      </c>
      <c r="H59" s="24">
        <f t="shared" si="35"/>
        <v>26687.776000000002</v>
      </c>
      <c r="I59" s="23"/>
      <c r="J59" s="24">
        <f t="shared" si="36"/>
        <v>26687.776000000002</v>
      </c>
      <c r="K59" s="23"/>
      <c r="L59" s="24">
        <f t="shared" si="3"/>
        <v>26687.776000000002</v>
      </c>
      <c r="M59" s="23">
        <v>154610.10800000001</v>
      </c>
      <c r="N59" s="24">
        <f t="shared" si="4"/>
        <v>181297.88400000002</v>
      </c>
      <c r="O59" s="23"/>
      <c r="P59" s="24">
        <f t="shared" si="5"/>
        <v>181297.88400000002</v>
      </c>
      <c r="Q59" s="23"/>
      <c r="R59" s="24">
        <f t="shared" si="6"/>
        <v>181297.88400000002</v>
      </c>
      <c r="S59" s="24"/>
      <c r="T59" s="24">
        <f t="shared" si="7"/>
        <v>181297.88400000002</v>
      </c>
      <c r="U59" s="24"/>
      <c r="V59" s="24">
        <f t="shared" si="8"/>
        <v>181297.88400000002</v>
      </c>
      <c r="W59" s="24"/>
      <c r="X59" s="24">
        <f t="shared" si="9"/>
        <v>181297.88400000002</v>
      </c>
      <c r="Y59" s="24"/>
      <c r="Z59" s="24">
        <f t="shared" si="10"/>
        <v>181297.88400000002</v>
      </c>
      <c r="AA59" s="24"/>
      <c r="AB59" s="24">
        <f t="shared" si="11"/>
        <v>181297.88400000002</v>
      </c>
      <c r="AC59" s="24"/>
      <c r="AD59" s="24">
        <f t="shared" si="12"/>
        <v>181297.88400000002</v>
      </c>
      <c r="AE59" s="24"/>
      <c r="AF59" s="23"/>
      <c r="AG59" s="24"/>
      <c r="AH59" s="23"/>
      <c r="AI59" s="24">
        <f t="shared" si="14"/>
        <v>0</v>
      </c>
      <c r="AJ59" s="23"/>
      <c r="AK59" s="24">
        <f t="shared" si="15"/>
        <v>0</v>
      </c>
      <c r="AL59" s="23"/>
      <c r="AM59" s="24">
        <f t="shared" si="16"/>
        <v>0</v>
      </c>
      <c r="AN59" s="23"/>
      <c r="AO59" s="24">
        <f t="shared" si="17"/>
        <v>0</v>
      </c>
      <c r="AP59" s="23"/>
      <c r="AQ59" s="24">
        <f t="shared" si="18"/>
        <v>0</v>
      </c>
      <c r="AR59" s="23"/>
      <c r="AS59" s="24">
        <f t="shared" si="19"/>
        <v>0</v>
      </c>
      <c r="AT59" s="24"/>
      <c r="AU59" s="24">
        <f t="shared" si="20"/>
        <v>0</v>
      </c>
      <c r="AV59" s="24"/>
      <c r="AW59" s="24">
        <f t="shared" si="21"/>
        <v>0</v>
      </c>
      <c r="AX59" s="24"/>
      <c r="AY59" s="24">
        <f t="shared" si="22"/>
        <v>0</v>
      </c>
      <c r="AZ59" s="24"/>
      <c r="BA59" s="24">
        <f t="shared" si="23"/>
        <v>0</v>
      </c>
      <c r="BB59" s="24"/>
      <c r="BC59" s="24">
        <f t="shared" si="24"/>
        <v>0</v>
      </c>
      <c r="BD59" s="24"/>
      <c r="BE59" s="23"/>
      <c r="BF59" s="24"/>
      <c r="BG59" s="23"/>
      <c r="BH59" s="24">
        <f t="shared" si="26"/>
        <v>0</v>
      </c>
      <c r="BI59" s="23"/>
      <c r="BJ59" s="24">
        <f t="shared" si="27"/>
        <v>0</v>
      </c>
      <c r="BK59" s="23"/>
      <c r="BL59" s="24">
        <f t="shared" si="28"/>
        <v>0</v>
      </c>
      <c r="BM59" s="23"/>
      <c r="BN59" s="25">
        <f t="shared" si="29"/>
        <v>0</v>
      </c>
      <c r="BO59" s="24"/>
      <c r="BP59" s="24">
        <f t="shared" si="30"/>
        <v>0</v>
      </c>
      <c r="BQ59" s="24"/>
      <c r="BR59" s="24">
        <f t="shared" si="31"/>
        <v>0</v>
      </c>
      <c r="BS59" s="24"/>
      <c r="BT59" s="24">
        <f t="shared" si="32"/>
        <v>0</v>
      </c>
      <c r="BU59" s="24"/>
      <c r="BV59" s="24">
        <f t="shared" si="33"/>
        <v>0</v>
      </c>
      <c r="BW59" s="4" t="s">
        <v>71</v>
      </c>
      <c r="BY59" s="39"/>
    </row>
    <row r="60" ht="51.75">
      <c r="A60" s="20" t="s">
        <v>72</v>
      </c>
      <c r="B60" s="40" t="s">
        <v>73</v>
      </c>
      <c r="C60" s="37" t="s">
        <v>39</v>
      </c>
      <c r="D60" s="23"/>
      <c r="E60" s="23"/>
      <c r="F60" s="24"/>
      <c r="G60" s="23">
        <f>G62+G63</f>
        <v>13869.562</v>
      </c>
      <c r="H60" s="24">
        <f t="shared" si="35"/>
        <v>13869.562</v>
      </c>
      <c r="I60" s="23">
        <f>I62+I63</f>
        <v>0</v>
      </c>
      <c r="J60" s="24">
        <f t="shared" si="36"/>
        <v>13869.562</v>
      </c>
      <c r="K60" s="23">
        <f>K62+K63</f>
        <v>0</v>
      </c>
      <c r="L60" s="24">
        <f t="shared" si="3"/>
        <v>13869.562</v>
      </c>
      <c r="M60" s="23">
        <f>M62+M63</f>
        <v>-10163.705</v>
      </c>
      <c r="N60" s="24">
        <f t="shared" si="4"/>
        <v>3705.857</v>
      </c>
      <c r="O60" s="23">
        <f>O62+O63</f>
        <v>0</v>
      </c>
      <c r="P60" s="24">
        <f t="shared" si="5"/>
        <v>3705.857</v>
      </c>
      <c r="Q60" s="23">
        <f>Q62+Q63</f>
        <v>0</v>
      </c>
      <c r="R60" s="24">
        <f t="shared" si="6"/>
        <v>3705.857</v>
      </c>
      <c r="S60" s="24">
        <f>S62+S63</f>
        <v>0</v>
      </c>
      <c r="T60" s="24">
        <f t="shared" si="7"/>
        <v>3705.857</v>
      </c>
      <c r="U60" s="24">
        <f>U62+U63</f>
        <v>0</v>
      </c>
      <c r="V60" s="24">
        <f t="shared" si="8"/>
        <v>3705.857</v>
      </c>
      <c r="W60" s="24">
        <f>W62+W63</f>
        <v>0</v>
      </c>
      <c r="X60" s="24">
        <f t="shared" si="9"/>
        <v>3705.857</v>
      </c>
      <c r="Y60" s="24">
        <f>Y62+Y63</f>
        <v>0</v>
      </c>
      <c r="Z60" s="24">
        <f t="shared" si="10"/>
        <v>3705.857</v>
      </c>
      <c r="AA60" s="24">
        <f>AA62+AA63</f>
        <v>0</v>
      </c>
      <c r="AB60" s="24">
        <f t="shared" si="11"/>
        <v>3705.857</v>
      </c>
      <c r="AC60" s="24">
        <f>AC62+AC63</f>
        <v>0</v>
      </c>
      <c r="AD60" s="24">
        <f t="shared" si="12"/>
        <v>3705.857</v>
      </c>
      <c r="AE60" s="24"/>
      <c r="AF60" s="23"/>
      <c r="AG60" s="24"/>
      <c r="AH60" s="23"/>
      <c r="AI60" s="24">
        <f t="shared" si="14"/>
        <v>0</v>
      </c>
      <c r="AJ60" s="23"/>
      <c r="AK60" s="24">
        <f t="shared" si="15"/>
        <v>0</v>
      </c>
      <c r="AL60" s="23"/>
      <c r="AM60" s="24">
        <f t="shared" si="16"/>
        <v>0</v>
      </c>
      <c r="AN60" s="23"/>
      <c r="AO60" s="24">
        <f t="shared" si="17"/>
        <v>0</v>
      </c>
      <c r="AP60" s="23"/>
      <c r="AQ60" s="24">
        <f t="shared" si="18"/>
        <v>0</v>
      </c>
      <c r="AR60" s="23"/>
      <c r="AS60" s="24">
        <f t="shared" si="19"/>
        <v>0</v>
      </c>
      <c r="AT60" s="24"/>
      <c r="AU60" s="24">
        <f t="shared" si="20"/>
        <v>0</v>
      </c>
      <c r="AV60" s="24"/>
      <c r="AW60" s="24">
        <f t="shared" si="21"/>
        <v>0</v>
      </c>
      <c r="AX60" s="24"/>
      <c r="AY60" s="24">
        <f t="shared" si="22"/>
        <v>0</v>
      </c>
      <c r="AZ60" s="24"/>
      <c r="BA60" s="24">
        <f t="shared" si="23"/>
        <v>0</v>
      </c>
      <c r="BB60" s="24"/>
      <c r="BC60" s="24">
        <f t="shared" si="24"/>
        <v>0</v>
      </c>
      <c r="BD60" s="24"/>
      <c r="BE60" s="23"/>
      <c r="BF60" s="24"/>
      <c r="BG60" s="23"/>
      <c r="BH60" s="24">
        <f t="shared" si="26"/>
        <v>0</v>
      </c>
      <c r="BI60" s="23"/>
      <c r="BJ60" s="24">
        <f t="shared" si="27"/>
        <v>0</v>
      </c>
      <c r="BK60" s="23"/>
      <c r="BL60" s="24">
        <f t="shared" si="28"/>
        <v>0</v>
      </c>
      <c r="BM60" s="23"/>
      <c r="BN60" s="25">
        <f t="shared" si="29"/>
        <v>0</v>
      </c>
      <c r="BO60" s="24"/>
      <c r="BP60" s="24">
        <f t="shared" si="30"/>
        <v>0</v>
      </c>
      <c r="BQ60" s="24"/>
      <c r="BR60" s="24">
        <f t="shared" si="31"/>
        <v>0</v>
      </c>
      <c r="BS60" s="24"/>
      <c r="BT60" s="24">
        <f t="shared" si="32"/>
        <v>0</v>
      </c>
      <c r="BU60" s="24"/>
      <c r="BV60" s="24">
        <f t="shared" si="33"/>
        <v>0</v>
      </c>
      <c r="BY60" s="39"/>
    </row>
    <row r="61" ht="17.25" hidden="1">
      <c r="A61" s="41"/>
      <c r="B61" s="42" t="s">
        <v>31</v>
      </c>
      <c r="C61" s="43"/>
      <c r="D61" s="44"/>
      <c r="E61" s="45"/>
      <c r="F61" s="46"/>
      <c r="G61" s="45"/>
      <c r="H61" s="46"/>
      <c r="I61" s="45"/>
      <c r="J61" s="46"/>
      <c r="K61" s="45"/>
      <c r="L61" s="46"/>
      <c r="M61" s="45"/>
      <c r="N61" s="46"/>
      <c r="O61" s="45"/>
      <c r="P61" s="46"/>
      <c r="Q61" s="45"/>
      <c r="R61" s="46"/>
      <c r="S61" s="46"/>
      <c r="T61" s="46"/>
      <c r="U61" s="46"/>
      <c r="V61" s="46"/>
      <c r="W61" s="47"/>
      <c r="X61" s="46"/>
      <c r="Y61" s="24"/>
      <c r="Z61" s="46"/>
      <c r="AA61" s="24"/>
      <c r="AB61" s="46"/>
      <c r="AC61" s="47"/>
      <c r="AD61" s="46"/>
      <c r="AE61" s="48"/>
      <c r="AF61" s="45"/>
      <c r="AG61" s="46"/>
      <c r="AH61" s="45"/>
      <c r="AI61" s="46"/>
      <c r="AJ61" s="45"/>
      <c r="AK61" s="46"/>
      <c r="AL61" s="45"/>
      <c r="AM61" s="46"/>
      <c r="AN61" s="45"/>
      <c r="AO61" s="46"/>
      <c r="AP61" s="45"/>
      <c r="AQ61" s="46"/>
      <c r="AR61" s="45"/>
      <c r="AS61" s="46"/>
      <c r="AT61" s="46"/>
      <c r="AU61" s="46"/>
      <c r="AV61" s="46"/>
      <c r="AW61" s="46"/>
      <c r="AX61" s="47"/>
      <c r="AY61" s="46"/>
      <c r="AZ61" s="24"/>
      <c r="BA61" s="46"/>
      <c r="BB61" s="47"/>
      <c r="BC61" s="46"/>
      <c r="BD61" s="48"/>
      <c r="BE61" s="44"/>
      <c r="BF61" s="46"/>
      <c r="BG61" s="45"/>
      <c r="BH61" s="46"/>
      <c r="BI61" s="45"/>
      <c r="BJ61" s="46"/>
      <c r="BK61" s="45"/>
      <c r="BL61" s="46"/>
      <c r="BM61" s="45"/>
      <c r="BN61" s="49"/>
      <c r="BO61" s="46"/>
      <c r="BP61" s="46"/>
      <c r="BQ61" s="47"/>
      <c r="BR61" s="46"/>
      <c r="BS61" s="24"/>
      <c r="BT61" s="46"/>
      <c r="BU61" s="47"/>
      <c r="BV61" s="46"/>
      <c r="BX61" s="51" t="s">
        <v>33</v>
      </c>
      <c r="BY61" s="52"/>
    </row>
    <row r="62" ht="17.25" hidden="1">
      <c r="A62" s="62"/>
      <c r="B62" s="42" t="s">
        <v>32</v>
      </c>
      <c r="C62" s="43"/>
      <c r="D62" s="44"/>
      <c r="E62" s="45"/>
      <c r="F62" s="46"/>
      <c r="G62" s="45">
        <v>3705.857</v>
      </c>
      <c r="H62" s="46">
        <f t="shared" si="35"/>
        <v>3705.857</v>
      </c>
      <c r="I62" s="45"/>
      <c r="J62" s="46">
        <f t="shared" si="36"/>
        <v>3705.857</v>
      </c>
      <c r="K62" s="45"/>
      <c r="L62" s="46">
        <f t="shared" si="3"/>
        <v>3705.857</v>
      </c>
      <c r="M62" s="45"/>
      <c r="N62" s="46">
        <f t="shared" si="4"/>
        <v>3705.857</v>
      </c>
      <c r="O62" s="45"/>
      <c r="P62" s="46">
        <f t="shared" si="5"/>
        <v>3705.857</v>
      </c>
      <c r="Q62" s="45"/>
      <c r="R62" s="46">
        <f t="shared" si="6"/>
        <v>3705.857</v>
      </c>
      <c r="S62" s="46"/>
      <c r="T62" s="46">
        <f t="shared" si="7"/>
        <v>3705.857</v>
      </c>
      <c r="U62" s="46"/>
      <c r="V62" s="46">
        <f t="shared" si="8"/>
        <v>3705.857</v>
      </c>
      <c r="W62" s="47"/>
      <c r="X62" s="46">
        <f t="shared" si="9"/>
        <v>3705.857</v>
      </c>
      <c r="Y62" s="24"/>
      <c r="Z62" s="46">
        <f t="shared" si="10"/>
        <v>3705.857</v>
      </c>
      <c r="AA62" s="24"/>
      <c r="AB62" s="46">
        <f t="shared" si="11"/>
        <v>3705.857</v>
      </c>
      <c r="AC62" s="47"/>
      <c r="AD62" s="46">
        <f t="shared" si="12"/>
        <v>3705.857</v>
      </c>
      <c r="AE62" s="48"/>
      <c r="AF62" s="45"/>
      <c r="AG62" s="46"/>
      <c r="AH62" s="45"/>
      <c r="AI62" s="46">
        <f t="shared" si="14"/>
        <v>0</v>
      </c>
      <c r="AJ62" s="45"/>
      <c r="AK62" s="46">
        <f t="shared" si="15"/>
        <v>0</v>
      </c>
      <c r="AL62" s="45"/>
      <c r="AM62" s="46">
        <f t="shared" si="16"/>
        <v>0</v>
      </c>
      <c r="AN62" s="45"/>
      <c r="AO62" s="46">
        <f t="shared" si="17"/>
        <v>0</v>
      </c>
      <c r="AP62" s="45"/>
      <c r="AQ62" s="46">
        <f t="shared" si="18"/>
        <v>0</v>
      </c>
      <c r="AR62" s="45"/>
      <c r="AS62" s="46">
        <f t="shared" si="19"/>
        <v>0</v>
      </c>
      <c r="AT62" s="46"/>
      <c r="AU62" s="46">
        <f t="shared" si="20"/>
        <v>0</v>
      </c>
      <c r="AV62" s="46"/>
      <c r="AW62" s="46">
        <f t="shared" si="21"/>
        <v>0</v>
      </c>
      <c r="AX62" s="47"/>
      <c r="AY62" s="46">
        <f t="shared" si="22"/>
        <v>0</v>
      </c>
      <c r="AZ62" s="24"/>
      <c r="BA62" s="46">
        <f t="shared" si="23"/>
        <v>0</v>
      </c>
      <c r="BB62" s="47"/>
      <c r="BC62" s="46">
        <f t="shared" si="24"/>
        <v>0</v>
      </c>
      <c r="BD62" s="48"/>
      <c r="BE62" s="44"/>
      <c r="BF62" s="46"/>
      <c r="BG62" s="45"/>
      <c r="BH62" s="46">
        <f t="shared" si="26"/>
        <v>0</v>
      </c>
      <c r="BI62" s="45"/>
      <c r="BJ62" s="46">
        <f t="shared" si="27"/>
        <v>0</v>
      </c>
      <c r="BK62" s="45"/>
      <c r="BL62" s="46">
        <f t="shared" si="28"/>
        <v>0</v>
      </c>
      <c r="BM62" s="45"/>
      <c r="BN62" s="49">
        <f t="shared" si="29"/>
        <v>0</v>
      </c>
      <c r="BO62" s="46"/>
      <c r="BP62" s="46">
        <f t="shared" si="30"/>
        <v>0</v>
      </c>
      <c r="BQ62" s="47"/>
      <c r="BR62" s="46">
        <f t="shared" si="31"/>
        <v>0</v>
      </c>
      <c r="BS62" s="24"/>
      <c r="BT62" s="46">
        <f t="shared" si="32"/>
        <v>0</v>
      </c>
      <c r="BU62" s="47"/>
      <c r="BV62" s="46">
        <f t="shared" si="33"/>
        <v>0</v>
      </c>
      <c r="BW62" s="50" t="s">
        <v>74</v>
      </c>
      <c r="BX62" s="51" t="s">
        <v>33</v>
      </c>
      <c r="BY62" s="52"/>
    </row>
    <row r="63" ht="17.25" hidden="1">
      <c r="A63" s="41"/>
      <c r="B63" s="42" t="s">
        <v>36</v>
      </c>
      <c r="C63" s="43"/>
      <c r="D63" s="44"/>
      <c r="E63" s="45"/>
      <c r="F63" s="46"/>
      <c r="G63" s="45">
        <v>10163.705</v>
      </c>
      <c r="H63" s="46">
        <f t="shared" si="35"/>
        <v>10163.705</v>
      </c>
      <c r="I63" s="45"/>
      <c r="J63" s="46">
        <f t="shared" si="36"/>
        <v>10163.705</v>
      </c>
      <c r="K63" s="45"/>
      <c r="L63" s="46">
        <f t="shared" si="3"/>
        <v>10163.705</v>
      </c>
      <c r="M63" s="45">
        <v>-10163.705</v>
      </c>
      <c r="N63" s="46">
        <f t="shared" si="4"/>
        <v>0</v>
      </c>
      <c r="O63" s="45"/>
      <c r="P63" s="46">
        <f t="shared" si="5"/>
        <v>0</v>
      </c>
      <c r="Q63" s="45"/>
      <c r="R63" s="46">
        <f t="shared" si="6"/>
        <v>0</v>
      </c>
      <c r="S63" s="46"/>
      <c r="T63" s="46">
        <f t="shared" si="7"/>
        <v>0</v>
      </c>
      <c r="U63" s="46"/>
      <c r="V63" s="46">
        <f t="shared" si="8"/>
        <v>0</v>
      </c>
      <c r="W63" s="47"/>
      <c r="X63" s="46">
        <f t="shared" si="9"/>
        <v>0</v>
      </c>
      <c r="Y63" s="24"/>
      <c r="Z63" s="46">
        <f t="shared" si="10"/>
        <v>0</v>
      </c>
      <c r="AA63" s="24"/>
      <c r="AB63" s="46">
        <f t="shared" si="11"/>
        <v>0</v>
      </c>
      <c r="AC63" s="47"/>
      <c r="AD63" s="46">
        <f t="shared" si="12"/>
        <v>0</v>
      </c>
      <c r="AE63" s="48"/>
      <c r="AF63" s="45"/>
      <c r="AG63" s="46"/>
      <c r="AH63" s="45"/>
      <c r="AI63" s="46">
        <f t="shared" si="14"/>
        <v>0</v>
      </c>
      <c r="AJ63" s="45"/>
      <c r="AK63" s="46">
        <f t="shared" si="15"/>
        <v>0</v>
      </c>
      <c r="AL63" s="45"/>
      <c r="AM63" s="46">
        <f t="shared" si="16"/>
        <v>0</v>
      </c>
      <c r="AN63" s="45"/>
      <c r="AO63" s="46">
        <f t="shared" si="17"/>
        <v>0</v>
      </c>
      <c r="AP63" s="45"/>
      <c r="AQ63" s="46">
        <f t="shared" si="18"/>
        <v>0</v>
      </c>
      <c r="AR63" s="45"/>
      <c r="AS63" s="46">
        <f t="shared" si="19"/>
        <v>0</v>
      </c>
      <c r="AT63" s="46"/>
      <c r="AU63" s="46">
        <f t="shared" si="20"/>
        <v>0</v>
      </c>
      <c r="AV63" s="46"/>
      <c r="AW63" s="46">
        <f t="shared" si="21"/>
        <v>0</v>
      </c>
      <c r="AX63" s="47"/>
      <c r="AY63" s="46">
        <f t="shared" si="22"/>
        <v>0</v>
      </c>
      <c r="AZ63" s="24"/>
      <c r="BA63" s="46">
        <f t="shared" si="23"/>
        <v>0</v>
      </c>
      <c r="BB63" s="47"/>
      <c r="BC63" s="46">
        <f t="shared" si="24"/>
        <v>0</v>
      </c>
      <c r="BD63" s="48"/>
      <c r="BE63" s="44"/>
      <c r="BF63" s="46"/>
      <c r="BG63" s="45"/>
      <c r="BH63" s="46">
        <f t="shared" si="26"/>
        <v>0</v>
      </c>
      <c r="BI63" s="45"/>
      <c r="BJ63" s="46">
        <f t="shared" si="27"/>
        <v>0</v>
      </c>
      <c r="BK63" s="45"/>
      <c r="BL63" s="46">
        <f t="shared" si="28"/>
        <v>0</v>
      </c>
      <c r="BM63" s="45"/>
      <c r="BN63" s="49">
        <f t="shared" si="29"/>
        <v>0</v>
      </c>
      <c r="BO63" s="46"/>
      <c r="BP63" s="46">
        <f t="shared" si="30"/>
        <v>0</v>
      </c>
      <c r="BQ63" s="47"/>
      <c r="BR63" s="46">
        <f t="shared" si="31"/>
        <v>0</v>
      </c>
      <c r="BS63" s="24"/>
      <c r="BT63" s="46">
        <f t="shared" si="32"/>
        <v>0</v>
      </c>
      <c r="BU63" s="47"/>
      <c r="BV63" s="46">
        <f t="shared" si="33"/>
        <v>0</v>
      </c>
      <c r="BW63" s="50" t="s">
        <v>74</v>
      </c>
      <c r="BX63" s="51" t="s">
        <v>33</v>
      </c>
      <c r="BY63" s="52"/>
    </row>
    <row r="64" ht="51.75" hidden="1">
      <c r="A64" s="41" t="s">
        <v>75</v>
      </c>
      <c r="B64" s="42" t="s">
        <v>76</v>
      </c>
      <c r="C64" s="43" t="s">
        <v>39</v>
      </c>
      <c r="D64" s="44"/>
      <c r="E64" s="45"/>
      <c r="F64" s="46"/>
      <c r="G64" s="45"/>
      <c r="H64" s="46">
        <f t="shared" si="35"/>
        <v>0</v>
      </c>
      <c r="I64" s="45"/>
      <c r="J64" s="46">
        <f t="shared" si="36"/>
        <v>0</v>
      </c>
      <c r="K64" s="45"/>
      <c r="L64" s="46">
        <f t="shared" si="3"/>
        <v>0</v>
      </c>
      <c r="M64" s="45"/>
      <c r="N64" s="46">
        <f t="shared" si="4"/>
        <v>0</v>
      </c>
      <c r="O64" s="45"/>
      <c r="P64" s="46">
        <f t="shared" si="5"/>
        <v>0</v>
      </c>
      <c r="Q64" s="45"/>
      <c r="R64" s="46">
        <f t="shared" si="6"/>
        <v>0</v>
      </c>
      <c r="S64" s="46"/>
      <c r="T64" s="46">
        <f t="shared" si="7"/>
        <v>0</v>
      </c>
      <c r="U64" s="46"/>
      <c r="V64" s="46">
        <f t="shared" si="8"/>
        <v>0</v>
      </c>
      <c r="W64" s="47"/>
      <c r="X64" s="46">
        <f t="shared" si="9"/>
        <v>0</v>
      </c>
      <c r="Y64" s="24"/>
      <c r="Z64" s="46">
        <f t="shared" si="10"/>
        <v>0</v>
      </c>
      <c r="AA64" s="24"/>
      <c r="AB64" s="46">
        <f t="shared" si="11"/>
        <v>0</v>
      </c>
      <c r="AC64" s="47"/>
      <c r="AD64" s="46">
        <f t="shared" si="12"/>
        <v>0</v>
      </c>
      <c r="AE64" s="48"/>
      <c r="AF64" s="45"/>
      <c r="AG64" s="46"/>
      <c r="AH64" s="45">
        <v>123188.321</v>
      </c>
      <c r="AI64" s="46">
        <f t="shared" si="14"/>
        <v>123188.321</v>
      </c>
      <c r="AJ64" s="45"/>
      <c r="AK64" s="46">
        <f t="shared" si="15"/>
        <v>123188.321</v>
      </c>
      <c r="AL64" s="45"/>
      <c r="AM64" s="46">
        <f t="shared" si="16"/>
        <v>123188.321</v>
      </c>
      <c r="AN64" s="45">
        <v>341796.54800000001</v>
      </c>
      <c r="AO64" s="46">
        <f t="shared" si="17"/>
        <v>464984.86900000001</v>
      </c>
      <c r="AP64" s="45"/>
      <c r="AQ64" s="46">
        <f t="shared" si="18"/>
        <v>464984.86900000001</v>
      </c>
      <c r="AR64" s="45"/>
      <c r="AS64" s="46">
        <f t="shared" si="19"/>
        <v>464984.86900000001</v>
      </c>
      <c r="AT64" s="46"/>
      <c r="AU64" s="46">
        <f t="shared" si="20"/>
        <v>464984.86900000001</v>
      </c>
      <c r="AV64" s="46">
        <v>-464984.86900000001</v>
      </c>
      <c r="AW64" s="46">
        <f t="shared" si="21"/>
        <v>0</v>
      </c>
      <c r="AX64" s="47"/>
      <c r="AY64" s="46">
        <f t="shared" si="22"/>
        <v>0</v>
      </c>
      <c r="AZ64" s="24"/>
      <c r="BA64" s="46">
        <f t="shared" si="23"/>
        <v>0</v>
      </c>
      <c r="BB64" s="47"/>
      <c r="BC64" s="46">
        <f t="shared" si="24"/>
        <v>0</v>
      </c>
      <c r="BD64" s="48"/>
      <c r="BE64" s="44"/>
      <c r="BF64" s="46"/>
      <c r="BG64" s="45">
        <v>391659.15399999998</v>
      </c>
      <c r="BH64" s="46">
        <f t="shared" si="26"/>
        <v>391659.15399999998</v>
      </c>
      <c r="BI64" s="45"/>
      <c r="BJ64" s="46">
        <f t="shared" si="27"/>
        <v>391659.15399999998</v>
      </c>
      <c r="BK64" s="45">
        <v>250797.60000000001</v>
      </c>
      <c r="BL64" s="46">
        <f t="shared" si="28"/>
        <v>642456.75399999996</v>
      </c>
      <c r="BM64" s="45">
        <v>407119.46299999999</v>
      </c>
      <c r="BN64" s="49">
        <f t="shared" si="29"/>
        <v>1049576.2169999999</v>
      </c>
      <c r="BO64" s="46">
        <v>-1049576.2169999999</v>
      </c>
      <c r="BP64" s="46">
        <f t="shared" si="30"/>
        <v>0</v>
      </c>
      <c r="BQ64" s="47"/>
      <c r="BR64" s="46">
        <f t="shared" si="31"/>
        <v>0</v>
      </c>
      <c r="BS64" s="24"/>
      <c r="BT64" s="46">
        <f t="shared" si="32"/>
        <v>0</v>
      </c>
      <c r="BU64" s="47"/>
      <c r="BV64" s="46">
        <f t="shared" si="33"/>
        <v>0</v>
      </c>
      <c r="BW64" s="50" t="s">
        <v>77</v>
      </c>
      <c r="BX64" s="51" t="s">
        <v>33</v>
      </c>
      <c r="BY64" s="52"/>
    </row>
    <row r="65" ht="34.5">
      <c r="A65" s="20" t="s">
        <v>75</v>
      </c>
      <c r="B65" s="40" t="s">
        <v>78</v>
      </c>
      <c r="C65" s="37" t="s">
        <v>45</v>
      </c>
      <c r="D65" s="23"/>
      <c r="E65" s="23"/>
      <c r="F65" s="24"/>
      <c r="G65" s="23"/>
      <c r="H65" s="24"/>
      <c r="I65" s="23"/>
      <c r="J65" s="24"/>
      <c r="K65" s="23"/>
      <c r="L65" s="24"/>
      <c r="M65" s="23"/>
      <c r="N65" s="24"/>
      <c r="O65" s="23"/>
      <c r="P65" s="24"/>
      <c r="Q65" s="23">
        <f>Q67+Q68</f>
        <v>45918.050999999999</v>
      </c>
      <c r="R65" s="24">
        <f t="shared" si="6"/>
        <v>45918.050999999999</v>
      </c>
      <c r="S65" s="24">
        <f>S67+S68</f>
        <v>0</v>
      </c>
      <c r="T65" s="24">
        <f t="shared" si="7"/>
        <v>45918.050999999999</v>
      </c>
      <c r="U65" s="24">
        <f>U67+U68</f>
        <v>0</v>
      </c>
      <c r="V65" s="24">
        <f t="shared" si="8"/>
        <v>45918.050999999999</v>
      </c>
      <c r="W65" s="24">
        <f>W67+W68</f>
        <v>11703.940000000001</v>
      </c>
      <c r="X65" s="24">
        <f t="shared" si="9"/>
        <v>57621.991000000002</v>
      </c>
      <c r="Y65" s="24">
        <f>Y67+Y68</f>
        <v>-2092.4110000000001</v>
      </c>
      <c r="Z65" s="24">
        <f t="shared" si="10"/>
        <v>55529.580000000002</v>
      </c>
      <c r="AA65" s="24">
        <f>AA67+AA68</f>
        <v>0</v>
      </c>
      <c r="AB65" s="24">
        <f t="shared" si="11"/>
        <v>55529.580000000002</v>
      </c>
      <c r="AC65" s="24">
        <f>AC67+AC68</f>
        <v>0</v>
      </c>
      <c r="AD65" s="24">
        <f t="shared" si="12"/>
        <v>55529.580000000002</v>
      </c>
      <c r="AE65" s="24"/>
      <c r="AF65" s="23"/>
      <c r="AG65" s="24"/>
      <c r="AH65" s="23"/>
      <c r="AI65" s="24"/>
      <c r="AJ65" s="23"/>
      <c r="AK65" s="24"/>
      <c r="AL65" s="23"/>
      <c r="AM65" s="24"/>
      <c r="AN65" s="23"/>
      <c r="AO65" s="24"/>
      <c r="AP65" s="23"/>
      <c r="AQ65" s="24"/>
      <c r="AR65" s="23"/>
      <c r="AS65" s="24">
        <f t="shared" si="19"/>
        <v>0</v>
      </c>
      <c r="AT65" s="24"/>
      <c r="AU65" s="24">
        <f t="shared" si="20"/>
        <v>0</v>
      </c>
      <c r="AV65" s="24"/>
      <c r="AW65" s="24">
        <f t="shared" si="21"/>
        <v>0</v>
      </c>
      <c r="AX65" s="24"/>
      <c r="AY65" s="24">
        <f t="shared" si="22"/>
        <v>0</v>
      </c>
      <c r="AZ65" s="24"/>
      <c r="BA65" s="24">
        <f t="shared" si="23"/>
        <v>0</v>
      </c>
      <c r="BB65" s="24"/>
      <c r="BC65" s="24">
        <f t="shared" si="24"/>
        <v>0</v>
      </c>
      <c r="BD65" s="24"/>
      <c r="BE65" s="23"/>
      <c r="BF65" s="24"/>
      <c r="BG65" s="23"/>
      <c r="BH65" s="24"/>
      <c r="BI65" s="23"/>
      <c r="BJ65" s="24"/>
      <c r="BK65" s="23"/>
      <c r="BL65" s="24"/>
      <c r="BM65" s="23"/>
      <c r="BN65" s="25">
        <f t="shared" si="29"/>
        <v>0</v>
      </c>
      <c r="BO65" s="24"/>
      <c r="BP65" s="24">
        <f t="shared" si="30"/>
        <v>0</v>
      </c>
      <c r="BQ65" s="24"/>
      <c r="BR65" s="24">
        <f t="shared" si="31"/>
        <v>0</v>
      </c>
      <c r="BS65" s="24"/>
      <c r="BT65" s="24">
        <f t="shared" si="32"/>
        <v>0</v>
      </c>
      <c r="BU65" s="24"/>
      <c r="BV65" s="24">
        <f t="shared" si="33"/>
        <v>0</v>
      </c>
      <c r="BY65" s="39"/>
    </row>
    <row r="66" ht="17.25">
      <c r="A66" s="20"/>
      <c r="B66" s="40" t="s">
        <v>31</v>
      </c>
      <c r="C66" s="37"/>
      <c r="D66" s="23"/>
      <c r="E66" s="23"/>
      <c r="F66" s="24"/>
      <c r="G66" s="23"/>
      <c r="H66" s="24"/>
      <c r="I66" s="23"/>
      <c r="J66" s="24"/>
      <c r="K66" s="23"/>
      <c r="L66" s="24"/>
      <c r="M66" s="23"/>
      <c r="N66" s="24"/>
      <c r="O66" s="23"/>
      <c r="P66" s="24"/>
      <c r="Q66" s="23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3"/>
      <c r="AG66" s="24"/>
      <c r="AH66" s="23"/>
      <c r="AI66" s="24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3"/>
      <c r="BF66" s="24"/>
      <c r="BG66" s="23"/>
      <c r="BH66" s="24"/>
      <c r="BI66" s="23"/>
      <c r="BJ66" s="24"/>
      <c r="BK66" s="23"/>
      <c r="BL66" s="24"/>
      <c r="BM66" s="23"/>
      <c r="BN66" s="25"/>
      <c r="BO66" s="24"/>
      <c r="BP66" s="24"/>
      <c r="BQ66" s="24"/>
      <c r="BR66" s="24"/>
      <c r="BS66" s="24"/>
      <c r="BT66" s="24"/>
      <c r="BU66" s="24"/>
      <c r="BV66" s="24"/>
      <c r="BY66" s="39"/>
    </row>
    <row r="67" ht="17.25" hidden="1">
      <c r="A67" s="41"/>
      <c r="B67" s="42" t="s">
        <v>32</v>
      </c>
      <c r="C67" s="43"/>
      <c r="D67" s="44"/>
      <c r="E67" s="45"/>
      <c r="F67" s="46"/>
      <c r="G67" s="45"/>
      <c r="H67" s="46"/>
      <c r="I67" s="45"/>
      <c r="J67" s="46"/>
      <c r="K67" s="45"/>
      <c r="L67" s="46"/>
      <c r="M67" s="45"/>
      <c r="N67" s="46"/>
      <c r="O67" s="45"/>
      <c r="P67" s="46"/>
      <c r="Q67" s="45">
        <v>22118.050999999999</v>
      </c>
      <c r="R67" s="46">
        <f t="shared" si="6"/>
        <v>22118.050999999999</v>
      </c>
      <c r="S67" s="46"/>
      <c r="T67" s="46">
        <f t="shared" si="7"/>
        <v>22118.050999999999</v>
      </c>
      <c r="U67" s="46"/>
      <c r="V67" s="46">
        <f t="shared" si="8"/>
        <v>22118.050999999999</v>
      </c>
      <c r="W67" s="47">
        <v>11703.940000000001</v>
      </c>
      <c r="X67" s="46">
        <f t="shared" si="9"/>
        <v>33821.991000000002</v>
      </c>
      <c r="Y67" s="24">
        <v>-2092.4110000000001</v>
      </c>
      <c r="Z67" s="46">
        <f t="shared" si="10"/>
        <v>31729.580000000002</v>
      </c>
      <c r="AA67" s="24"/>
      <c r="AB67" s="46">
        <f t="shared" si="11"/>
        <v>31729.580000000002</v>
      </c>
      <c r="AC67" s="47"/>
      <c r="AD67" s="46">
        <f t="shared" si="12"/>
        <v>31729.580000000002</v>
      </c>
      <c r="AE67" s="48"/>
      <c r="AF67" s="45"/>
      <c r="AG67" s="46"/>
      <c r="AH67" s="45"/>
      <c r="AI67" s="46"/>
      <c r="AJ67" s="45"/>
      <c r="AK67" s="46"/>
      <c r="AL67" s="45"/>
      <c r="AM67" s="46"/>
      <c r="AN67" s="45"/>
      <c r="AO67" s="46"/>
      <c r="AP67" s="45"/>
      <c r="AQ67" s="46"/>
      <c r="AR67" s="45"/>
      <c r="AS67" s="46">
        <f t="shared" si="19"/>
        <v>0</v>
      </c>
      <c r="AT67" s="46"/>
      <c r="AU67" s="46">
        <f t="shared" si="20"/>
        <v>0</v>
      </c>
      <c r="AV67" s="46"/>
      <c r="AW67" s="46">
        <f t="shared" si="21"/>
        <v>0</v>
      </c>
      <c r="AX67" s="47"/>
      <c r="AY67" s="46">
        <f t="shared" si="22"/>
        <v>0</v>
      </c>
      <c r="AZ67" s="24"/>
      <c r="BA67" s="46">
        <f t="shared" si="23"/>
        <v>0</v>
      </c>
      <c r="BB67" s="47"/>
      <c r="BC67" s="46">
        <f t="shared" si="24"/>
        <v>0</v>
      </c>
      <c r="BD67" s="48"/>
      <c r="BE67" s="44"/>
      <c r="BF67" s="46"/>
      <c r="BG67" s="45"/>
      <c r="BH67" s="46"/>
      <c r="BI67" s="45"/>
      <c r="BJ67" s="46"/>
      <c r="BK67" s="45"/>
      <c r="BL67" s="46"/>
      <c r="BM67" s="45"/>
      <c r="BN67" s="49">
        <f t="shared" si="29"/>
        <v>0</v>
      </c>
      <c r="BO67" s="46"/>
      <c r="BP67" s="46">
        <f t="shared" si="30"/>
        <v>0</v>
      </c>
      <c r="BQ67" s="47"/>
      <c r="BR67" s="46">
        <f t="shared" si="31"/>
        <v>0</v>
      </c>
      <c r="BS67" s="24"/>
      <c r="BT67" s="46">
        <f t="shared" si="32"/>
        <v>0</v>
      </c>
      <c r="BU67" s="47"/>
      <c r="BV67" s="46">
        <f t="shared" si="33"/>
        <v>0</v>
      </c>
      <c r="BW67" s="50" t="s">
        <v>79</v>
      </c>
      <c r="BX67" s="51" t="s">
        <v>33</v>
      </c>
      <c r="BY67" s="52"/>
    </row>
    <row r="68" ht="17.25">
      <c r="A68" s="20"/>
      <c r="B68" s="40" t="s">
        <v>34</v>
      </c>
      <c r="C68" s="58" t="s">
        <v>30</v>
      </c>
      <c r="D68" s="23"/>
      <c r="E68" s="23"/>
      <c r="F68" s="24"/>
      <c r="G68" s="23"/>
      <c r="H68" s="24"/>
      <c r="I68" s="23"/>
      <c r="J68" s="24"/>
      <c r="K68" s="23"/>
      <c r="L68" s="24"/>
      <c r="M68" s="23"/>
      <c r="N68" s="24"/>
      <c r="O68" s="23"/>
      <c r="P68" s="24"/>
      <c r="Q68" s="23">
        <v>23800</v>
      </c>
      <c r="R68" s="24">
        <f t="shared" si="6"/>
        <v>23800</v>
      </c>
      <c r="S68" s="24"/>
      <c r="T68" s="24">
        <f t="shared" si="7"/>
        <v>23800</v>
      </c>
      <c r="U68" s="24"/>
      <c r="V68" s="24">
        <f t="shared" si="8"/>
        <v>23800</v>
      </c>
      <c r="W68" s="24"/>
      <c r="X68" s="24">
        <f t="shared" si="9"/>
        <v>23800</v>
      </c>
      <c r="Y68" s="24"/>
      <c r="Z68" s="24">
        <f t="shared" si="10"/>
        <v>23800</v>
      </c>
      <c r="AA68" s="24"/>
      <c r="AB68" s="24">
        <f t="shared" si="11"/>
        <v>23800</v>
      </c>
      <c r="AC68" s="24"/>
      <c r="AD68" s="24">
        <f t="shared" si="12"/>
        <v>23800</v>
      </c>
      <c r="AE68" s="24"/>
      <c r="AF68" s="23"/>
      <c r="AG68" s="24"/>
      <c r="AH68" s="23"/>
      <c r="AI68" s="24"/>
      <c r="AJ68" s="23"/>
      <c r="AK68" s="24"/>
      <c r="AL68" s="23"/>
      <c r="AM68" s="24"/>
      <c r="AN68" s="23"/>
      <c r="AO68" s="24"/>
      <c r="AP68" s="23"/>
      <c r="AQ68" s="24"/>
      <c r="AR68" s="23"/>
      <c r="AS68" s="24">
        <f t="shared" si="19"/>
        <v>0</v>
      </c>
      <c r="AT68" s="24"/>
      <c r="AU68" s="24">
        <f t="shared" si="20"/>
        <v>0</v>
      </c>
      <c r="AV68" s="24"/>
      <c r="AW68" s="24">
        <f t="shared" si="21"/>
        <v>0</v>
      </c>
      <c r="AX68" s="24"/>
      <c r="AY68" s="24">
        <f t="shared" si="22"/>
        <v>0</v>
      </c>
      <c r="AZ68" s="24"/>
      <c r="BA68" s="24">
        <f t="shared" si="23"/>
        <v>0</v>
      </c>
      <c r="BB68" s="24"/>
      <c r="BC68" s="24">
        <f t="shared" si="24"/>
        <v>0</v>
      </c>
      <c r="BD68" s="24"/>
      <c r="BE68" s="23"/>
      <c r="BF68" s="24"/>
      <c r="BG68" s="23"/>
      <c r="BH68" s="24"/>
      <c r="BI68" s="23"/>
      <c r="BJ68" s="24"/>
      <c r="BK68" s="23"/>
      <c r="BL68" s="24"/>
      <c r="BM68" s="23"/>
      <c r="BN68" s="25">
        <f t="shared" si="29"/>
        <v>0</v>
      </c>
      <c r="BO68" s="24"/>
      <c r="BP68" s="24">
        <f t="shared" si="30"/>
        <v>0</v>
      </c>
      <c r="BQ68" s="24"/>
      <c r="BR68" s="24">
        <f t="shared" si="31"/>
        <v>0</v>
      </c>
      <c r="BS68" s="24"/>
      <c r="BT68" s="24">
        <f t="shared" si="32"/>
        <v>0</v>
      </c>
      <c r="BU68" s="24"/>
      <c r="BV68" s="24">
        <f t="shared" si="33"/>
        <v>0</v>
      </c>
      <c r="BW68" s="4" t="s">
        <v>80</v>
      </c>
      <c r="BY68" s="39"/>
    </row>
    <row r="69" ht="51.75">
      <c r="A69" s="20" t="s">
        <v>81</v>
      </c>
      <c r="B69" s="40" t="s">
        <v>82</v>
      </c>
      <c r="C69" s="37" t="s">
        <v>39</v>
      </c>
      <c r="D69" s="23"/>
      <c r="E69" s="23"/>
      <c r="F69" s="24"/>
      <c r="G69" s="23"/>
      <c r="H69" s="24"/>
      <c r="I69" s="23"/>
      <c r="J69" s="24"/>
      <c r="K69" s="23"/>
      <c r="L69" s="24"/>
      <c r="M69" s="23"/>
      <c r="N69" s="24"/>
      <c r="O69" s="23"/>
      <c r="P69" s="24"/>
      <c r="Q69" s="23"/>
      <c r="R69" s="24"/>
      <c r="S69" s="24"/>
      <c r="T69" s="24"/>
      <c r="U69" s="24"/>
      <c r="V69" s="24">
        <f t="shared" si="8"/>
        <v>0</v>
      </c>
      <c r="W69" s="24"/>
      <c r="X69" s="24">
        <f t="shared" si="9"/>
        <v>0</v>
      </c>
      <c r="Y69" s="24"/>
      <c r="Z69" s="24">
        <f t="shared" si="10"/>
        <v>0</v>
      </c>
      <c r="AA69" s="24"/>
      <c r="AB69" s="24">
        <f t="shared" si="11"/>
        <v>0</v>
      </c>
      <c r="AC69" s="24"/>
      <c r="AD69" s="24">
        <f t="shared" si="12"/>
        <v>0</v>
      </c>
      <c r="AE69" s="24"/>
      <c r="AF69" s="23"/>
      <c r="AG69" s="24"/>
      <c r="AH69" s="23"/>
      <c r="AI69" s="24"/>
      <c r="AJ69" s="23"/>
      <c r="AK69" s="24"/>
      <c r="AL69" s="23"/>
      <c r="AM69" s="24"/>
      <c r="AN69" s="23"/>
      <c r="AO69" s="24"/>
      <c r="AP69" s="23"/>
      <c r="AQ69" s="24"/>
      <c r="AR69" s="23"/>
      <c r="AS69" s="24"/>
      <c r="AT69" s="24"/>
      <c r="AU69" s="24"/>
      <c r="AV69" s="24">
        <v>464984.86900000001</v>
      </c>
      <c r="AW69" s="24">
        <f t="shared" si="21"/>
        <v>464984.86900000001</v>
      </c>
      <c r="AX69" s="24"/>
      <c r="AY69" s="24">
        <f t="shared" si="22"/>
        <v>464984.86900000001</v>
      </c>
      <c r="AZ69" s="24"/>
      <c r="BA69" s="24">
        <f t="shared" si="23"/>
        <v>464984.86900000001</v>
      </c>
      <c r="BB69" s="24"/>
      <c r="BC69" s="24">
        <f t="shared" si="24"/>
        <v>464984.86900000001</v>
      </c>
      <c r="BD69" s="24"/>
      <c r="BE69" s="23"/>
      <c r="BF69" s="24"/>
      <c r="BG69" s="23"/>
      <c r="BH69" s="24"/>
      <c r="BI69" s="23"/>
      <c r="BJ69" s="24"/>
      <c r="BK69" s="23"/>
      <c r="BL69" s="24"/>
      <c r="BM69" s="23"/>
      <c r="BN69" s="25"/>
      <c r="BO69" s="24">
        <v>1050536.409</v>
      </c>
      <c r="BP69" s="24">
        <f t="shared" si="30"/>
        <v>1050536.409</v>
      </c>
      <c r="BQ69" s="24"/>
      <c r="BR69" s="24">
        <f t="shared" si="31"/>
        <v>1050536.409</v>
      </c>
      <c r="BS69" s="24"/>
      <c r="BT69" s="24">
        <f t="shared" si="32"/>
        <v>1050536.409</v>
      </c>
      <c r="BU69" s="24"/>
      <c r="BV69" s="24">
        <f t="shared" si="33"/>
        <v>1050536.409</v>
      </c>
      <c r="BW69" s="4" t="s">
        <v>83</v>
      </c>
      <c r="BY69" s="39"/>
    </row>
    <row r="70" ht="51.75">
      <c r="A70" s="20" t="s">
        <v>84</v>
      </c>
      <c r="B70" s="40" t="s">
        <v>85</v>
      </c>
      <c r="C70" s="37" t="s">
        <v>39</v>
      </c>
      <c r="D70" s="23"/>
      <c r="E70" s="23"/>
      <c r="F70" s="24"/>
      <c r="G70" s="23"/>
      <c r="H70" s="24"/>
      <c r="I70" s="23"/>
      <c r="J70" s="24"/>
      <c r="K70" s="23"/>
      <c r="L70" s="24"/>
      <c r="M70" s="23"/>
      <c r="N70" s="24"/>
      <c r="O70" s="23"/>
      <c r="P70" s="24"/>
      <c r="Q70" s="23"/>
      <c r="R70" s="24"/>
      <c r="S70" s="24"/>
      <c r="T70" s="24"/>
      <c r="U70" s="24"/>
      <c r="V70" s="24"/>
      <c r="W70" s="24"/>
      <c r="X70" s="24"/>
      <c r="Y70" s="24"/>
      <c r="Z70" s="24"/>
      <c r="AA70" s="24">
        <f>AA72+AA73</f>
        <v>0</v>
      </c>
      <c r="AB70" s="24">
        <f t="shared" si="11"/>
        <v>0</v>
      </c>
      <c r="AC70" s="24">
        <f>AC72+AC73</f>
        <v>0</v>
      </c>
      <c r="AD70" s="24">
        <f t="shared" si="12"/>
        <v>0</v>
      </c>
      <c r="AE70" s="24"/>
      <c r="AF70" s="23"/>
      <c r="AG70" s="24"/>
      <c r="AH70" s="23"/>
      <c r="AI70" s="24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4"/>
      <c r="AU70" s="24"/>
      <c r="AV70" s="24"/>
      <c r="AW70" s="24"/>
      <c r="AX70" s="24"/>
      <c r="AY70" s="24"/>
      <c r="AZ70" s="24">
        <f>AZ72+AZ73</f>
        <v>513907.47700000001</v>
      </c>
      <c r="BA70" s="24">
        <f t="shared" si="23"/>
        <v>513907.47700000001</v>
      </c>
      <c r="BB70" s="24">
        <f>BB72+BB73</f>
        <v>0</v>
      </c>
      <c r="BC70" s="24">
        <f t="shared" si="24"/>
        <v>513907.47700000001</v>
      </c>
      <c r="BD70" s="24"/>
      <c r="BE70" s="23"/>
      <c r="BF70" s="24"/>
      <c r="BG70" s="23"/>
      <c r="BH70" s="24"/>
      <c r="BI70" s="23"/>
      <c r="BJ70" s="24"/>
      <c r="BK70" s="23"/>
      <c r="BL70" s="24"/>
      <c r="BM70" s="23"/>
      <c r="BN70" s="25"/>
      <c r="BO70" s="24"/>
      <c r="BP70" s="24"/>
      <c r="BQ70" s="24"/>
      <c r="BR70" s="24"/>
      <c r="BS70" s="24">
        <f>BS72+BS73</f>
        <v>693336.95799999998</v>
      </c>
      <c r="BT70" s="24">
        <f t="shared" si="32"/>
        <v>693336.95799999998</v>
      </c>
      <c r="BU70" s="24">
        <f>BU72+BU73</f>
        <v>0</v>
      </c>
      <c r="BV70" s="24">
        <f t="shared" si="33"/>
        <v>693336.95799999998</v>
      </c>
      <c r="BW70" s="4"/>
      <c r="BY70" s="39"/>
    </row>
    <row r="71" ht="17.25">
      <c r="A71" s="20"/>
      <c r="B71" s="40" t="s">
        <v>31</v>
      </c>
      <c r="C71" s="58"/>
      <c r="D71" s="23"/>
      <c r="E71" s="23"/>
      <c r="F71" s="24"/>
      <c r="G71" s="23"/>
      <c r="H71" s="24"/>
      <c r="I71" s="23"/>
      <c r="J71" s="24"/>
      <c r="K71" s="23"/>
      <c r="L71" s="24"/>
      <c r="M71" s="23"/>
      <c r="N71" s="24"/>
      <c r="O71" s="23"/>
      <c r="P71" s="24"/>
      <c r="Q71" s="2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3"/>
      <c r="AG71" s="24"/>
      <c r="AH71" s="23"/>
      <c r="AI71" s="24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3"/>
      <c r="BF71" s="24"/>
      <c r="BG71" s="23"/>
      <c r="BH71" s="24"/>
      <c r="BI71" s="23"/>
      <c r="BJ71" s="24"/>
      <c r="BK71" s="23"/>
      <c r="BL71" s="24"/>
      <c r="BM71" s="23"/>
      <c r="BN71" s="25"/>
      <c r="BO71" s="24"/>
      <c r="BP71" s="24"/>
      <c r="BQ71" s="24"/>
      <c r="BR71" s="24"/>
      <c r="BS71" s="24"/>
      <c r="BT71" s="24"/>
      <c r="BU71" s="24"/>
      <c r="BV71" s="24"/>
      <c r="BW71" s="4"/>
      <c r="BY71" s="39"/>
    </row>
    <row r="72" ht="17.25" hidden="1">
      <c r="A72" s="41"/>
      <c r="B72" s="42" t="s">
        <v>32</v>
      </c>
      <c r="C72" s="63"/>
      <c r="D72" s="45"/>
      <c r="E72" s="45"/>
      <c r="F72" s="46"/>
      <c r="G72" s="45"/>
      <c r="H72" s="46"/>
      <c r="I72" s="45"/>
      <c r="J72" s="46"/>
      <c r="K72" s="45"/>
      <c r="L72" s="46"/>
      <c r="M72" s="45"/>
      <c r="N72" s="46"/>
      <c r="O72" s="45"/>
      <c r="P72" s="46"/>
      <c r="Q72" s="45"/>
      <c r="R72" s="46"/>
      <c r="S72" s="46"/>
      <c r="T72" s="46"/>
      <c r="U72" s="46"/>
      <c r="V72" s="46"/>
      <c r="W72" s="46"/>
      <c r="X72" s="46"/>
      <c r="Y72" s="24"/>
      <c r="Z72" s="46"/>
      <c r="AA72" s="24"/>
      <c r="AB72" s="46">
        <f t="shared" si="11"/>
        <v>0</v>
      </c>
      <c r="AC72" s="47"/>
      <c r="AD72" s="46">
        <f t="shared" si="12"/>
        <v>0</v>
      </c>
      <c r="AE72" s="46"/>
      <c r="AF72" s="45"/>
      <c r="AG72" s="46"/>
      <c r="AH72" s="45"/>
      <c r="AI72" s="46"/>
      <c r="AJ72" s="45"/>
      <c r="AK72" s="46"/>
      <c r="AL72" s="45"/>
      <c r="AM72" s="46"/>
      <c r="AN72" s="45"/>
      <c r="AO72" s="46"/>
      <c r="AP72" s="45"/>
      <c r="AQ72" s="46"/>
      <c r="AR72" s="45"/>
      <c r="AS72" s="46"/>
      <c r="AT72" s="46"/>
      <c r="AU72" s="46"/>
      <c r="AV72" s="46"/>
      <c r="AW72" s="46"/>
      <c r="AX72" s="46"/>
      <c r="AY72" s="46"/>
      <c r="AZ72" s="24">
        <v>295465.038</v>
      </c>
      <c r="BA72" s="46">
        <f t="shared" si="23"/>
        <v>295465.038</v>
      </c>
      <c r="BB72" s="47"/>
      <c r="BC72" s="46">
        <f t="shared" si="24"/>
        <v>295465.038</v>
      </c>
      <c r="BD72" s="46"/>
      <c r="BE72" s="45"/>
      <c r="BF72" s="46"/>
      <c r="BG72" s="45"/>
      <c r="BH72" s="46"/>
      <c r="BI72" s="45"/>
      <c r="BJ72" s="46"/>
      <c r="BK72" s="45"/>
      <c r="BL72" s="46"/>
      <c r="BM72" s="45"/>
      <c r="BN72" s="49"/>
      <c r="BO72" s="46"/>
      <c r="BP72" s="46"/>
      <c r="BQ72" s="46"/>
      <c r="BR72" s="46"/>
      <c r="BS72" s="24">
        <v>693336.95799999998</v>
      </c>
      <c r="BT72" s="46">
        <f t="shared" si="32"/>
        <v>693336.95799999998</v>
      </c>
      <c r="BU72" s="47"/>
      <c r="BV72" s="46">
        <f t="shared" si="33"/>
        <v>693336.95799999998</v>
      </c>
      <c r="BW72" s="50" t="s">
        <v>86</v>
      </c>
      <c r="BX72" s="51" t="s">
        <v>33</v>
      </c>
      <c r="BY72" s="52"/>
    </row>
    <row r="73" ht="17.25">
      <c r="A73" s="20"/>
      <c r="B73" s="40" t="s">
        <v>36</v>
      </c>
      <c r="C73" s="64" t="s">
        <v>30</v>
      </c>
      <c r="D73" s="23"/>
      <c r="E73" s="23"/>
      <c r="F73" s="24"/>
      <c r="G73" s="23"/>
      <c r="H73" s="24"/>
      <c r="I73" s="23"/>
      <c r="J73" s="24"/>
      <c r="K73" s="23"/>
      <c r="L73" s="24"/>
      <c r="M73" s="23"/>
      <c r="N73" s="24"/>
      <c r="O73" s="23"/>
      <c r="P73" s="24"/>
      <c r="Q73" s="23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>
        <f t="shared" si="11"/>
        <v>0</v>
      </c>
      <c r="AC73" s="24"/>
      <c r="AD73" s="24">
        <f t="shared" si="12"/>
        <v>0</v>
      </c>
      <c r="AE73" s="24"/>
      <c r="AF73" s="23"/>
      <c r="AG73" s="24"/>
      <c r="AH73" s="23"/>
      <c r="AI73" s="24"/>
      <c r="AJ73" s="23"/>
      <c r="AK73" s="24"/>
      <c r="AL73" s="23"/>
      <c r="AM73" s="24"/>
      <c r="AN73" s="23"/>
      <c r="AO73" s="24"/>
      <c r="AP73" s="23"/>
      <c r="AQ73" s="24"/>
      <c r="AR73" s="23"/>
      <c r="AS73" s="24"/>
      <c r="AT73" s="24"/>
      <c r="AU73" s="24"/>
      <c r="AV73" s="24"/>
      <c r="AW73" s="24"/>
      <c r="AX73" s="24"/>
      <c r="AY73" s="24"/>
      <c r="AZ73" s="24">
        <v>218442.43900000001</v>
      </c>
      <c r="BA73" s="24">
        <f t="shared" si="23"/>
        <v>218442.43900000001</v>
      </c>
      <c r="BB73" s="24"/>
      <c r="BC73" s="24">
        <f t="shared" si="24"/>
        <v>218442.43900000001</v>
      </c>
      <c r="BD73" s="24"/>
      <c r="BE73" s="23"/>
      <c r="BF73" s="24"/>
      <c r="BG73" s="23"/>
      <c r="BH73" s="24"/>
      <c r="BI73" s="23"/>
      <c r="BJ73" s="24"/>
      <c r="BK73" s="23"/>
      <c r="BL73" s="24"/>
      <c r="BM73" s="23"/>
      <c r="BN73" s="25"/>
      <c r="BO73" s="24"/>
      <c r="BP73" s="24"/>
      <c r="BQ73" s="24"/>
      <c r="BR73" s="24"/>
      <c r="BS73" s="24"/>
      <c r="BT73" s="24">
        <f t="shared" si="32"/>
        <v>0</v>
      </c>
      <c r="BU73" s="24"/>
      <c r="BV73" s="24">
        <f t="shared" si="33"/>
        <v>0</v>
      </c>
      <c r="BW73" s="4" t="s">
        <v>86</v>
      </c>
      <c r="BY73" s="39"/>
    </row>
    <row r="74" s="1" customFormat="1" ht="17.25">
      <c r="A74" s="20"/>
      <c r="B74" s="40" t="s">
        <v>87</v>
      </c>
      <c r="C74" s="65" t="s">
        <v>30</v>
      </c>
      <c r="D74" s="23">
        <f>D79+D80+D81+D82+D87+D88+D89+D90+D91+D96+D99+D103+D106+D109</f>
        <v>1627824.8999999999</v>
      </c>
      <c r="E74" s="23">
        <f>E79+E80+E81+E82+E87+E88+E89+E90+E91+E96+E99+E103+E106+E109</f>
        <v>0</v>
      </c>
      <c r="F74" s="24">
        <f t="shared" si="34"/>
        <v>1627824.8999999999</v>
      </c>
      <c r="G74" s="23">
        <f>G79+G80+G81+G82+G87+G88+G89+G90+G91+G96+G99+G103+G106+G109</f>
        <v>-241182.39199999999</v>
      </c>
      <c r="H74" s="24">
        <f t="shared" si="35"/>
        <v>1386642.5079999999</v>
      </c>
      <c r="I74" s="23">
        <f>I79+I80+I81+I82+I87+I88+I89+I90+I91+I96+I99+I103+I106+I109</f>
        <v>29454.860000000001</v>
      </c>
      <c r="J74" s="24">
        <f t="shared" si="36"/>
        <v>1416097.368</v>
      </c>
      <c r="K74" s="23">
        <f>K79+K80+K81+K82+K87+K88+K89+K90+K91+K96+K99+K103+K106+K109+K115+K116</f>
        <v>428575.603</v>
      </c>
      <c r="L74" s="24">
        <f t="shared" si="3"/>
        <v>1844672.9709999999</v>
      </c>
      <c r="M74" s="23">
        <f>M79+M80+M81+M82+M87+M88+M89+M90+M91+M96+M99+M103+M106+M109+M115+M116</f>
        <v>364694.75199999998</v>
      </c>
      <c r="N74" s="24">
        <f t="shared" si="4"/>
        <v>2209367.7229999998</v>
      </c>
      <c r="O74" s="23">
        <f>O79+O80+O81+O82+O87+O88+O89+O90+O91+O96+O99+O103+O106+O109+O115+O116</f>
        <v>23358.092000000001</v>
      </c>
      <c r="P74" s="24">
        <f t="shared" si="5"/>
        <v>2232725.8149999999</v>
      </c>
      <c r="Q74" s="23">
        <f>Q79+Q80+Q81+Q82+Q87+Q88+Q89+Q90+Q91+Q96+Q99+Q103+Q106+Q109+Q115+Q116+Q117</f>
        <v>212818.22500000001</v>
      </c>
      <c r="R74" s="24">
        <f t="shared" si="6"/>
        <v>2445544.04</v>
      </c>
      <c r="S74" s="24">
        <f>S79+S80+S81+S82+S87+S88+S89+S90+S91+S96+S99+S103+S106+S109+S115+S116+S117</f>
        <v>324.98099999999999</v>
      </c>
      <c r="T74" s="24">
        <f t="shared" si="7"/>
        <v>2445869.0210000002</v>
      </c>
      <c r="U74" s="24">
        <f>U79+U80+U81+U82+U87+U88+U89+U90+U91+U96+U99+U103+U106+U109+U115+U116+U117</f>
        <v>0</v>
      </c>
      <c r="V74" s="24">
        <f t="shared" si="8"/>
        <v>2445869.0210000002</v>
      </c>
      <c r="W74" s="24">
        <f>W79+W80+W81+W82+W87+W88+W89+W90+W91+W96+W99+W103+W106+W109+W115+W116+W117</f>
        <v>195365.73999999999</v>
      </c>
      <c r="X74" s="24">
        <f t="shared" si="9"/>
        <v>2641234.7609999999</v>
      </c>
      <c r="Y74" s="24">
        <f>Y79+Y80+Y81+Y82+Y87+Y88+Y89+Y90+Y91+Y96+Y99+Y103+Y106+Y109+Y115+Y116+Y117</f>
        <v>8111.6289999999999</v>
      </c>
      <c r="Z74" s="24">
        <f t="shared" si="10"/>
        <v>2649346.3900000001</v>
      </c>
      <c r="AA74" s="24">
        <f>AA79+AA80+AA81+AA82+AA87+AA88+AA89+AA90+AA91+AA96+AA99+AA103+AA106+AA109+AA115+AA116+AA117</f>
        <v>0</v>
      </c>
      <c r="AB74" s="24">
        <f t="shared" si="11"/>
        <v>2649346.3900000001</v>
      </c>
      <c r="AC74" s="24">
        <f>AC79+AC80+AC81+AC82+AC87+AC88+AC89+AC90+AC91+AC96+AC99+AC103+AC106+AC109+AC115+AC116+AC117</f>
        <v>164783.52099999998</v>
      </c>
      <c r="AD74" s="24">
        <f t="shared" si="12"/>
        <v>2814129.9110000003</v>
      </c>
      <c r="AE74" s="24">
        <f>AE79+AE80+AE81+AE82+AE87+AE88+AE89+AE90+AE91+AE96+AE99+AE103+AE106+AE109</f>
        <v>1550429.5</v>
      </c>
      <c r="AF74" s="23">
        <f>AF79+AF80+AF81+AF82+AF87+AF88+AF89+AF90+AF91+AF96+AF99+AF103+AF106+AF109</f>
        <v>0</v>
      </c>
      <c r="AG74" s="24">
        <f t="shared" si="13"/>
        <v>1550429.5</v>
      </c>
      <c r="AH74" s="23">
        <f>AH79+AH80+AH81+AH82+AH87+AH88+AH89+AH90+AH91+AH96+AH99+AH103+AH106+AH109</f>
        <v>764563.52399999998</v>
      </c>
      <c r="AI74" s="24">
        <f t="shared" si="14"/>
        <v>2314993.0240000002</v>
      </c>
      <c r="AJ74" s="23">
        <f>AJ79+AJ80+AJ81+AJ82+AJ87+AJ88+AJ89+AJ90+AJ91+AJ96+AJ99+AJ103+AJ106+AJ109+AJ115+AJ116</f>
        <v>-360678.72000000003</v>
      </c>
      <c r="AK74" s="24">
        <f t="shared" si="15"/>
        <v>1954314.3040000002</v>
      </c>
      <c r="AL74" s="23">
        <f>AL79+AL80+AL81+AL82+AL87+AL88+AL89+AL90+AL91+AL96+AL99+AL103+AL106+AL109+AL115+AL116</f>
        <v>-4998.4359999999997</v>
      </c>
      <c r="AM74" s="24">
        <f t="shared" si="16"/>
        <v>1949315.8680000002</v>
      </c>
      <c r="AN74" s="23">
        <f>AN79+AN80+AN81+AN82+AN87+AN88+AN89+AN90+AN91+AN96+AN99+AN103+AN106+AN109+AN115+AN116</f>
        <v>-137531.48800000001</v>
      </c>
      <c r="AO74" s="24">
        <f t="shared" si="17"/>
        <v>1811784.3800000004</v>
      </c>
      <c r="AP74" s="23">
        <f>AP79+AP80+AP81+AP82+AP87+AP88+AP89+AP90+AP91+AP96+AP99+AP103+AP106+AP109+AP115+AP116</f>
        <v>0</v>
      </c>
      <c r="AQ74" s="24">
        <f t="shared" si="18"/>
        <v>1811784.3800000004</v>
      </c>
      <c r="AR74" s="23">
        <f>AR79+AR80+AR81+AR82+AR87+AR88+AR89+AR90+AR91+AR96+AR99+AR103+AR106+AR109+AR115+AR116+AR117</f>
        <v>0</v>
      </c>
      <c r="AS74" s="24">
        <f t="shared" si="19"/>
        <v>1811784.3800000004</v>
      </c>
      <c r="AT74" s="24">
        <f>AT79+AT80+AT81+AT82+AT87+AT88+AT89+AT90+AT91+AT96+AT99+AT103+AT106+AT109+AT115+AT116+AT117</f>
        <v>0</v>
      </c>
      <c r="AU74" s="24">
        <f t="shared" si="20"/>
        <v>1811784.3800000004</v>
      </c>
      <c r="AV74" s="24">
        <f>AV79+AV80+AV81+AV82+AV87+AV88+AV89+AV90+AV91+AV96+AV99+AV103+AV106+AV109+AV115+AV116+AV117</f>
        <v>0</v>
      </c>
      <c r="AW74" s="24">
        <f t="shared" si="21"/>
        <v>1811784.3800000004</v>
      </c>
      <c r="AX74" s="24">
        <f>AX79+AX80+AX81+AX82+AX87+AX88+AX89+AX90+AX91+AX96+AX99+AX103+AX106+AX109+AX115+AX116+AX117</f>
        <v>-56215.530000000006</v>
      </c>
      <c r="AY74" s="24">
        <f t="shared" si="22"/>
        <v>1755568.8500000003</v>
      </c>
      <c r="AZ74" s="24">
        <f>AZ79+AZ80+AZ81+AZ82+AZ87+AZ88+AZ89+AZ90+AZ91+AZ96+AZ99+AZ103+AZ106+AZ109+AZ115+AZ116+AZ117</f>
        <v>0</v>
      </c>
      <c r="BA74" s="24">
        <f t="shared" si="23"/>
        <v>1755568.8500000003</v>
      </c>
      <c r="BB74" s="24">
        <f>BB79+BB80+BB81+BB82+BB87+BB88+BB89+BB90+BB91+BB96+BB99+BB103+BB106+BB109+BB115+BB116+BB117</f>
        <v>0</v>
      </c>
      <c r="BC74" s="24">
        <f t="shared" si="24"/>
        <v>1755568.8500000003</v>
      </c>
      <c r="BD74" s="24">
        <f>BD79+BD80+BD81+BD82+BD87+BD88+BD89+BD90+BD91+BD96+BD99+BD103+BD106+BD109</f>
        <v>1694249.2000000002</v>
      </c>
      <c r="BE74" s="23">
        <f>BE79+BE80+BE81+BE82+BE87+BE88+BE89+BE90+BE91+BE96+BE99+BE103+BE106+BE109</f>
        <v>0</v>
      </c>
      <c r="BF74" s="24">
        <f t="shared" si="25"/>
        <v>1694249.2000000002</v>
      </c>
      <c r="BG74" s="23">
        <f>BG79+BG80+BG81+BG82+BG87+BG88+BG89+BG90+BG91+BG96+BG99+BG103+BG106+BG109</f>
        <v>0</v>
      </c>
      <c r="BH74" s="24">
        <f t="shared" si="26"/>
        <v>1694249.2000000002</v>
      </c>
      <c r="BI74" s="23">
        <f>BI79+BI80+BI81+BI82+BI87+BI88+BI89+BI90+BI91+BI96+BI99+BI103+BI106+BI109+BI115+BI116</f>
        <v>0</v>
      </c>
      <c r="BJ74" s="24">
        <f t="shared" si="27"/>
        <v>1694249.2000000002</v>
      </c>
      <c r="BK74" s="23">
        <f>BK79+BK80+BK81+BK82+BK87+BK88+BK89+BK90+BK91+BK96+BK99+BK103+BK106+BK109+BK115+BK116</f>
        <v>0</v>
      </c>
      <c r="BL74" s="24">
        <f t="shared" si="28"/>
        <v>1694249.2000000002</v>
      </c>
      <c r="BM74" s="23">
        <f>BM79+BM80+BM81+BM82+BM87+BM88+BM89+BM90+BM91+BM96+BM99+BM103+BM106+BM109+BM115+BM116+BM117</f>
        <v>0</v>
      </c>
      <c r="BN74" s="25">
        <f t="shared" si="29"/>
        <v>1694249.2000000002</v>
      </c>
      <c r="BO74" s="24">
        <f>BO79+BO80+BO81+BO82+BO87+BO88+BO89+BO90+BO91+BO96+BO99+BO103+BO106+BO109+BO115+BO116+BO117</f>
        <v>0</v>
      </c>
      <c r="BP74" s="24">
        <f t="shared" si="30"/>
        <v>1694249.2000000002</v>
      </c>
      <c r="BQ74" s="24">
        <f>BQ79+BQ80+BQ81+BQ82+BQ87+BQ88+BQ89+BQ90+BQ91+BQ96+BQ99+BQ103+BQ106+BQ109+BQ115+BQ116+BQ117</f>
        <v>0</v>
      </c>
      <c r="BR74" s="24">
        <f t="shared" si="31"/>
        <v>1694249.2000000002</v>
      </c>
      <c r="BS74" s="24">
        <f>BS79+BS80+BS81+BS82+BS87+BS88+BS89+BS90+BS91+BS96+BS99+BS103+BS106+BS109+BS115+BS116+BS117</f>
        <v>0</v>
      </c>
      <c r="BT74" s="24">
        <f t="shared" si="32"/>
        <v>1694249.2000000002</v>
      </c>
      <c r="BU74" s="24">
        <f>BU79+BU80+BU81+BU82+BU87+BU88+BU89+BU90+BU91+BU96+BU99+BU103+BU106+BU109+BU115+BU116+BU117</f>
        <v>0</v>
      </c>
      <c r="BV74" s="24">
        <f t="shared" si="33"/>
        <v>1694249.2000000002</v>
      </c>
      <c r="BW74" s="1"/>
      <c r="BX74" s="1"/>
      <c r="BY74" s="39"/>
    </row>
    <row r="75" s="1" customFormat="1" ht="17.25">
      <c r="A75" s="20"/>
      <c r="B75" s="21" t="s">
        <v>31</v>
      </c>
      <c r="C75" s="66"/>
      <c r="D75" s="23"/>
      <c r="E75" s="23"/>
      <c r="F75" s="24"/>
      <c r="G75" s="23"/>
      <c r="H75" s="24"/>
      <c r="I75" s="23"/>
      <c r="J75" s="24"/>
      <c r="K75" s="23"/>
      <c r="L75" s="24"/>
      <c r="M75" s="23"/>
      <c r="N75" s="24"/>
      <c r="O75" s="23"/>
      <c r="P75" s="24"/>
      <c r="Q75" s="23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3"/>
      <c r="AG75" s="24"/>
      <c r="AH75" s="23"/>
      <c r="AI75" s="24"/>
      <c r="AJ75" s="23"/>
      <c r="AK75" s="24"/>
      <c r="AL75" s="23"/>
      <c r="AM75" s="24"/>
      <c r="AN75" s="23"/>
      <c r="AO75" s="24"/>
      <c r="AP75" s="23"/>
      <c r="AQ75" s="24"/>
      <c r="AR75" s="23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3"/>
      <c r="BF75" s="24"/>
      <c r="BG75" s="23"/>
      <c r="BH75" s="24"/>
      <c r="BI75" s="23"/>
      <c r="BJ75" s="24"/>
      <c r="BK75" s="23"/>
      <c r="BL75" s="24"/>
      <c r="BM75" s="23"/>
      <c r="BN75" s="25"/>
      <c r="BO75" s="24"/>
      <c r="BP75" s="24"/>
      <c r="BQ75" s="24"/>
      <c r="BR75" s="24"/>
      <c r="BS75" s="24"/>
      <c r="BT75" s="24"/>
      <c r="BU75" s="24"/>
      <c r="BV75" s="24"/>
      <c r="BW75" s="1"/>
      <c r="BX75" s="1"/>
      <c r="BY75" s="39"/>
    </row>
    <row r="76" s="27" customFormat="1" ht="17.25" hidden="1">
      <c r="A76" s="28"/>
      <c r="B76" s="29" t="s">
        <v>32</v>
      </c>
      <c r="C76" s="67"/>
      <c r="D76" s="68">
        <f>D79+D80+D81+D87+D88+D89+D90+D93+D84</f>
        <v>373167</v>
      </c>
      <c r="E76" s="68">
        <f>E79+E80+E81+E87+E88+E89+E90+E93+E84</f>
        <v>0</v>
      </c>
      <c r="F76" s="69">
        <f t="shared" si="34"/>
        <v>373167</v>
      </c>
      <c r="G76" s="68">
        <f>G79+G80+G81+G87+G88+G89+G90+G93+G84</f>
        <v>80004.202000000005</v>
      </c>
      <c r="H76" s="69">
        <f t="shared" si="35"/>
        <v>453171.20199999999</v>
      </c>
      <c r="I76" s="68">
        <f>I79+I80+I81+I87+I88+I89+I90+I93+I84</f>
        <v>29454.860000000001</v>
      </c>
      <c r="J76" s="69">
        <f t="shared" si="36"/>
        <v>482626.06199999998</v>
      </c>
      <c r="K76" s="68">
        <f>K79+K80+K81+K87+K88+K89+K90+K93+K84+K115+K116</f>
        <v>261299.772</v>
      </c>
      <c r="L76" s="69">
        <f t="shared" si="3"/>
        <v>743925.83400000003</v>
      </c>
      <c r="M76" s="68">
        <f>M79+M80+M81+M87+M88+M89+M90+M93+M84+M115+M116+M111</f>
        <v>364694.75199999998</v>
      </c>
      <c r="N76" s="69">
        <f t="shared" si="4"/>
        <v>1108620.5860000001</v>
      </c>
      <c r="O76" s="68">
        <f>O79+O80+O81+O87+O88+O89+O90+O93+O84+O115+O116+O111</f>
        <v>23358.092000000001</v>
      </c>
      <c r="P76" s="69">
        <f t="shared" si="5"/>
        <v>1131978.6780000001</v>
      </c>
      <c r="Q76" s="68">
        <f>Q79+Q80+Q81+Q87+Q88+Q89+Q90+Q93+Q84+Q115+Q116+Q111+Q117</f>
        <v>212818.22500000001</v>
      </c>
      <c r="R76" s="69">
        <f t="shared" si="6"/>
        <v>1344796.9030000002</v>
      </c>
      <c r="S76" s="69">
        <f>S79+S80+S81+S87+S88+S89+S90+S93+S84+S115+S116+S111+S117</f>
        <v>324.98099999999999</v>
      </c>
      <c r="T76" s="69">
        <f t="shared" si="7"/>
        <v>1345121.8840000001</v>
      </c>
      <c r="U76" s="69">
        <f>U79+U80+U81+U87+U88+U89+U90+U93+U84+U115+U116+U111+U117</f>
        <v>0</v>
      </c>
      <c r="V76" s="69">
        <f t="shared" si="8"/>
        <v>1345121.8840000001</v>
      </c>
      <c r="W76" s="69">
        <f>W79+W80+W81+W87+W88+W89+W90+W93+W84+W115+W116+W111+W117</f>
        <v>86729.894</v>
      </c>
      <c r="X76" s="69">
        <f t="shared" si="9"/>
        <v>1431851.7780000002</v>
      </c>
      <c r="Y76" s="69">
        <f>Y79+Y80+Y81+Y87+Y88+Y89+Y90+Y93+Y84+Y115+Y116+Y111+Y117</f>
        <v>8111.6289999999999</v>
      </c>
      <c r="Z76" s="69">
        <f t="shared" si="10"/>
        <v>1439963.4070000001</v>
      </c>
      <c r="AA76" s="69">
        <f>AA79+AA80+AA81+AA87+AA88+AA89+AA90+AA93+AA84+AA115+AA116+AA111+AA117</f>
        <v>0</v>
      </c>
      <c r="AB76" s="69">
        <f t="shared" si="11"/>
        <v>1439963.4070000001</v>
      </c>
      <c r="AC76" s="69">
        <f>AC79+AC80+AC81+AC87+AC88+AC89+AC90+AC93+AC84+AC115+AC116+AC111+AC117</f>
        <v>164783.52099999998</v>
      </c>
      <c r="AD76" s="69">
        <f t="shared" si="12"/>
        <v>1604746.9280000001</v>
      </c>
      <c r="AE76" s="69">
        <f>AE79+AE80+AE81+AE87+AE88+AE89+AE90+AE93+AE84</f>
        <v>1000406.5</v>
      </c>
      <c r="AF76" s="68">
        <f>AF79+AF80+AF81+AF82+AF87+AF88+AF89+AF90+AF93</f>
        <v>0</v>
      </c>
      <c r="AG76" s="69">
        <f t="shared" si="13"/>
        <v>1000406.5</v>
      </c>
      <c r="AH76" s="68">
        <f>AH79+AH80+AH81+AH87+AH88+AH89+AH90+AH93+AH84</f>
        <v>0</v>
      </c>
      <c r="AI76" s="69">
        <f t="shared" si="14"/>
        <v>1000406.5</v>
      </c>
      <c r="AJ76" s="68">
        <f>AJ79+AJ80+AJ81+AJ87+AJ88+AJ89+AJ90+AJ93+AJ84+AJ115+AJ116</f>
        <v>-253440.16499999998</v>
      </c>
      <c r="AK76" s="69">
        <f t="shared" si="15"/>
        <v>746966.33499999996</v>
      </c>
      <c r="AL76" s="68">
        <f>AL79+AL80+AL81+AL87+AL88+AL89+AL90+AL93+AL84+AL115+AL116</f>
        <v>-4998.4359999999997</v>
      </c>
      <c r="AM76" s="69">
        <f t="shared" si="16"/>
        <v>741967.89899999998</v>
      </c>
      <c r="AN76" s="68">
        <f>AN79+AN80+AN81+AN87+AN88+AN89+AN90+AN93+AN84+AN115+AN116</f>
        <v>-137531.48800000001</v>
      </c>
      <c r="AO76" s="69">
        <f t="shared" si="17"/>
        <v>604436.41099999996</v>
      </c>
      <c r="AP76" s="68">
        <f>AP79+AP80+AP81+AP87+AP88+AP89+AP90+AP93+AP84+AP115+AP116</f>
        <v>0</v>
      </c>
      <c r="AQ76" s="69">
        <f t="shared" si="18"/>
        <v>604436.41099999996</v>
      </c>
      <c r="AR76" s="68">
        <f>AR79+AR80+AR81+AR87+AR88+AR89+AR90+AR93+AR84+AR115+AR116+AR117</f>
        <v>0</v>
      </c>
      <c r="AS76" s="69">
        <f t="shared" si="19"/>
        <v>604436.41099999996</v>
      </c>
      <c r="AT76" s="69">
        <f>AT79+AT80+AT81+AT87+AT88+AT89+AT90+AT93+AT84+AT115+AT116+AT117</f>
        <v>0</v>
      </c>
      <c r="AU76" s="69">
        <f t="shared" si="20"/>
        <v>604436.41099999996</v>
      </c>
      <c r="AV76" s="69">
        <f>AV79+AV80+AV81+AV87+AV88+AV89+AV90+AV93+AV84+AV115+AV116+AV117</f>
        <v>0</v>
      </c>
      <c r="AW76" s="69">
        <f t="shared" si="21"/>
        <v>604436.41099999996</v>
      </c>
      <c r="AX76" s="69">
        <f>AX79+AX80+AX81+AX87+AX88+AX89+AX90+AX93+AX84+AX115+AX116+AX117</f>
        <v>-100000</v>
      </c>
      <c r="AY76" s="69">
        <f t="shared" si="22"/>
        <v>504436.41099999996</v>
      </c>
      <c r="AZ76" s="69">
        <f>AZ79+AZ80+AZ81+AZ87+AZ88+AZ89+AZ90+AZ93+AZ84+AZ115+AZ116+AZ117</f>
        <v>0</v>
      </c>
      <c r="BA76" s="69">
        <f t="shared" si="23"/>
        <v>504436.41099999996</v>
      </c>
      <c r="BB76" s="69">
        <f>BB79+BB80+BB81+BB87+BB88+BB89+BB90+BB93+BB84+BB115+BB116+BB117</f>
        <v>0</v>
      </c>
      <c r="BC76" s="69">
        <f t="shared" si="24"/>
        <v>504436.41099999996</v>
      </c>
      <c r="BD76" s="69">
        <f>BD79+BD80+BD81+BD82+BD87+BD88+BD89+BD90+BD93</f>
        <v>1252145.6000000001</v>
      </c>
      <c r="BE76" s="68">
        <f>BE79+BE80+BE81+BE87+BE88+BE89+BE90+BE93+BE84</f>
        <v>0</v>
      </c>
      <c r="BF76" s="69">
        <f t="shared" si="25"/>
        <v>1252145.6000000001</v>
      </c>
      <c r="BG76" s="68">
        <f>BG79+BG80+BG81+BG87+BG88+BG89+BG90+BG93+BG84</f>
        <v>0</v>
      </c>
      <c r="BH76" s="69">
        <f t="shared" si="26"/>
        <v>1252145.6000000001</v>
      </c>
      <c r="BI76" s="68">
        <f>BI79+BI80+BI81+BI87+BI88+BI89+BI90+BI93+BI84+BI115+BI116</f>
        <v>0</v>
      </c>
      <c r="BJ76" s="69">
        <f t="shared" si="27"/>
        <v>1252145.6000000001</v>
      </c>
      <c r="BK76" s="68">
        <f>BK79+BK80+BK81+BK87+BK88+BK89+BK90+BK93+BK84+BK115+BK116</f>
        <v>0</v>
      </c>
      <c r="BL76" s="69">
        <f t="shared" si="28"/>
        <v>1252145.6000000001</v>
      </c>
      <c r="BM76" s="68">
        <f>BM79+BM80+BM81+BM87+BM88+BM89+BM90+BM93+BM84+BM115+BM116+BM117</f>
        <v>0</v>
      </c>
      <c r="BN76" s="70">
        <f t="shared" si="29"/>
        <v>1252145.6000000001</v>
      </c>
      <c r="BO76" s="69">
        <f>BO79+BO80+BO81+BO87+BO88+BO89+BO90+BO93+BO84+BO115+BO116+BO117</f>
        <v>0</v>
      </c>
      <c r="BP76" s="69">
        <f t="shared" si="30"/>
        <v>1252145.6000000001</v>
      </c>
      <c r="BQ76" s="69">
        <f>BQ79+BQ80+BQ81+BQ87+BQ88+BQ89+BQ90+BQ93+BQ84+BQ115+BQ116+BQ117</f>
        <v>0</v>
      </c>
      <c r="BR76" s="69">
        <f t="shared" si="31"/>
        <v>1252145.6000000001</v>
      </c>
      <c r="BS76" s="69">
        <f>BS79+BS80+BS81+BS87+BS88+BS89+BS90+BS93+BS84+BS115+BS116+BS117</f>
        <v>0</v>
      </c>
      <c r="BT76" s="69">
        <f t="shared" si="32"/>
        <v>1252145.6000000001</v>
      </c>
      <c r="BU76" s="69">
        <f>BU79+BU80+BU81+BU87+BU88+BU89+BU90+BU93+BU84+BU115+BU116+BU117</f>
        <v>0</v>
      </c>
      <c r="BV76" s="69">
        <f t="shared" si="33"/>
        <v>1252145.6000000001</v>
      </c>
      <c r="BW76" s="71"/>
      <c r="BX76" s="35" t="s">
        <v>33</v>
      </c>
      <c r="BY76" s="36"/>
    </row>
    <row r="77" s="1" customFormat="1" ht="17.25">
      <c r="A77" s="20"/>
      <c r="B77" s="37" t="s">
        <v>34</v>
      </c>
      <c r="C77" s="65" t="s">
        <v>30</v>
      </c>
      <c r="D77" s="23">
        <f>D94+D98+D101+D105+D108+D85+D112</f>
        <v>707035.09999999998</v>
      </c>
      <c r="E77" s="23">
        <f>E94+E98+E101+E105+E108+E85+E112</f>
        <v>0</v>
      </c>
      <c r="F77" s="24">
        <f t="shared" si="34"/>
        <v>707035.09999999998</v>
      </c>
      <c r="G77" s="23">
        <f>G94+G98+G101+G105+G108+G85+G112</f>
        <v>-42548.894</v>
      </c>
      <c r="H77" s="24">
        <f t="shared" si="35"/>
        <v>664486.20600000001</v>
      </c>
      <c r="I77" s="23">
        <f>I94+I98+I101+I105+I108+I85+I112</f>
        <v>0</v>
      </c>
      <c r="J77" s="24">
        <f t="shared" si="36"/>
        <v>664486.20600000001</v>
      </c>
      <c r="K77" s="23">
        <f>K94+K98+K101+K105+K108+K85+K112</f>
        <v>56103.125</v>
      </c>
      <c r="L77" s="24">
        <f t="shared" si="3"/>
        <v>720589.33100000001</v>
      </c>
      <c r="M77" s="23">
        <f>M94+M98+M101+M105+M108+M85+M112</f>
        <v>0</v>
      </c>
      <c r="N77" s="24">
        <f t="shared" si="4"/>
        <v>720589.33100000001</v>
      </c>
      <c r="O77" s="23">
        <f>O94+O98+O101+O105+O108+O85+O112</f>
        <v>0</v>
      </c>
      <c r="P77" s="24">
        <f t="shared" si="5"/>
        <v>720589.33100000001</v>
      </c>
      <c r="Q77" s="23">
        <f>Q94+Q98+Q101+Q105+Q108+Q85+Q112</f>
        <v>0</v>
      </c>
      <c r="R77" s="24">
        <f t="shared" si="6"/>
        <v>720589.33100000001</v>
      </c>
      <c r="S77" s="24">
        <f>S94+S98+S101+S105+S108+S85+S112</f>
        <v>0</v>
      </c>
      <c r="T77" s="24">
        <f t="shared" si="7"/>
        <v>720589.33100000001</v>
      </c>
      <c r="U77" s="24">
        <f>U94+U98+U101+U105+U108+U85+U112</f>
        <v>0</v>
      </c>
      <c r="V77" s="24">
        <f t="shared" si="8"/>
        <v>720589.33100000001</v>
      </c>
      <c r="W77" s="24">
        <f>W94+W98+W101+W105+W108+W85+W112</f>
        <v>9358.9300000000003</v>
      </c>
      <c r="X77" s="24">
        <f t="shared" si="9"/>
        <v>729948.26100000006</v>
      </c>
      <c r="Y77" s="24">
        <f>Y94+Y98+Y101+Y105+Y108+Y85+Y112</f>
        <v>0</v>
      </c>
      <c r="Z77" s="24">
        <f t="shared" si="10"/>
        <v>729948.26100000006</v>
      </c>
      <c r="AA77" s="24">
        <f>AA94+AA98+AA101+AA105+AA108+AA85+AA112</f>
        <v>0</v>
      </c>
      <c r="AB77" s="24">
        <f t="shared" si="11"/>
        <v>729948.26100000006</v>
      </c>
      <c r="AC77" s="24">
        <f>AC94+AC98+AC101+AC105+AC108+AC85+AC112</f>
        <v>0</v>
      </c>
      <c r="AD77" s="24">
        <f t="shared" si="12"/>
        <v>729948.26100000006</v>
      </c>
      <c r="AE77" s="24">
        <f>AE94+AE98+AE101+AE105+AE108+AE85+AE112</f>
        <v>351507.5</v>
      </c>
      <c r="AF77" s="23">
        <f>AF94+AF98+AF101+AF105+AF108+AF85+AF112</f>
        <v>0</v>
      </c>
      <c r="AG77" s="24">
        <f t="shared" si="13"/>
        <v>351507.5</v>
      </c>
      <c r="AH77" s="23">
        <f>AH94+AH98+AH101+AH105+AH108+AH85+AH112</f>
        <v>764563.52399999998</v>
      </c>
      <c r="AI77" s="24">
        <f t="shared" si="14"/>
        <v>1116071.024</v>
      </c>
      <c r="AJ77" s="23">
        <f>AJ94+AJ98+AJ101+AJ105+AJ108+AJ85+AJ114+AJ112</f>
        <v>-107238.55499999999</v>
      </c>
      <c r="AK77" s="24">
        <f t="shared" si="15"/>
        <v>1008832.469</v>
      </c>
      <c r="AL77" s="23">
        <f>AL94+AL98+AL101+AL105+AL108+AL85+AL114+AL112</f>
        <v>0</v>
      </c>
      <c r="AM77" s="24">
        <f t="shared" si="16"/>
        <v>1008832.469</v>
      </c>
      <c r="AN77" s="23">
        <f>AN94+AN98+AN101+AN105+AN108+AN85+AN114+AN112</f>
        <v>0</v>
      </c>
      <c r="AO77" s="24">
        <f t="shared" si="17"/>
        <v>1008832.469</v>
      </c>
      <c r="AP77" s="23">
        <f>AP94+AP98+AP101+AP105+AP108+AP85+AP114+AP112</f>
        <v>0</v>
      </c>
      <c r="AQ77" s="24">
        <f t="shared" si="18"/>
        <v>1008832.469</v>
      </c>
      <c r="AR77" s="23">
        <f>AR94+AR98+AR101+AR105+AR108+AR85+AR114+AR112</f>
        <v>0</v>
      </c>
      <c r="AS77" s="24">
        <f t="shared" si="19"/>
        <v>1008832.469</v>
      </c>
      <c r="AT77" s="24">
        <f>AT94+AT98+AT101+AT105+AT108+AT85+AT114+AT112</f>
        <v>0</v>
      </c>
      <c r="AU77" s="24">
        <f t="shared" si="20"/>
        <v>1008832.469</v>
      </c>
      <c r="AV77" s="24">
        <f>AV94+AV98+AV101+AV105+AV108+AV85+AV114+AV112</f>
        <v>0</v>
      </c>
      <c r="AW77" s="24">
        <f t="shared" si="21"/>
        <v>1008832.469</v>
      </c>
      <c r="AX77" s="24">
        <f>AX94+AX98+AX101+AX105+AX108+AX85+AX114+AX112</f>
        <v>43784.469999999994</v>
      </c>
      <c r="AY77" s="24">
        <f t="shared" si="22"/>
        <v>1052616.939</v>
      </c>
      <c r="AZ77" s="24">
        <f>AZ94+AZ98+AZ101+AZ105+AZ108+AZ85+AZ114+AZ112</f>
        <v>0</v>
      </c>
      <c r="BA77" s="24">
        <f t="shared" si="23"/>
        <v>1052616.939</v>
      </c>
      <c r="BB77" s="24">
        <f>BB94+BB98+BB101+BB105+BB108+BB85+BB114+BB112</f>
        <v>0</v>
      </c>
      <c r="BC77" s="24">
        <f t="shared" si="24"/>
        <v>1052616.939</v>
      </c>
      <c r="BD77" s="24">
        <f>BD94+BD98+BD101+BD105+BD108</f>
        <v>241189.79999999999</v>
      </c>
      <c r="BE77" s="23">
        <f>BE94+BE98+BE101+BE105+BE108+BE85</f>
        <v>0</v>
      </c>
      <c r="BF77" s="24">
        <f t="shared" si="25"/>
        <v>241189.79999999999</v>
      </c>
      <c r="BG77" s="23">
        <f>BG94+BG98+BG101+BG105+BG108+BG85+BG114</f>
        <v>0</v>
      </c>
      <c r="BH77" s="24">
        <f t="shared" si="26"/>
        <v>241189.79999999999</v>
      </c>
      <c r="BI77" s="23">
        <f>BI94+BI98+BI101+BI105+BI108+BI85+BI114</f>
        <v>0</v>
      </c>
      <c r="BJ77" s="24">
        <f t="shared" si="27"/>
        <v>241189.79999999999</v>
      </c>
      <c r="BK77" s="23">
        <f>BK94+BK98+BK101+BK105+BK108+BK85+BK114</f>
        <v>0</v>
      </c>
      <c r="BL77" s="24">
        <f t="shared" si="28"/>
        <v>241189.79999999999</v>
      </c>
      <c r="BM77" s="23">
        <f>BM94+BM98+BM101+BM105+BM108+BM85+BM114</f>
        <v>0</v>
      </c>
      <c r="BN77" s="25">
        <f t="shared" si="29"/>
        <v>241189.79999999999</v>
      </c>
      <c r="BO77" s="24">
        <f>BO94+BO98+BO101+BO105+BO108+BO85+BO114</f>
        <v>0</v>
      </c>
      <c r="BP77" s="24">
        <f t="shared" si="30"/>
        <v>241189.79999999999</v>
      </c>
      <c r="BQ77" s="24">
        <f>BQ94+BQ98+BQ101+BQ105+BQ108+BQ85+BQ114</f>
        <v>0</v>
      </c>
      <c r="BR77" s="24">
        <f t="shared" si="31"/>
        <v>241189.79999999999</v>
      </c>
      <c r="BS77" s="24">
        <f>BS94+BS98+BS101+BS105+BS108+BS85+BS114</f>
        <v>0</v>
      </c>
      <c r="BT77" s="24">
        <f t="shared" si="32"/>
        <v>241189.79999999999</v>
      </c>
      <c r="BU77" s="24">
        <f>BU94+BU98+BU101+BU105+BU108+BU85+BU114</f>
        <v>0</v>
      </c>
      <c r="BV77" s="24">
        <f t="shared" si="33"/>
        <v>241189.79999999999</v>
      </c>
      <c r="BW77" s="1"/>
      <c r="BX77" s="1"/>
      <c r="BY77" s="39"/>
    </row>
    <row r="78" s="1" customFormat="1" ht="17.25">
      <c r="A78" s="20"/>
      <c r="B78" s="37" t="s">
        <v>55</v>
      </c>
      <c r="C78" s="65" t="s">
        <v>30</v>
      </c>
      <c r="D78" s="23">
        <f>D102+D113+D86</f>
        <v>547622.80000000005</v>
      </c>
      <c r="E78" s="23">
        <f>E102+E113+E86</f>
        <v>0</v>
      </c>
      <c r="F78" s="24">
        <f t="shared" si="34"/>
        <v>547622.80000000005</v>
      </c>
      <c r="G78" s="23">
        <f>G102+G113+G86</f>
        <v>-278637.69999999995</v>
      </c>
      <c r="H78" s="24">
        <f t="shared" si="35"/>
        <v>268985.10000000009</v>
      </c>
      <c r="I78" s="23">
        <f>I102+I113+I86</f>
        <v>0</v>
      </c>
      <c r="J78" s="24">
        <f t="shared" si="36"/>
        <v>268985.10000000009</v>
      </c>
      <c r="K78" s="23">
        <f>K102+K113+K86+K95</f>
        <v>111172.70600000001</v>
      </c>
      <c r="L78" s="24">
        <f t="shared" si="3"/>
        <v>380157.8060000001</v>
      </c>
      <c r="M78" s="23">
        <f>M102+M113+M86+M95</f>
        <v>0</v>
      </c>
      <c r="N78" s="24">
        <f t="shared" si="4"/>
        <v>380157.8060000001</v>
      </c>
      <c r="O78" s="23">
        <f>O102+O113+O86+O95</f>
        <v>0</v>
      </c>
      <c r="P78" s="24">
        <f t="shared" si="5"/>
        <v>380157.8060000001</v>
      </c>
      <c r="Q78" s="23">
        <f>Q102+Q113+Q86+Q95</f>
        <v>0</v>
      </c>
      <c r="R78" s="24">
        <f t="shared" si="6"/>
        <v>380157.8060000001</v>
      </c>
      <c r="S78" s="24">
        <f>S102+S113+S86+S95</f>
        <v>0</v>
      </c>
      <c r="T78" s="24">
        <f t="shared" si="7"/>
        <v>380157.8060000001</v>
      </c>
      <c r="U78" s="24">
        <f>U102+U113+U86+U95</f>
        <v>0</v>
      </c>
      <c r="V78" s="24">
        <f t="shared" si="8"/>
        <v>380157.8060000001</v>
      </c>
      <c r="W78" s="24">
        <f>W102+W113+W86+W95</f>
        <v>99276.915999999997</v>
      </c>
      <c r="X78" s="24">
        <f t="shared" si="9"/>
        <v>479434.72200000007</v>
      </c>
      <c r="Y78" s="24">
        <f>Y102+Y113+Y86+Y95</f>
        <v>0</v>
      </c>
      <c r="Z78" s="24">
        <f t="shared" si="10"/>
        <v>479434.72200000007</v>
      </c>
      <c r="AA78" s="24">
        <f>AA102+AA113+AA86+AA95</f>
        <v>0</v>
      </c>
      <c r="AB78" s="24">
        <f t="shared" si="11"/>
        <v>479434.72200000007</v>
      </c>
      <c r="AC78" s="24">
        <f>AC102+AC113+AC86+AC95</f>
        <v>0</v>
      </c>
      <c r="AD78" s="24">
        <f t="shared" si="12"/>
        <v>479434.72200000007</v>
      </c>
      <c r="AE78" s="24">
        <f>AE102+AE113+AE86</f>
        <v>198515.5</v>
      </c>
      <c r="AF78" s="23">
        <f>AF102+AF113</f>
        <v>0</v>
      </c>
      <c r="AG78" s="24">
        <f t="shared" si="13"/>
        <v>198515.5</v>
      </c>
      <c r="AH78" s="23">
        <f>AH102+AH113+AH86</f>
        <v>0</v>
      </c>
      <c r="AI78" s="24">
        <f t="shared" si="14"/>
        <v>198515.5</v>
      </c>
      <c r="AJ78" s="23">
        <f>AJ102+AJ113+AJ86+AJ95</f>
        <v>0</v>
      </c>
      <c r="AK78" s="24">
        <f t="shared" si="15"/>
        <v>198515.5</v>
      </c>
      <c r="AL78" s="23">
        <f>AL102+AL113+AL86+AL95</f>
        <v>0</v>
      </c>
      <c r="AM78" s="24">
        <f t="shared" si="16"/>
        <v>198515.5</v>
      </c>
      <c r="AN78" s="23">
        <f>AN102+AN113+AN86+AN95</f>
        <v>0</v>
      </c>
      <c r="AO78" s="24">
        <f t="shared" si="17"/>
        <v>198515.5</v>
      </c>
      <c r="AP78" s="23">
        <f>AP102+AP113+AP86+AP95</f>
        <v>0</v>
      </c>
      <c r="AQ78" s="24">
        <f t="shared" si="18"/>
        <v>198515.5</v>
      </c>
      <c r="AR78" s="23">
        <f>AR102+AR113+AR86+AR95</f>
        <v>0</v>
      </c>
      <c r="AS78" s="24">
        <f t="shared" si="19"/>
        <v>198515.5</v>
      </c>
      <c r="AT78" s="24">
        <f>AT102+AT113+AT86+AT95</f>
        <v>0</v>
      </c>
      <c r="AU78" s="24">
        <f t="shared" si="20"/>
        <v>198515.5</v>
      </c>
      <c r="AV78" s="24">
        <f>AV102+AV113+AV86+AV95</f>
        <v>0</v>
      </c>
      <c r="AW78" s="24">
        <f t="shared" si="21"/>
        <v>198515.5</v>
      </c>
      <c r="AX78" s="24">
        <f>AX102+AX113+AX86+AX95</f>
        <v>0</v>
      </c>
      <c r="AY78" s="24">
        <f t="shared" si="22"/>
        <v>198515.5</v>
      </c>
      <c r="AZ78" s="24">
        <f>AZ102+AZ113+AZ86+AZ95</f>
        <v>0</v>
      </c>
      <c r="BA78" s="24">
        <f t="shared" si="23"/>
        <v>198515.5</v>
      </c>
      <c r="BB78" s="24">
        <f>BB102+BB113+BB86+BB95</f>
        <v>0</v>
      </c>
      <c r="BC78" s="24">
        <f t="shared" si="24"/>
        <v>198515.5</v>
      </c>
      <c r="BD78" s="24">
        <f>BD102+BD113</f>
        <v>200913.79999999999</v>
      </c>
      <c r="BE78" s="23">
        <f>BE102+BE113+BE86</f>
        <v>0</v>
      </c>
      <c r="BF78" s="24">
        <f t="shared" si="25"/>
        <v>200913.79999999999</v>
      </c>
      <c r="BG78" s="23">
        <f>BG102+BG113+BG86</f>
        <v>0</v>
      </c>
      <c r="BH78" s="24">
        <f t="shared" si="26"/>
        <v>200913.79999999999</v>
      </c>
      <c r="BI78" s="23">
        <f>BI102+BI113+BI86+BI95</f>
        <v>0</v>
      </c>
      <c r="BJ78" s="24">
        <f t="shared" si="27"/>
        <v>200913.79999999999</v>
      </c>
      <c r="BK78" s="23">
        <f>BK102+BK113+BK86+BK95</f>
        <v>0</v>
      </c>
      <c r="BL78" s="24">
        <f t="shared" si="28"/>
        <v>200913.79999999999</v>
      </c>
      <c r="BM78" s="23">
        <f>BM102+BM113+BM86+BM95</f>
        <v>0</v>
      </c>
      <c r="BN78" s="25">
        <f t="shared" si="29"/>
        <v>200913.79999999999</v>
      </c>
      <c r="BO78" s="24">
        <f>BO102+BO113+BO86+BO95</f>
        <v>0</v>
      </c>
      <c r="BP78" s="24">
        <f t="shared" si="30"/>
        <v>200913.79999999999</v>
      </c>
      <c r="BQ78" s="24">
        <f>BQ102+BQ113+BQ86+BQ95</f>
        <v>0</v>
      </c>
      <c r="BR78" s="24">
        <f t="shared" si="31"/>
        <v>200913.79999999999</v>
      </c>
      <c r="BS78" s="24">
        <f>BS102+BS113+BS86+BS95</f>
        <v>0</v>
      </c>
      <c r="BT78" s="24">
        <f t="shared" si="32"/>
        <v>200913.79999999999</v>
      </c>
      <c r="BU78" s="24">
        <f>BU102+BU113+BU86+BU95</f>
        <v>0</v>
      </c>
      <c r="BV78" s="24">
        <f t="shared" si="33"/>
        <v>200913.79999999999</v>
      </c>
      <c r="BW78" s="1"/>
      <c r="BX78" s="1"/>
      <c r="BY78" s="39"/>
    </row>
    <row r="79" ht="51.75">
      <c r="A79" s="20" t="s">
        <v>88</v>
      </c>
      <c r="B79" s="37" t="s">
        <v>89</v>
      </c>
      <c r="C79" s="66" t="s">
        <v>39</v>
      </c>
      <c r="D79" s="24">
        <v>0</v>
      </c>
      <c r="E79" s="24"/>
      <c r="F79" s="24">
        <f t="shared" si="34"/>
        <v>0</v>
      </c>
      <c r="G79" s="24"/>
      <c r="H79" s="24">
        <f t="shared" si="35"/>
        <v>0</v>
      </c>
      <c r="I79" s="24"/>
      <c r="J79" s="24">
        <f t="shared" si="36"/>
        <v>0</v>
      </c>
      <c r="K79" s="24"/>
      <c r="L79" s="24">
        <f t="shared" si="3"/>
        <v>0</v>
      </c>
      <c r="M79" s="24"/>
      <c r="N79" s="24">
        <f t="shared" si="4"/>
        <v>0</v>
      </c>
      <c r="O79" s="24"/>
      <c r="P79" s="24">
        <f t="shared" si="5"/>
        <v>0</v>
      </c>
      <c r="Q79" s="24"/>
      <c r="R79" s="24">
        <f t="shared" si="6"/>
        <v>0</v>
      </c>
      <c r="S79" s="24"/>
      <c r="T79" s="24">
        <f t="shared" si="7"/>
        <v>0</v>
      </c>
      <c r="U79" s="24"/>
      <c r="V79" s="24">
        <f t="shared" si="8"/>
        <v>0</v>
      </c>
      <c r="W79" s="24"/>
      <c r="X79" s="24">
        <f t="shared" si="9"/>
        <v>0</v>
      </c>
      <c r="Y79" s="24"/>
      <c r="Z79" s="24">
        <f t="shared" si="10"/>
        <v>0</v>
      </c>
      <c r="AA79" s="24"/>
      <c r="AB79" s="24">
        <f t="shared" si="11"/>
        <v>0</v>
      </c>
      <c r="AC79" s="24"/>
      <c r="AD79" s="24">
        <f t="shared" si="12"/>
        <v>0</v>
      </c>
      <c r="AE79" s="24">
        <v>96899.300000000003</v>
      </c>
      <c r="AF79" s="24"/>
      <c r="AG79" s="24">
        <f t="shared" si="13"/>
        <v>96899.300000000003</v>
      </c>
      <c r="AH79" s="24"/>
      <c r="AI79" s="24">
        <f t="shared" si="14"/>
        <v>96899.300000000003</v>
      </c>
      <c r="AJ79" s="24"/>
      <c r="AK79" s="24">
        <f t="shared" si="15"/>
        <v>96899.300000000003</v>
      </c>
      <c r="AL79" s="24"/>
      <c r="AM79" s="24">
        <f t="shared" si="16"/>
        <v>96899.300000000003</v>
      </c>
      <c r="AN79" s="24"/>
      <c r="AO79" s="24">
        <f t="shared" si="17"/>
        <v>96899.300000000003</v>
      </c>
      <c r="AP79" s="24"/>
      <c r="AQ79" s="24">
        <f t="shared" si="18"/>
        <v>96899.300000000003</v>
      </c>
      <c r="AR79" s="24"/>
      <c r="AS79" s="24">
        <f t="shared" si="19"/>
        <v>96899.300000000003</v>
      </c>
      <c r="AT79" s="24"/>
      <c r="AU79" s="24">
        <f t="shared" si="20"/>
        <v>96899.300000000003</v>
      </c>
      <c r="AV79" s="24"/>
      <c r="AW79" s="24">
        <f t="shared" si="21"/>
        <v>96899.300000000003</v>
      </c>
      <c r="AX79" s="24"/>
      <c r="AY79" s="24">
        <f t="shared" si="22"/>
        <v>96899.300000000003</v>
      </c>
      <c r="AZ79" s="24"/>
      <c r="BA79" s="24">
        <f t="shared" si="23"/>
        <v>96899.300000000003</v>
      </c>
      <c r="BB79" s="24"/>
      <c r="BC79" s="24">
        <f t="shared" si="24"/>
        <v>96899.300000000003</v>
      </c>
      <c r="BD79" s="24">
        <v>301615.5</v>
      </c>
      <c r="BE79" s="24"/>
      <c r="BF79" s="24">
        <f t="shared" si="25"/>
        <v>301615.5</v>
      </c>
      <c r="BG79" s="24"/>
      <c r="BH79" s="24">
        <f t="shared" si="26"/>
        <v>301615.5</v>
      </c>
      <c r="BI79" s="24"/>
      <c r="BJ79" s="24">
        <f t="shared" si="27"/>
        <v>301615.5</v>
      </c>
      <c r="BK79" s="24"/>
      <c r="BL79" s="24">
        <f t="shared" si="28"/>
        <v>301615.5</v>
      </c>
      <c r="BM79" s="24"/>
      <c r="BN79" s="25">
        <f t="shared" si="29"/>
        <v>301615.5</v>
      </c>
      <c r="BO79" s="24"/>
      <c r="BP79" s="24">
        <f t="shared" si="30"/>
        <v>301615.5</v>
      </c>
      <c r="BQ79" s="24"/>
      <c r="BR79" s="24">
        <f t="shared" si="31"/>
        <v>301615.5</v>
      </c>
      <c r="BS79" s="24"/>
      <c r="BT79" s="24">
        <f t="shared" si="32"/>
        <v>301615.5</v>
      </c>
      <c r="BU79" s="24"/>
      <c r="BV79" s="24">
        <f t="shared" si="33"/>
        <v>301615.5</v>
      </c>
      <c r="BW79" s="4">
        <v>1710141090</v>
      </c>
      <c r="BY79" s="39"/>
    </row>
    <row r="80" ht="51.75">
      <c r="A80" s="20" t="s">
        <v>90</v>
      </c>
      <c r="B80" s="37" t="s">
        <v>91</v>
      </c>
      <c r="C80" s="66" t="s">
        <v>39</v>
      </c>
      <c r="D80" s="24">
        <v>0</v>
      </c>
      <c r="E80" s="24"/>
      <c r="F80" s="24">
        <f t="shared" si="34"/>
        <v>0</v>
      </c>
      <c r="G80" s="24"/>
      <c r="H80" s="24">
        <f t="shared" si="35"/>
        <v>0</v>
      </c>
      <c r="I80" s="24"/>
      <c r="J80" s="24">
        <f t="shared" si="36"/>
        <v>0</v>
      </c>
      <c r="K80" s="24"/>
      <c r="L80" s="24">
        <f t="shared" si="3"/>
        <v>0</v>
      </c>
      <c r="M80" s="24"/>
      <c r="N80" s="24">
        <f t="shared" si="4"/>
        <v>0</v>
      </c>
      <c r="O80" s="24"/>
      <c r="P80" s="24">
        <f t="shared" si="5"/>
        <v>0</v>
      </c>
      <c r="Q80" s="24"/>
      <c r="R80" s="24">
        <f t="shared" si="6"/>
        <v>0</v>
      </c>
      <c r="S80" s="24"/>
      <c r="T80" s="24">
        <f t="shared" si="7"/>
        <v>0</v>
      </c>
      <c r="U80" s="24"/>
      <c r="V80" s="24">
        <f t="shared" si="8"/>
        <v>0</v>
      </c>
      <c r="W80" s="24"/>
      <c r="X80" s="24">
        <f t="shared" si="9"/>
        <v>0</v>
      </c>
      <c r="Y80" s="24"/>
      <c r="Z80" s="24">
        <f t="shared" si="10"/>
        <v>0</v>
      </c>
      <c r="AA80" s="24"/>
      <c r="AB80" s="24">
        <f t="shared" si="11"/>
        <v>0</v>
      </c>
      <c r="AC80" s="24"/>
      <c r="AD80" s="24">
        <f t="shared" si="12"/>
        <v>0</v>
      </c>
      <c r="AE80" s="24">
        <v>23507.200000000001</v>
      </c>
      <c r="AF80" s="24"/>
      <c r="AG80" s="24">
        <f t="shared" si="13"/>
        <v>23507.200000000001</v>
      </c>
      <c r="AH80" s="24"/>
      <c r="AI80" s="24">
        <f t="shared" si="14"/>
        <v>23507.200000000001</v>
      </c>
      <c r="AJ80" s="24"/>
      <c r="AK80" s="24">
        <f t="shared" si="15"/>
        <v>23507.200000000001</v>
      </c>
      <c r="AL80" s="24"/>
      <c r="AM80" s="24">
        <f t="shared" si="16"/>
        <v>23507.200000000001</v>
      </c>
      <c r="AN80" s="24"/>
      <c r="AO80" s="24">
        <f t="shared" si="17"/>
        <v>23507.200000000001</v>
      </c>
      <c r="AP80" s="24"/>
      <c r="AQ80" s="24">
        <f t="shared" si="18"/>
        <v>23507.200000000001</v>
      </c>
      <c r="AR80" s="24"/>
      <c r="AS80" s="24">
        <f t="shared" si="19"/>
        <v>23507.200000000001</v>
      </c>
      <c r="AT80" s="24"/>
      <c r="AU80" s="24">
        <f t="shared" si="20"/>
        <v>23507.200000000001</v>
      </c>
      <c r="AV80" s="24"/>
      <c r="AW80" s="24">
        <f t="shared" si="21"/>
        <v>23507.200000000001</v>
      </c>
      <c r="AX80" s="24"/>
      <c r="AY80" s="24">
        <f t="shared" si="22"/>
        <v>23507.200000000001</v>
      </c>
      <c r="AZ80" s="24"/>
      <c r="BA80" s="24">
        <f t="shared" si="23"/>
        <v>23507.200000000001</v>
      </c>
      <c r="BB80" s="24"/>
      <c r="BC80" s="24">
        <f t="shared" si="24"/>
        <v>23507.200000000001</v>
      </c>
      <c r="BD80" s="24">
        <v>50000</v>
      </c>
      <c r="BE80" s="24"/>
      <c r="BF80" s="24">
        <f t="shared" si="25"/>
        <v>50000</v>
      </c>
      <c r="BG80" s="24"/>
      <c r="BH80" s="24">
        <f t="shared" si="26"/>
        <v>50000</v>
      </c>
      <c r="BI80" s="24"/>
      <c r="BJ80" s="24">
        <f t="shared" si="27"/>
        <v>50000</v>
      </c>
      <c r="BK80" s="24"/>
      <c r="BL80" s="24">
        <f t="shared" si="28"/>
        <v>50000</v>
      </c>
      <c r="BM80" s="24"/>
      <c r="BN80" s="25">
        <f t="shared" si="29"/>
        <v>50000</v>
      </c>
      <c r="BO80" s="24"/>
      <c r="BP80" s="24">
        <f t="shared" si="30"/>
        <v>50000</v>
      </c>
      <c r="BQ80" s="24"/>
      <c r="BR80" s="24">
        <f t="shared" si="31"/>
        <v>50000</v>
      </c>
      <c r="BS80" s="24"/>
      <c r="BT80" s="24">
        <f t="shared" si="32"/>
        <v>50000</v>
      </c>
      <c r="BU80" s="24"/>
      <c r="BV80" s="24">
        <f t="shared" si="33"/>
        <v>50000</v>
      </c>
      <c r="BW80" s="4" t="s">
        <v>92</v>
      </c>
      <c r="BY80" s="39"/>
    </row>
    <row r="81" ht="69">
      <c r="A81" s="20" t="s">
        <v>93</v>
      </c>
      <c r="B81" s="37" t="s">
        <v>94</v>
      </c>
      <c r="C81" s="66" t="s">
        <v>95</v>
      </c>
      <c r="D81" s="24">
        <v>6293</v>
      </c>
      <c r="E81" s="24"/>
      <c r="F81" s="24">
        <f t="shared" si="34"/>
        <v>6293</v>
      </c>
      <c r="G81" s="24">
        <v>2697</v>
      </c>
      <c r="H81" s="24">
        <f t="shared" si="35"/>
        <v>8990</v>
      </c>
      <c r="I81" s="24"/>
      <c r="J81" s="24">
        <f t="shared" si="36"/>
        <v>8990</v>
      </c>
      <c r="K81" s="24">
        <v>-8990</v>
      </c>
      <c r="L81" s="24">
        <f t="shared" si="3"/>
        <v>0</v>
      </c>
      <c r="M81" s="24"/>
      <c r="N81" s="24">
        <f t="shared" si="4"/>
        <v>0</v>
      </c>
      <c r="O81" s="24"/>
      <c r="P81" s="24">
        <f t="shared" si="5"/>
        <v>0</v>
      </c>
      <c r="Q81" s="24"/>
      <c r="R81" s="24">
        <f t="shared" si="6"/>
        <v>0</v>
      </c>
      <c r="S81" s="24"/>
      <c r="T81" s="24">
        <f t="shared" si="7"/>
        <v>0</v>
      </c>
      <c r="U81" s="24"/>
      <c r="V81" s="24">
        <f t="shared" si="8"/>
        <v>0</v>
      </c>
      <c r="W81" s="24"/>
      <c r="X81" s="24">
        <f t="shared" si="9"/>
        <v>0</v>
      </c>
      <c r="Y81" s="24"/>
      <c r="Z81" s="24">
        <f t="shared" si="10"/>
        <v>0</v>
      </c>
      <c r="AA81" s="24"/>
      <c r="AB81" s="24">
        <f t="shared" si="11"/>
        <v>0</v>
      </c>
      <c r="AC81" s="24"/>
      <c r="AD81" s="24">
        <f t="shared" si="12"/>
        <v>0</v>
      </c>
      <c r="AE81" s="24">
        <v>0</v>
      </c>
      <c r="AF81" s="24"/>
      <c r="AG81" s="24">
        <f t="shared" si="13"/>
        <v>0</v>
      </c>
      <c r="AH81" s="24"/>
      <c r="AI81" s="24">
        <f t="shared" si="14"/>
        <v>0</v>
      </c>
      <c r="AJ81" s="24">
        <v>8990</v>
      </c>
      <c r="AK81" s="24">
        <f t="shared" si="15"/>
        <v>8990</v>
      </c>
      <c r="AL81" s="24"/>
      <c r="AM81" s="24">
        <f t="shared" si="16"/>
        <v>8990</v>
      </c>
      <c r="AN81" s="24"/>
      <c r="AO81" s="24">
        <f t="shared" si="17"/>
        <v>8990</v>
      </c>
      <c r="AP81" s="24"/>
      <c r="AQ81" s="24">
        <f t="shared" si="18"/>
        <v>8990</v>
      </c>
      <c r="AR81" s="24"/>
      <c r="AS81" s="24">
        <f t="shared" si="19"/>
        <v>8990</v>
      </c>
      <c r="AT81" s="24"/>
      <c r="AU81" s="24">
        <f t="shared" si="20"/>
        <v>8990</v>
      </c>
      <c r="AV81" s="24"/>
      <c r="AW81" s="24">
        <f t="shared" si="21"/>
        <v>8990</v>
      </c>
      <c r="AX81" s="24"/>
      <c r="AY81" s="24">
        <f t="shared" si="22"/>
        <v>8990</v>
      </c>
      <c r="AZ81" s="24"/>
      <c r="BA81" s="24">
        <f t="shared" si="23"/>
        <v>8990</v>
      </c>
      <c r="BB81" s="24"/>
      <c r="BC81" s="24">
        <f t="shared" si="24"/>
        <v>8990</v>
      </c>
      <c r="BD81" s="24">
        <v>0</v>
      </c>
      <c r="BE81" s="24"/>
      <c r="BF81" s="24">
        <f t="shared" si="25"/>
        <v>0</v>
      </c>
      <c r="BG81" s="24"/>
      <c r="BH81" s="24">
        <f t="shared" si="26"/>
        <v>0</v>
      </c>
      <c r="BI81" s="24"/>
      <c r="BJ81" s="24">
        <f t="shared" si="27"/>
        <v>0</v>
      </c>
      <c r="BK81" s="24"/>
      <c r="BL81" s="24">
        <f t="shared" si="28"/>
        <v>0</v>
      </c>
      <c r="BM81" s="24"/>
      <c r="BN81" s="25">
        <f t="shared" si="29"/>
        <v>0</v>
      </c>
      <c r="BO81" s="24"/>
      <c r="BP81" s="24">
        <f t="shared" si="30"/>
        <v>0</v>
      </c>
      <c r="BQ81" s="24"/>
      <c r="BR81" s="24">
        <f t="shared" si="31"/>
        <v>0</v>
      </c>
      <c r="BS81" s="24"/>
      <c r="BT81" s="24">
        <f t="shared" si="32"/>
        <v>0</v>
      </c>
      <c r="BU81" s="24"/>
      <c r="BV81" s="24">
        <f t="shared" si="33"/>
        <v>0</v>
      </c>
      <c r="BW81" s="4" t="s">
        <v>96</v>
      </c>
      <c r="BY81" s="39"/>
    </row>
    <row r="82" ht="51.75">
      <c r="A82" s="20" t="s">
        <v>97</v>
      </c>
      <c r="B82" s="37" t="s">
        <v>98</v>
      </c>
      <c r="C82" s="66" t="s">
        <v>39</v>
      </c>
      <c r="D82" s="24">
        <f>D84</f>
        <v>3235.6999999999998</v>
      </c>
      <c r="E82" s="24"/>
      <c r="F82" s="24">
        <f t="shared" si="34"/>
        <v>3235.6999999999998</v>
      </c>
      <c r="G82" s="24">
        <f>G84+G86+G85</f>
        <v>71370.498999999996</v>
      </c>
      <c r="H82" s="24">
        <f t="shared" si="35"/>
        <v>74606.198999999993</v>
      </c>
      <c r="I82" s="24">
        <f>I84+I86+I85</f>
        <v>0</v>
      </c>
      <c r="J82" s="24">
        <f t="shared" si="36"/>
        <v>74606.198999999993</v>
      </c>
      <c r="K82" s="24">
        <f>K84+K86+K85</f>
        <v>0</v>
      </c>
      <c r="L82" s="24">
        <f t="shared" ref="L82:L103" si="37">J82+K82</f>
        <v>74606.198999999993</v>
      </c>
      <c r="M82" s="24">
        <f>M84+M86+M85</f>
        <v>0</v>
      </c>
      <c r="N82" s="24">
        <f t="shared" ref="N82:N103" si="38">L82+M82</f>
        <v>74606.198999999993</v>
      </c>
      <c r="O82" s="24">
        <f>O84+O86+O85</f>
        <v>0</v>
      </c>
      <c r="P82" s="24">
        <f t="shared" ref="P82:P103" si="39">N82+O82</f>
        <v>74606.198999999993</v>
      </c>
      <c r="Q82" s="24">
        <f>Q84+Q86+Q85</f>
        <v>0</v>
      </c>
      <c r="R82" s="24">
        <f t="shared" ref="R82:R103" si="40">P82+Q82</f>
        <v>74606.198999999993</v>
      </c>
      <c r="S82" s="24">
        <f>S84+S86+S85</f>
        <v>0</v>
      </c>
      <c r="T82" s="24">
        <f t="shared" ref="T82:T103" si="41">R82+S82</f>
        <v>74606.198999999993</v>
      </c>
      <c r="U82" s="24">
        <f>U84+U86+U85</f>
        <v>0</v>
      </c>
      <c r="V82" s="24">
        <f t="shared" ref="V82:V103" si="42">T82+U82</f>
        <v>74606.198999999993</v>
      </c>
      <c r="W82" s="24">
        <f>W84+W86+W85</f>
        <v>21814.598000000002</v>
      </c>
      <c r="X82" s="24">
        <f t="shared" ref="X82:X103" si="43">V82+W82</f>
        <v>96420.796999999991</v>
      </c>
      <c r="Y82" s="24">
        <f>Y84+Y86+Y85</f>
        <v>0</v>
      </c>
      <c r="Z82" s="24">
        <f t="shared" ref="Z82:Z103" si="44">X82+Y82</f>
        <v>96420.796999999991</v>
      </c>
      <c r="AA82" s="24">
        <f>AA84+AA86+AA85</f>
        <v>0</v>
      </c>
      <c r="AB82" s="24">
        <f t="shared" ref="AB82:AB103" si="45">Z82+AA82</f>
        <v>96420.796999999991</v>
      </c>
      <c r="AC82" s="24">
        <f>AC84+AC86+AC85</f>
        <v>0</v>
      </c>
      <c r="AD82" s="24">
        <f t="shared" ref="AD82:AD99" si="46">AB82+AC82</f>
        <v>96420.796999999991</v>
      </c>
      <c r="AE82" s="24">
        <v>0</v>
      </c>
      <c r="AF82" s="24"/>
      <c r="AG82" s="24">
        <f t="shared" ref="AG82:AG99" si="47">AE82+AF82</f>
        <v>0</v>
      </c>
      <c r="AH82" s="24">
        <f>AH84+AH86+AH85</f>
        <v>0</v>
      </c>
      <c r="AI82" s="24">
        <f t="shared" ref="AI82:AI99" si="48">AG82+AH82</f>
        <v>0</v>
      </c>
      <c r="AJ82" s="24">
        <f>AJ84+AJ86+AJ85</f>
        <v>0</v>
      </c>
      <c r="AK82" s="24">
        <f t="shared" ref="AK82:AK99" si="49">AI82+AJ82</f>
        <v>0</v>
      </c>
      <c r="AL82" s="24">
        <f>AL84+AL86+AL85</f>
        <v>0</v>
      </c>
      <c r="AM82" s="24">
        <f t="shared" ref="AM82:AM99" si="50">AK82+AL82</f>
        <v>0</v>
      </c>
      <c r="AN82" s="24">
        <f>AN84+AN86+AN85</f>
        <v>0</v>
      </c>
      <c r="AO82" s="24">
        <f t="shared" ref="AO82:AO99" si="51">AM82+AN82</f>
        <v>0</v>
      </c>
      <c r="AP82" s="24">
        <f>AP84+AP86+AP85</f>
        <v>0</v>
      </c>
      <c r="AQ82" s="24">
        <f t="shared" ref="AQ82:AQ99" si="52">AO82+AP82</f>
        <v>0</v>
      </c>
      <c r="AR82" s="24">
        <f>AR84+AR86+AR85</f>
        <v>0</v>
      </c>
      <c r="AS82" s="24">
        <f t="shared" ref="AS82:AS99" si="53">AQ82+AR82</f>
        <v>0</v>
      </c>
      <c r="AT82" s="24">
        <f>AT84+AT86+AT85</f>
        <v>0</v>
      </c>
      <c r="AU82" s="24">
        <f t="shared" ref="AU82:AU99" si="54">AS82+AT82</f>
        <v>0</v>
      </c>
      <c r="AV82" s="24">
        <f>AV84+AV86+AV85</f>
        <v>0</v>
      </c>
      <c r="AW82" s="24">
        <f t="shared" ref="AW82:AW99" si="55">AU82+AV82</f>
        <v>0</v>
      </c>
      <c r="AX82" s="24">
        <f>AX84+AX86+AX85</f>
        <v>0</v>
      </c>
      <c r="AY82" s="24">
        <f t="shared" ref="AY82:AY99" si="56">AW82+AX82</f>
        <v>0</v>
      </c>
      <c r="AZ82" s="24">
        <f>AZ84+AZ86+AZ85</f>
        <v>0</v>
      </c>
      <c r="BA82" s="24">
        <f t="shared" ref="BA82:BA99" si="57">AY82+AZ82</f>
        <v>0</v>
      </c>
      <c r="BB82" s="24">
        <f>BB84+BB86+BB85</f>
        <v>0</v>
      </c>
      <c r="BC82" s="24">
        <f t="shared" ref="BC82:BC99" si="58">BA82+BB82</f>
        <v>0</v>
      </c>
      <c r="BD82" s="24">
        <v>0</v>
      </c>
      <c r="BE82" s="24"/>
      <c r="BF82" s="24">
        <f t="shared" ref="BF82:BF99" si="59">BD82+BE82</f>
        <v>0</v>
      </c>
      <c r="BG82" s="24">
        <f>BG84+BG86+BG85</f>
        <v>0</v>
      </c>
      <c r="BH82" s="24">
        <f t="shared" ref="BH82:BH99" si="60">BF82+BG82</f>
        <v>0</v>
      </c>
      <c r="BI82" s="24">
        <f>BI84+BI86+BI85</f>
        <v>0</v>
      </c>
      <c r="BJ82" s="24">
        <f t="shared" ref="BJ82:BJ99" si="61">BH82+BI82</f>
        <v>0</v>
      </c>
      <c r="BK82" s="24">
        <f>BK84+BK86+BK85</f>
        <v>0</v>
      </c>
      <c r="BL82" s="24">
        <f t="shared" ref="BL82:BL99" si="62">BJ82+BK82</f>
        <v>0</v>
      </c>
      <c r="BM82" s="24">
        <f>BM84+BM86+BM85</f>
        <v>0</v>
      </c>
      <c r="BN82" s="25">
        <f t="shared" ref="BN82:BN99" si="63">BL82+BM82</f>
        <v>0</v>
      </c>
      <c r="BO82" s="24">
        <f>BO84+BO86+BO85</f>
        <v>0</v>
      </c>
      <c r="BP82" s="24">
        <f t="shared" ref="BP82:BP99" si="64">BN82+BO82</f>
        <v>0</v>
      </c>
      <c r="BQ82" s="24">
        <f>BQ84+BQ86+BQ85</f>
        <v>0</v>
      </c>
      <c r="BR82" s="24">
        <f t="shared" ref="BR82:BR99" si="65">BP82+BQ82</f>
        <v>0</v>
      </c>
      <c r="BS82" s="24">
        <f>BS84+BS86+BS85</f>
        <v>0</v>
      </c>
      <c r="BT82" s="24">
        <f t="shared" ref="BT82:BT99" si="66">BR82+BS82</f>
        <v>0</v>
      </c>
      <c r="BU82" s="24">
        <f>BU84+BU86+BU85</f>
        <v>0</v>
      </c>
      <c r="BV82" s="24">
        <f t="shared" ref="BV82:BV99" si="67">BT82+BU82</f>
        <v>0</v>
      </c>
      <c r="BY82" s="39"/>
    </row>
    <row r="83" ht="17.25">
      <c r="A83" s="20"/>
      <c r="B83" s="37" t="s">
        <v>31</v>
      </c>
      <c r="C83" s="66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5"/>
      <c r="BO83" s="24"/>
      <c r="BP83" s="24"/>
      <c r="BQ83" s="24"/>
      <c r="BR83" s="24"/>
      <c r="BS83" s="24"/>
      <c r="BT83" s="24"/>
      <c r="BU83" s="24"/>
      <c r="BV83" s="24"/>
      <c r="BY83" s="39"/>
    </row>
    <row r="84" ht="17.25" hidden="1">
      <c r="A84" s="41"/>
      <c r="B84" s="43" t="s">
        <v>32</v>
      </c>
      <c r="C84" s="72"/>
      <c r="D84" s="48">
        <v>3235.6999999999998</v>
      </c>
      <c r="E84" s="46"/>
      <c r="F84" s="46">
        <f t="shared" si="34"/>
        <v>3235.6999999999998</v>
      </c>
      <c r="G84" s="46">
        <v>101.657</v>
      </c>
      <c r="H84" s="46">
        <f t="shared" si="35"/>
        <v>3337.357</v>
      </c>
      <c r="I84" s="46"/>
      <c r="J84" s="46">
        <f t="shared" si="36"/>
        <v>3337.357</v>
      </c>
      <c r="K84" s="46"/>
      <c r="L84" s="46">
        <f t="shared" si="37"/>
        <v>3337.357</v>
      </c>
      <c r="M84" s="46"/>
      <c r="N84" s="46">
        <f t="shared" si="38"/>
        <v>3337.357</v>
      </c>
      <c r="O84" s="46"/>
      <c r="P84" s="46">
        <f t="shared" si="39"/>
        <v>3337.357</v>
      </c>
      <c r="Q84" s="46"/>
      <c r="R84" s="46">
        <f t="shared" si="40"/>
        <v>3337.357</v>
      </c>
      <c r="S84" s="46"/>
      <c r="T84" s="46">
        <f t="shared" si="41"/>
        <v>3337.357</v>
      </c>
      <c r="U84" s="46"/>
      <c r="V84" s="46">
        <f t="shared" si="42"/>
        <v>3337.357</v>
      </c>
      <c r="W84" s="47">
        <v>21814.598000000002</v>
      </c>
      <c r="X84" s="46">
        <f t="shared" si="43"/>
        <v>25151.955000000002</v>
      </c>
      <c r="Y84" s="24"/>
      <c r="Z84" s="46">
        <f t="shared" si="44"/>
        <v>25151.955000000002</v>
      </c>
      <c r="AA84" s="24"/>
      <c r="AB84" s="46">
        <f t="shared" si="45"/>
        <v>25151.955000000002</v>
      </c>
      <c r="AC84" s="47"/>
      <c r="AD84" s="46">
        <f t="shared" si="46"/>
        <v>25151.955000000002</v>
      </c>
      <c r="AE84" s="48"/>
      <c r="AF84" s="46"/>
      <c r="AG84" s="46">
        <f t="shared" si="47"/>
        <v>0</v>
      </c>
      <c r="AH84" s="46"/>
      <c r="AI84" s="46">
        <f t="shared" si="48"/>
        <v>0</v>
      </c>
      <c r="AJ84" s="46"/>
      <c r="AK84" s="46">
        <f t="shared" si="49"/>
        <v>0</v>
      </c>
      <c r="AL84" s="46"/>
      <c r="AM84" s="46">
        <f t="shared" si="50"/>
        <v>0</v>
      </c>
      <c r="AN84" s="46"/>
      <c r="AO84" s="46">
        <f t="shared" si="51"/>
        <v>0</v>
      </c>
      <c r="AP84" s="46"/>
      <c r="AQ84" s="46">
        <f t="shared" si="52"/>
        <v>0</v>
      </c>
      <c r="AR84" s="46"/>
      <c r="AS84" s="46">
        <f t="shared" si="53"/>
        <v>0</v>
      </c>
      <c r="AT84" s="46"/>
      <c r="AU84" s="46">
        <f t="shared" si="54"/>
        <v>0</v>
      </c>
      <c r="AV84" s="46"/>
      <c r="AW84" s="46">
        <f t="shared" si="55"/>
        <v>0</v>
      </c>
      <c r="AX84" s="47"/>
      <c r="AY84" s="46">
        <f t="shared" si="56"/>
        <v>0</v>
      </c>
      <c r="AZ84" s="24"/>
      <c r="BA84" s="46">
        <f t="shared" si="57"/>
        <v>0</v>
      </c>
      <c r="BB84" s="47"/>
      <c r="BC84" s="46">
        <f t="shared" si="58"/>
        <v>0</v>
      </c>
      <c r="BD84" s="48"/>
      <c r="BE84" s="48"/>
      <c r="BF84" s="46">
        <f t="shared" si="59"/>
        <v>0</v>
      </c>
      <c r="BG84" s="46"/>
      <c r="BH84" s="46">
        <f t="shared" si="60"/>
        <v>0</v>
      </c>
      <c r="BI84" s="46"/>
      <c r="BJ84" s="46">
        <f t="shared" si="61"/>
        <v>0</v>
      </c>
      <c r="BK84" s="46"/>
      <c r="BL84" s="46">
        <f t="shared" si="62"/>
        <v>0</v>
      </c>
      <c r="BM84" s="46"/>
      <c r="BN84" s="49">
        <f t="shared" si="63"/>
        <v>0</v>
      </c>
      <c r="BO84" s="46"/>
      <c r="BP84" s="46">
        <f t="shared" si="64"/>
        <v>0</v>
      </c>
      <c r="BQ84" s="47"/>
      <c r="BR84" s="46">
        <f t="shared" si="65"/>
        <v>0</v>
      </c>
      <c r="BS84" s="24"/>
      <c r="BT84" s="46">
        <f t="shared" si="66"/>
        <v>0</v>
      </c>
      <c r="BU84" s="47"/>
      <c r="BV84" s="46">
        <f t="shared" si="67"/>
        <v>0</v>
      </c>
      <c r="BW84" s="50" t="s">
        <v>99</v>
      </c>
      <c r="BX84" s="51" t="s">
        <v>33</v>
      </c>
      <c r="BY84" s="52"/>
    </row>
    <row r="85" ht="17.25">
      <c r="A85" s="20"/>
      <c r="B85" s="37" t="s">
        <v>34</v>
      </c>
      <c r="C85" s="65" t="s">
        <v>30</v>
      </c>
      <c r="D85" s="24"/>
      <c r="E85" s="24"/>
      <c r="F85" s="24">
        <f t="shared" si="34"/>
        <v>0</v>
      </c>
      <c r="G85" s="24">
        <v>3563.442</v>
      </c>
      <c r="H85" s="24">
        <f t="shared" si="35"/>
        <v>3563.442</v>
      </c>
      <c r="I85" s="24"/>
      <c r="J85" s="24">
        <f t="shared" si="36"/>
        <v>3563.442</v>
      </c>
      <c r="K85" s="24"/>
      <c r="L85" s="24">
        <f t="shared" si="37"/>
        <v>3563.442</v>
      </c>
      <c r="M85" s="24"/>
      <c r="N85" s="24">
        <f t="shared" si="38"/>
        <v>3563.442</v>
      </c>
      <c r="O85" s="24"/>
      <c r="P85" s="24">
        <f t="shared" si="39"/>
        <v>3563.442</v>
      </c>
      <c r="Q85" s="24"/>
      <c r="R85" s="24">
        <f t="shared" si="40"/>
        <v>3563.442</v>
      </c>
      <c r="S85" s="24"/>
      <c r="T85" s="24">
        <f t="shared" si="41"/>
        <v>3563.442</v>
      </c>
      <c r="U85" s="24"/>
      <c r="V85" s="24">
        <f t="shared" si="42"/>
        <v>3563.442</v>
      </c>
      <c r="W85" s="24"/>
      <c r="X85" s="24">
        <f t="shared" si="43"/>
        <v>3563.442</v>
      </c>
      <c r="Y85" s="24"/>
      <c r="Z85" s="24">
        <f t="shared" si="44"/>
        <v>3563.442</v>
      </c>
      <c r="AA85" s="24"/>
      <c r="AB85" s="24">
        <f t="shared" si="45"/>
        <v>3563.442</v>
      </c>
      <c r="AC85" s="24"/>
      <c r="AD85" s="24">
        <f t="shared" si="46"/>
        <v>3563.442</v>
      </c>
      <c r="AE85" s="24"/>
      <c r="AF85" s="24"/>
      <c r="AG85" s="24"/>
      <c r="AH85" s="24"/>
      <c r="AI85" s="24">
        <f t="shared" si="48"/>
        <v>0</v>
      </c>
      <c r="AJ85" s="24"/>
      <c r="AK85" s="24">
        <f t="shared" si="49"/>
        <v>0</v>
      </c>
      <c r="AL85" s="24"/>
      <c r="AM85" s="24">
        <f t="shared" si="50"/>
        <v>0</v>
      </c>
      <c r="AN85" s="24"/>
      <c r="AO85" s="24">
        <f t="shared" si="51"/>
        <v>0</v>
      </c>
      <c r="AP85" s="24"/>
      <c r="AQ85" s="24">
        <f t="shared" si="52"/>
        <v>0</v>
      </c>
      <c r="AR85" s="24"/>
      <c r="AS85" s="24">
        <f t="shared" si="53"/>
        <v>0</v>
      </c>
      <c r="AT85" s="24"/>
      <c r="AU85" s="24">
        <f t="shared" si="54"/>
        <v>0</v>
      </c>
      <c r="AV85" s="24"/>
      <c r="AW85" s="24">
        <f t="shared" si="55"/>
        <v>0</v>
      </c>
      <c r="AX85" s="24"/>
      <c r="AY85" s="24">
        <f t="shared" si="56"/>
        <v>0</v>
      </c>
      <c r="AZ85" s="24"/>
      <c r="BA85" s="24">
        <f t="shared" si="57"/>
        <v>0</v>
      </c>
      <c r="BB85" s="24"/>
      <c r="BC85" s="24">
        <f t="shared" si="58"/>
        <v>0</v>
      </c>
      <c r="BD85" s="24"/>
      <c r="BE85" s="24"/>
      <c r="BF85" s="24"/>
      <c r="BG85" s="24"/>
      <c r="BH85" s="24">
        <f t="shared" si="60"/>
        <v>0</v>
      </c>
      <c r="BI85" s="24"/>
      <c r="BJ85" s="24">
        <f t="shared" si="61"/>
        <v>0</v>
      </c>
      <c r="BK85" s="24"/>
      <c r="BL85" s="24">
        <f t="shared" si="62"/>
        <v>0</v>
      </c>
      <c r="BM85" s="24"/>
      <c r="BN85" s="25">
        <f t="shared" si="63"/>
        <v>0</v>
      </c>
      <c r="BO85" s="24"/>
      <c r="BP85" s="24">
        <f t="shared" si="64"/>
        <v>0</v>
      </c>
      <c r="BQ85" s="24"/>
      <c r="BR85" s="24">
        <f t="shared" si="65"/>
        <v>0</v>
      </c>
      <c r="BS85" s="24"/>
      <c r="BT85" s="24">
        <f t="shared" si="66"/>
        <v>0</v>
      </c>
      <c r="BU85" s="24"/>
      <c r="BV85" s="24">
        <f t="shared" si="67"/>
        <v>0</v>
      </c>
      <c r="BW85" s="4" t="s">
        <v>100</v>
      </c>
      <c r="BY85" s="39"/>
    </row>
    <row r="86" ht="17.25">
      <c r="A86" s="20"/>
      <c r="B86" s="37" t="s">
        <v>55</v>
      </c>
      <c r="C86" s="65" t="s">
        <v>30</v>
      </c>
      <c r="D86" s="24"/>
      <c r="E86" s="24"/>
      <c r="F86" s="24">
        <f t="shared" si="34"/>
        <v>0</v>
      </c>
      <c r="G86" s="24">
        <v>67705.399999999994</v>
      </c>
      <c r="H86" s="24">
        <f t="shared" si="35"/>
        <v>67705.399999999994</v>
      </c>
      <c r="I86" s="24"/>
      <c r="J86" s="24">
        <f t="shared" si="36"/>
        <v>67705.399999999994</v>
      </c>
      <c r="K86" s="24"/>
      <c r="L86" s="24">
        <f t="shared" si="37"/>
        <v>67705.399999999994</v>
      </c>
      <c r="M86" s="24"/>
      <c r="N86" s="24">
        <f t="shared" si="38"/>
        <v>67705.399999999994</v>
      </c>
      <c r="O86" s="24"/>
      <c r="P86" s="24">
        <f t="shared" si="39"/>
        <v>67705.399999999994</v>
      </c>
      <c r="Q86" s="24"/>
      <c r="R86" s="24">
        <f t="shared" si="40"/>
        <v>67705.399999999994</v>
      </c>
      <c r="S86" s="24"/>
      <c r="T86" s="24">
        <f t="shared" si="41"/>
        <v>67705.399999999994</v>
      </c>
      <c r="U86" s="24"/>
      <c r="V86" s="24">
        <f t="shared" si="42"/>
        <v>67705.399999999994</v>
      </c>
      <c r="W86" s="24"/>
      <c r="X86" s="24">
        <f t="shared" si="43"/>
        <v>67705.399999999994</v>
      </c>
      <c r="Y86" s="24"/>
      <c r="Z86" s="24">
        <f t="shared" si="44"/>
        <v>67705.399999999994</v>
      </c>
      <c r="AA86" s="24"/>
      <c r="AB86" s="24">
        <f t="shared" si="45"/>
        <v>67705.399999999994</v>
      </c>
      <c r="AC86" s="24"/>
      <c r="AD86" s="24">
        <f t="shared" si="46"/>
        <v>67705.399999999994</v>
      </c>
      <c r="AE86" s="24"/>
      <c r="AF86" s="24"/>
      <c r="AG86" s="24">
        <f t="shared" si="47"/>
        <v>0</v>
      </c>
      <c r="AH86" s="24"/>
      <c r="AI86" s="24">
        <f t="shared" si="48"/>
        <v>0</v>
      </c>
      <c r="AJ86" s="24"/>
      <c r="AK86" s="24">
        <f t="shared" si="49"/>
        <v>0</v>
      </c>
      <c r="AL86" s="24"/>
      <c r="AM86" s="24">
        <f t="shared" si="50"/>
        <v>0</v>
      </c>
      <c r="AN86" s="24"/>
      <c r="AO86" s="24">
        <f t="shared" si="51"/>
        <v>0</v>
      </c>
      <c r="AP86" s="24"/>
      <c r="AQ86" s="24">
        <f t="shared" si="52"/>
        <v>0</v>
      </c>
      <c r="AR86" s="24"/>
      <c r="AS86" s="24">
        <f t="shared" si="53"/>
        <v>0</v>
      </c>
      <c r="AT86" s="24"/>
      <c r="AU86" s="24">
        <f t="shared" si="54"/>
        <v>0</v>
      </c>
      <c r="AV86" s="24"/>
      <c r="AW86" s="24">
        <f t="shared" si="55"/>
        <v>0</v>
      </c>
      <c r="AX86" s="24"/>
      <c r="AY86" s="24">
        <f t="shared" si="56"/>
        <v>0</v>
      </c>
      <c r="AZ86" s="24"/>
      <c r="BA86" s="24">
        <f t="shared" si="57"/>
        <v>0</v>
      </c>
      <c r="BB86" s="24"/>
      <c r="BC86" s="24">
        <f t="shared" si="58"/>
        <v>0</v>
      </c>
      <c r="BD86" s="24"/>
      <c r="BE86" s="24"/>
      <c r="BF86" s="24">
        <f t="shared" si="59"/>
        <v>0</v>
      </c>
      <c r="BG86" s="24"/>
      <c r="BH86" s="24">
        <f t="shared" si="60"/>
        <v>0</v>
      </c>
      <c r="BI86" s="24"/>
      <c r="BJ86" s="24">
        <f t="shared" si="61"/>
        <v>0</v>
      </c>
      <c r="BK86" s="24"/>
      <c r="BL86" s="24">
        <f t="shared" si="62"/>
        <v>0</v>
      </c>
      <c r="BM86" s="24"/>
      <c r="BN86" s="25">
        <f t="shared" si="63"/>
        <v>0</v>
      </c>
      <c r="BO86" s="24"/>
      <c r="BP86" s="24">
        <f t="shared" si="64"/>
        <v>0</v>
      </c>
      <c r="BQ86" s="24"/>
      <c r="BR86" s="24">
        <f t="shared" si="65"/>
        <v>0</v>
      </c>
      <c r="BS86" s="24"/>
      <c r="BT86" s="24">
        <f t="shared" si="66"/>
        <v>0</v>
      </c>
      <c r="BU86" s="24"/>
      <c r="BV86" s="24">
        <f t="shared" si="67"/>
        <v>0</v>
      </c>
      <c r="BW86" s="4" t="s">
        <v>100</v>
      </c>
      <c r="BY86" s="39"/>
    </row>
    <row r="87" ht="51.75">
      <c r="A87" s="20" t="s">
        <v>101</v>
      </c>
      <c r="B87" s="37" t="s">
        <v>102</v>
      </c>
      <c r="C87" s="66" t="s">
        <v>39</v>
      </c>
      <c r="D87" s="24">
        <v>0</v>
      </c>
      <c r="E87" s="24"/>
      <c r="F87" s="24">
        <f t="shared" si="34"/>
        <v>0</v>
      </c>
      <c r="G87" s="24"/>
      <c r="H87" s="24">
        <f t="shared" si="35"/>
        <v>0</v>
      </c>
      <c r="I87" s="24"/>
      <c r="J87" s="24">
        <f t="shared" si="36"/>
        <v>0</v>
      </c>
      <c r="K87" s="24"/>
      <c r="L87" s="24">
        <f t="shared" si="37"/>
        <v>0</v>
      </c>
      <c r="M87" s="24"/>
      <c r="N87" s="24">
        <f t="shared" si="38"/>
        <v>0</v>
      </c>
      <c r="O87" s="24"/>
      <c r="P87" s="24">
        <f t="shared" si="39"/>
        <v>0</v>
      </c>
      <c r="Q87" s="24"/>
      <c r="R87" s="24">
        <f t="shared" si="40"/>
        <v>0</v>
      </c>
      <c r="S87" s="24"/>
      <c r="T87" s="24">
        <f t="shared" si="41"/>
        <v>0</v>
      </c>
      <c r="U87" s="24"/>
      <c r="V87" s="24">
        <f t="shared" si="42"/>
        <v>0</v>
      </c>
      <c r="W87" s="24"/>
      <c r="X87" s="24">
        <f t="shared" si="43"/>
        <v>0</v>
      </c>
      <c r="Y87" s="24"/>
      <c r="Z87" s="24">
        <f t="shared" si="44"/>
        <v>0</v>
      </c>
      <c r="AA87" s="24"/>
      <c r="AB87" s="24">
        <f t="shared" si="45"/>
        <v>0</v>
      </c>
      <c r="AC87" s="24"/>
      <c r="AD87" s="24">
        <f t="shared" si="46"/>
        <v>0</v>
      </c>
      <c r="AE87" s="24">
        <v>80000</v>
      </c>
      <c r="AF87" s="24"/>
      <c r="AG87" s="24">
        <f t="shared" si="47"/>
        <v>80000</v>
      </c>
      <c r="AH87" s="24"/>
      <c r="AI87" s="24">
        <f t="shared" si="48"/>
        <v>80000</v>
      </c>
      <c r="AJ87" s="24"/>
      <c r="AK87" s="24">
        <f t="shared" si="49"/>
        <v>80000</v>
      </c>
      <c r="AL87" s="24"/>
      <c r="AM87" s="24">
        <f t="shared" si="50"/>
        <v>80000</v>
      </c>
      <c r="AN87" s="24"/>
      <c r="AO87" s="24">
        <f t="shared" si="51"/>
        <v>80000</v>
      </c>
      <c r="AP87" s="24"/>
      <c r="AQ87" s="24">
        <f t="shared" si="52"/>
        <v>80000</v>
      </c>
      <c r="AR87" s="24"/>
      <c r="AS87" s="24">
        <f t="shared" si="53"/>
        <v>80000</v>
      </c>
      <c r="AT87" s="24"/>
      <c r="AU87" s="24">
        <f t="shared" si="54"/>
        <v>80000</v>
      </c>
      <c r="AV87" s="24"/>
      <c r="AW87" s="24">
        <f t="shared" si="55"/>
        <v>80000</v>
      </c>
      <c r="AX87" s="24"/>
      <c r="AY87" s="24">
        <f t="shared" si="56"/>
        <v>80000</v>
      </c>
      <c r="AZ87" s="24"/>
      <c r="BA87" s="24">
        <f t="shared" si="57"/>
        <v>80000</v>
      </c>
      <c r="BB87" s="24"/>
      <c r="BC87" s="24">
        <f t="shared" si="58"/>
        <v>80000</v>
      </c>
      <c r="BD87" s="24">
        <v>100530.10000000001</v>
      </c>
      <c r="BE87" s="24"/>
      <c r="BF87" s="24">
        <f t="shared" si="59"/>
        <v>100530.10000000001</v>
      </c>
      <c r="BG87" s="24"/>
      <c r="BH87" s="24">
        <f t="shared" si="60"/>
        <v>100530.10000000001</v>
      </c>
      <c r="BI87" s="24"/>
      <c r="BJ87" s="24">
        <f t="shared" si="61"/>
        <v>100530.10000000001</v>
      </c>
      <c r="BK87" s="24"/>
      <c r="BL87" s="24">
        <f t="shared" si="62"/>
        <v>100530.10000000001</v>
      </c>
      <c r="BM87" s="24"/>
      <c r="BN87" s="25">
        <f t="shared" si="63"/>
        <v>100530.10000000001</v>
      </c>
      <c r="BO87" s="24"/>
      <c r="BP87" s="24">
        <f t="shared" si="64"/>
        <v>100530.10000000001</v>
      </c>
      <c r="BQ87" s="24"/>
      <c r="BR87" s="24">
        <f t="shared" si="65"/>
        <v>100530.10000000001</v>
      </c>
      <c r="BS87" s="24"/>
      <c r="BT87" s="24">
        <f t="shared" si="66"/>
        <v>100530.10000000001</v>
      </c>
      <c r="BU87" s="24"/>
      <c r="BV87" s="24">
        <f t="shared" si="67"/>
        <v>100530.10000000001</v>
      </c>
      <c r="BW87" s="4" t="s">
        <v>103</v>
      </c>
      <c r="BY87" s="39"/>
    </row>
    <row r="88" ht="69">
      <c r="A88" s="20" t="s">
        <v>104</v>
      </c>
      <c r="B88" s="37" t="s">
        <v>105</v>
      </c>
      <c r="C88" s="66" t="s">
        <v>95</v>
      </c>
      <c r="D88" s="24">
        <v>3696</v>
      </c>
      <c r="E88" s="24"/>
      <c r="F88" s="24">
        <f t="shared" si="34"/>
        <v>3696</v>
      </c>
      <c r="G88" s="24"/>
      <c r="H88" s="24">
        <f t="shared" si="35"/>
        <v>3696</v>
      </c>
      <c r="I88" s="24"/>
      <c r="J88" s="24">
        <f t="shared" si="36"/>
        <v>3696</v>
      </c>
      <c r="K88" s="24"/>
      <c r="L88" s="24">
        <f t="shared" si="37"/>
        <v>3696</v>
      </c>
      <c r="M88" s="24"/>
      <c r="N88" s="24">
        <f t="shared" si="38"/>
        <v>3696</v>
      </c>
      <c r="O88" s="24"/>
      <c r="P88" s="24">
        <f t="shared" si="39"/>
        <v>3696</v>
      </c>
      <c r="Q88" s="24"/>
      <c r="R88" s="24">
        <f t="shared" si="40"/>
        <v>3696</v>
      </c>
      <c r="S88" s="24"/>
      <c r="T88" s="24">
        <f t="shared" si="41"/>
        <v>3696</v>
      </c>
      <c r="U88" s="24"/>
      <c r="V88" s="24">
        <f t="shared" si="42"/>
        <v>3696</v>
      </c>
      <c r="W88" s="24"/>
      <c r="X88" s="24">
        <f t="shared" si="43"/>
        <v>3696</v>
      </c>
      <c r="Y88" s="24"/>
      <c r="Z88" s="24">
        <f t="shared" si="44"/>
        <v>3696</v>
      </c>
      <c r="AA88" s="24"/>
      <c r="AB88" s="24">
        <f t="shared" si="45"/>
        <v>3696</v>
      </c>
      <c r="AC88" s="24"/>
      <c r="AD88" s="24">
        <f t="shared" si="46"/>
        <v>3696</v>
      </c>
      <c r="AE88" s="24">
        <v>0</v>
      </c>
      <c r="AF88" s="24"/>
      <c r="AG88" s="24">
        <f t="shared" si="47"/>
        <v>0</v>
      </c>
      <c r="AH88" s="24"/>
      <c r="AI88" s="24">
        <f t="shared" si="48"/>
        <v>0</v>
      </c>
      <c r="AJ88" s="24"/>
      <c r="AK88" s="24">
        <f t="shared" si="49"/>
        <v>0</v>
      </c>
      <c r="AL88" s="24"/>
      <c r="AM88" s="24">
        <f t="shared" si="50"/>
        <v>0</v>
      </c>
      <c r="AN88" s="24"/>
      <c r="AO88" s="24">
        <f t="shared" si="51"/>
        <v>0</v>
      </c>
      <c r="AP88" s="24"/>
      <c r="AQ88" s="24">
        <f t="shared" si="52"/>
        <v>0</v>
      </c>
      <c r="AR88" s="24"/>
      <c r="AS88" s="24">
        <f t="shared" si="53"/>
        <v>0</v>
      </c>
      <c r="AT88" s="24"/>
      <c r="AU88" s="24">
        <f t="shared" si="54"/>
        <v>0</v>
      </c>
      <c r="AV88" s="24"/>
      <c r="AW88" s="24">
        <f t="shared" si="55"/>
        <v>0</v>
      </c>
      <c r="AX88" s="24"/>
      <c r="AY88" s="24">
        <f t="shared" si="56"/>
        <v>0</v>
      </c>
      <c r="AZ88" s="24"/>
      <c r="BA88" s="24">
        <f t="shared" si="57"/>
        <v>0</v>
      </c>
      <c r="BB88" s="24"/>
      <c r="BC88" s="24">
        <f t="shared" si="58"/>
        <v>0</v>
      </c>
      <c r="BD88" s="24">
        <v>0</v>
      </c>
      <c r="BE88" s="24"/>
      <c r="BF88" s="24">
        <f t="shared" si="59"/>
        <v>0</v>
      </c>
      <c r="BG88" s="24"/>
      <c r="BH88" s="24">
        <f t="shared" si="60"/>
        <v>0</v>
      </c>
      <c r="BI88" s="24"/>
      <c r="BJ88" s="24">
        <f t="shared" si="61"/>
        <v>0</v>
      </c>
      <c r="BK88" s="24"/>
      <c r="BL88" s="24">
        <f t="shared" si="62"/>
        <v>0</v>
      </c>
      <c r="BM88" s="24"/>
      <c r="BN88" s="25">
        <f t="shared" si="63"/>
        <v>0</v>
      </c>
      <c r="BO88" s="24"/>
      <c r="BP88" s="24">
        <f t="shared" si="64"/>
        <v>0</v>
      </c>
      <c r="BQ88" s="24"/>
      <c r="BR88" s="24">
        <f t="shared" si="65"/>
        <v>0</v>
      </c>
      <c r="BS88" s="24"/>
      <c r="BT88" s="24">
        <f t="shared" si="66"/>
        <v>0</v>
      </c>
      <c r="BU88" s="24"/>
      <c r="BV88" s="24">
        <f t="shared" si="67"/>
        <v>0</v>
      </c>
      <c r="BW88" s="4" t="s">
        <v>106</v>
      </c>
      <c r="BY88" s="39"/>
    </row>
    <row r="89" ht="69">
      <c r="A89" s="20" t="s">
        <v>107</v>
      </c>
      <c r="B89" s="37" t="s">
        <v>108</v>
      </c>
      <c r="C89" s="66" t="s">
        <v>95</v>
      </c>
      <c r="D89" s="24">
        <v>279</v>
      </c>
      <c r="E89" s="24"/>
      <c r="F89" s="24">
        <f t="shared" si="34"/>
        <v>279</v>
      </c>
      <c r="G89" s="24"/>
      <c r="H89" s="24">
        <f t="shared" si="35"/>
        <v>279</v>
      </c>
      <c r="I89" s="24"/>
      <c r="J89" s="24">
        <f t="shared" si="36"/>
        <v>279</v>
      </c>
      <c r="K89" s="24"/>
      <c r="L89" s="24">
        <f t="shared" si="37"/>
        <v>279</v>
      </c>
      <c r="M89" s="24"/>
      <c r="N89" s="24">
        <f t="shared" si="38"/>
        <v>279</v>
      </c>
      <c r="O89" s="24"/>
      <c r="P89" s="24">
        <f t="shared" si="39"/>
        <v>279</v>
      </c>
      <c r="Q89" s="24"/>
      <c r="R89" s="24">
        <f t="shared" si="40"/>
        <v>279</v>
      </c>
      <c r="S89" s="24"/>
      <c r="T89" s="24">
        <f t="shared" si="41"/>
        <v>279</v>
      </c>
      <c r="U89" s="24"/>
      <c r="V89" s="24">
        <f t="shared" si="42"/>
        <v>279</v>
      </c>
      <c r="W89" s="24"/>
      <c r="X89" s="24">
        <f t="shared" si="43"/>
        <v>279</v>
      </c>
      <c r="Y89" s="24"/>
      <c r="Z89" s="24">
        <f t="shared" si="44"/>
        <v>279</v>
      </c>
      <c r="AA89" s="24"/>
      <c r="AB89" s="24">
        <f t="shared" si="45"/>
        <v>279</v>
      </c>
      <c r="AC89" s="24"/>
      <c r="AD89" s="24">
        <f t="shared" si="46"/>
        <v>279</v>
      </c>
      <c r="AE89" s="24">
        <v>0</v>
      </c>
      <c r="AF89" s="24"/>
      <c r="AG89" s="24">
        <f t="shared" si="47"/>
        <v>0</v>
      </c>
      <c r="AH89" s="24"/>
      <c r="AI89" s="24">
        <f t="shared" si="48"/>
        <v>0</v>
      </c>
      <c r="AJ89" s="24"/>
      <c r="AK89" s="24">
        <f t="shared" si="49"/>
        <v>0</v>
      </c>
      <c r="AL89" s="24"/>
      <c r="AM89" s="24">
        <f t="shared" si="50"/>
        <v>0</v>
      </c>
      <c r="AN89" s="24"/>
      <c r="AO89" s="24">
        <f t="shared" si="51"/>
        <v>0</v>
      </c>
      <c r="AP89" s="24"/>
      <c r="AQ89" s="24">
        <f t="shared" si="52"/>
        <v>0</v>
      </c>
      <c r="AR89" s="24"/>
      <c r="AS89" s="24">
        <f t="shared" si="53"/>
        <v>0</v>
      </c>
      <c r="AT89" s="24"/>
      <c r="AU89" s="24">
        <f t="shared" si="54"/>
        <v>0</v>
      </c>
      <c r="AV89" s="24"/>
      <c r="AW89" s="24">
        <f t="shared" si="55"/>
        <v>0</v>
      </c>
      <c r="AX89" s="24"/>
      <c r="AY89" s="24">
        <f t="shared" si="56"/>
        <v>0</v>
      </c>
      <c r="AZ89" s="24"/>
      <c r="BA89" s="24">
        <f t="shared" si="57"/>
        <v>0</v>
      </c>
      <c r="BB89" s="24"/>
      <c r="BC89" s="24">
        <f t="shared" si="58"/>
        <v>0</v>
      </c>
      <c r="BD89" s="24">
        <v>0</v>
      </c>
      <c r="BE89" s="24"/>
      <c r="BF89" s="24">
        <f t="shared" si="59"/>
        <v>0</v>
      </c>
      <c r="BG89" s="24"/>
      <c r="BH89" s="24">
        <f t="shared" si="60"/>
        <v>0</v>
      </c>
      <c r="BI89" s="24"/>
      <c r="BJ89" s="24">
        <f t="shared" si="61"/>
        <v>0</v>
      </c>
      <c r="BK89" s="24"/>
      <c r="BL89" s="24">
        <f t="shared" si="62"/>
        <v>0</v>
      </c>
      <c r="BM89" s="24"/>
      <c r="BN89" s="25">
        <f t="shared" si="63"/>
        <v>0</v>
      </c>
      <c r="BO89" s="24"/>
      <c r="BP89" s="24">
        <f t="shared" si="64"/>
        <v>0</v>
      </c>
      <c r="BQ89" s="24"/>
      <c r="BR89" s="24">
        <f t="shared" si="65"/>
        <v>0</v>
      </c>
      <c r="BS89" s="24"/>
      <c r="BT89" s="24">
        <f t="shared" si="66"/>
        <v>0</v>
      </c>
      <c r="BU89" s="24"/>
      <c r="BV89" s="24">
        <f t="shared" si="67"/>
        <v>0</v>
      </c>
      <c r="BW89" s="4" t="s">
        <v>109</v>
      </c>
      <c r="BY89" s="39"/>
    </row>
    <row r="90" ht="51.75">
      <c r="A90" s="20" t="s">
        <v>110</v>
      </c>
      <c r="B90" s="37" t="s">
        <v>111</v>
      </c>
      <c r="C90" s="66" t="s">
        <v>39</v>
      </c>
      <c r="D90" s="24">
        <v>43764.300000000003</v>
      </c>
      <c r="E90" s="24"/>
      <c r="F90" s="24">
        <f t="shared" si="34"/>
        <v>43764.300000000003</v>
      </c>
      <c r="G90" s="24"/>
      <c r="H90" s="24">
        <f t="shared" si="35"/>
        <v>43764.300000000003</v>
      </c>
      <c r="I90" s="24"/>
      <c r="J90" s="24">
        <f t="shared" si="36"/>
        <v>43764.300000000003</v>
      </c>
      <c r="K90" s="24">
        <v>-43764.300000000003</v>
      </c>
      <c r="L90" s="24">
        <f t="shared" si="37"/>
        <v>0</v>
      </c>
      <c r="M90" s="24"/>
      <c r="N90" s="24">
        <f t="shared" si="38"/>
        <v>0</v>
      </c>
      <c r="O90" s="24"/>
      <c r="P90" s="24">
        <f t="shared" si="39"/>
        <v>0</v>
      </c>
      <c r="Q90" s="24"/>
      <c r="R90" s="24">
        <f t="shared" si="40"/>
        <v>0</v>
      </c>
      <c r="S90" s="24"/>
      <c r="T90" s="24">
        <f t="shared" si="41"/>
        <v>0</v>
      </c>
      <c r="U90" s="24"/>
      <c r="V90" s="24">
        <f t="shared" si="42"/>
        <v>0</v>
      </c>
      <c r="W90" s="24"/>
      <c r="X90" s="24">
        <f t="shared" si="43"/>
        <v>0</v>
      </c>
      <c r="Y90" s="24"/>
      <c r="Z90" s="24">
        <f t="shared" si="44"/>
        <v>0</v>
      </c>
      <c r="AA90" s="24"/>
      <c r="AB90" s="24">
        <f t="shared" si="45"/>
        <v>0</v>
      </c>
      <c r="AC90" s="24"/>
      <c r="AD90" s="24">
        <f t="shared" si="46"/>
        <v>0</v>
      </c>
      <c r="AE90" s="24">
        <v>0</v>
      </c>
      <c r="AF90" s="24"/>
      <c r="AG90" s="24">
        <f t="shared" si="47"/>
        <v>0</v>
      </c>
      <c r="AH90" s="24"/>
      <c r="AI90" s="24">
        <f t="shared" si="48"/>
        <v>0</v>
      </c>
      <c r="AJ90" s="24">
        <v>43764.300000000003</v>
      </c>
      <c r="AK90" s="24">
        <f t="shared" si="49"/>
        <v>43764.300000000003</v>
      </c>
      <c r="AL90" s="24"/>
      <c r="AM90" s="24">
        <f t="shared" si="50"/>
        <v>43764.300000000003</v>
      </c>
      <c r="AN90" s="24"/>
      <c r="AO90" s="24">
        <f t="shared" si="51"/>
        <v>43764.300000000003</v>
      </c>
      <c r="AP90" s="24"/>
      <c r="AQ90" s="24">
        <f t="shared" si="52"/>
        <v>43764.300000000003</v>
      </c>
      <c r="AR90" s="24"/>
      <c r="AS90" s="24">
        <f t="shared" si="53"/>
        <v>43764.300000000003</v>
      </c>
      <c r="AT90" s="24"/>
      <c r="AU90" s="24">
        <f t="shared" si="54"/>
        <v>43764.300000000003</v>
      </c>
      <c r="AV90" s="24"/>
      <c r="AW90" s="24">
        <f t="shared" si="55"/>
        <v>43764.300000000003</v>
      </c>
      <c r="AX90" s="24"/>
      <c r="AY90" s="24">
        <f t="shared" si="56"/>
        <v>43764.300000000003</v>
      </c>
      <c r="AZ90" s="24"/>
      <c r="BA90" s="24">
        <f t="shared" si="57"/>
        <v>43764.300000000003</v>
      </c>
      <c r="BB90" s="24"/>
      <c r="BC90" s="24">
        <f t="shared" si="58"/>
        <v>43764.300000000003</v>
      </c>
      <c r="BD90" s="24">
        <v>0</v>
      </c>
      <c r="BE90" s="24"/>
      <c r="BF90" s="24">
        <f t="shared" si="59"/>
        <v>0</v>
      </c>
      <c r="BG90" s="24"/>
      <c r="BH90" s="24">
        <f t="shared" si="60"/>
        <v>0</v>
      </c>
      <c r="BI90" s="24"/>
      <c r="BJ90" s="24">
        <f t="shared" si="61"/>
        <v>0</v>
      </c>
      <c r="BK90" s="24"/>
      <c r="BL90" s="24">
        <f t="shared" si="62"/>
        <v>0</v>
      </c>
      <c r="BM90" s="24"/>
      <c r="BN90" s="25">
        <f t="shared" si="63"/>
        <v>0</v>
      </c>
      <c r="BO90" s="24"/>
      <c r="BP90" s="24">
        <f t="shared" si="64"/>
        <v>0</v>
      </c>
      <c r="BQ90" s="24"/>
      <c r="BR90" s="24">
        <f t="shared" si="65"/>
        <v>0</v>
      </c>
      <c r="BS90" s="24"/>
      <c r="BT90" s="24">
        <f t="shared" si="66"/>
        <v>0</v>
      </c>
      <c r="BU90" s="24"/>
      <c r="BV90" s="24">
        <f t="shared" si="67"/>
        <v>0</v>
      </c>
      <c r="BW90" s="4" t="s">
        <v>112</v>
      </c>
      <c r="BY90" s="39"/>
    </row>
    <row r="91" ht="51.75">
      <c r="A91" s="20" t="s">
        <v>113</v>
      </c>
      <c r="B91" s="37" t="s">
        <v>114</v>
      </c>
      <c r="C91" s="66" t="s">
        <v>115</v>
      </c>
      <c r="D91" s="24">
        <f>D93+D94</f>
        <v>315899</v>
      </c>
      <c r="E91" s="24">
        <f>E93+E94</f>
        <v>0</v>
      </c>
      <c r="F91" s="24">
        <f t="shared" ref="F91:F103" si="68">D91+E91</f>
        <v>315899</v>
      </c>
      <c r="G91" s="24">
        <f>G93+G94</f>
        <v>77205.544999999998</v>
      </c>
      <c r="H91" s="24">
        <f t="shared" ref="H91:H103" si="69">F91+G91</f>
        <v>393104.54499999998</v>
      </c>
      <c r="I91" s="24">
        <f>I93+I94</f>
        <v>29454.860000000001</v>
      </c>
      <c r="J91" s="24">
        <f t="shared" ref="J91:J103" si="70">H91+I91</f>
        <v>422559.40499999997</v>
      </c>
      <c r="K91" s="24">
        <f>K93+K94+K95</f>
        <v>411929.23599999998</v>
      </c>
      <c r="L91" s="24">
        <f t="shared" si="37"/>
        <v>834488.64099999995</v>
      </c>
      <c r="M91" s="24">
        <f>M93+M94+M95</f>
        <v>259694.75199999998</v>
      </c>
      <c r="N91" s="24">
        <f t="shared" si="38"/>
        <v>1094183.3929999999</v>
      </c>
      <c r="O91" s="24">
        <f>O93+O94+O95</f>
        <v>23358.092000000001</v>
      </c>
      <c r="P91" s="24">
        <f t="shared" si="39"/>
        <v>1117541.4849999999</v>
      </c>
      <c r="Q91" s="24">
        <f>Q93+Q94+Q95</f>
        <v>189218.22500000001</v>
      </c>
      <c r="R91" s="24">
        <f t="shared" si="40"/>
        <v>1306759.71</v>
      </c>
      <c r="S91" s="24">
        <f>S93+S94+S95</f>
        <v>324.98099999999999</v>
      </c>
      <c r="T91" s="24">
        <f t="shared" si="41"/>
        <v>1307084.6909999999</v>
      </c>
      <c r="U91" s="24">
        <f>U93+U94+U95</f>
        <v>0</v>
      </c>
      <c r="V91" s="24">
        <f t="shared" si="42"/>
        <v>1307084.6909999999</v>
      </c>
      <c r="W91" s="24">
        <f>W93+W94+W95</f>
        <v>126607.587</v>
      </c>
      <c r="X91" s="24">
        <f t="shared" si="43"/>
        <v>1433692.2779999999</v>
      </c>
      <c r="Y91" s="24">
        <f>Y93+Y94+Y95</f>
        <v>8111.6289999999999</v>
      </c>
      <c r="Z91" s="24">
        <f t="shared" si="44"/>
        <v>1441803.9069999999</v>
      </c>
      <c r="AA91" s="24">
        <f>AA93+AA94+AA95</f>
        <v>0</v>
      </c>
      <c r="AB91" s="24">
        <f t="shared" si="45"/>
        <v>1441803.9069999999</v>
      </c>
      <c r="AC91" s="24">
        <f>AC93+AC94+AC95</f>
        <v>172034.003</v>
      </c>
      <c r="AD91" s="24">
        <f t="shared" si="46"/>
        <v>1613837.9099999999</v>
      </c>
      <c r="AE91" s="24">
        <f>AE93+AE94</f>
        <v>825025</v>
      </c>
      <c r="AF91" s="24">
        <f>AF93+AF94</f>
        <v>0</v>
      </c>
      <c r="AG91" s="24">
        <f t="shared" si="47"/>
        <v>825025</v>
      </c>
      <c r="AH91" s="24">
        <f>AH93+AH94</f>
        <v>122845.276</v>
      </c>
      <c r="AI91" s="24">
        <f t="shared" si="48"/>
        <v>947870.27599999995</v>
      </c>
      <c r="AJ91" s="24">
        <f>AJ93+AJ94+AJ95</f>
        <v>-351891.95999999996</v>
      </c>
      <c r="AK91" s="24">
        <f t="shared" si="49"/>
        <v>595978.31599999999</v>
      </c>
      <c r="AL91" s="24">
        <f>AL93+AL94+AL95</f>
        <v>0</v>
      </c>
      <c r="AM91" s="24">
        <f t="shared" si="50"/>
        <v>595978.31599999999</v>
      </c>
      <c r="AN91" s="24">
        <f>AN93+AN94+AN95</f>
        <v>-32531.488000000012</v>
      </c>
      <c r="AO91" s="24">
        <f t="shared" si="51"/>
        <v>563446.82799999998</v>
      </c>
      <c r="AP91" s="24">
        <f>AP93+AP94+AP95</f>
        <v>0</v>
      </c>
      <c r="AQ91" s="24">
        <f t="shared" si="52"/>
        <v>563446.82799999998</v>
      </c>
      <c r="AR91" s="24">
        <f>AR93+AR94+AR95</f>
        <v>0</v>
      </c>
      <c r="AS91" s="24">
        <f t="shared" si="53"/>
        <v>563446.82799999998</v>
      </c>
      <c r="AT91" s="24">
        <f>AT93+AT94+AT95</f>
        <v>0</v>
      </c>
      <c r="AU91" s="24">
        <f t="shared" si="54"/>
        <v>563446.82799999998</v>
      </c>
      <c r="AV91" s="24">
        <f>AV93+AV94+AV95</f>
        <v>0</v>
      </c>
      <c r="AW91" s="24">
        <f t="shared" si="55"/>
        <v>563446.82799999998</v>
      </c>
      <c r="AX91" s="24">
        <f>AX93+AX94+AX95</f>
        <v>-9271.9750000000058</v>
      </c>
      <c r="AY91" s="24">
        <f t="shared" si="56"/>
        <v>554174.853</v>
      </c>
      <c r="AZ91" s="24">
        <f>AZ93+AZ94+AZ95</f>
        <v>0</v>
      </c>
      <c r="BA91" s="24">
        <f t="shared" si="57"/>
        <v>554174.853</v>
      </c>
      <c r="BB91" s="24">
        <f>BB93+BB94+BB95</f>
        <v>0</v>
      </c>
      <c r="BC91" s="24">
        <f t="shared" si="58"/>
        <v>554174.853</v>
      </c>
      <c r="BD91" s="24">
        <f>BD93+BD94</f>
        <v>800000</v>
      </c>
      <c r="BE91" s="24">
        <f>BE93+BE94</f>
        <v>0</v>
      </c>
      <c r="BF91" s="24">
        <f t="shared" si="59"/>
        <v>800000</v>
      </c>
      <c r="BG91" s="24">
        <f>BG93+BG94</f>
        <v>0</v>
      </c>
      <c r="BH91" s="24">
        <f t="shared" si="60"/>
        <v>800000</v>
      </c>
      <c r="BI91" s="24">
        <f>BI93+BI94+BI95</f>
        <v>0</v>
      </c>
      <c r="BJ91" s="24">
        <f t="shared" si="61"/>
        <v>800000</v>
      </c>
      <c r="BK91" s="24">
        <f>BK93+BK94+BK95</f>
        <v>0</v>
      </c>
      <c r="BL91" s="24">
        <f t="shared" si="62"/>
        <v>800000</v>
      </c>
      <c r="BM91" s="24">
        <f>BM93+BM94+BM95</f>
        <v>0</v>
      </c>
      <c r="BN91" s="25">
        <f t="shared" si="63"/>
        <v>800000</v>
      </c>
      <c r="BO91" s="24">
        <f>BO93+BO94+BO95</f>
        <v>0</v>
      </c>
      <c r="BP91" s="24">
        <f t="shared" si="64"/>
        <v>800000</v>
      </c>
      <c r="BQ91" s="24">
        <f>BQ93+BQ94+BQ95</f>
        <v>0</v>
      </c>
      <c r="BR91" s="24">
        <f t="shared" si="65"/>
        <v>800000</v>
      </c>
      <c r="BS91" s="24">
        <f>BS93+BS94+BS95</f>
        <v>0</v>
      </c>
      <c r="BT91" s="24">
        <f t="shared" si="66"/>
        <v>800000</v>
      </c>
      <c r="BU91" s="24">
        <f>BU93+BU94+BU95</f>
        <v>0</v>
      </c>
      <c r="BV91" s="24">
        <f t="shared" si="67"/>
        <v>800000</v>
      </c>
      <c r="BY91" s="39"/>
    </row>
    <row r="92" ht="17.25">
      <c r="A92" s="20"/>
      <c r="B92" s="37" t="s">
        <v>31</v>
      </c>
      <c r="C92" s="66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5"/>
      <c r="BO92" s="24"/>
      <c r="BP92" s="24"/>
      <c r="BQ92" s="24"/>
      <c r="BR92" s="24"/>
      <c r="BS92" s="24"/>
      <c r="BT92" s="24"/>
      <c r="BU92" s="24"/>
      <c r="BV92" s="24"/>
      <c r="BY92" s="39"/>
    </row>
    <row r="93" ht="17.25" hidden="1">
      <c r="A93" s="41"/>
      <c r="B93" s="43" t="s">
        <v>32</v>
      </c>
      <c r="C93" s="72"/>
      <c r="D93" s="46">
        <v>315899</v>
      </c>
      <c r="E93" s="46"/>
      <c r="F93" s="46">
        <f t="shared" si="68"/>
        <v>315899</v>
      </c>
      <c r="G93" s="46">
        <v>77205.544999999998</v>
      </c>
      <c r="H93" s="46">
        <f t="shared" si="69"/>
        <v>393104.54499999998</v>
      </c>
      <c r="I93" s="46">
        <v>29454.860000000001</v>
      </c>
      <c r="J93" s="46">
        <f t="shared" si="70"/>
        <v>422559.40499999997</v>
      </c>
      <c r="K93" s="46">
        <v>314054.07199999999</v>
      </c>
      <c r="L93" s="46">
        <f t="shared" si="37"/>
        <v>736613.47699999996</v>
      </c>
      <c r="M93" s="46">
        <f>104961.808+164732.944</f>
        <v>269694.75199999998</v>
      </c>
      <c r="N93" s="46">
        <f t="shared" si="38"/>
        <v>1006308.2289999999</v>
      </c>
      <c r="O93" s="46">
        <v>23358.092000000001</v>
      </c>
      <c r="P93" s="46">
        <f t="shared" si="39"/>
        <v>1029666.3209999999</v>
      </c>
      <c r="Q93" s="46">
        <v>189218.22500000001</v>
      </c>
      <c r="R93" s="46">
        <f t="shared" si="40"/>
        <v>1218884.5459999999</v>
      </c>
      <c r="S93" s="46">
        <v>324.98099999999999</v>
      </c>
      <c r="T93" s="46">
        <f t="shared" si="41"/>
        <v>1219209.5269999998</v>
      </c>
      <c r="U93" s="46"/>
      <c r="V93" s="46">
        <f t="shared" si="42"/>
        <v>1219209.5269999998</v>
      </c>
      <c r="W93" s="47">
        <f>66004.317+93910.979</f>
        <v>159915.296</v>
      </c>
      <c r="X93" s="46">
        <f t="shared" si="43"/>
        <v>1379124.8229999999</v>
      </c>
      <c r="Y93" s="24">
        <v>8111.6289999999999</v>
      </c>
      <c r="Z93" s="46">
        <f t="shared" si="44"/>
        <v>1387236.4519999998</v>
      </c>
      <c r="AA93" s="24"/>
      <c r="AB93" s="46">
        <f t="shared" si="45"/>
        <v>1387236.4519999998</v>
      </c>
      <c r="AC93" s="47">
        <v>169085.00099999999</v>
      </c>
      <c r="AD93" s="46">
        <f t="shared" si="46"/>
        <v>1556321.4529999997</v>
      </c>
      <c r="AE93" s="46">
        <v>800000</v>
      </c>
      <c r="AF93" s="46"/>
      <c r="AG93" s="46">
        <f t="shared" si="47"/>
        <v>800000</v>
      </c>
      <c r="AH93" s="46"/>
      <c r="AI93" s="46">
        <f t="shared" si="48"/>
        <v>800000</v>
      </c>
      <c r="AJ93" s="46">
        <v>-314054.07199999999</v>
      </c>
      <c r="AK93" s="46">
        <f t="shared" si="49"/>
        <v>485945.92800000001</v>
      </c>
      <c r="AL93" s="46"/>
      <c r="AM93" s="46">
        <f t="shared" si="50"/>
        <v>485945.92800000001</v>
      </c>
      <c r="AN93" s="46">
        <v>-137531.48800000001</v>
      </c>
      <c r="AO93" s="46">
        <f t="shared" si="51"/>
        <v>348414.44</v>
      </c>
      <c r="AP93" s="46"/>
      <c r="AQ93" s="46">
        <f t="shared" si="52"/>
        <v>348414.44</v>
      </c>
      <c r="AR93" s="46"/>
      <c r="AS93" s="46">
        <f t="shared" si="53"/>
        <v>348414.44</v>
      </c>
      <c r="AT93" s="46"/>
      <c r="AU93" s="46">
        <f t="shared" si="54"/>
        <v>348414.44</v>
      </c>
      <c r="AV93" s="46"/>
      <c r="AW93" s="46">
        <f t="shared" si="55"/>
        <v>348414.44</v>
      </c>
      <c r="AX93" s="47">
        <v>-100000</v>
      </c>
      <c r="AY93" s="46">
        <f t="shared" si="56"/>
        <v>248414.44</v>
      </c>
      <c r="AZ93" s="24"/>
      <c r="BA93" s="46">
        <f t="shared" si="57"/>
        <v>248414.44</v>
      </c>
      <c r="BB93" s="47"/>
      <c r="BC93" s="46">
        <f t="shared" si="58"/>
        <v>248414.44</v>
      </c>
      <c r="BD93" s="46">
        <v>800000</v>
      </c>
      <c r="BE93" s="48"/>
      <c r="BF93" s="46">
        <f t="shared" si="59"/>
        <v>800000</v>
      </c>
      <c r="BG93" s="46"/>
      <c r="BH93" s="46">
        <f t="shared" si="60"/>
        <v>800000</v>
      </c>
      <c r="BI93" s="46"/>
      <c r="BJ93" s="46">
        <f t="shared" si="61"/>
        <v>800000</v>
      </c>
      <c r="BK93" s="46"/>
      <c r="BL93" s="46">
        <f t="shared" si="62"/>
        <v>800000</v>
      </c>
      <c r="BM93" s="46"/>
      <c r="BN93" s="49">
        <f t="shared" si="63"/>
        <v>800000</v>
      </c>
      <c r="BO93" s="46"/>
      <c r="BP93" s="46">
        <f t="shared" si="64"/>
        <v>800000</v>
      </c>
      <c r="BQ93" s="47"/>
      <c r="BR93" s="46">
        <f t="shared" si="65"/>
        <v>800000</v>
      </c>
      <c r="BS93" s="24"/>
      <c r="BT93" s="46">
        <f t="shared" si="66"/>
        <v>800000</v>
      </c>
      <c r="BU93" s="47"/>
      <c r="BV93" s="46">
        <f t="shared" si="67"/>
        <v>800000</v>
      </c>
      <c r="BW93" s="50" t="s">
        <v>116</v>
      </c>
      <c r="BX93" s="51" t="s">
        <v>33</v>
      </c>
      <c r="BY93" s="52"/>
    </row>
    <row r="94" ht="17.25">
      <c r="A94" s="20"/>
      <c r="B94" s="37" t="s">
        <v>34</v>
      </c>
      <c r="C94" s="65" t="s">
        <v>30</v>
      </c>
      <c r="D94" s="24">
        <v>0</v>
      </c>
      <c r="E94" s="24"/>
      <c r="F94" s="24">
        <f t="shared" si="68"/>
        <v>0</v>
      </c>
      <c r="G94" s="24"/>
      <c r="H94" s="24">
        <f t="shared" si="69"/>
        <v>0</v>
      </c>
      <c r="I94" s="24"/>
      <c r="J94" s="24">
        <f t="shared" si="70"/>
        <v>0</v>
      </c>
      <c r="K94" s="24">
        <v>36103.125</v>
      </c>
      <c r="L94" s="24">
        <f t="shared" si="37"/>
        <v>36103.125</v>
      </c>
      <c r="M94" s="24">
        <f>-10000</f>
        <v>-10000</v>
      </c>
      <c r="N94" s="24">
        <f t="shared" si="38"/>
        <v>26103.125</v>
      </c>
      <c r="O94" s="24"/>
      <c r="P94" s="24">
        <f t="shared" si="39"/>
        <v>26103.125</v>
      </c>
      <c r="Q94" s="24"/>
      <c r="R94" s="24">
        <f t="shared" si="40"/>
        <v>26103.125</v>
      </c>
      <c r="S94" s="24"/>
      <c r="T94" s="24">
        <f t="shared" si="41"/>
        <v>26103.125</v>
      </c>
      <c r="U94" s="24"/>
      <c r="V94" s="24">
        <f t="shared" si="42"/>
        <v>26103.125</v>
      </c>
      <c r="W94" s="24">
        <v>-3556.3809999999999</v>
      </c>
      <c r="X94" s="24">
        <f t="shared" si="43"/>
        <v>22546.743999999999</v>
      </c>
      <c r="Y94" s="24"/>
      <c r="Z94" s="24">
        <f t="shared" si="44"/>
        <v>22546.743999999999</v>
      </c>
      <c r="AA94" s="24"/>
      <c r="AB94" s="24">
        <f t="shared" si="45"/>
        <v>22546.743999999999</v>
      </c>
      <c r="AC94" s="24">
        <v>2949.002</v>
      </c>
      <c r="AD94" s="24">
        <f t="shared" si="46"/>
        <v>25495.745999999999</v>
      </c>
      <c r="AE94" s="24">
        <v>25025</v>
      </c>
      <c r="AF94" s="24"/>
      <c r="AG94" s="24">
        <f t="shared" si="47"/>
        <v>25025</v>
      </c>
      <c r="AH94" s="24">
        <v>122845.276</v>
      </c>
      <c r="AI94" s="24">
        <f t="shared" si="48"/>
        <v>147870.27600000001</v>
      </c>
      <c r="AJ94" s="24">
        <v>-37837.887999999999</v>
      </c>
      <c r="AK94" s="24">
        <f t="shared" si="49"/>
        <v>110032.38800000001</v>
      </c>
      <c r="AL94" s="24"/>
      <c r="AM94" s="24">
        <f t="shared" si="50"/>
        <v>110032.38800000001</v>
      </c>
      <c r="AN94" s="24">
        <f>10000+95000</f>
        <v>105000</v>
      </c>
      <c r="AO94" s="24">
        <f t="shared" si="51"/>
        <v>215032.38800000001</v>
      </c>
      <c r="AP94" s="24"/>
      <c r="AQ94" s="24">
        <f t="shared" si="52"/>
        <v>215032.38800000001</v>
      </c>
      <c r="AR94" s="24"/>
      <c r="AS94" s="24">
        <f t="shared" si="53"/>
        <v>215032.38800000001</v>
      </c>
      <c r="AT94" s="24"/>
      <c r="AU94" s="24">
        <f t="shared" si="54"/>
        <v>215032.38800000001</v>
      </c>
      <c r="AV94" s="24"/>
      <c r="AW94" s="24">
        <f t="shared" si="55"/>
        <v>215032.38800000001</v>
      </c>
      <c r="AX94" s="24">
        <v>90728.024999999994</v>
      </c>
      <c r="AY94" s="24">
        <f t="shared" si="56"/>
        <v>305760.413</v>
      </c>
      <c r="AZ94" s="24"/>
      <c r="BA94" s="24">
        <f t="shared" si="57"/>
        <v>305760.413</v>
      </c>
      <c r="BB94" s="24"/>
      <c r="BC94" s="24">
        <f t="shared" si="58"/>
        <v>305760.413</v>
      </c>
      <c r="BD94" s="24">
        <v>0</v>
      </c>
      <c r="BE94" s="24"/>
      <c r="BF94" s="24">
        <f t="shared" si="59"/>
        <v>0</v>
      </c>
      <c r="BG94" s="24"/>
      <c r="BH94" s="24">
        <f t="shared" si="60"/>
        <v>0</v>
      </c>
      <c r="BI94" s="24"/>
      <c r="BJ94" s="24">
        <f t="shared" si="61"/>
        <v>0</v>
      </c>
      <c r="BK94" s="24"/>
      <c r="BL94" s="24">
        <f t="shared" si="62"/>
        <v>0</v>
      </c>
      <c r="BM94" s="24"/>
      <c r="BN94" s="25">
        <f t="shared" si="63"/>
        <v>0</v>
      </c>
      <c r="BO94" s="24"/>
      <c r="BP94" s="24">
        <f t="shared" si="64"/>
        <v>0</v>
      </c>
      <c r="BQ94" s="24"/>
      <c r="BR94" s="24">
        <f t="shared" si="65"/>
        <v>0</v>
      </c>
      <c r="BS94" s="24"/>
      <c r="BT94" s="24">
        <f t="shared" si="66"/>
        <v>0</v>
      </c>
      <c r="BU94" s="24"/>
      <c r="BV94" s="24">
        <f t="shared" si="67"/>
        <v>0</v>
      </c>
      <c r="BW94" s="4" t="s">
        <v>117</v>
      </c>
      <c r="BY94" s="39"/>
    </row>
    <row r="95" ht="17.25">
      <c r="A95" s="20"/>
      <c r="B95" s="37" t="s">
        <v>55</v>
      </c>
      <c r="C95" s="65" t="s">
        <v>30</v>
      </c>
      <c r="D95" s="24"/>
      <c r="E95" s="24"/>
      <c r="F95" s="24"/>
      <c r="G95" s="24"/>
      <c r="H95" s="24"/>
      <c r="I95" s="24"/>
      <c r="J95" s="24"/>
      <c r="K95" s="24">
        <v>61772.038999999997</v>
      </c>
      <c r="L95" s="24">
        <f t="shared" si="37"/>
        <v>61772.038999999997</v>
      </c>
      <c r="M95" s="24"/>
      <c r="N95" s="24">
        <f t="shared" si="38"/>
        <v>61772.038999999997</v>
      </c>
      <c r="O95" s="24"/>
      <c r="P95" s="24">
        <f t="shared" si="39"/>
        <v>61772.038999999997</v>
      </c>
      <c r="Q95" s="24"/>
      <c r="R95" s="24">
        <f t="shared" si="40"/>
        <v>61772.038999999997</v>
      </c>
      <c r="S95" s="24"/>
      <c r="T95" s="24">
        <f t="shared" si="41"/>
        <v>61772.038999999997</v>
      </c>
      <c r="U95" s="24"/>
      <c r="V95" s="24">
        <f t="shared" si="42"/>
        <v>61772.038999999997</v>
      </c>
      <c r="W95" s="24">
        <v>-29751.328000000001</v>
      </c>
      <c r="X95" s="24">
        <f t="shared" si="43"/>
        <v>32020.710999999996</v>
      </c>
      <c r="Y95" s="24"/>
      <c r="Z95" s="24">
        <f t="shared" si="44"/>
        <v>32020.710999999996</v>
      </c>
      <c r="AA95" s="24"/>
      <c r="AB95" s="24">
        <f t="shared" si="45"/>
        <v>32020.710999999996</v>
      </c>
      <c r="AC95" s="24"/>
      <c r="AD95" s="24">
        <f t="shared" si="46"/>
        <v>32020.710999999996</v>
      </c>
      <c r="AE95" s="24"/>
      <c r="AF95" s="24"/>
      <c r="AG95" s="24"/>
      <c r="AH95" s="24"/>
      <c r="AI95" s="24"/>
      <c r="AJ95" s="24"/>
      <c r="AK95" s="24">
        <f t="shared" si="49"/>
        <v>0</v>
      </c>
      <c r="AL95" s="24"/>
      <c r="AM95" s="24">
        <f t="shared" si="50"/>
        <v>0</v>
      </c>
      <c r="AN95" s="24"/>
      <c r="AO95" s="24">
        <f t="shared" si="51"/>
        <v>0</v>
      </c>
      <c r="AP95" s="24"/>
      <c r="AQ95" s="24">
        <f t="shared" si="52"/>
        <v>0</v>
      </c>
      <c r="AR95" s="24"/>
      <c r="AS95" s="24">
        <f t="shared" si="53"/>
        <v>0</v>
      </c>
      <c r="AT95" s="24"/>
      <c r="AU95" s="24">
        <f t="shared" si="54"/>
        <v>0</v>
      </c>
      <c r="AV95" s="24"/>
      <c r="AW95" s="24">
        <f t="shared" si="55"/>
        <v>0</v>
      </c>
      <c r="AX95" s="24"/>
      <c r="AY95" s="24">
        <f t="shared" si="56"/>
        <v>0</v>
      </c>
      <c r="AZ95" s="24"/>
      <c r="BA95" s="24">
        <f t="shared" si="57"/>
        <v>0</v>
      </c>
      <c r="BB95" s="24"/>
      <c r="BC95" s="24">
        <f t="shared" si="58"/>
        <v>0</v>
      </c>
      <c r="BD95" s="24"/>
      <c r="BE95" s="24"/>
      <c r="BF95" s="24"/>
      <c r="BG95" s="24"/>
      <c r="BH95" s="24"/>
      <c r="BI95" s="24"/>
      <c r="BJ95" s="24">
        <f t="shared" si="61"/>
        <v>0</v>
      </c>
      <c r="BK95" s="24"/>
      <c r="BL95" s="24">
        <f t="shared" si="62"/>
        <v>0</v>
      </c>
      <c r="BM95" s="24"/>
      <c r="BN95" s="25">
        <f t="shared" si="63"/>
        <v>0</v>
      </c>
      <c r="BO95" s="24"/>
      <c r="BP95" s="24">
        <f t="shared" si="64"/>
        <v>0</v>
      </c>
      <c r="BQ95" s="24"/>
      <c r="BR95" s="24">
        <f t="shared" si="65"/>
        <v>0</v>
      </c>
      <c r="BS95" s="24"/>
      <c r="BT95" s="24">
        <f t="shared" si="66"/>
        <v>0</v>
      </c>
      <c r="BU95" s="24"/>
      <c r="BV95" s="24">
        <f t="shared" si="67"/>
        <v>0</v>
      </c>
      <c r="BW95" s="4" t="s">
        <v>118</v>
      </c>
      <c r="BY95" s="39"/>
    </row>
    <row r="96" ht="86.25">
      <c r="A96" s="20" t="s">
        <v>119</v>
      </c>
      <c r="B96" s="37" t="s">
        <v>120</v>
      </c>
      <c r="C96" s="66" t="s">
        <v>115</v>
      </c>
      <c r="D96" s="24">
        <f>D98</f>
        <v>215177.89999999999</v>
      </c>
      <c r="E96" s="24">
        <f>E98</f>
        <v>0</v>
      </c>
      <c r="F96" s="24">
        <f t="shared" si="68"/>
        <v>215177.89999999999</v>
      </c>
      <c r="G96" s="24">
        <f>G98</f>
        <v>0</v>
      </c>
      <c r="H96" s="24">
        <f t="shared" si="69"/>
        <v>215177.89999999999</v>
      </c>
      <c r="I96" s="24">
        <f>I98</f>
        <v>0</v>
      </c>
      <c r="J96" s="24">
        <f t="shared" si="70"/>
        <v>215177.89999999999</v>
      </c>
      <c r="K96" s="24">
        <f>K98</f>
        <v>0</v>
      </c>
      <c r="L96" s="24">
        <f t="shared" si="37"/>
        <v>215177.89999999999</v>
      </c>
      <c r="M96" s="24">
        <f>M98</f>
        <v>0</v>
      </c>
      <c r="N96" s="24">
        <f t="shared" si="38"/>
        <v>215177.89999999999</v>
      </c>
      <c r="O96" s="24">
        <f>O98</f>
        <v>0</v>
      </c>
      <c r="P96" s="24">
        <f t="shared" si="39"/>
        <v>215177.89999999999</v>
      </c>
      <c r="Q96" s="24">
        <f>Q98</f>
        <v>0</v>
      </c>
      <c r="R96" s="24">
        <f t="shared" si="40"/>
        <v>215177.89999999999</v>
      </c>
      <c r="S96" s="24">
        <f>S98</f>
        <v>0</v>
      </c>
      <c r="T96" s="24">
        <f t="shared" si="41"/>
        <v>215177.89999999999</v>
      </c>
      <c r="U96" s="24">
        <f>U98</f>
        <v>0</v>
      </c>
      <c r="V96" s="24">
        <f t="shared" si="42"/>
        <v>215177.89999999999</v>
      </c>
      <c r="W96" s="24">
        <f>W98</f>
        <v>0</v>
      </c>
      <c r="X96" s="24">
        <f t="shared" si="43"/>
        <v>215177.89999999999</v>
      </c>
      <c r="Y96" s="24">
        <f>Y98</f>
        <v>0</v>
      </c>
      <c r="Z96" s="24">
        <f t="shared" si="44"/>
        <v>215177.89999999999</v>
      </c>
      <c r="AA96" s="24">
        <f>AA98</f>
        <v>0</v>
      </c>
      <c r="AB96" s="24">
        <f t="shared" si="45"/>
        <v>215177.89999999999</v>
      </c>
      <c r="AC96" s="24">
        <f>AC98</f>
        <v>0</v>
      </c>
      <c r="AD96" s="24">
        <f t="shared" si="46"/>
        <v>215177.89999999999</v>
      </c>
      <c r="AE96" s="24">
        <f>AE98</f>
        <v>267185.59999999998</v>
      </c>
      <c r="AF96" s="24">
        <f>AF98</f>
        <v>0</v>
      </c>
      <c r="AG96" s="24">
        <f t="shared" si="47"/>
        <v>267185.59999999998</v>
      </c>
      <c r="AH96" s="24">
        <f>AH98</f>
        <v>0</v>
      </c>
      <c r="AI96" s="24">
        <f t="shared" si="48"/>
        <v>267185.59999999998</v>
      </c>
      <c r="AJ96" s="24">
        <f>AJ98</f>
        <v>0</v>
      </c>
      <c r="AK96" s="24">
        <f t="shared" si="49"/>
        <v>267185.59999999998</v>
      </c>
      <c r="AL96" s="24">
        <f>AL98</f>
        <v>0</v>
      </c>
      <c r="AM96" s="24">
        <f t="shared" si="50"/>
        <v>267185.59999999998</v>
      </c>
      <c r="AN96" s="24">
        <f>AN98</f>
        <v>0</v>
      </c>
      <c r="AO96" s="24">
        <f t="shared" si="51"/>
        <v>267185.59999999998</v>
      </c>
      <c r="AP96" s="24">
        <f>AP98</f>
        <v>0</v>
      </c>
      <c r="AQ96" s="24">
        <f t="shared" si="52"/>
        <v>267185.59999999998</v>
      </c>
      <c r="AR96" s="24">
        <f>AR98</f>
        <v>0</v>
      </c>
      <c r="AS96" s="24">
        <f t="shared" si="53"/>
        <v>267185.59999999998</v>
      </c>
      <c r="AT96" s="24">
        <f>AT98</f>
        <v>0</v>
      </c>
      <c r="AU96" s="24">
        <f t="shared" si="54"/>
        <v>267185.59999999998</v>
      </c>
      <c r="AV96" s="24">
        <f>AV98</f>
        <v>0</v>
      </c>
      <c r="AW96" s="24">
        <f t="shared" si="55"/>
        <v>267185.59999999998</v>
      </c>
      <c r="AX96" s="24">
        <f>AX98</f>
        <v>0</v>
      </c>
      <c r="AY96" s="24">
        <f t="shared" si="56"/>
        <v>267185.59999999998</v>
      </c>
      <c r="AZ96" s="24">
        <f>AZ98</f>
        <v>0</v>
      </c>
      <c r="BA96" s="24">
        <f t="shared" si="57"/>
        <v>267185.59999999998</v>
      </c>
      <c r="BB96" s="24">
        <f>BB98</f>
        <v>0</v>
      </c>
      <c r="BC96" s="24">
        <f t="shared" si="58"/>
        <v>267185.59999999998</v>
      </c>
      <c r="BD96" s="24">
        <f>BD98</f>
        <v>181176.5</v>
      </c>
      <c r="BE96" s="24">
        <f>BE98</f>
        <v>0</v>
      </c>
      <c r="BF96" s="24">
        <f t="shared" si="59"/>
        <v>181176.5</v>
      </c>
      <c r="BG96" s="24">
        <f>BG98</f>
        <v>0</v>
      </c>
      <c r="BH96" s="24">
        <f t="shared" si="60"/>
        <v>181176.5</v>
      </c>
      <c r="BI96" s="24">
        <f>BI98</f>
        <v>0</v>
      </c>
      <c r="BJ96" s="24">
        <f t="shared" si="61"/>
        <v>181176.5</v>
      </c>
      <c r="BK96" s="24">
        <f>BK98</f>
        <v>0</v>
      </c>
      <c r="BL96" s="24">
        <f t="shared" si="62"/>
        <v>181176.5</v>
      </c>
      <c r="BM96" s="24">
        <f>BM98</f>
        <v>0</v>
      </c>
      <c r="BN96" s="25">
        <f t="shared" si="63"/>
        <v>181176.5</v>
      </c>
      <c r="BO96" s="24">
        <f>BO98</f>
        <v>0</v>
      </c>
      <c r="BP96" s="24">
        <f t="shared" si="64"/>
        <v>181176.5</v>
      </c>
      <c r="BQ96" s="24">
        <f>BQ98</f>
        <v>0</v>
      </c>
      <c r="BR96" s="24">
        <f t="shared" si="65"/>
        <v>181176.5</v>
      </c>
      <c r="BS96" s="24">
        <f>BS98</f>
        <v>0</v>
      </c>
      <c r="BT96" s="24">
        <f t="shared" si="66"/>
        <v>181176.5</v>
      </c>
      <c r="BU96" s="24">
        <f>BU98</f>
        <v>0</v>
      </c>
      <c r="BV96" s="24">
        <f t="shared" si="67"/>
        <v>181176.5</v>
      </c>
      <c r="BY96" s="39"/>
    </row>
    <row r="97" ht="17.25">
      <c r="A97" s="20"/>
      <c r="B97" s="37" t="s">
        <v>31</v>
      </c>
      <c r="C97" s="66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5"/>
      <c r="BO97" s="24"/>
      <c r="BP97" s="24"/>
      <c r="BQ97" s="24"/>
      <c r="BR97" s="24"/>
      <c r="BS97" s="24"/>
      <c r="BT97" s="24"/>
      <c r="BU97" s="24"/>
      <c r="BV97" s="24"/>
      <c r="BY97" s="39"/>
    </row>
    <row r="98" ht="17.25">
      <c r="A98" s="20"/>
      <c r="B98" s="37" t="s">
        <v>34</v>
      </c>
      <c r="C98" s="65" t="s">
        <v>30</v>
      </c>
      <c r="D98" s="24">
        <v>215177.89999999999</v>
      </c>
      <c r="E98" s="24"/>
      <c r="F98" s="24">
        <f t="shared" si="68"/>
        <v>215177.89999999999</v>
      </c>
      <c r="G98" s="24"/>
      <c r="H98" s="24">
        <f t="shared" si="69"/>
        <v>215177.89999999999</v>
      </c>
      <c r="I98" s="24"/>
      <c r="J98" s="24">
        <f t="shared" si="70"/>
        <v>215177.89999999999</v>
      </c>
      <c r="K98" s="24"/>
      <c r="L98" s="24">
        <f t="shared" si="37"/>
        <v>215177.89999999999</v>
      </c>
      <c r="M98" s="24"/>
      <c r="N98" s="24">
        <f t="shared" si="38"/>
        <v>215177.89999999999</v>
      </c>
      <c r="O98" s="24"/>
      <c r="P98" s="24">
        <f t="shared" si="39"/>
        <v>215177.89999999999</v>
      </c>
      <c r="Q98" s="24"/>
      <c r="R98" s="24">
        <f t="shared" si="40"/>
        <v>215177.89999999999</v>
      </c>
      <c r="S98" s="24"/>
      <c r="T98" s="24">
        <f t="shared" si="41"/>
        <v>215177.89999999999</v>
      </c>
      <c r="U98" s="24"/>
      <c r="V98" s="24">
        <f t="shared" si="42"/>
        <v>215177.89999999999</v>
      </c>
      <c r="W98" s="24"/>
      <c r="X98" s="24">
        <f t="shared" si="43"/>
        <v>215177.89999999999</v>
      </c>
      <c r="Y98" s="24"/>
      <c r="Z98" s="24">
        <f t="shared" si="44"/>
        <v>215177.89999999999</v>
      </c>
      <c r="AA98" s="24"/>
      <c r="AB98" s="24">
        <f t="shared" si="45"/>
        <v>215177.89999999999</v>
      </c>
      <c r="AC98" s="24"/>
      <c r="AD98" s="24">
        <f t="shared" si="46"/>
        <v>215177.89999999999</v>
      </c>
      <c r="AE98" s="24">
        <v>267185.59999999998</v>
      </c>
      <c r="AF98" s="24"/>
      <c r="AG98" s="24">
        <f t="shared" si="47"/>
        <v>267185.59999999998</v>
      </c>
      <c r="AH98" s="24"/>
      <c r="AI98" s="24">
        <f t="shared" si="48"/>
        <v>267185.59999999998</v>
      </c>
      <c r="AJ98" s="24"/>
      <c r="AK98" s="24">
        <f t="shared" si="49"/>
        <v>267185.59999999998</v>
      </c>
      <c r="AL98" s="24"/>
      <c r="AM98" s="24">
        <f t="shared" si="50"/>
        <v>267185.59999999998</v>
      </c>
      <c r="AN98" s="24"/>
      <c r="AO98" s="24">
        <f t="shared" si="51"/>
        <v>267185.59999999998</v>
      </c>
      <c r="AP98" s="24"/>
      <c r="AQ98" s="24">
        <f t="shared" si="52"/>
        <v>267185.59999999998</v>
      </c>
      <c r="AR98" s="24"/>
      <c r="AS98" s="24">
        <f t="shared" si="53"/>
        <v>267185.59999999998</v>
      </c>
      <c r="AT98" s="24"/>
      <c r="AU98" s="24">
        <f t="shared" si="54"/>
        <v>267185.59999999998</v>
      </c>
      <c r="AV98" s="24"/>
      <c r="AW98" s="24">
        <f t="shared" si="55"/>
        <v>267185.59999999998</v>
      </c>
      <c r="AX98" s="24"/>
      <c r="AY98" s="24">
        <f t="shared" si="56"/>
        <v>267185.59999999998</v>
      </c>
      <c r="AZ98" s="24"/>
      <c r="BA98" s="24">
        <f t="shared" si="57"/>
        <v>267185.59999999998</v>
      </c>
      <c r="BB98" s="24"/>
      <c r="BC98" s="24">
        <f t="shared" si="58"/>
        <v>267185.59999999998</v>
      </c>
      <c r="BD98" s="24">
        <v>181176.5</v>
      </c>
      <c r="BE98" s="24"/>
      <c r="BF98" s="24">
        <f t="shared" si="59"/>
        <v>181176.5</v>
      </c>
      <c r="BG98" s="24"/>
      <c r="BH98" s="24">
        <f t="shared" si="60"/>
        <v>181176.5</v>
      </c>
      <c r="BI98" s="24"/>
      <c r="BJ98" s="24">
        <f t="shared" si="61"/>
        <v>181176.5</v>
      </c>
      <c r="BK98" s="24"/>
      <c r="BL98" s="24">
        <f t="shared" si="62"/>
        <v>181176.5</v>
      </c>
      <c r="BM98" s="24"/>
      <c r="BN98" s="25">
        <f t="shared" si="63"/>
        <v>181176.5</v>
      </c>
      <c r="BO98" s="24"/>
      <c r="BP98" s="24">
        <f t="shared" si="64"/>
        <v>181176.5</v>
      </c>
      <c r="BQ98" s="24"/>
      <c r="BR98" s="24">
        <f t="shared" si="65"/>
        <v>181176.5</v>
      </c>
      <c r="BS98" s="24"/>
      <c r="BT98" s="24">
        <f t="shared" si="66"/>
        <v>181176.5</v>
      </c>
      <c r="BU98" s="24"/>
      <c r="BV98" s="24">
        <f t="shared" si="67"/>
        <v>181176.5</v>
      </c>
      <c r="BW98" s="4" t="s">
        <v>121</v>
      </c>
      <c r="BY98" s="39"/>
    </row>
    <row r="99" ht="51.75">
      <c r="A99" s="20" t="s">
        <v>122</v>
      </c>
      <c r="B99" s="73" t="s">
        <v>123</v>
      </c>
      <c r="C99" s="66" t="s">
        <v>115</v>
      </c>
      <c r="D99" s="24">
        <f>D101+D102</f>
        <v>268372.90000000002</v>
      </c>
      <c r="E99" s="24">
        <f>E101+E102</f>
        <v>0</v>
      </c>
      <c r="F99" s="24">
        <f t="shared" si="68"/>
        <v>268372.90000000002</v>
      </c>
      <c r="G99" s="24">
        <f>G101+G102</f>
        <v>0</v>
      </c>
      <c r="H99" s="24">
        <f t="shared" si="69"/>
        <v>268372.90000000002</v>
      </c>
      <c r="I99" s="24">
        <f>I101+I102</f>
        <v>0</v>
      </c>
      <c r="J99" s="24">
        <f t="shared" si="70"/>
        <v>268372.90000000002</v>
      </c>
      <c r="K99" s="24">
        <f>K101+K102</f>
        <v>0</v>
      </c>
      <c r="L99" s="24">
        <f t="shared" si="37"/>
        <v>268372.90000000002</v>
      </c>
      <c r="M99" s="24">
        <f>M101+M102</f>
        <v>0</v>
      </c>
      <c r="N99" s="24">
        <f t="shared" si="38"/>
        <v>268372.90000000002</v>
      </c>
      <c r="O99" s="24">
        <f>O101+O102</f>
        <v>0</v>
      </c>
      <c r="P99" s="24">
        <f t="shared" si="39"/>
        <v>268372.90000000002</v>
      </c>
      <c r="Q99" s="24">
        <f>Q101+Q102</f>
        <v>0</v>
      </c>
      <c r="R99" s="24">
        <f t="shared" si="40"/>
        <v>268372.90000000002</v>
      </c>
      <c r="S99" s="24">
        <f>S101+S102</f>
        <v>0</v>
      </c>
      <c r="T99" s="24">
        <f t="shared" si="41"/>
        <v>268372.90000000002</v>
      </c>
      <c r="U99" s="24">
        <f>U101+U102</f>
        <v>0</v>
      </c>
      <c r="V99" s="24">
        <f t="shared" si="42"/>
        <v>268372.90000000002</v>
      </c>
      <c r="W99" s="24">
        <f>W101+W102</f>
        <v>0</v>
      </c>
      <c r="X99" s="24">
        <f t="shared" si="43"/>
        <v>268372.90000000002</v>
      </c>
      <c r="Y99" s="24">
        <f>Y101+Y102</f>
        <v>0</v>
      </c>
      <c r="Z99" s="24">
        <f t="shared" si="44"/>
        <v>268372.90000000002</v>
      </c>
      <c r="AA99" s="24">
        <f>AA101+AA102</f>
        <v>0</v>
      </c>
      <c r="AB99" s="24">
        <f t="shared" si="45"/>
        <v>268372.90000000002</v>
      </c>
      <c r="AC99" s="24">
        <f>AC101+AC102</f>
        <v>0</v>
      </c>
      <c r="AD99" s="24">
        <f t="shared" si="46"/>
        <v>268372.90000000002</v>
      </c>
      <c r="AE99" s="24">
        <f>AE101+AE102</f>
        <v>257812.39999999999</v>
      </c>
      <c r="AF99" s="24">
        <f>AF101+AF102</f>
        <v>0</v>
      </c>
      <c r="AG99" s="24">
        <f t="shared" si="47"/>
        <v>257812.39999999999</v>
      </c>
      <c r="AH99" s="24">
        <f>AH101+AH102</f>
        <v>0</v>
      </c>
      <c r="AI99" s="24">
        <f t="shared" si="48"/>
        <v>257812.39999999999</v>
      </c>
      <c r="AJ99" s="24">
        <f>AJ101+AJ102</f>
        <v>0</v>
      </c>
      <c r="AK99" s="24">
        <f t="shared" si="49"/>
        <v>257812.39999999999</v>
      </c>
      <c r="AL99" s="24">
        <f>AL101+AL102</f>
        <v>0</v>
      </c>
      <c r="AM99" s="24">
        <f t="shared" si="50"/>
        <v>257812.39999999999</v>
      </c>
      <c r="AN99" s="24">
        <f>AN101+AN102</f>
        <v>0</v>
      </c>
      <c r="AO99" s="24">
        <f t="shared" si="51"/>
        <v>257812.39999999999</v>
      </c>
      <c r="AP99" s="24">
        <f>AP101+AP102</f>
        <v>0</v>
      </c>
      <c r="AQ99" s="24">
        <f t="shared" si="52"/>
        <v>257812.39999999999</v>
      </c>
      <c r="AR99" s="24">
        <f>AR101+AR102</f>
        <v>0</v>
      </c>
      <c r="AS99" s="24">
        <f t="shared" si="53"/>
        <v>257812.39999999999</v>
      </c>
      <c r="AT99" s="24">
        <f>AT101+AT102</f>
        <v>0</v>
      </c>
      <c r="AU99" s="24">
        <f t="shared" si="54"/>
        <v>257812.39999999999</v>
      </c>
      <c r="AV99" s="24">
        <f>AV101+AV102</f>
        <v>0</v>
      </c>
      <c r="AW99" s="24">
        <f t="shared" si="55"/>
        <v>257812.39999999999</v>
      </c>
      <c r="AX99" s="24">
        <f>AX101+AX102</f>
        <v>0</v>
      </c>
      <c r="AY99" s="24">
        <f t="shared" si="56"/>
        <v>257812.39999999999</v>
      </c>
      <c r="AZ99" s="24">
        <f>AZ101+AZ102</f>
        <v>0</v>
      </c>
      <c r="BA99" s="24">
        <f t="shared" si="57"/>
        <v>257812.39999999999</v>
      </c>
      <c r="BB99" s="24">
        <f>BB101+BB102</f>
        <v>0</v>
      </c>
      <c r="BC99" s="24">
        <f t="shared" si="58"/>
        <v>257812.39999999999</v>
      </c>
      <c r="BD99" s="24">
        <f>BD101+BD102</f>
        <v>260927.09999999998</v>
      </c>
      <c r="BE99" s="24">
        <f>BE101+BE102</f>
        <v>0</v>
      </c>
      <c r="BF99" s="24">
        <f t="shared" si="59"/>
        <v>260927.09999999998</v>
      </c>
      <c r="BG99" s="24">
        <f>BG101+BG102</f>
        <v>0</v>
      </c>
      <c r="BH99" s="24">
        <f t="shared" si="60"/>
        <v>260927.09999999998</v>
      </c>
      <c r="BI99" s="24">
        <f>BI101+BI102</f>
        <v>0</v>
      </c>
      <c r="BJ99" s="24">
        <f t="shared" si="61"/>
        <v>260927.09999999998</v>
      </c>
      <c r="BK99" s="24">
        <f>BK101+BK102</f>
        <v>0</v>
      </c>
      <c r="BL99" s="24">
        <f t="shared" si="62"/>
        <v>260927.09999999998</v>
      </c>
      <c r="BM99" s="24">
        <f>BM101+BM102</f>
        <v>0</v>
      </c>
      <c r="BN99" s="25">
        <f t="shared" si="63"/>
        <v>260927.09999999998</v>
      </c>
      <c r="BO99" s="24">
        <f>BO101+BO102</f>
        <v>0</v>
      </c>
      <c r="BP99" s="24">
        <f t="shared" si="64"/>
        <v>260927.09999999998</v>
      </c>
      <c r="BQ99" s="24">
        <f>BQ101+BQ102</f>
        <v>0</v>
      </c>
      <c r="BR99" s="24">
        <f t="shared" si="65"/>
        <v>260927.09999999998</v>
      </c>
      <c r="BS99" s="24">
        <f>BS101+BS102</f>
        <v>0</v>
      </c>
      <c r="BT99" s="24">
        <f t="shared" si="66"/>
        <v>260927.09999999998</v>
      </c>
      <c r="BU99" s="24">
        <f>BU101+BU102</f>
        <v>0</v>
      </c>
      <c r="BV99" s="24">
        <f t="shared" si="67"/>
        <v>260927.09999999998</v>
      </c>
      <c r="BY99" s="39"/>
    </row>
    <row r="100" ht="17.25">
      <c r="A100" s="20"/>
      <c r="B100" s="37" t="s">
        <v>31</v>
      </c>
      <c r="C100" s="66"/>
      <c r="D100" s="23"/>
      <c r="E100" s="23"/>
      <c r="F100" s="24"/>
      <c r="G100" s="23"/>
      <c r="H100" s="24"/>
      <c r="I100" s="23"/>
      <c r="J100" s="24"/>
      <c r="K100" s="23"/>
      <c r="L100" s="24"/>
      <c r="M100" s="23"/>
      <c r="N100" s="24"/>
      <c r="O100" s="23"/>
      <c r="P100" s="24"/>
      <c r="Q100" s="23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3"/>
      <c r="AG100" s="24"/>
      <c r="AH100" s="23"/>
      <c r="AI100" s="24"/>
      <c r="AJ100" s="23"/>
      <c r="AK100" s="24"/>
      <c r="AL100" s="23"/>
      <c r="AM100" s="24"/>
      <c r="AN100" s="23"/>
      <c r="AO100" s="24"/>
      <c r="AP100" s="23"/>
      <c r="AQ100" s="24"/>
      <c r="AR100" s="23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3"/>
      <c r="BF100" s="24"/>
      <c r="BG100" s="23"/>
      <c r="BH100" s="24"/>
      <c r="BI100" s="23"/>
      <c r="BJ100" s="24"/>
      <c r="BK100" s="23"/>
      <c r="BL100" s="24"/>
      <c r="BM100" s="23"/>
      <c r="BN100" s="25"/>
      <c r="BO100" s="24"/>
      <c r="BP100" s="24"/>
      <c r="BQ100" s="24"/>
      <c r="BR100" s="24"/>
      <c r="BS100" s="24"/>
      <c r="BT100" s="24"/>
      <c r="BU100" s="24"/>
      <c r="BV100" s="24"/>
      <c r="BY100" s="39"/>
    </row>
    <row r="101" ht="17.25">
      <c r="A101" s="20"/>
      <c r="B101" s="37" t="s">
        <v>34</v>
      </c>
      <c r="C101" s="65" t="s">
        <v>30</v>
      </c>
      <c r="D101" s="24">
        <v>67093.199999999997</v>
      </c>
      <c r="E101" s="24"/>
      <c r="F101" s="24">
        <f t="shared" si="68"/>
        <v>67093.199999999997</v>
      </c>
      <c r="G101" s="24"/>
      <c r="H101" s="24">
        <f t="shared" si="69"/>
        <v>67093.199999999997</v>
      </c>
      <c r="I101" s="24"/>
      <c r="J101" s="24">
        <f t="shared" si="70"/>
        <v>67093.199999999997</v>
      </c>
      <c r="K101" s="24"/>
      <c r="L101" s="24">
        <f t="shared" si="37"/>
        <v>67093.199999999997</v>
      </c>
      <c r="M101" s="24"/>
      <c r="N101" s="24">
        <f t="shared" si="38"/>
        <v>67093.199999999997</v>
      </c>
      <c r="O101" s="24"/>
      <c r="P101" s="24">
        <f t="shared" si="39"/>
        <v>67093.199999999997</v>
      </c>
      <c r="Q101" s="24"/>
      <c r="R101" s="24">
        <f t="shared" si="40"/>
        <v>67093.199999999997</v>
      </c>
      <c r="S101" s="24"/>
      <c r="T101" s="24">
        <f t="shared" si="41"/>
        <v>67093.199999999997</v>
      </c>
      <c r="U101" s="24"/>
      <c r="V101" s="24">
        <f t="shared" si="42"/>
        <v>67093.199999999997</v>
      </c>
      <c r="W101" s="24"/>
      <c r="X101" s="24">
        <f t="shared" si="43"/>
        <v>67093.199999999997</v>
      </c>
      <c r="Y101" s="24"/>
      <c r="Z101" s="24">
        <f t="shared" si="44"/>
        <v>67093.199999999997</v>
      </c>
      <c r="AA101" s="24"/>
      <c r="AB101" s="24">
        <f t="shared" si="45"/>
        <v>67093.199999999997</v>
      </c>
      <c r="AC101" s="24"/>
      <c r="AD101" s="24">
        <f t="shared" ref="AD101:AD164" si="71">AB101+AC101</f>
        <v>67093.199999999997</v>
      </c>
      <c r="AE101" s="24">
        <v>59296.900000000001</v>
      </c>
      <c r="AF101" s="24"/>
      <c r="AG101" s="24">
        <f t="shared" ref="AG101:AG164" si="72">AE101+AF101</f>
        <v>59296.900000000001</v>
      </c>
      <c r="AH101" s="24"/>
      <c r="AI101" s="24">
        <f t="shared" ref="AI101:AI164" si="73">AG101+AH101</f>
        <v>59296.900000000001</v>
      </c>
      <c r="AJ101" s="24"/>
      <c r="AK101" s="24">
        <f t="shared" ref="AK101:AK164" si="74">AI101+AJ101</f>
        <v>59296.900000000001</v>
      </c>
      <c r="AL101" s="24"/>
      <c r="AM101" s="24">
        <f t="shared" ref="AM101:AM164" si="75">AK101+AL101</f>
        <v>59296.900000000001</v>
      </c>
      <c r="AN101" s="24"/>
      <c r="AO101" s="24">
        <f t="shared" ref="AO101:AO164" si="76">AM101+AN101</f>
        <v>59296.900000000001</v>
      </c>
      <c r="AP101" s="24"/>
      <c r="AQ101" s="24">
        <f t="shared" ref="AQ101:AQ164" si="77">AO101+AP101</f>
        <v>59296.900000000001</v>
      </c>
      <c r="AR101" s="24"/>
      <c r="AS101" s="24">
        <f t="shared" ref="AS101:AS164" si="78">AQ101+AR101</f>
        <v>59296.900000000001</v>
      </c>
      <c r="AT101" s="24"/>
      <c r="AU101" s="24">
        <f t="shared" ref="AU101:AU164" si="79">AS101+AT101</f>
        <v>59296.900000000001</v>
      </c>
      <c r="AV101" s="24"/>
      <c r="AW101" s="24">
        <f t="shared" ref="AW101:AW164" si="80">AU101+AV101</f>
        <v>59296.900000000001</v>
      </c>
      <c r="AX101" s="24"/>
      <c r="AY101" s="24">
        <f t="shared" ref="AY101:AY164" si="81">AW101+AX101</f>
        <v>59296.900000000001</v>
      </c>
      <c r="AZ101" s="24"/>
      <c r="BA101" s="24">
        <f t="shared" ref="BA101:BA164" si="82">AY101+AZ101</f>
        <v>59296.900000000001</v>
      </c>
      <c r="BB101" s="24"/>
      <c r="BC101" s="24">
        <f t="shared" ref="BC101:BC164" si="83">BA101+BB101</f>
        <v>59296.900000000001</v>
      </c>
      <c r="BD101" s="24">
        <v>60013.300000000003</v>
      </c>
      <c r="BE101" s="24"/>
      <c r="BF101" s="24">
        <f t="shared" ref="BF101:BF164" si="84">BD101+BE101</f>
        <v>60013.300000000003</v>
      </c>
      <c r="BG101" s="24"/>
      <c r="BH101" s="24">
        <f t="shared" ref="BH101:BH164" si="85">BF101+BG101</f>
        <v>60013.300000000003</v>
      </c>
      <c r="BI101" s="24"/>
      <c r="BJ101" s="24">
        <f t="shared" ref="BJ101:BJ164" si="86">BH101+BI101</f>
        <v>60013.300000000003</v>
      </c>
      <c r="BK101" s="24"/>
      <c r="BL101" s="24">
        <f t="shared" ref="BL101:BL164" si="87">BJ101+BK101</f>
        <v>60013.300000000003</v>
      </c>
      <c r="BM101" s="24"/>
      <c r="BN101" s="25">
        <f t="shared" ref="BN101:BN164" si="88">BL101+BM101</f>
        <v>60013.300000000003</v>
      </c>
      <c r="BO101" s="24"/>
      <c r="BP101" s="24">
        <f t="shared" ref="BP101:BP164" si="89">BN101+BO101</f>
        <v>60013.300000000003</v>
      </c>
      <c r="BQ101" s="24"/>
      <c r="BR101" s="24">
        <f t="shared" ref="BR101:BR164" si="90">BP101+BQ101</f>
        <v>60013.300000000003</v>
      </c>
      <c r="BS101" s="24"/>
      <c r="BT101" s="24">
        <f t="shared" ref="BT101:BT164" si="91">BR101+BS101</f>
        <v>60013.300000000003</v>
      </c>
      <c r="BU101" s="24"/>
      <c r="BV101" s="24">
        <f t="shared" ref="BV101:BV164" si="92">BT101+BU101</f>
        <v>60013.300000000003</v>
      </c>
      <c r="BW101" s="4" t="s">
        <v>124</v>
      </c>
      <c r="BY101" s="39"/>
    </row>
    <row r="102" ht="17.25">
      <c r="A102" s="20"/>
      <c r="B102" s="21" t="s">
        <v>55</v>
      </c>
      <c r="C102" s="65" t="s">
        <v>30</v>
      </c>
      <c r="D102" s="23">
        <v>201279.70000000001</v>
      </c>
      <c r="E102" s="23"/>
      <c r="F102" s="24">
        <f t="shared" si="68"/>
        <v>201279.70000000001</v>
      </c>
      <c r="G102" s="23"/>
      <c r="H102" s="24">
        <f t="shared" si="69"/>
        <v>201279.70000000001</v>
      </c>
      <c r="I102" s="23"/>
      <c r="J102" s="24">
        <f t="shared" si="70"/>
        <v>201279.70000000001</v>
      </c>
      <c r="K102" s="23"/>
      <c r="L102" s="24">
        <f t="shared" si="37"/>
        <v>201279.70000000001</v>
      </c>
      <c r="M102" s="23"/>
      <c r="N102" s="24">
        <f t="shared" si="38"/>
        <v>201279.70000000001</v>
      </c>
      <c r="O102" s="23"/>
      <c r="P102" s="24">
        <f t="shared" si="39"/>
        <v>201279.70000000001</v>
      </c>
      <c r="Q102" s="23"/>
      <c r="R102" s="24">
        <f t="shared" si="40"/>
        <v>201279.70000000001</v>
      </c>
      <c r="S102" s="24"/>
      <c r="T102" s="24">
        <f t="shared" si="41"/>
        <v>201279.70000000001</v>
      </c>
      <c r="U102" s="24"/>
      <c r="V102" s="24">
        <f t="shared" si="42"/>
        <v>201279.70000000001</v>
      </c>
      <c r="W102" s="24"/>
      <c r="X102" s="24">
        <f t="shared" si="43"/>
        <v>201279.70000000001</v>
      </c>
      <c r="Y102" s="24"/>
      <c r="Z102" s="24">
        <f t="shared" si="44"/>
        <v>201279.70000000001</v>
      </c>
      <c r="AA102" s="24"/>
      <c r="AB102" s="24">
        <f t="shared" si="45"/>
        <v>201279.70000000001</v>
      </c>
      <c r="AC102" s="24"/>
      <c r="AD102" s="24">
        <f t="shared" si="71"/>
        <v>201279.70000000001</v>
      </c>
      <c r="AE102" s="24">
        <v>198515.5</v>
      </c>
      <c r="AF102" s="23"/>
      <c r="AG102" s="24">
        <f t="shared" si="72"/>
        <v>198515.5</v>
      </c>
      <c r="AH102" s="23"/>
      <c r="AI102" s="24">
        <f t="shared" si="73"/>
        <v>198515.5</v>
      </c>
      <c r="AJ102" s="23"/>
      <c r="AK102" s="24">
        <f t="shared" si="74"/>
        <v>198515.5</v>
      </c>
      <c r="AL102" s="23"/>
      <c r="AM102" s="24">
        <f t="shared" si="75"/>
        <v>198515.5</v>
      </c>
      <c r="AN102" s="23"/>
      <c r="AO102" s="24">
        <f t="shared" si="76"/>
        <v>198515.5</v>
      </c>
      <c r="AP102" s="23"/>
      <c r="AQ102" s="24">
        <f t="shared" si="77"/>
        <v>198515.5</v>
      </c>
      <c r="AR102" s="23"/>
      <c r="AS102" s="24">
        <f t="shared" si="78"/>
        <v>198515.5</v>
      </c>
      <c r="AT102" s="24"/>
      <c r="AU102" s="24">
        <f t="shared" si="79"/>
        <v>198515.5</v>
      </c>
      <c r="AV102" s="24"/>
      <c r="AW102" s="24">
        <f t="shared" si="80"/>
        <v>198515.5</v>
      </c>
      <c r="AX102" s="24"/>
      <c r="AY102" s="24">
        <f t="shared" si="81"/>
        <v>198515.5</v>
      </c>
      <c r="AZ102" s="24"/>
      <c r="BA102" s="24">
        <f t="shared" si="82"/>
        <v>198515.5</v>
      </c>
      <c r="BB102" s="24"/>
      <c r="BC102" s="24">
        <f t="shared" si="83"/>
        <v>198515.5</v>
      </c>
      <c r="BD102" s="24">
        <v>200913.79999999999</v>
      </c>
      <c r="BE102" s="23"/>
      <c r="BF102" s="24">
        <f t="shared" si="84"/>
        <v>200913.79999999999</v>
      </c>
      <c r="BG102" s="23"/>
      <c r="BH102" s="24">
        <f t="shared" si="85"/>
        <v>200913.79999999999</v>
      </c>
      <c r="BI102" s="23"/>
      <c r="BJ102" s="24">
        <f t="shared" si="86"/>
        <v>200913.79999999999</v>
      </c>
      <c r="BK102" s="23"/>
      <c r="BL102" s="24">
        <f t="shared" si="87"/>
        <v>200913.79999999999</v>
      </c>
      <c r="BM102" s="23"/>
      <c r="BN102" s="25">
        <f t="shared" si="88"/>
        <v>200913.79999999999</v>
      </c>
      <c r="BO102" s="24"/>
      <c r="BP102" s="24">
        <f t="shared" si="89"/>
        <v>200913.79999999999</v>
      </c>
      <c r="BQ102" s="24"/>
      <c r="BR102" s="24">
        <f t="shared" si="90"/>
        <v>200913.79999999999</v>
      </c>
      <c r="BS102" s="24"/>
      <c r="BT102" s="24">
        <f t="shared" si="91"/>
        <v>200913.79999999999</v>
      </c>
      <c r="BU102" s="24"/>
      <c r="BV102" s="24">
        <f t="shared" si="92"/>
        <v>200913.79999999999</v>
      </c>
      <c r="BW102" s="4" t="s">
        <v>124</v>
      </c>
      <c r="BY102" s="39"/>
    </row>
    <row r="103" ht="51.75">
      <c r="A103" s="20" t="s">
        <v>125</v>
      </c>
      <c r="B103" s="73" t="s">
        <v>126</v>
      </c>
      <c r="C103" s="66" t="s">
        <v>39</v>
      </c>
      <c r="D103" s="24">
        <f>D105</f>
        <v>199499.70000000001</v>
      </c>
      <c r="E103" s="24">
        <f>E105</f>
        <v>0</v>
      </c>
      <c r="F103" s="24">
        <f t="shared" si="68"/>
        <v>199499.70000000001</v>
      </c>
      <c r="G103" s="24">
        <f>G105</f>
        <v>-8499.9320000000007</v>
      </c>
      <c r="H103" s="24">
        <f t="shared" si="69"/>
        <v>190999.76800000001</v>
      </c>
      <c r="I103" s="24">
        <f>I105</f>
        <v>0</v>
      </c>
      <c r="J103" s="24">
        <f t="shared" si="70"/>
        <v>190999.76800000001</v>
      </c>
      <c r="K103" s="24">
        <f>K105</f>
        <v>0</v>
      </c>
      <c r="L103" s="24">
        <f t="shared" si="37"/>
        <v>190999.76800000001</v>
      </c>
      <c r="M103" s="24">
        <f>M105</f>
        <v>0</v>
      </c>
      <c r="N103" s="24">
        <f t="shared" si="38"/>
        <v>190999.76800000001</v>
      </c>
      <c r="O103" s="24">
        <f>O105</f>
        <v>0</v>
      </c>
      <c r="P103" s="24">
        <f t="shared" si="39"/>
        <v>190999.76800000001</v>
      </c>
      <c r="Q103" s="24">
        <f>Q105</f>
        <v>0</v>
      </c>
      <c r="R103" s="24">
        <f t="shared" si="40"/>
        <v>190999.76800000001</v>
      </c>
      <c r="S103" s="24">
        <f>S105</f>
        <v>0</v>
      </c>
      <c r="T103" s="24">
        <f t="shared" si="41"/>
        <v>190999.76800000001</v>
      </c>
      <c r="U103" s="24">
        <f>U105</f>
        <v>0</v>
      </c>
      <c r="V103" s="24">
        <f t="shared" si="42"/>
        <v>190999.76800000001</v>
      </c>
      <c r="W103" s="24">
        <f>W105</f>
        <v>0</v>
      </c>
      <c r="X103" s="24">
        <f t="shared" si="43"/>
        <v>190999.76800000001</v>
      </c>
      <c r="Y103" s="24">
        <f>Y105</f>
        <v>0</v>
      </c>
      <c r="Z103" s="24">
        <f t="shared" si="44"/>
        <v>190999.76800000001</v>
      </c>
      <c r="AA103" s="24">
        <f>AA105</f>
        <v>0</v>
      </c>
      <c r="AB103" s="24">
        <f t="shared" si="45"/>
        <v>190999.76800000001</v>
      </c>
      <c r="AC103" s="24">
        <f>AC105</f>
        <v>0</v>
      </c>
      <c r="AD103" s="24">
        <f t="shared" si="71"/>
        <v>190999.76800000001</v>
      </c>
      <c r="AE103" s="24">
        <f>AE105</f>
        <v>0</v>
      </c>
      <c r="AF103" s="24">
        <f>AF105</f>
        <v>0</v>
      </c>
      <c r="AG103" s="24">
        <f t="shared" si="72"/>
        <v>0</v>
      </c>
      <c r="AH103" s="24">
        <f>AH105</f>
        <v>0</v>
      </c>
      <c r="AI103" s="24">
        <f t="shared" si="73"/>
        <v>0</v>
      </c>
      <c r="AJ103" s="24">
        <f>AJ105</f>
        <v>0</v>
      </c>
      <c r="AK103" s="24">
        <f t="shared" si="74"/>
        <v>0</v>
      </c>
      <c r="AL103" s="24">
        <f>AL105</f>
        <v>0</v>
      </c>
      <c r="AM103" s="24">
        <f t="shared" si="75"/>
        <v>0</v>
      </c>
      <c r="AN103" s="24">
        <f>AN105</f>
        <v>0</v>
      </c>
      <c r="AO103" s="24">
        <f t="shared" si="76"/>
        <v>0</v>
      </c>
      <c r="AP103" s="24">
        <f>AP105</f>
        <v>0</v>
      </c>
      <c r="AQ103" s="24">
        <f t="shared" si="77"/>
        <v>0</v>
      </c>
      <c r="AR103" s="24">
        <f>AR105</f>
        <v>0</v>
      </c>
      <c r="AS103" s="24">
        <f t="shared" si="78"/>
        <v>0</v>
      </c>
      <c r="AT103" s="24">
        <f>AT105</f>
        <v>0</v>
      </c>
      <c r="AU103" s="24">
        <f t="shared" si="79"/>
        <v>0</v>
      </c>
      <c r="AV103" s="24">
        <f>AV105</f>
        <v>0</v>
      </c>
      <c r="AW103" s="24">
        <f t="shared" si="80"/>
        <v>0</v>
      </c>
      <c r="AX103" s="24">
        <f>AX105</f>
        <v>0</v>
      </c>
      <c r="AY103" s="24">
        <f t="shared" si="81"/>
        <v>0</v>
      </c>
      <c r="AZ103" s="24">
        <f>AZ105</f>
        <v>0</v>
      </c>
      <c r="BA103" s="24">
        <f t="shared" si="82"/>
        <v>0</v>
      </c>
      <c r="BB103" s="24">
        <f>BB105</f>
        <v>0</v>
      </c>
      <c r="BC103" s="24">
        <f t="shared" si="83"/>
        <v>0</v>
      </c>
      <c r="BD103" s="24">
        <f>BD105</f>
        <v>0</v>
      </c>
      <c r="BE103" s="24">
        <f>BE105</f>
        <v>0</v>
      </c>
      <c r="BF103" s="24">
        <f t="shared" si="84"/>
        <v>0</v>
      </c>
      <c r="BG103" s="24">
        <f>BG105</f>
        <v>0</v>
      </c>
      <c r="BH103" s="24">
        <f t="shared" si="85"/>
        <v>0</v>
      </c>
      <c r="BI103" s="24">
        <f>BI105</f>
        <v>0</v>
      </c>
      <c r="BJ103" s="24">
        <f t="shared" si="86"/>
        <v>0</v>
      </c>
      <c r="BK103" s="24">
        <f>BK105</f>
        <v>0</v>
      </c>
      <c r="BL103" s="24">
        <f t="shared" si="87"/>
        <v>0</v>
      </c>
      <c r="BM103" s="24">
        <f>BM105</f>
        <v>0</v>
      </c>
      <c r="BN103" s="25">
        <f t="shared" si="88"/>
        <v>0</v>
      </c>
      <c r="BO103" s="24">
        <f>BO105</f>
        <v>0</v>
      </c>
      <c r="BP103" s="24">
        <f t="shared" si="89"/>
        <v>0</v>
      </c>
      <c r="BQ103" s="24">
        <f>BQ105</f>
        <v>0</v>
      </c>
      <c r="BR103" s="24">
        <f t="shared" si="90"/>
        <v>0</v>
      </c>
      <c r="BS103" s="24">
        <f>BS105</f>
        <v>0</v>
      </c>
      <c r="BT103" s="24">
        <f t="shared" si="91"/>
        <v>0</v>
      </c>
      <c r="BU103" s="24">
        <f>BU105</f>
        <v>0</v>
      </c>
      <c r="BV103" s="24">
        <f t="shared" si="92"/>
        <v>0</v>
      </c>
      <c r="BY103" s="39"/>
    </row>
    <row r="104" ht="17.25">
      <c r="A104" s="20"/>
      <c r="B104" s="37" t="s">
        <v>31</v>
      </c>
      <c r="C104" s="66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5"/>
      <c r="BO104" s="24"/>
      <c r="BP104" s="24"/>
      <c r="BQ104" s="24"/>
      <c r="BR104" s="24"/>
      <c r="BS104" s="24"/>
      <c r="BT104" s="24"/>
      <c r="BU104" s="24"/>
      <c r="BV104" s="24"/>
      <c r="BY104" s="39"/>
    </row>
    <row r="105" ht="17.25">
      <c r="A105" s="20"/>
      <c r="B105" s="37" t="s">
        <v>34</v>
      </c>
      <c r="C105" s="58" t="s">
        <v>30</v>
      </c>
      <c r="D105" s="24">
        <v>199499.70000000001</v>
      </c>
      <c r="E105" s="24"/>
      <c r="F105" s="24">
        <f t="shared" ref="F105:F168" si="93">D105+E105</f>
        <v>199499.70000000001</v>
      </c>
      <c r="G105" s="24">
        <v>-8499.9320000000007</v>
      </c>
      <c r="H105" s="24">
        <f t="shared" ref="H105:H168" si="94">F105+G105</f>
        <v>190999.76800000001</v>
      </c>
      <c r="I105" s="24"/>
      <c r="J105" s="24">
        <f t="shared" ref="J105:J168" si="95">H105+I105</f>
        <v>190999.76800000001</v>
      </c>
      <c r="K105" s="24"/>
      <c r="L105" s="24">
        <f t="shared" ref="L105:L168" si="96">J105+K105</f>
        <v>190999.76800000001</v>
      </c>
      <c r="M105" s="24"/>
      <c r="N105" s="24">
        <f t="shared" ref="N105:N168" si="97">L105+M105</f>
        <v>190999.76800000001</v>
      </c>
      <c r="O105" s="24"/>
      <c r="P105" s="24">
        <f t="shared" ref="P105:P168" si="98">N105+O105</f>
        <v>190999.76800000001</v>
      </c>
      <c r="Q105" s="24"/>
      <c r="R105" s="24">
        <f t="shared" ref="R105:R168" si="99">P105+Q105</f>
        <v>190999.76800000001</v>
      </c>
      <c r="S105" s="24"/>
      <c r="T105" s="24">
        <f t="shared" ref="T105:T168" si="100">R105+S105</f>
        <v>190999.76800000001</v>
      </c>
      <c r="U105" s="24"/>
      <c r="V105" s="24">
        <f t="shared" ref="V105:V168" si="101">T105+U105</f>
        <v>190999.76800000001</v>
      </c>
      <c r="W105" s="24"/>
      <c r="X105" s="24">
        <f t="shared" ref="X105:X168" si="102">V105+W105</f>
        <v>190999.76800000001</v>
      </c>
      <c r="Y105" s="24"/>
      <c r="Z105" s="24">
        <f t="shared" ref="Z105:Z168" si="103">X105+Y105</f>
        <v>190999.76800000001</v>
      </c>
      <c r="AA105" s="24"/>
      <c r="AB105" s="24">
        <f t="shared" ref="AB105:AB168" si="104">Z105+AA105</f>
        <v>190999.76800000001</v>
      </c>
      <c r="AC105" s="24"/>
      <c r="AD105" s="24">
        <f t="shared" si="71"/>
        <v>190999.76800000001</v>
      </c>
      <c r="AE105" s="24">
        <v>0</v>
      </c>
      <c r="AF105" s="24"/>
      <c r="AG105" s="24">
        <f t="shared" si="72"/>
        <v>0</v>
      </c>
      <c r="AH105" s="24"/>
      <c r="AI105" s="24">
        <f t="shared" si="73"/>
        <v>0</v>
      </c>
      <c r="AJ105" s="24"/>
      <c r="AK105" s="24">
        <f t="shared" si="74"/>
        <v>0</v>
      </c>
      <c r="AL105" s="24"/>
      <c r="AM105" s="24">
        <f t="shared" si="75"/>
        <v>0</v>
      </c>
      <c r="AN105" s="24"/>
      <c r="AO105" s="24">
        <f t="shared" si="76"/>
        <v>0</v>
      </c>
      <c r="AP105" s="24"/>
      <c r="AQ105" s="24">
        <f t="shared" si="77"/>
        <v>0</v>
      </c>
      <c r="AR105" s="24"/>
      <c r="AS105" s="24">
        <f t="shared" si="78"/>
        <v>0</v>
      </c>
      <c r="AT105" s="24"/>
      <c r="AU105" s="24">
        <f t="shared" si="79"/>
        <v>0</v>
      </c>
      <c r="AV105" s="24"/>
      <c r="AW105" s="24">
        <f t="shared" si="80"/>
        <v>0</v>
      </c>
      <c r="AX105" s="24"/>
      <c r="AY105" s="24">
        <f t="shared" si="81"/>
        <v>0</v>
      </c>
      <c r="AZ105" s="24"/>
      <c r="BA105" s="24">
        <f t="shared" si="82"/>
        <v>0</v>
      </c>
      <c r="BB105" s="24"/>
      <c r="BC105" s="24">
        <f t="shared" si="83"/>
        <v>0</v>
      </c>
      <c r="BD105" s="24">
        <v>0</v>
      </c>
      <c r="BE105" s="24"/>
      <c r="BF105" s="24">
        <f t="shared" si="84"/>
        <v>0</v>
      </c>
      <c r="BG105" s="24"/>
      <c r="BH105" s="24">
        <f t="shared" si="85"/>
        <v>0</v>
      </c>
      <c r="BI105" s="24"/>
      <c r="BJ105" s="24">
        <f t="shared" si="86"/>
        <v>0</v>
      </c>
      <c r="BK105" s="24"/>
      <c r="BL105" s="24">
        <f t="shared" si="87"/>
        <v>0</v>
      </c>
      <c r="BM105" s="24"/>
      <c r="BN105" s="25">
        <f t="shared" si="88"/>
        <v>0</v>
      </c>
      <c r="BO105" s="24"/>
      <c r="BP105" s="24">
        <f t="shared" si="89"/>
        <v>0</v>
      </c>
      <c r="BQ105" s="24"/>
      <c r="BR105" s="24">
        <f t="shared" si="90"/>
        <v>0</v>
      </c>
      <c r="BS105" s="24"/>
      <c r="BT105" s="24">
        <f t="shared" si="91"/>
        <v>0</v>
      </c>
      <c r="BU105" s="24"/>
      <c r="BV105" s="24">
        <f t="shared" si="92"/>
        <v>0</v>
      </c>
      <c r="BW105" s="4" t="s">
        <v>127</v>
      </c>
      <c r="BY105" s="39"/>
    </row>
    <row r="106" ht="51.75">
      <c r="A106" s="20" t="s">
        <v>128</v>
      </c>
      <c r="B106" s="73" t="s">
        <v>129</v>
      </c>
      <c r="C106" s="66" t="s">
        <v>39</v>
      </c>
      <c r="D106" s="24">
        <f>D108</f>
        <v>225264.29999999999</v>
      </c>
      <c r="E106" s="24">
        <f>E108</f>
        <v>0</v>
      </c>
      <c r="F106" s="24">
        <f t="shared" si="93"/>
        <v>225264.29999999999</v>
      </c>
      <c r="G106" s="24">
        <f>G108</f>
        <v>-37612.404000000002</v>
      </c>
      <c r="H106" s="24">
        <f t="shared" si="94"/>
        <v>187651.89599999998</v>
      </c>
      <c r="I106" s="24">
        <f>I108</f>
        <v>0</v>
      </c>
      <c r="J106" s="24">
        <f t="shared" si="95"/>
        <v>187651.89599999998</v>
      </c>
      <c r="K106" s="24">
        <f>K108</f>
        <v>0</v>
      </c>
      <c r="L106" s="24">
        <f t="shared" si="96"/>
        <v>187651.89599999998</v>
      </c>
      <c r="M106" s="24">
        <f>M108</f>
        <v>0</v>
      </c>
      <c r="N106" s="24">
        <f t="shared" si="97"/>
        <v>187651.89599999998</v>
      </c>
      <c r="O106" s="24">
        <f>O108</f>
        <v>0</v>
      </c>
      <c r="P106" s="24">
        <f t="shared" si="98"/>
        <v>187651.89599999998</v>
      </c>
      <c r="Q106" s="24">
        <f>Q108</f>
        <v>0</v>
      </c>
      <c r="R106" s="24">
        <f t="shared" si="99"/>
        <v>187651.89599999998</v>
      </c>
      <c r="S106" s="24">
        <f>S108</f>
        <v>0</v>
      </c>
      <c r="T106" s="24">
        <f t="shared" si="100"/>
        <v>187651.89599999998</v>
      </c>
      <c r="U106" s="24">
        <f>U108</f>
        <v>0</v>
      </c>
      <c r="V106" s="24">
        <f t="shared" si="101"/>
        <v>187651.89599999998</v>
      </c>
      <c r="W106" s="24">
        <f>W108</f>
        <v>0</v>
      </c>
      <c r="X106" s="24">
        <f t="shared" si="102"/>
        <v>187651.89599999998</v>
      </c>
      <c r="Y106" s="24">
        <f>Y108</f>
        <v>0</v>
      </c>
      <c r="Z106" s="24">
        <f t="shared" si="103"/>
        <v>187651.89599999998</v>
      </c>
      <c r="AA106" s="24">
        <f>AA108</f>
        <v>0</v>
      </c>
      <c r="AB106" s="24">
        <f t="shared" si="104"/>
        <v>187651.89599999998</v>
      </c>
      <c r="AC106" s="24">
        <f>AC108</f>
        <v>-2949.002</v>
      </c>
      <c r="AD106" s="24">
        <f t="shared" si="71"/>
        <v>184702.89399999997</v>
      </c>
      <c r="AE106" s="24">
        <f>AE108</f>
        <v>0</v>
      </c>
      <c r="AF106" s="24">
        <f>AF108</f>
        <v>0</v>
      </c>
      <c r="AG106" s="24">
        <f t="shared" si="72"/>
        <v>0</v>
      </c>
      <c r="AH106" s="24">
        <f>AH108</f>
        <v>0</v>
      </c>
      <c r="AI106" s="24">
        <f t="shared" si="73"/>
        <v>0</v>
      </c>
      <c r="AJ106" s="24">
        <f>AJ108</f>
        <v>0</v>
      </c>
      <c r="AK106" s="24">
        <f t="shared" si="74"/>
        <v>0</v>
      </c>
      <c r="AL106" s="24">
        <f>AL108</f>
        <v>0</v>
      </c>
      <c r="AM106" s="24">
        <f t="shared" si="75"/>
        <v>0</v>
      </c>
      <c r="AN106" s="24">
        <f>AN108</f>
        <v>0</v>
      </c>
      <c r="AO106" s="24">
        <f t="shared" si="76"/>
        <v>0</v>
      </c>
      <c r="AP106" s="24">
        <f>AP108</f>
        <v>0</v>
      </c>
      <c r="AQ106" s="24">
        <f t="shared" si="77"/>
        <v>0</v>
      </c>
      <c r="AR106" s="24">
        <f>AR108</f>
        <v>0</v>
      </c>
      <c r="AS106" s="24">
        <f t="shared" si="78"/>
        <v>0</v>
      </c>
      <c r="AT106" s="24">
        <f>AT108</f>
        <v>0</v>
      </c>
      <c r="AU106" s="24">
        <f t="shared" si="79"/>
        <v>0</v>
      </c>
      <c r="AV106" s="24">
        <f>AV108</f>
        <v>0</v>
      </c>
      <c r="AW106" s="24">
        <f t="shared" si="80"/>
        <v>0</v>
      </c>
      <c r="AX106" s="24">
        <f>AX108</f>
        <v>0</v>
      </c>
      <c r="AY106" s="24">
        <f t="shared" si="81"/>
        <v>0</v>
      </c>
      <c r="AZ106" s="24">
        <f>AZ108</f>
        <v>0</v>
      </c>
      <c r="BA106" s="24">
        <f t="shared" si="82"/>
        <v>0</v>
      </c>
      <c r="BB106" s="24">
        <f>BB108</f>
        <v>0</v>
      </c>
      <c r="BC106" s="24">
        <f t="shared" si="83"/>
        <v>0</v>
      </c>
      <c r="BD106" s="24">
        <f>BD108</f>
        <v>0</v>
      </c>
      <c r="BE106" s="24">
        <f>BE108</f>
        <v>0</v>
      </c>
      <c r="BF106" s="24">
        <f t="shared" si="84"/>
        <v>0</v>
      </c>
      <c r="BG106" s="24">
        <f>BG108</f>
        <v>0</v>
      </c>
      <c r="BH106" s="24">
        <f t="shared" si="85"/>
        <v>0</v>
      </c>
      <c r="BI106" s="24">
        <f>BI108</f>
        <v>0</v>
      </c>
      <c r="BJ106" s="24">
        <f t="shared" si="86"/>
        <v>0</v>
      </c>
      <c r="BK106" s="24">
        <f>BK108</f>
        <v>0</v>
      </c>
      <c r="BL106" s="24">
        <f t="shared" si="87"/>
        <v>0</v>
      </c>
      <c r="BM106" s="24">
        <f>BM108</f>
        <v>0</v>
      </c>
      <c r="BN106" s="25">
        <f t="shared" si="88"/>
        <v>0</v>
      </c>
      <c r="BO106" s="24">
        <f>BO108</f>
        <v>0</v>
      </c>
      <c r="BP106" s="24">
        <f t="shared" si="89"/>
        <v>0</v>
      </c>
      <c r="BQ106" s="24">
        <f>BQ108</f>
        <v>0</v>
      </c>
      <c r="BR106" s="24">
        <f t="shared" si="90"/>
        <v>0</v>
      </c>
      <c r="BS106" s="24">
        <f>BS108</f>
        <v>0</v>
      </c>
      <c r="BT106" s="24">
        <f t="shared" si="91"/>
        <v>0</v>
      </c>
      <c r="BU106" s="24">
        <f>BU108</f>
        <v>0</v>
      </c>
      <c r="BV106" s="24">
        <f t="shared" si="92"/>
        <v>0</v>
      </c>
      <c r="BY106" s="39"/>
    </row>
    <row r="107" ht="17.25">
      <c r="A107" s="20"/>
      <c r="B107" s="37" t="s">
        <v>31</v>
      </c>
      <c r="C107" s="66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5"/>
      <c r="BO107" s="24"/>
      <c r="BP107" s="24"/>
      <c r="BQ107" s="24"/>
      <c r="BR107" s="24"/>
      <c r="BS107" s="24"/>
      <c r="BT107" s="24"/>
      <c r="BU107" s="24"/>
      <c r="BV107" s="24"/>
      <c r="BY107" s="39"/>
    </row>
    <row r="108" ht="17.25">
      <c r="A108" s="20"/>
      <c r="B108" s="37" t="s">
        <v>34</v>
      </c>
      <c r="C108" s="65" t="s">
        <v>30</v>
      </c>
      <c r="D108" s="24">
        <v>225264.29999999999</v>
      </c>
      <c r="E108" s="24"/>
      <c r="F108" s="24">
        <f t="shared" si="93"/>
        <v>225264.29999999999</v>
      </c>
      <c r="G108" s="24">
        <v>-37612.404000000002</v>
      </c>
      <c r="H108" s="24">
        <f t="shared" si="94"/>
        <v>187651.89599999998</v>
      </c>
      <c r="I108" s="24"/>
      <c r="J108" s="24">
        <f t="shared" si="95"/>
        <v>187651.89599999998</v>
      </c>
      <c r="K108" s="24"/>
      <c r="L108" s="24">
        <f t="shared" si="96"/>
        <v>187651.89599999998</v>
      </c>
      <c r="M108" s="24"/>
      <c r="N108" s="24">
        <f t="shared" si="97"/>
        <v>187651.89599999998</v>
      </c>
      <c r="O108" s="24"/>
      <c r="P108" s="24">
        <f t="shared" si="98"/>
        <v>187651.89599999998</v>
      </c>
      <c r="Q108" s="24"/>
      <c r="R108" s="24">
        <f t="shared" si="99"/>
        <v>187651.89599999998</v>
      </c>
      <c r="S108" s="24"/>
      <c r="T108" s="24">
        <f t="shared" si="100"/>
        <v>187651.89599999998</v>
      </c>
      <c r="U108" s="24"/>
      <c r="V108" s="24">
        <f t="shared" si="101"/>
        <v>187651.89599999998</v>
      </c>
      <c r="W108" s="24"/>
      <c r="X108" s="24">
        <f t="shared" si="102"/>
        <v>187651.89599999998</v>
      </c>
      <c r="Y108" s="24"/>
      <c r="Z108" s="24">
        <f t="shared" si="103"/>
        <v>187651.89599999998</v>
      </c>
      <c r="AA108" s="24"/>
      <c r="AB108" s="24">
        <f t="shared" si="104"/>
        <v>187651.89599999998</v>
      </c>
      <c r="AC108" s="24">
        <v>-2949.002</v>
      </c>
      <c r="AD108" s="24">
        <f t="shared" si="71"/>
        <v>184702.89399999997</v>
      </c>
      <c r="AE108" s="24">
        <v>0</v>
      </c>
      <c r="AF108" s="24"/>
      <c r="AG108" s="24">
        <f t="shared" si="72"/>
        <v>0</v>
      </c>
      <c r="AH108" s="24"/>
      <c r="AI108" s="24">
        <f t="shared" si="73"/>
        <v>0</v>
      </c>
      <c r="AJ108" s="24"/>
      <c r="AK108" s="24">
        <f t="shared" si="74"/>
        <v>0</v>
      </c>
      <c r="AL108" s="24"/>
      <c r="AM108" s="24">
        <f t="shared" si="75"/>
        <v>0</v>
      </c>
      <c r="AN108" s="24"/>
      <c r="AO108" s="24">
        <f t="shared" si="76"/>
        <v>0</v>
      </c>
      <c r="AP108" s="24"/>
      <c r="AQ108" s="24">
        <f t="shared" si="77"/>
        <v>0</v>
      </c>
      <c r="AR108" s="24"/>
      <c r="AS108" s="24">
        <f t="shared" si="78"/>
        <v>0</v>
      </c>
      <c r="AT108" s="24"/>
      <c r="AU108" s="24">
        <f t="shared" si="79"/>
        <v>0</v>
      </c>
      <c r="AV108" s="24"/>
      <c r="AW108" s="24">
        <f t="shared" si="80"/>
        <v>0</v>
      </c>
      <c r="AX108" s="24"/>
      <c r="AY108" s="24">
        <f t="shared" si="81"/>
        <v>0</v>
      </c>
      <c r="AZ108" s="24"/>
      <c r="BA108" s="24">
        <f t="shared" si="82"/>
        <v>0</v>
      </c>
      <c r="BB108" s="24"/>
      <c r="BC108" s="24">
        <f t="shared" si="83"/>
        <v>0</v>
      </c>
      <c r="BD108" s="24">
        <v>0</v>
      </c>
      <c r="BE108" s="24"/>
      <c r="BF108" s="24">
        <f t="shared" si="84"/>
        <v>0</v>
      </c>
      <c r="BG108" s="24"/>
      <c r="BH108" s="24">
        <f t="shared" si="85"/>
        <v>0</v>
      </c>
      <c r="BI108" s="24"/>
      <c r="BJ108" s="24">
        <f t="shared" si="86"/>
        <v>0</v>
      </c>
      <c r="BK108" s="24"/>
      <c r="BL108" s="24">
        <f t="shared" si="87"/>
        <v>0</v>
      </c>
      <c r="BM108" s="24"/>
      <c r="BN108" s="25">
        <f t="shared" si="88"/>
        <v>0</v>
      </c>
      <c r="BO108" s="24"/>
      <c r="BP108" s="24">
        <f t="shared" si="89"/>
        <v>0</v>
      </c>
      <c r="BQ108" s="24"/>
      <c r="BR108" s="24">
        <f t="shared" si="90"/>
        <v>0</v>
      </c>
      <c r="BS108" s="24"/>
      <c r="BT108" s="24">
        <f t="shared" si="91"/>
        <v>0</v>
      </c>
      <c r="BU108" s="24"/>
      <c r="BV108" s="24">
        <f t="shared" si="92"/>
        <v>0</v>
      </c>
      <c r="BW108" s="4" t="s">
        <v>127</v>
      </c>
      <c r="BY108" s="39"/>
    </row>
    <row r="109" ht="51.75">
      <c r="A109" s="20" t="s">
        <v>130</v>
      </c>
      <c r="B109" s="37" t="s">
        <v>131</v>
      </c>
      <c r="C109" s="66" t="s">
        <v>39</v>
      </c>
      <c r="D109" s="24">
        <f>D113</f>
        <v>346343.09999999998</v>
      </c>
      <c r="E109" s="24">
        <f>E113</f>
        <v>0</v>
      </c>
      <c r="F109" s="24">
        <f t="shared" si="93"/>
        <v>346343.09999999998</v>
      </c>
      <c r="G109" s="24">
        <f>G113+G114</f>
        <v>-346343.09999999998</v>
      </c>
      <c r="H109" s="24">
        <f t="shared" si="94"/>
        <v>0</v>
      </c>
      <c r="I109" s="24">
        <f>I113+I114</f>
        <v>0</v>
      </c>
      <c r="J109" s="24">
        <f t="shared" si="95"/>
        <v>0</v>
      </c>
      <c r="K109" s="24">
        <f>K113+K114+K112</f>
        <v>69400.667000000001</v>
      </c>
      <c r="L109" s="24">
        <f t="shared" si="96"/>
        <v>69400.667000000001</v>
      </c>
      <c r="M109" s="24">
        <f>M113+M114+M112+M111</f>
        <v>105000</v>
      </c>
      <c r="N109" s="24">
        <f t="shared" si="97"/>
        <v>174400.66700000002</v>
      </c>
      <c r="O109" s="24">
        <f>O113+O114+O112+O111</f>
        <v>0</v>
      </c>
      <c r="P109" s="24">
        <f t="shared" si="98"/>
        <v>174400.66700000002</v>
      </c>
      <c r="Q109" s="24">
        <f>Q113+Q114+Q112+Q111</f>
        <v>0</v>
      </c>
      <c r="R109" s="24">
        <f t="shared" si="99"/>
        <v>174400.66700000002</v>
      </c>
      <c r="S109" s="24">
        <f>S113+S114+S112+S111</f>
        <v>0</v>
      </c>
      <c r="T109" s="24">
        <f t="shared" si="100"/>
        <v>174400.66700000002</v>
      </c>
      <c r="U109" s="24">
        <f>U113+U114+U112+U111</f>
        <v>0</v>
      </c>
      <c r="V109" s="24">
        <f t="shared" si="101"/>
        <v>174400.66700000002</v>
      </c>
      <c r="W109" s="24">
        <f>W113+W114+W112+W111</f>
        <v>46943.554999999993</v>
      </c>
      <c r="X109" s="24">
        <f t="shared" si="102"/>
        <v>221344.22200000001</v>
      </c>
      <c r="Y109" s="24">
        <f>Y113+Y114+Y112+Y111</f>
        <v>0</v>
      </c>
      <c r="Z109" s="24">
        <f t="shared" si="103"/>
        <v>221344.22200000001</v>
      </c>
      <c r="AA109" s="24">
        <f>AA113+AA114+AA112+AA111</f>
        <v>0</v>
      </c>
      <c r="AB109" s="24">
        <f t="shared" si="104"/>
        <v>221344.22200000001</v>
      </c>
      <c r="AC109" s="24">
        <f>AC113+AC114+AC112+AC111</f>
        <v>0</v>
      </c>
      <c r="AD109" s="24">
        <f t="shared" si="71"/>
        <v>221344.22200000001</v>
      </c>
      <c r="AE109" s="24">
        <f>AE113</f>
        <v>0</v>
      </c>
      <c r="AF109" s="24">
        <f>AF113</f>
        <v>0</v>
      </c>
      <c r="AG109" s="24">
        <f t="shared" si="72"/>
        <v>0</v>
      </c>
      <c r="AH109" s="24">
        <f>AH113+AH114+AH112</f>
        <v>641718.24800000002</v>
      </c>
      <c r="AI109" s="24">
        <f t="shared" si="73"/>
        <v>641718.24800000002</v>
      </c>
      <c r="AJ109" s="24">
        <f>AJ113+AJ114+AJ112</f>
        <v>-69400.667000000001</v>
      </c>
      <c r="AK109" s="24">
        <f t="shared" si="74"/>
        <v>572317.58100000001</v>
      </c>
      <c r="AL109" s="24">
        <f>AL113+AL114+AL112</f>
        <v>0</v>
      </c>
      <c r="AM109" s="24">
        <f t="shared" si="75"/>
        <v>572317.58100000001</v>
      </c>
      <c r="AN109" s="24">
        <f>AN113+AN114+AN112+AN111</f>
        <v>-105000</v>
      </c>
      <c r="AO109" s="24">
        <f t="shared" si="76"/>
        <v>467317.58100000001</v>
      </c>
      <c r="AP109" s="24">
        <f>AP113+AP114+AP112+AP111</f>
        <v>0</v>
      </c>
      <c r="AQ109" s="24">
        <f t="shared" si="77"/>
        <v>467317.58100000001</v>
      </c>
      <c r="AR109" s="24">
        <f>AR113+AR114+AR112+AR111</f>
        <v>0</v>
      </c>
      <c r="AS109" s="24">
        <f t="shared" si="78"/>
        <v>467317.58100000001</v>
      </c>
      <c r="AT109" s="24">
        <f>AT113+AT114+AT112+AT111</f>
        <v>0</v>
      </c>
      <c r="AU109" s="24">
        <f t="shared" si="79"/>
        <v>467317.58100000001</v>
      </c>
      <c r="AV109" s="24">
        <f>AV113+AV114+AV112+AV111</f>
        <v>0</v>
      </c>
      <c r="AW109" s="24">
        <f t="shared" si="80"/>
        <v>467317.58100000001</v>
      </c>
      <c r="AX109" s="24">
        <f>AX113+AX114+AX112+AX111</f>
        <v>-46943.555</v>
      </c>
      <c r="AY109" s="24">
        <f t="shared" si="81"/>
        <v>420374.02600000001</v>
      </c>
      <c r="AZ109" s="24">
        <f>AZ113+AZ114+AZ112+AZ111</f>
        <v>0</v>
      </c>
      <c r="BA109" s="24">
        <f t="shared" si="82"/>
        <v>420374.02600000001</v>
      </c>
      <c r="BB109" s="24">
        <f>BB113+BB114+BB112+BB111</f>
        <v>0</v>
      </c>
      <c r="BC109" s="24">
        <f t="shared" si="83"/>
        <v>420374.02600000001</v>
      </c>
      <c r="BD109" s="24">
        <f>BD113</f>
        <v>0</v>
      </c>
      <c r="BE109" s="24">
        <f>BE113</f>
        <v>0</v>
      </c>
      <c r="BF109" s="24">
        <f t="shared" si="84"/>
        <v>0</v>
      </c>
      <c r="BG109" s="24">
        <f>BG113+BG114</f>
        <v>0</v>
      </c>
      <c r="BH109" s="24">
        <f t="shared" si="85"/>
        <v>0</v>
      </c>
      <c r="BI109" s="24">
        <f>BI113+BI114+BI112</f>
        <v>0</v>
      </c>
      <c r="BJ109" s="24">
        <f t="shared" si="86"/>
        <v>0</v>
      </c>
      <c r="BK109" s="24">
        <f>BK113+BK114+BK112+BK111</f>
        <v>0</v>
      </c>
      <c r="BL109" s="24">
        <f t="shared" si="87"/>
        <v>0</v>
      </c>
      <c r="BM109" s="24">
        <f>BM113+BM114+BM112+BM111</f>
        <v>0</v>
      </c>
      <c r="BN109" s="25">
        <f t="shared" si="88"/>
        <v>0</v>
      </c>
      <c r="BO109" s="24">
        <f>BO113+BO114+BO112+BO111</f>
        <v>0</v>
      </c>
      <c r="BP109" s="24">
        <f t="shared" si="89"/>
        <v>0</v>
      </c>
      <c r="BQ109" s="24">
        <f>BQ113+BQ114+BQ112+BQ111</f>
        <v>0</v>
      </c>
      <c r="BR109" s="24">
        <f t="shared" si="90"/>
        <v>0</v>
      </c>
      <c r="BS109" s="24">
        <f>BS113+BS114+BS112+BS111</f>
        <v>0</v>
      </c>
      <c r="BT109" s="24">
        <f t="shared" si="91"/>
        <v>0</v>
      </c>
      <c r="BU109" s="24">
        <f>BU113+BU114+BU112+BU111</f>
        <v>0</v>
      </c>
      <c r="BV109" s="24">
        <f t="shared" si="92"/>
        <v>0</v>
      </c>
      <c r="BY109" s="39"/>
    </row>
    <row r="110" ht="17.25">
      <c r="A110" s="20"/>
      <c r="B110" s="37" t="s">
        <v>31</v>
      </c>
      <c r="C110" s="66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5"/>
      <c r="BO110" s="24"/>
      <c r="BP110" s="24"/>
      <c r="BQ110" s="24"/>
      <c r="BR110" s="24"/>
      <c r="BS110" s="24"/>
      <c r="BT110" s="24"/>
      <c r="BU110" s="24"/>
      <c r="BV110" s="24"/>
      <c r="BY110" s="39"/>
    </row>
    <row r="111" ht="17.25" hidden="1">
      <c r="A111" s="41"/>
      <c r="B111" s="43" t="s">
        <v>32</v>
      </c>
      <c r="C111" s="72"/>
      <c r="D111" s="48"/>
      <c r="E111" s="46"/>
      <c r="F111" s="46"/>
      <c r="G111" s="46"/>
      <c r="H111" s="46"/>
      <c r="I111" s="46"/>
      <c r="J111" s="46"/>
      <c r="K111" s="46"/>
      <c r="L111" s="46"/>
      <c r="M111" s="46">
        <v>95000</v>
      </c>
      <c r="N111" s="46">
        <f t="shared" si="97"/>
        <v>95000</v>
      </c>
      <c r="O111" s="46"/>
      <c r="P111" s="46">
        <f t="shared" si="98"/>
        <v>95000</v>
      </c>
      <c r="Q111" s="46"/>
      <c r="R111" s="46">
        <f t="shared" si="99"/>
        <v>95000</v>
      </c>
      <c r="S111" s="46"/>
      <c r="T111" s="46">
        <f t="shared" si="100"/>
        <v>95000</v>
      </c>
      <c r="U111" s="46"/>
      <c r="V111" s="46">
        <f t="shared" si="101"/>
        <v>95000</v>
      </c>
      <c r="W111" s="47">
        <v>-95000</v>
      </c>
      <c r="X111" s="46">
        <f t="shared" si="102"/>
        <v>0</v>
      </c>
      <c r="Y111" s="24"/>
      <c r="Z111" s="46">
        <f t="shared" si="103"/>
        <v>0</v>
      </c>
      <c r="AA111" s="24"/>
      <c r="AB111" s="46">
        <f t="shared" si="104"/>
        <v>0</v>
      </c>
      <c r="AC111" s="47"/>
      <c r="AD111" s="46">
        <f t="shared" si="71"/>
        <v>0</v>
      </c>
      <c r="AE111" s="48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>
        <f t="shared" si="76"/>
        <v>0</v>
      </c>
      <c r="AP111" s="46"/>
      <c r="AQ111" s="46">
        <f t="shared" si="77"/>
        <v>0</v>
      </c>
      <c r="AR111" s="46"/>
      <c r="AS111" s="46">
        <f t="shared" si="78"/>
        <v>0</v>
      </c>
      <c r="AT111" s="46"/>
      <c r="AU111" s="46">
        <f t="shared" si="79"/>
        <v>0</v>
      </c>
      <c r="AV111" s="46"/>
      <c r="AW111" s="46">
        <f t="shared" si="80"/>
        <v>0</v>
      </c>
      <c r="AX111" s="47"/>
      <c r="AY111" s="46">
        <f t="shared" si="81"/>
        <v>0</v>
      </c>
      <c r="AZ111" s="24"/>
      <c r="BA111" s="46">
        <f t="shared" si="82"/>
        <v>0</v>
      </c>
      <c r="BB111" s="47"/>
      <c r="BC111" s="46">
        <f t="shared" si="83"/>
        <v>0</v>
      </c>
      <c r="BD111" s="48"/>
      <c r="BE111" s="48"/>
      <c r="BF111" s="46"/>
      <c r="BG111" s="46"/>
      <c r="BH111" s="46"/>
      <c r="BI111" s="46"/>
      <c r="BJ111" s="46"/>
      <c r="BK111" s="46"/>
      <c r="BL111" s="46">
        <f t="shared" si="87"/>
        <v>0</v>
      </c>
      <c r="BM111" s="46"/>
      <c r="BN111" s="49">
        <f t="shared" si="88"/>
        <v>0</v>
      </c>
      <c r="BO111" s="46"/>
      <c r="BP111" s="46">
        <f t="shared" si="89"/>
        <v>0</v>
      </c>
      <c r="BQ111" s="47"/>
      <c r="BR111" s="46">
        <f t="shared" si="90"/>
        <v>0</v>
      </c>
      <c r="BS111" s="24"/>
      <c r="BT111" s="46">
        <f t="shared" si="91"/>
        <v>0</v>
      </c>
      <c r="BU111" s="47"/>
      <c r="BV111" s="46">
        <f t="shared" si="92"/>
        <v>0</v>
      </c>
      <c r="BW111" s="50" t="s">
        <v>132</v>
      </c>
      <c r="BX111" s="51" t="s">
        <v>33</v>
      </c>
      <c r="BY111" s="52"/>
    </row>
    <row r="112" ht="17.25">
      <c r="A112" s="20"/>
      <c r="B112" s="37" t="s">
        <v>34</v>
      </c>
      <c r="C112" s="65" t="s">
        <v>30</v>
      </c>
      <c r="D112" s="24"/>
      <c r="E112" s="24"/>
      <c r="F112" s="24">
        <f t="shared" si="93"/>
        <v>0</v>
      </c>
      <c r="G112" s="24"/>
      <c r="H112" s="24">
        <f t="shared" si="94"/>
        <v>0</v>
      </c>
      <c r="I112" s="24"/>
      <c r="J112" s="24">
        <f t="shared" si="95"/>
        <v>0</v>
      </c>
      <c r="K112" s="24">
        <v>20000</v>
      </c>
      <c r="L112" s="24">
        <f t="shared" si="96"/>
        <v>20000</v>
      </c>
      <c r="M112" s="24">
        <v>10000</v>
      </c>
      <c r="N112" s="24">
        <f t="shared" si="97"/>
        <v>30000</v>
      </c>
      <c r="O112" s="24"/>
      <c r="P112" s="24">
        <f t="shared" si="98"/>
        <v>30000</v>
      </c>
      <c r="Q112" s="24"/>
      <c r="R112" s="24">
        <f t="shared" si="99"/>
        <v>30000</v>
      </c>
      <c r="S112" s="24"/>
      <c r="T112" s="24">
        <f t="shared" si="100"/>
        <v>30000</v>
      </c>
      <c r="U112" s="24"/>
      <c r="V112" s="24">
        <f t="shared" si="101"/>
        <v>30000</v>
      </c>
      <c r="W112" s="24">
        <v>12915.311</v>
      </c>
      <c r="X112" s="24">
        <f t="shared" si="102"/>
        <v>42915.311000000002</v>
      </c>
      <c r="Y112" s="24"/>
      <c r="Z112" s="24">
        <f t="shared" si="103"/>
        <v>42915.311000000002</v>
      </c>
      <c r="AA112" s="24"/>
      <c r="AB112" s="24">
        <f t="shared" si="104"/>
        <v>42915.311000000002</v>
      </c>
      <c r="AC112" s="24"/>
      <c r="AD112" s="24">
        <f t="shared" si="71"/>
        <v>42915.311000000002</v>
      </c>
      <c r="AE112" s="24"/>
      <c r="AF112" s="24"/>
      <c r="AG112" s="24"/>
      <c r="AH112" s="24">
        <v>641718.24800000002</v>
      </c>
      <c r="AI112" s="24">
        <f t="shared" si="73"/>
        <v>641718.24800000002</v>
      </c>
      <c r="AJ112" s="24">
        <v>-69400.667000000001</v>
      </c>
      <c r="AK112" s="24">
        <f t="shared" si="74"/>
        <v>572317.58100000001</v>
      </c>
      <c r="AL112" s="24"/>
      <c r="AM112" s="24">
        <f t="shared" si="75"/>
        <v>572317.58100000001</v>
      </c>
      <c r="AN112" s="24">
        <f>-10000-95000</f>
        <v>-105000</v>
      </c>
      <c r="AO112" s="24">
        <f t="shared" si="76"/>
        <v>467317.58100000001</v>
      </c>
      <c r="AP112" s="24"/>
      <c r="AQ112" s="24">
        <f t="shared" si="77"/>
        <v>467317.58100000001</v>
      </c>
      <c r="AR112" s="24"/>
      <c r="AS112" s="24">
        <f t="shared" si="78"/>
        <v>467317.58100000001</v>
      </c>
      <c r="AT112" s="24"/>
      <c r="AU112" s="24">
        <f t="shared" si="79"/>
        <v>467317.58100000001</v>
      </c>
      <c r="AV112" s="24"/>
      <c r="AW112" s="24">
        <f t="shared" si="80"/>
        <v>467317.58100000001</v>
      </c>
      <c r="AX112" s="24">
        <v>-46943.555</v>
      </c>
      <c r="AY112" s="24">
        <f t="shared" si="81"/>
        <v>420374.02600000001</v>
      </c>
      <c r="AZ112" s="24"/>
      <c r="BA112" s="24">
        <f t="shared" si="82"/>
        <v>420374.02600000001</v>
      </c>
      <c r="BB112" s="24"/>
      <c r="BC112" s="24">
        <f t="shared" si="83"/>
        <v>420374.02600000001</v>
      </c>
      <c r="BD112" s="24"/>
      <c r="BE112" s="24"/>
      <c r="BF112" s="24"/>
      <c r="BG112" s="24"/>
      <c r="BH112" s="24"/>
      <c r="BI112" s="24"/>
      <c r="BJ112" s="24">
        <f t="shared" si="86"/>
        <v>0</v>
      </c>
      <c r="BK112" s="24"/>
      <c r="BL112" s="24">
        <f t="shared" si="87"/>
        <v>0</v>
      </c>
      <c r="BM112" s="24"/>
      <c r="BN112" s="25">
        <f t="shared" si="88"/>
        <v>0</v>
      </c>
      <c r="BO112" s="24"/>
      <c r="BP112" s="24">
        <f t="shared" si="89"/>
        <v>0</v>
      </c>
      <c r="BQ112" s="24"/>
      <c r="BR112" s="24">
        <f t="shared" si="90"/>
        <v>0</v>
      </c>
      <c r="BS112" s="24"/>
      <c r="BT112" s="24">
        <f t="shared" si="91"/>
        <v>0</v>
      </c>
      <c r="BU112" s="24"/>
      <c r="BV112" s="24">
        <f t="shared" si="92"/>
        <v>0</v>
      </c>
      <c r="BW112" s="4" t="s">
        <v>127</v>
      </c>
      <c r="BY112" s="39"/>
    </row>
    <row r="113" ht="17.25">
      <c r="A113" s="20"/>
      <c r="B113" s="37" t="s">
        <v>55</v>
      </c>
      <c r="C113" s="65" t="s">
        <v>30</v>
      </c>
      <c r="D113" s="24">
        <v>346343.09999999998</v>
      </c>
      <c r="E113" s="24"/>
      <c r="F113" s="24">
        <f t="shared" si="93"/>
        <v>346343.09999999998</v>
      </c>
      <c r="G113" s="24">
        <v>-346343.09999999998</v>
      </c>
      <c r="H113" s="24">
        <f t="shared" si="94"/>
        <v>0</v>
      </c>
      <c r="I113" s="24"/>
      <c r="J113" s="24">
        <f t="shared" si="95"/>
        <v>0</v>
      </c>
      <c r="K113" s="24">
        <v>49400.667000000001</v>
      </c>
      <c r="L113" s="24">
        <f t="shared" si="96"/>
        <v>49400.667000000001</v>
      </c>
      <c r="M113" s="24"/>
      <c r="N113" s="24">
        <f t="shared" si="97"/>
        <v>49400.667000000001</v>
      </c>
      <c r="O113" s="24"/>
      <c r="P113" s="24">
        <f t="shared" si="98"/>
        <v>49400.667000000001</v>
      </c>
      <c r="Q113" s="24"/>
      <c r="R113" s="24">
        <f t="shared" si="99"/>
        <v>49400.667000000001</v>
      </c>
      <c r="S113" s="24"/>
      <c r="T113" s="24">
        <f t="shared" si="100"/>
        <v>49400.667000000001</v>
      </c>
      <c r="U113" s="24"/>
      <c r="V113" s="24">
        <f t="shared" si="101"/>
        <v>49400.667000000001</v>
      </c>
      <c r="W113" s="24">
        <v>129028.24400000001</v>
      </c>
      <c r="X113" s="24">
        <f t="shared" si="102"/>
        <v>178428.91100000002</v>
      </c>
      <c r="Y113" s="24"/>
      <c r="Z113" s="24">
        <f t="shared" si="103"/>
        <v>178428.91100000002</v>
      </c>
      <c r="AA113" s="24"/>
      <c r="AB113" s="24">
        <f t="shared" si="104"/>
        <v>178428.91100000002</v>
      </c>
      <c r="AC113" s="24"/>
      <c r="AD113" s="24">
        <f t="shared" si="71"/>
        <v>178428.91100000002</v>
      </c>
      <c r="AE113" s="24">
        <v>0</v>
      </c>
      <c r="AF113" s="24"/>
      <c r="AG113" s="24">
        <f t="shared" si="72"/>
        <v>0</v>
      </c>
      <c r="AH113" s="24"/>
      <c r="AI113" s="24">
        <f t="shared" si="73"/>
        <v>0</v>
      </c>
      <c r="AJ113" s="24"/>
      <c r="AK113" s="24">
        <f t="shared" si="74"/>
        <v>0</v>
      </c>
      <c r="AL113" s="24"/>
      <c r="AM113" s="24">
        <f t="shared" si="75"/>
        <v>0</v>
      </c>
      <c r="AN113" s="24"/>
      <c r="AO113" s="24">
        <f t="shared" si="76"/>
        <v>0</v>
      </c>
      <c r="AP113" s="24"/>
      <c r="AQ113" s="24">
        <f t="shared" si="77"/>
        <v>0</v>
      </c>
      <c r="AR113" s="24"/>
      <c r="AS113" s="24">
        <f t="shared" si="78"/>
        <v>0</v>
      </c>
      <c r="AT113" s="24"/>
      <c r="AU113" s="24">
        <f t="shared" si="79"/>
        <v>0</v>
      </c>
      <c r="AV113" s="24"/>
      <c r="AW113" s="24">
        <f t="shared" si="80"/>
        <v>0</v>
      </c>
      <c r="AX113" s="24"/>
      <c r="AY113" s="24">
        <f t="shared" si="81"/>
        <v>0</v>
      </c>
      <c r="AZ113" s="24"/>
      <c r="BA113" s="24">
        <f t="shared" si="82"/>
        <v>0</v>
      </c>
      <c r="BB113" s="24"/>
      <c r="BC113" s="24">
        <f t="shared" si="83"/>
        <v>0</v>
      </c>
      <c r="BD113" s="24">
        <v>0</v>
      </c>
      <c r="BE113" s="24"/>
      <c r="BF113" s="24">
        <f t="shared" si="84"/>
        <v>0</v>
      </c>
      <c r="BG113" s="24"/>
      <c r="BH113" s="24">
        <f t="shared" si="85"/>
        <v>0</v>
      </c>
      <c r="BI113" s="24"/>
      <c r="BJ113" s="24">
        <f t="shared" si="86"/>
        <v>0</v>
      </c>
      <c r="BK113" s="24"/>
      <c r="BL113" s="24">
        <f t="shared" si="87"/>
        <v>0</v>
      </c>
      <c r="BM113" s="24"/>
      <c r="BN113" s="25">
        <f t="shared" si="88"/>
        <v>0</v>
      </c>
      <c r="BO113" s="24"/>
      <c r="BP113" s="24">
        <f t="shared" si="89"/>
        <v>0</v>
      </c>
      <c r="BQ113" s="24"/>
      <c r="BR113" s="24">
        <f t="shared" si="90"/>
        <v>0</v>
      </c>
      <c r="BS113" s="24"/>
      <c r="BT113" s="24">
        <f t="shared" si="91"/>
        <v>0</v>
      </c>
      <c r="BU113" s="24"/>
      <c r="BV113" s="24">
        <f t="shared" si="92"/>
        <v>0</v>
      </c>
      <c r="BW113" s="4" t="s">
        <v>118</v>
      </c>
      <c r="BY113" s="39"/>
    </row>
    <row r="114" ht="17.25" hidden="1">
      <c r="A114" s="41"/>
      <c r="B114" s="43" t="s">
        <v>34</v>
      </c>
      <c r="C114" s="72"/>
      <c r="D114" s="48"/>
      <c r="E114" s="46"/>
      <c r="F114" s="46"/>
      <c r="G114" s="46"/>
      <c r="H114" s="46">
        <f t="shared" si="94"/>
        <v>0</v>
      </c>
      <c r="I114" s="46"/>
      <c r="J114" s="46">
        <f t="shared" si="95"/>
        <v>0</v>
      </c>
      <c r="K114" s="46"/>
      <c r="L114" s="46">
        <f t="shared" si="96"/>
        <v>0</v>
      </c>
      <c r="M114" s="46"/>
      <c r="N114" s="46">
        <f t="shared" si="97"/>
        <v>0</v>
      </c>
      <c r="O114" s="46"/>
      <c r="P114" s="46">
        <f t="shared" si="98"/>
        <v>0</v>
      </c>
      <c r="Q114" s="46"/>
      <c r="R114" s="46">
        <f t="shared" si="99"/>
        <v>0</v>
      </c>
      <c r="S114" s="46"/>
      <c r="T114" s="46">
        <f t="shared" si="100"/>
        <v>0</v>
      </c>
      <c r="U114" s="46"/>
      <c r="V114" s="46">
        <f t="shared" si="101"/>
        <v>0</v>
      </c>
      <c r="W114" s="47"/>
      <c r="X114" s="46">
        <f t="shared" si="102"/>
        <v>0</v>
      </c>
      <c r="Y114" s="24"/>
      <c r="Z114" s="46">
        <f t="shared" si="103"/>
        <v>0</v>
      </c>
      <c r="AA114" s="24"/>
      <c r="AB114" s="46">
        <f t="shared" si="104"/>
        <v>0</v>
      </c>
      <c r="AC114" s="47"/>
      <c r="AD114" s="46">
        <f t="shared" si="71"/>
        <v>0</v>
      </c>
      <c r="AE114" s="48"/>
      <c r="AF114" s="46"/>
      <c r="AG114" s="46"/>
      <c r="AH114" s="46"/>
      <c r="AI114" s="46">
        <f t="shared" si="73"/>
        <v>0</v>
      </c>
      <c r="AJ114" s="46"/>
      <c r="AK114" s="46">
        <f t="shared" si="74"/>
        <v>0</v>
      </c>
      <c r="AL114" s="46"/>
      <c r="AM114" s="46">
        <f t="shared" si="75"/>
        <v>0</v>
      </c>
      <c r="AN114" s="46"/>
      <c r="AO114" s="46">
        <f t="shared" si="76"/>
        <v>0</v>
      </c>
      <c r="AP114" s="46"/>
      <c r="AQ114" s="46">
        <f t="shared" si="77"/>
        <v>0</v>
      </c>
      <c r="AR114" s="46"/>
      <c r="AS114" s="46">
        <f t="shared" si="78"/>
        <v>0</v>
      </c>
      <c r="AT114" s="46"/>
      <c r="AU114" s="46">
        <f t="shared" si="79"/>
        <v>0</v>
      </c>
      <c r="AV114" s="46"/>
      <c r="AW114" s="46">
        <f t="shared" si="80"/>
        <v>0</v>
      </c>
      <c r="AX114" s="47"/>
      <c r="AY114" s="46">
        <f t="shared" si="81"/>
        <v>0</v>
      </c>
      <c r="AZ114" s="24"/>
      <c r="BA114" s="46">
        <f t="shared" si="82"/>
        <v>0</v>
      </c>
      <c r="BB114" s="47"/>
      <c r="BC114" s="46">
        <f t="shared" si="83"/>
        <v>0</v>
      </c>
      <c r="BD114" s="48"/>
      <c r="BE114" s="48"/>
      <c r="BF114" s="46"/>
      <c r="BG114" s="46"/>
      <c r="BH114" s="46">
        <f t="shared" si="85"/>
        <v>0</v>
      </c>
      <c r="BI114" s="46"/>
      <c r="BJ114" s="46">
        <f t="shared" si="86"/>
        <v>0</v>
      </c>
      <c r="BK114" s="46"/>
      <c r="BL114" s="46">
        <f t="shared" si="87"/>
        <v>0</v>
      </c>
      <c r="BM114" s="46"/>
      <c r="BN114" s="49">
        <f t="shared" si="88"/>
        <v>0</v>
      </c>
      <c r="BO114" s="46"/>
      <c r="BP114" s="46">
        <f t="shared" si="89"/>
        <v>0</v>
      </c>
      <c r="BQ114" s="47"/>
      <c r="BR114" s="46">
        <f t="shared" si="90"/>
        <v>0</v>
      </c>
      <c r="BS114" s="24"/>
      <c r="BT114" s="46">
        <f t="shared" si="91"/>
        <v>0</v>
      </c>
      <c r="BU114" s="47"/>
      <c r="BV114" s="46">
        <f t="shared" si="92"/>
        <v>0</v>
      </c>
      <c r="BW114" s="50" t="s">
        <v>127</v>
      </c>
      <c r="BX114" s="51" t="s">
        <v>33</v>
      </c>
      <c r="BY114" s="52"/>
    </row>
    <row r="115" ht="51.75">
      <c r="A115" s="20" t="s">
        <v>133</v>
      </c>
      <c r="B115" s="37" t="s">
        <v>134</v>
      </c>
      <c r="C115" s="66" t="s">
        <v>39</v>
      </c>
      <c r="D115" s="24"/>
      <c r="E115" s="24"/>
      <c r="F115" s="24"/>
      <c r="G115" s="24"/>
      <c r="H115" s="24"/>
      <c r="I115" s="24"/>
      <c r="J115" s="24"/>
      <c r="K115" s="24"/>
      <c r="L115" s="24">
        <f t="shared" si="96"/>
        <v>0</v>
      </c>
      <c r="M115" s="24"/>
      <c r="N115" s="24">
        <f t="shared" si="97"/>
        <v>0</v>
      </c>
      <c r="O115" s="24"/>
      <c r="P115" s="24">
        <f t="shared" si="98"/>
        <v>0</v>
      </c>
      <c r="Q115" s="24"/>
      <c r="R115" s="24">
        <f t="shared" si="99"/>
        <v>0</v>
      </c>
      <c r="S115" s="24"/>
      <c r="T115" s="24">
        <f t="shared" si="100"/>
        <v>0</v>
      </c>
      <c r="U115" s="24"/>
      <c r="V115" s="24">
        <f t="shared" si="101"/>
        <v>0</v>
      </c>
      <c r="W115" s="24"/>
      <c r="X115" s="24">
        <f t="shared" si="102"/>
        <v>0</v>
      </c>
      <c r="Y115" s="24"/>
      <c r="Z115" s="24">
        <f t="shared" si="103"/>
        <v>0</v>
      </c>
      <c r="AA115" s="24"/>
      <c r="AB115" s="24">
        <f t="shared" si="104"/>
        <v>0</v>
      </c>
      <c r="AC115" s="24"/>
      <c r="AD115" s="24">
        <f t="shared" si="71"/>
        <v>0</v>
      </c>
      <c r="AE115" s="24"/>
      <c r="AF115" s="24"/>
      <c r="AG115" s="24"/>
      <c r="AH115" s="24"/>
      <c r="AI115" s="24"/>
      <c r="AJ115" s="24">
        <v>5231.8329999999996</v>
      </c>
      <c r="AK115" s="24">
        <f t="shared" si="74"/>
        <v>5231.8329999999996</v>
      </c>
      <c r="AL115" s="24">
        <v>-2864.2629999999999</v>
      </c>
      <c r="AM115" s="24">
        <f t="shared" si="75"/>
        <v>2367.5699999999997</v>
      </c>
      <c r="AN115" s="24"/>
      <c r="AO115" s="24">
        <f t="shared" si="76"/>
        <v>2367.5699999999997</v>
      </c>
      <c r="AP115" s="24"/>
      <c r="AQ115" s="24">
        <f t="shared" si="77"/>
        <v>2367.5699999999997</v>
      </c>
      <c r="AR115" s="24"/>
      <c r="AS115" s="24">
        <f t="shared" si="78"/>
        <v>2367.5699999999997</v>
      </c>
      <c r="AT115" s="24"/>
      <c r="AU115" s="24">
        <f t="shared" si="79"/>
        <v>2367.5699999999997</v>
      </c>
      <c r="AV115" s="24"/>
      <c r="AW115" s="24">
        <f t="shared" si="80"/>
        <v>2367.5699999999997</v>
      </c>
      <c r="AX115" s="24"/>
      <c r="AY115" s="24">
        <f t="shared" si="81"/>
        <v>2367.5699999999997</v>
      </c>
      <c r="AZ115" s="24"/>
      <c r="BA115" s="24">
        <f t="shared" si="82"/>
        <v>2367.5699999999997</v>
      </c>
      <c r="BB115" s="24"/>
      <c r="BC115" s="24">
        <f t="shared" si="83"/>
        <v>2367.5699999999997</v>
      </c>
      <c r="BD115" s="24"/>
      <c r="BE115" s="24"/>
      <c r="BF115" s="24"/>
      <c r="BG115" s="24"/>
      <c r="BH115" s="24"/>
      <c r="BI115" s="24"/>
      <c r="BJ115" s="24">
        <f t="shared" si="86"/>
        <v>0</v>
      </c>
      <c r="BK115" s="24"/>
      <c r="BL115" s="24">
        <f t="shared" si="87"/>
        <v>0</v>
      </c>
      <c r="BM115" s="24"/>
      <c r="BN115" s="25">
        <f t="shared" si="88"/>
        <v>0</v>
      </c>
      <c r="BO115" s="24"/>
      <c r="BP115" s="24">
        <f t="shared" si="89"/>
        <v>0</v>
      </c>
      <c r="BQ115" s="24"/>
      <c r="BR115" s="24">
        <f t="shared" si="90"/>
        <v>0</v>
      </c>
      <c r="BS115" s="24"/>
      <c r="BT115" s="24">
        <f t="shared" si="91"/>
        <v>0</v>
      </c>
      <c r="BU115" s="24"/>
      <c r="BV115" s="24">
        <f t="shared" si="92"/>
        <v>0</v>
      </c>
      <c r="BW115" s="4" t="s">
        <v>135</v>
      </c>
      <c r="BY115" s="39"/>
    </row>
    <row r="116" ht="51.75">
      <c r="A116" s="20" t="s">
        <v>136</v>
      </c>
      <c r="B116" s="37" t="s">
        <v>137</v>
      </c>
      <c r="C116" s="66" t="s">
        <v>39</v>
      </c>
      <c r="D116" s="24"/>
      <c r="E116" s="24"/>
      <c r="F116" s="24"/>
      <c r="G116" s="24"/>
      <c r="H116" s="24"/>
      <c r="I116" s="24"/>
      <c r="J116" s="24"/>
      <c r="K116" s="24"/>
      <c r="L116" s="24">
        <f t="shared" si="96"/>
        <v>0</v>
      </c>
      <c r="M116" s="24"/>
      <c r="N116" s="24">
        <f t="shared" si="97"/>
        <v>0</v>
      </c>
      <c r="O116" s="24"/>
      <c r="P116" s="24">
        <f t="shared" si="98"/>
        <v>0</v>
      </c>
      <c r="Q116" s="24"/>
      <c r="R116" s="24">
        <f t="shared" si="99"/>
        <v>0</v>
      </c>
      <c r="S116" s="24"/>
      <c r="T116" s="24">
        <f t="shared" si="100"/>
        <v>0</v>
      </c>
      <c r="U116" s="24"/>
      <c r="V116" s="24">
        <f t="shared" si="101"/>
        <v>0</v>
      </c>
      <c r="W116" s="24"/>
      <c r="X116" s="24">
        <f t="shared" si="102"/>
        <v>0</v>
      </c>
      <c r="Y116" s="24"/>
      <c r="Z116" s="24">
        <f t="shared" si="103"/>
        <v>0</v>
      </c>
      <c r="AA116" s="24"/>
      <c r="AB116" s="24">
        <f t="shared" si="104"/>
        <v>0</v>
      </c>
      <c r="AC116" s="24"/>
      <c r="AD116" s="24">
        <f t="shared" si="71"/>
        <v>0</v>
      </c>
      <c r="AE116" s="24"/>
      <c r="AF116" s="24"/>
      <c r="AG116" s="24"/>
      <c r="AH116" s="24"/>
      <c r="AI116" s="24"/>
      <c r="AJ116" s="24">
        <v>2627.7739999999999</v>
      </c>
      <c r="AK116" s="24">
        <f t="shared" si="74"/>
        <v>2627.7739999999999</v>
      </c>
      <c r="AL116" s="24">
        <v>-2134.1729999999998</v>
      </c>
      <c r="AM116" s="24">
        <f t="shared" si="75"/>
        <v>493.60100000000011</v>
      </c>
      <c r="AN116" s="24"/>
      <c r="AO116" s="24">
        <f t="shared" si="76"/>
        <v>493.60100000000011</v>
      </c>
      <c r="AP116" s="24"/>
      <c r="AQ116" s="24">
        <f t="shared" si="77"/>
        <v>493.60100000000011</v>
      </c>
      <c r="AR116" s="24"/>
      <c r="AS116" s="24">
        <f t="shared" si="78"/>
        <v>493.60100000000011</v>
      </c>
      <c r="AT116" s="24"/>
      <c r="AU116" s="24">
        <f t="shared" si="79"/>
        <v>493.60100000000011</v>
      </c>
      <c r="AV116" s="24"/>
      <c r="AW116" s="24">
        <f t="shared" si="80"/>
        <v>493.60100000000011</v>
      </c>
      <c r="AX116" s="24"/>
      <c r="AY116" s="24">
        <f t="shared" si="81"/>
        <v>493.60100000000011</v>
      </c>
      <c r="AZ116" s="24"/>
      <c r="BA116" s="24">
        <f t="shared" si="82"/>
        <v>493.60100000000011</v>
      </c>
      <c r="BB116" s="24"/>
      <c r="BC116" s="24">
        <f t="shared" si="83"/>
        <v>493.60100000000011</v>
      </c>
      <c r="BD116" s="24"/>
      <c r="BE116" s="24"/>
      <c r="BF116" s="24"/>
      <c r="BG116" s="24"/>
      <c r="BH116" s="24"/>
      <c r="BI116" s="24"/>
      <c r="BJ116" s="24">
        <f t="shared" si="86"/>
        <v>0</v>
      </c>
      <c r="BK116" s="24"/>
      <c r="BL116" s="24">
        <f t="shared" si="87"/>
        <v>0</v>
      </c>
      <c r="BM116" s="24"/>
      <c r="BN116" s="25">
        <f t="shared" si="88"/>
        <v>0</v>
      </c>
      <c r="BO116" s="24"/>
      <c r="BP116" s="24">
        <f t="shared" si="89"/>
        <v>0</v>
      </c>
      <c r="BQ116" s="24"/>
      <c r="BR116" s="24">
        <f t="shared" si="90"/>
        <v>0</v>
      </c>
      <c r="BS116" s="24"/>
      <c r="BT116" s="24">
        <f t="shared" si="91"/>
        <v>0</v>
      </c>
      <c r="BU116" s="24"/>
      <c r="BV116" s="24">
        <f t="shared" si="92"/>
        <v>0</v>
      </c>
      <c r="BW116" s="4" t="s">
        <v>138</v>
      </c>
      <c r="BY116" s="39"/>
    </row>
    <row r="117" ht="69">
      <c r="A117" s="20" t="s">
        <v>139</v>
      </c>
      <c r="B117" s="37" t="s">
        <v>140</v>
      </c>
      <c r="C117" s="66" t="s">
        <v>95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>
        <v>23600</v>
      </c>
      <c r="R117" s="24">
        <f t="shared" si="99"/>
        <v>23600</v>
      </c>
      <c r="S117" s="24"/>
      <c r="T117" s="24">
        <f t="shared" si="100"/>
        <v>23600</v>
      </c>
      <c r="U117" s="24"/>
      <c r="V117" s="24">
        <f t="shared" si="101"/>
        <v>23600</v>
      </c>
      <c r="W117" s="24"/>
      <c r="X117" s="24">
        <f t="shared" si="102"/>
        <v>23600</v>
      </c>
      <c r="Y117" s="24"/>
      <c r="Z117" s="24">
        <f t="shared" si="103"/>
        <v>23600</v>
      </c>
      <c r="AA117" s="24"/>
      <c r="AB117" s="24">
        <f t="shared" si="104"/>
        <v>23600</v>
      </c>
      <c r="AC117" s="24">
        <v>-4301.4799999999996</v>
      </c>
      <c r="AD117" s="24">
        <f t="shared" si="71"/>
        <v>19298.52</v>
      </c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>
        <f t="shared" si="78"/>
        <v>0</v>
      </c>
      <c r="AT117" s="24"/>
      <c r="AU117" s="24">
        <f t="shared" si="79"/>
        <v>0</v>
      </c>
      <c r="AV117" s="24"/>
      <c r="AW117" s="24">
        <f t="shared" si="80"/>
        <v>0</v>
      </c>
      <c r="AX117" s="24"/>
      <c r="AY117" s="24">
        <f t="shared" si="81"/>
        <v>0</v>
      </c>
      <c r="AZ117" s="24"/>
      <c r="BA117" s="24">
        <f t="shared" si="82"/>
        <v>0</v>
      </c>
      <c r="BB117" s="24"/>
      <c r="BC117" s="24">
        <f t="shared" si="83"/>
        <v>0</v>
      </c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5">
        <f t="shared" si="88"/>
        <v>0</v>
      </c>
      <c r="BO117" s="24"/>
      <c r="BP117" s="24">
        <f t="shared" si="89"/>
        <v>0</v>
      </c>
      <c r="BQ117" s="24"/>
      <c r="BR117" s="24">
        <f t="shared" si="90"/>
        <v>0</v>
      </c>
      <c r="BS117" s="24"/>
      <c r="BT117" s="24">
        <f t="shared" si="91"/>
        <v>0</v>
      </c>
      <c r="BU117" s="24"/>
      <c r="BV117" s="24">
        <f t="shared" si="92"/>
        <v>0</v>
      </c>
      <c r="BW117" s="4" t="s">
        <v>141</v>
      </c>
      <c r="BY117" s="39"/>
    </row>
    <row r="118" s="1" customFormat="1" ht="17.25">
      <c r="A118" s="20"/>
      <c r="B118" s="37" t="s">
        <v>142</v>
      </c>
      <c r="C118" s="58" t="s">
        <v>30</v>
      </c>
      <c r="D118" s="24">
        <f>D122+D123+D124</f>
        <v>652121.59999999998</v>
      </c>
      <c r="E118" s="24">
        <f>E122+E123+E124</f>
        <v>-28810.120999999999</v>
      </c>
      <c r="F118" s="24">
        <f t="shared" si="93"/>
        <v>623311.47899999993</v>
      </c>
      <c r="G118" s="24">
        <f>G122+G123+G124+G127+G128</f>
        <v>-163034.073</v>
      </c>
      <c r="H118" s="24">
        <f t="shared" si="94"/>
        <v>460277.40599999996</v>
      </c>
      <c r="I118" s="24">
        <f>I122+I123+I124+I127+I128</f>
        <v>0</v>
      </c>
      <c r="J118" s="24">
        <f t="shared" si="95"/>
        <v>460277.40599999996</v>
      </c>
      <c r="K118" s="24">
        <f>K122+K123+K124+K127+K128</f>
        <v>-123523.57000000001</v>
      </c>
      <c r="L118" s="24">
        <f t="shared" si="96"/>
        <v>336753.83599999995</v>
      </c>
      <c r="M118" s="24">
        <f>M122+M123+M124+M127+M128</f>
        <v>0</v>
      </c>
      <c r="N118" s="24">
        <f t="shared" si="97"/>
        <v>336753.83599999995</v>
      </c>
      <c r="O118" s="24">
        <f>O122+O123+O124+O127+O128</f>
        <v>0</v>
      </c>
      <c r="P118" s="24">
        <f t="shared" si="98"/>
        <v>336753.83599999995</v>
      </c>
      <c r="Q118" s="24">
        <f>Q122+Q123+Q124+Q127+Q128</f>
        <v>-80691.903999999995</v>
      </c>
      <c r="R118" s="24">
        <f t="shared" si="99"/>
        <v>256061.93199999997</v>
      </c>
      <c r="S118" s="24">
        <f>S122+S123+S124+S127+S128</f>
        <v>0</v>
      </c>
      <c r="T118" s="24">
        <f t="shared" si="100"/>
        <v>256061.93199999997</v>
      </c>
      <c r="U118" s="24">
        <f>U122+U123+U124+U127+U128</f>
        <v>0</v>
      </c>
      <c r="V118" s="24">
        <f t="shared" si="101"/>
        <v>256061.93199999997</v>
      </c>
      <c r="W118" s="24">
        <f>W122+W123+W124+W127+W128</f>
        <v>0</v>
      </c>
      <c r="X118" s="24">
        <f t="shared" si="102"/>
        <v>256061.93199999997</v>
      </c>
      <c r="Y118" s="24">
        <f>Y122+Y123+Y124+Y127+Y128</f>
        <v>0</v>
      </c>
      <c r="Z118" s="24">
        <f t="shared" si="103"/>
        <v>256061.93199999997</v>
      </c>
      <c r="AA118" s="24">
        <f>AA122+AA123+AA124+AA127+AA128</f>
        <v>0</v>
      </c>
      <c r="AB118" s="24">
        <f t="shared" si="104"/>
        <v>256061.93199999997</v>
      </c>
      <c r="AC118" s="24">
        <f>AC122+AC123+AC124+AC127+AC128</f>
        <v>0</v>
      </c>
      <c r="AD118" s="24">
        <f t="shared" si="71"/>
        <v>256061.93199999997</v>
      </c>
      <c r="AE118" s="24">
        <f>AE122+AE123+AE124</f>
        <v>87519</v>
      </c>
      <c r="AF118" s="24">
        <f>AF122+AF123+AF124</f>
        <v>67940.256999999998</v>
      </c>
      <c r="AG118" s="24">
        <f t="shared" si="72"/>
        <v>155459.25699999998</v>
      </c>
      <c r="AH118" s="24">
        <f>AH122+AH123+AH124+AH127+AH128</f>
        <v>273749.5</v>
      </c>
      <c r="AI118" s="24">
        <f t="shared" si="73"/>
        <v>429208.75699999998</v>
      </c>
      <c r="AJ118" s="24">
        <f>AJ122+AJ123+AJ124+AJ127+AJ128</f>
        <v>123523.57000000001</v>
      </c>
      <c r="AK118" s="24">
        <f t="shared" si="74"/>
        <v>552732.32700000005</v>
      </c>
      <c r="AL118" s="24">
        <f>AL122+AL123+AL124+AL127+AL128</f>
        <v>0</v>
      </c>
      <c r="AM118" s="24">
        <f t="shared" si="75"/>
        <v>552732.32700000005</v>
      </c>
      <c r="AN118" s="24">
        <f>AN122+AN123+AN124+AN127+AN128</f>
        <v>0</v>
      </c>
      <c r="AO118" s="24">
        <f t="shared" si="76"/>
        <v>552732.32700000005</v>
      </c>
      <c r="AP118" s="24">
        <f>AP122+AP123+AP124+AP127+AP128</f>
        <v>0</v>
      </c>
      <c r="AQ118" s="24">
        <f t="shared" si="77"/>
        <v>552732.32700000005</v>
      </c>
      <c r="AR118" s="24">
        <f>AR122+AR123+AR124+AR127+AR128</f>
        <v>80691.903999999995</v>
      </c>
      <c r="AS118" s="24">
        <f t="shared" si="78"/>
        <v>633424.23100000003</v>
      </c>
      <c r="AT118" s="24">
        <f>AT122+AT123+AT124+AT127+AT128</f>
        <v>0</v>
      </c>
      <c r="AU118" s="24">
        <f t="shared" si="79"/>
        <v>633424.23100000003</v>
      </c>
      <c r="AV118" s="24">
        <f>AV122+AV123+AV124+AV127+AV128</f>
        <v>0</v>
      </c>
      <c r="AW118" s="24">
        <f t="shared" si="80"/>
        <v>633424.23100000003</v>
      </c>
      <c r="AX118" s="24">
        <f>AX122+AX123+AX124+AX127+AX128</f>
        <v>0</v>
      </c>
      <c r="AY118" s="24">
        <f t="shared" si="81"/>
        <v>633424.23100000003</v>
      </c>
      <c r="AZ118" s="24">
        <f>AZ122+AZ123+AZ124+AZ127+AZ128</f>
        <v>0</v>
      </c>
      <c r="BA118" s="24">
        <f t="shared" si="82"/>
        <v>633424.23100000003</v>
      </c>
      <c r="BB118" s="24">
        <f>BB122+BB123+BB124+BB127+BB128</f>
        <v>0</v>
      </c>
      <c r="BC118" s="24">
        <f t="shared" si="83"/>
        <v>633424.23100000003</v>
      </c>
      <c r="BD118" s="24">
        <f>BD122+BD123+BD124</f>
        <v>0</v>
      </c>
      <c r="BE118" s="24">
        <f>BE122+BE123+BE124</f>
        <v>0</v>
      </c>
      <c r="BF118" s="24">
        <f t="shared" si="84"/>
        <v>0</v>
      </c>
      <c r="BG118" s="24">
        <f>BG122+BG123+BG124+BG127+BG128</f>
        <v>0</v>
      </c>
      <c r="BH118" s="24">
        <f t="shared" si="85"/>
        <v>0</v>
      </c>
      <c r="BI118" s="24">
        <f>BI122+BI123+BI124+BI127+BI128</f>
        <v>0</v>
      </c>
      <c r="BJ118" s="24">
        <f t="shared" si="86"/>
        <v>0</v>
      </c>
      <c r="BK118" s="24">
        <f>BK122+BK123+BK124+BK127+BK128</f>
        <v>0</v>
      </c>
      <c r="BL118" s="24">
        <f t="shared" si="87"/>
        <v>0</v>
      </c>
      <c r="BM118" s="24">
        <f>BM122+BM123+BM124+BM127+BM128</f>
        <v>0</v>
      </c>
      <c r="BN118" s="25">
        <f t="shared" si="88"/>
        <v>0</v>
      </c>
      <c r="BO118" s="24">
        <f>BO122+BO123+BO124+BO127+BO128</f>
        <v>0</v>
      </c>
      <c r="BP118" s="24">
        <f t="shared" si="89"/>
        <v>0</v>
      </c>
      <c r="BQ118" s="24">
        <f>BQ122+BQ123+BQ124+BQ127+BQ128</f>
        <v>0</v>
      </c>
      <c r="BR118" s="24">
        <f t="shared" si="90"/>
        <v>0</v>
      </c>
      <c r="BS118" s="24">
        <f>BS122+BS123+BS124+BS127+BS128</f>
        <v>0</v>
      </c>
      <c r="BT118" s="24">
        <f t="shared" si="91"/>
        <v>0</v>
      </c>
      <c r="BU118" s="24">
        <f>BU122+BU123+BU124+BU127+BU128</f>
        <v>0</v>
      </c>
      <c r="BV118" s="24">
        <f t="shared" si="92"/>
        <v>0</v>
      </c>
      <c r="BW118" s="1"/>
      <c r="BX118" s="1"/>
      <c r="BY118" s="39"/>
    </row>
    <row r="119" s="1" customFormat="1" ht="17.25">
      <c r="A119" s="20"/>
      <c r="B119" s="37" t="s">
        <v>31</v>
      </c>
      <c r="C119" s="37"/>
      <c r="D119" s="23"/>
      <c r="E119" s="23"/>
      <c r="F119" s="24"/>
      <c r="G119" s="23"/>
      <c r="H119" s="24"/>
      <c r="I119" s="23"/>
      <c r="J119" s="24"/>
      <c r="K119" s="23"/>
      <c r="L119" s="24"/>
      <c r="M119" s="23"/>
      <c r="N119" s="24"/>
      <c r="O119" s="23"/>
      <c r="P119" s="24"/>
      <c r="Q119" s="23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3"/>
      <c r="AG119" s="24"/>
      <c r="AH119" s="23"/>
      <c r="AI119" s="24"/>
      <c r="AJ119" s="23"/>
      <c r="AK119" s="24"/>
      <c r="AL119" s="23"/>
      <c r="AM119" s="24"/>
      <c r="AN119" s="23"/>
      <c r="AO119" s="24"/>
      <c r="AP119" s="23"/>
      <c r="AQ119" s="24"/>
      <c r="AR119" s="23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3"/>
      <c r="BF119" s="24"/>
      <c r="BG119" s="23"/>
      <c r="BH119" s="24"/>
      <c r="BI119" s="23"/>
      <c r="BJ119" s="24"/>
      <c r="BK119" s="23"/>
      <c r="BL119" s="24"/>
      <c r="BM119" s="23"/>
      <c r="BN119" s="25"/>
      <c r="BO119" s="24"/>
      <c r="BP119" s="24"/>
      <c r="BQ119" s="24"/>
      <c r="BR119" s="24"/>
      <c r="BS119" s="24"/>
      <c r="BT119" s="24"/>
      <c r="BU119" s="24"/>
      <c r="BV119" s="24"/>
      <c r="BW119" s="1"/>
      <c r="BX119" s="1"/>
      <c r="BY119" s="39"/>
    </row>
    <row r="120" s="27" customFormat="1" ht="17.25" hidden="1">
      <c r="A120" s="28"/>
      <c r="B120" s="74" t="s">
        <v>32</v>
      </c>
      <c r="C120" s="74"/>
      <c r="D120" s="68">
        <f>D122+D123</f>
        <v>425261.59999999998</v>
      </c>
      <c r="E120" s="68">
        <f>E122+E123</f>
        <v>-28810.120999999999</v>
      </c>
      <c r="F120" s="69">
        <f t="shared" si="93"/>
        <v>396451.47899999999</v>
      </c>
      <c r="G120" s="68">
        <f>G122+G123+G127+G128</f>
        <v>-163034.073</v>
      </c>
      <c r="H120" s="69">
        <f t="shared" si="94"/>
        <v>233417.40599999999</v>
      </c>
      <c r="I120" s="68">
        <f>I122+I123+I127+I128</f>
        <v>0</v>
      </c>
      <c r="J120" s="69">
        <f t="shared" si="95"/>
        <v>233417.40599999999</v>
      </c>
      <c r="K120" s="68">
        <f>K122+K123+K127+K128</f>
        <v>-123523.57000000001</v>
      </c>
      <c r="L120" s="69">
        <f t="shared" si="96"/>
        <v>109893.83599999998</v>
      </c>
      <c r="M120" s="68">
        <f>M122+M123+M127+M128</f>
        <v>0</v>
      </c>
      <c r="N120" s="69">
        <f t="shared" si="97"/>
        <v>109893.83599999998</v>
      </c>
      <c r="O120" s="68">
        <f>O122+O123+O127+O128</f>
        <v>0</v>
      </c>
      <c r="P120" s="69">
        <f t="shared" si="98"/>
        <v>109893.83599999998</v>
      </c>
      <c r="Q120" s="68">
        <f>Q122+Q123+Q127+Q128</f>
        <v>-80691.903999999995</v>
      </c>
      <c r="R120" s="69">
        <f t="shared" si="99"/>
        <v>29201.931999999986</v>
      </c>
      <c r="S120" s="69">
        <f>S122+S123+S127+S128</f>
        <v>0</v>
      </c>
      <c r="T120" s="69">
        <f t="shared" si="100"/>
        <v>29201.931999999986</v>
      </c>
      <c r="U120" s="69">
        <f>U122+U123+U127+U128</f>
        <v>0</v>
      </c>
      <c r="V120" s="69">
        <f t="shared" si="101"/>
        <v>29201.931999999986</v>
      </c>
      <c r="W120" s="69">
        <f>W122+W123+W127+W128</f>
        <v>0</v>
      </c>
      <c r="X120" s="69">
        <f t="shared" si="102"/>
        <v>29201.931999999986</v>
      </c>
      <c r="Y120" s="69">
        <f>Y122+Y123+Y127+Y128</f>
        <v>0</v>
      </c>
      <c r="Z120" s="69">
        <f t="shared" si="103"/>
        <v>29201.931999999986</v>
      </c>
      <c r="AA120" s="69">
        <f>AA122+AA123+AA127+AA128</f>
        <v>0</v>
      </c>
      <c r="AB120" s="69">
        <f t="shared" si="104"/>
        <v>29201.931999999986</v>
      </c>
      <c r="AC120" s="69">
        <f>AC122+AC123+AC127+AC128</f>
        <v>0</v>
      </c>
      <c r="AD120" s="69">
        <f t="shared" si="71"/>
        <v>29201.931999999986</v>
      </c>
      <c r="AE120" s="69">
        <f>AE122+AE123</f>
        <v>87519</v>
      </c>
      <c r="AF120" s="68">
        <f>AF122+AF123</f>
        <v>67940.256999999998</v>
      </c>
      <c r="AG120" s="69">
        <f t="shared" si="72"/>
        <v>155459.25699999998</v>
      </c>
      <c r="AH120" s="68">
        <f>AH122+AH123+AH127+AH128</f>
        <v>273749.5</v>
      </c>
      <c r="AI120" s="69">
        <f t="shared" si="73"/>
        <v>429208.75699999998</v>
      </c>
      <c r="AJ120" s="68">
        <f>AJ122+AJ123+AJ127+AJ128</f>
        <v>123523.57000000001</v>
      </c>
      <c r="AK120" s="69">
        <f t="shared" si="74"/>
        <v>552732.32700000005</v>
      </c>
      <c r="AL120" s="68">
        <f>AL122+AL123+AL127+AL128</f>
        <v>0</v>
      </c>
      <c r="AM120" s="69">
        <f t="shared" si="75"/>
        <v>552732.32700000005</v>
      </c>
      <c r="AN120" s="68">
        <f>AN122+AN123+AN127+AN128</f>
        <v>0</v>
      </c>
      <c r="AO120" s="69">
        <f t="shared" si="76"/>
        <v>552732.32700000005</v>
      </c>
      <c r="AP120" s="68">
        <f>AP122+AP123+AP127+AP128</f>
        <v>0</v>
      </c>
      <c r="AQ120" s="69">
        <f t="shared" si="77"/>
        <v>552732.32700000005</v>
      </c>
      <c r="AR120" s="68">
        <f>AR122+AR123+AR127+AR128</f>
        <v>80691.903999999995</v>
      </c>
      <c r="AS120" s="69">
        <f t="shared" si="78"/>
        <v>633424.23100000003</v>
      </c>
      <c r="AT120" s="69">
        <f>AT122+AT123+AT127+AT128</f>
        <v>0</v>
      </c>
      <c r="AU120" s="69">
        <f t="shared" si="79"/>
        <v>633424.23100000003</v>
      </c>
      <c r="AV120" s="69">
        <f>AV122+AV123+AV127+AV128</f>
        <v>0</v>
      </c>
      <c r="AW120" s="69">
        <f t="shared" si="80"/>
        <v>633424.23100000003</v>
      </c>
      <c r="AX120" s="69">
        <f>AX122+AX123+AX127+AX128</f>
        <v>0</v>
      </c>
      <c r="AY120" s="69">
        <f t="shared" si="81"/>
        <v>633424.23100000003</v>
      </c>
      <c r="AZ120" s="69">
        <f>AZ122+AZ123+AZ127+AZ128</f>
        <v>0</v>
      </c>
      <c r="BA120" s="69">
        <f t="shared" si="82"/>
        <v>633424.23100000003</v>
      </c>
      <c r="BB120" s="69">
        <f>BB122+BB123+BB127+BB128</f>
        <v>0</v>
      </c>
      <c r="BC120" s="69">
        <f t="shared" si="83"/>
        <v>633424.23100000003</v>
      </c>
      <c r="BD120" s="69">
        <f>BD122+BD123</f>
        <v>0</v>
      </c>
      <c r="BE120" s="68">
        <f>BE122+BE123</f>
        <v>0</v>
      </c>
      <c r="BF120" s="69">
        <f t="shared" si="84"/>
        <v>0</v>
      </c>
      <c r="BG120" s="68">
        <f>BG122+BG123+BG127+BG128</f>
        <v>0</v>
      </c>
      <c r="BH120" s="69">
        <f t="shared" si="85"/>
        <v>0</v>
      </c>
      <c r="BI120" s="68">
        <f>BI122+BI123+BI127+BI128</f>
        <v>0</v>
      </c>
      <c r="BJ120" s="69">
        <f t="shared" si="86"/>
        <v>0</v>
      </c>
      <c r="BK120" s="68">
        <f>BK122+BK123+BK127+BK128</f>
        <v>0</v>
      </c>
      <c r="BL120" s="69">
        <f t="shared" si="87"/>
        <v>0</v>
      </c>
      <c r="BM120" s="68">
        <f>BM122+BM123+BM127+BM128</f>
        <v>0</v>
      </c>
      <c r="BN120" s="70">
        <f t="shared" si="88"/>
        <v>0</v>
      </c>
      <c r="BO120" s="69">
        <f>BO122+BO123+BO127+BO128</f>
        <v>0</v>
      </c>
      <c r="BP120" s="69">
        <f t="shared" si="89"/>
        <v>0</v>
      </c>
      <c r="BQ120" s="69">
        <f>BQ122+BQ123+BQ127+BQ128</f>
        <v>0</v>
      </c>
      <c r="BR120" s="69">
        <f t="shared" si="90"/>
        <v>0</v>
      </c>
      <c r="BS120" s="69">
        <f>BS122+BS123+BS127+BS128</f>
        <v>0</v>
      </c>
      <c r="BT120" s="69">
        <f t="shared" si="91"/>
        <v>0</v>
      </c>
      <c r="BU120" s="69">
        <f>BU122+BU123+BU127+BU128</f>
        <v>0</v>
      </c>
      <c r="BV120" s="69">
        <f t="shared" si="92"/>
        <v>0</v>
      </c>
      <c r="BW120" s="71"/>
      <c r="BX120" s="35" t="s">
        <v>33</v>
      </c>
      <c r="BY120" s="36"/>
    </row>
    <row r="121" s="1" customFormat="1" ht="17.25">
      <c r="A121" s="20"/>
      <c r="B121" s="37" t="s">
        <v>34</v>
      </c>
      <c r="C121" s="58" t="s">
        <v>30</v>
      </c>
      <c r="D121" s="23">
        <f>D126</f>
        <v>226860</v>
      </c>
      <c r="E121" s="23">
        <f>E126</f>
        <v>0</v>
      </c>
      <c r="F121" s="24">
        <f t="shared" si="93"/>
        <v>226860</v>
      </c>
      <c r="G121" s="23">
        <f>G126</f>
        <v>0</v>
      </c>
      <c r="H121" s="24">
        <f t="shared" si="94"/>
        <v>226860</v>
      </c>
      <c r="I121" s="23">
        <f>I126</f>
        <v>0</v>
      </c>
      <c r="J121" s="24">
        <f t="shared" si="95"/>
        <v>226860</v>
      </c>
      <c r="K121" s="23">
        <f>K126</f>
        <v>0</v>
      </c>
      <c r="L121" s="24">
        <f t="shared" si="96"/>
        <v>226860</v>
      </c>
      <c r="M121" s="23">
        <f>M126</f>
        <v>0</v>
      </c>
      <c r="N121" s="24">
        <f t="shared" si="97"/>
        <v>226860</v>
      </c>
      <c r="O121" s="23">
        <f>O126</f>
        <v>0</v>
      </c>
      <c r="P121" s="24">
        <f t="shared" si="98"/>
        <v>226860</v>
      </c>
      <c r="Q121" s="23">
        <f>Q126</f>
        <v>0</v>
      </c>
      <c r="R121" s="24">
        <f t="shared" si="99"/>
        <v>226860</v>
      </c>
      <c r="S121" s="24">
        <f>S126</f>
        <v>0</v>
      </c>
      <c r="T121" s="24">
        <f t="shared" si="100"/>
        <v>226860</v>
      </c>
      <c r="U121" s="24">
        <f>U126</f>
        <v>0</v>
      </c>
      <c r="V121" s="24">
        <f t="shared" si="101"/>
        <v>226860</v>
      </c>
      <c r="W121" s="24">
        <f>W126</f>
        <v>0</v>
      </c>
      <c r="X121" s="24">
        <f t="shared" si="102"/>
        <v>226860</v>
      </c>
      <c r="Y121" s="24">
        <f>Y126</f>
        <v>0</v>
      </c>
      <c r="Z121" s="24">
        <f t="shared" si="103"/>
        <v>226860</v>
      </c>
      <c r="AA121" s="24">
        <f>AA126</f>
        <v>0</v>
      </c>
      <c r="AB121" s="24">
        <f t="shared" si="104"/>
        <v>226860</v>
      </c>
      <c r="AC121" s="24">
        <f>AC126</f>
        <v>0</v>
      </c>
      <c r="AD121" s="24">
        <f t="shared" si="71"/>
        <v>226860</v>
      </c>
      <c r="AE121" s="24">
        <f>AE126</f>
        <v>0</v>
      </c>
      <c r="AF121" s="23">
        <f>AF126</f>
        <v>0</v>
      </c>
      <c r="AG121" s="24">
        <f t="shared" si="72"/>
        <v>0</v>
      </c>
      <c r="AH121" s="23">
        <f>AH126</f>
        <v>0</v>
      </c>
      <c r="AI121" s="24">
        <f t="shared" si="73"/>
        <v>0</v>
      </c>
      <c r="AJ121" s="23">
        <f>AJ126</f>
        <v>0</v>
      </c>
      <c r="AK121" s="24">
        <f t="shared" si="74"/>
        <v>0</v>
      </c>
      <c r="AL121" s="23">
        <f>AL126</f>
        <v>0</v>
      </c>
      <c r="AM121" s="24">
        <f t="shared" si="75"/>
        <v>0</v>
      </c>
      <c r="AN121" s="23">
        <f>AN126</f>
        <v>0</v>
      </c>
      <c r="AO121" s="24">
        <f t="shared" si="76"/>
        <v>0</v>
      </c>
      <c r="AP121" s="23">
        <f>AP126</f>
        <v>0</v>
      </c>
      <c r="AQ121" s="24">
        <f t="shared" si="77"/>
        <v>0</v>
      </c>
      <c r="AR121" s="23">
        <f>AR126</f>
        <v>0</v>
      </c>
      <c r="AS121" s="24">
        <f t="shared" si="78"/>
        <v>0</v>
      </c>
      <c r="AT121" s="24">
        <f>AT126</f>
        <v>0</v>
      </c>
      <c r="AU121" s="24">
        <f t="shared" si="79"/>
        <v>0</v>
      </c>
      <c r="AV121" s="24">
        <f>AV126</f>
        <v>0</v>
      </c>
      <c r="AW121" s="24">
        <f t="shared" si="80"/>
        <v>0</v>
      </c>
      <c r="AX121" s="24">
        <f>AX126</f>
        <v>0</v>
      </c>
      <c r="AY121" s="24">
        <f t="shared" si="81"/>
        <v>0</v>
      </c>
      <c r="AZ121" s="24">
        <f>AZ126</f>
        <v>0</v>
      </c>
      <c r="BA121" s="24">
        <f t="shared" si="82"/>
        <v>0</v>
      </c>
      <c r="BB121" s="24">
        <f>BB126</f>
        <v>0</v>
      </c>
      <c r="BC121" s="24">
        <f t="shared" si="83"/>
        <v>0</v>
      </c>
      <c r="BD121" s="24">
        <f>BD126</f>
        <v>0</v>
      </c>
      <c r="BE121" s="23">
        <f>BE126</f>
        <v>0</v>
      </c>
      <c r="BF121" s="24">
        <f t="shared" si="84"/>
        <v>0</v>
      </c>
      <c r="BG121" s="23">
        <f>BG126</f>
        <v>0</v>
      </c>
      <c r="BH121" s="24">
        <f t="shared" si="85"/>
        <v>0</v>
      </c>
      <c r="BI121" s="23">
        <f>BI126</f>
        <v>0</v>
      </c>
      <c r="BJ121" s="24">
        <f t="shared" si="86"/>
        <v>0</v>
      </c>
      <c r="BK121" s="23">
        <f>BK126</f>
        <v>0</v>
      </c>
      <c r="BL121" s="24">
        <f t="shared" si="87"/>
        <v>0</v>
      </c>
      <c r="BM121" s="23">
        <f>BM126</f>
        <v>0</v>
      </c>
      <c r="BN121" s="25">
        <f t="shared" si="88"/>
        <v>0</v>
      </c>
      <c r="BO121" s="24">
        <f>BO126</f>
        <v>0</v>
      </c>
      <c r="BP121" s="24">
        <f t="shared" si="89"/>
        <v>0</v>
      </c>
      <c r="BQ121" s="24">
        <f>BQ126</f>
        <v>0</v>
      </c>
      <c r="BR121" s="24">
        <f t="shared" si="90"/>
        <v>0</v>
      </c>
      <c r="BS121" s="24">
        <f>BS126</f>
        <v>0</v>
      </c>
      <c r="BT121" s="24">
        <f t="shared" si="91"/>
        <v>0</v>
      </c>
      <c r="BU121" s="24">
        <f>BU126</f>
        <v>0</v>
      </c>
      <c r="BV121" s="24">
        <f t="shared" si="92"/>
        <v>0</v>
      </c>
      <c r="BW121" s="1"/>
      <c r="BX121" s="1"/>
      <c r="BY121" s="39"/>
    </row>
    <row r="122" ht="64.5" customHeight="1">
      <c r="A122" s="20" t="s">
        <v>143</v>
      </c>
      <c r="B122" s="37" t="s">
        <v>144</v>
      </c>
      <c r="C122" s="66" t="s">
        <v>39</v>
      </c>
      <c r="D122" s="23">
        <v>65230</v>
      </c>
      <c r="E122" s="23">
        <v>21189.879000000001</v>
      </c>
      <c r="F122" s="24">
        <f t="shared" si="93"/>
        <v>86419.879000000001</v>
      </c>
      <c r="G122" s="23"/>
      <c r="H122" s="24">
        <f t="shared" si="94"/>
        <v>86419.879000000001</v>
      </c>
      <c r="I122" s="23"/>
      <c r="J122" s="24">
        <f t="shared" si="95"/>
        <v>86419.879000000001</v>
      </c>
      <c r="K122" s="23"/>
      <c r="L122" s="24">
        <f t="shared" si="96"/>
        <v>86419.879000000001</v>
      </c>
      <c r="M122" s="23"/>
      <c r="N122" s="24">
        <f t="shared" si="97"/>
        <v>86419.879000000001</v>
      </c>
      <c r="O122" s="23"/>
      <c r="P122" s="24">
        <f t="shared" si="98"/>
        <v>86419.879000000001</v>
      </c>
      <c r="Q122" s="23">
        <v>-70907.100999999995</v>
      </c>
      <c r="R122" s="24">
        <f t="shared" si="99"/>
        <v>15512.778000000006</v>
      </c>
      <c r="S122" s="24"/>
      <c r="T122" s="24">
        <f t="shared" si="100"/>
        <v>15512.778000000006</v>
      </c>
      <c r="U122" s="24"/>
      <c r="V122" s="24">
        <f t="shared" si="101"/>
        <v>15512.778000000006</v>
      </c>
      <c r="W122" s="24"/>
      <c r="X122" s="24">
        <f t="shared" si="102"/>
        <v>15512.778000000006</v>
      </c>
      <c r="Y122" s="24"/>
      <c r="Z122" s="24">
        <f t="shared" si="103"/>
        <v>15512.778000000006</v>
      </c>
      <c r="AA122" s="24"/>
      <c r="AB122" s="24">
        <f t="shared" si="104"/>
        <v>15512.778000000006</v>
      </c>
      <c r="AC122" s="24"/>
      <c r="AD122" s="24">
        <f t="shared" si="71"/>
        <v>15512.778000000006</v>
      </c>
      <c r="AE122" s="24">
        <v>0</v>
      </c>
      <c r="AF122" s="23"/>
      <c r="AG122" s="24">
        <f t="shared" si="72"/>
        <v>0</v>
      </c>
      <c r="AH122" s="23">
        <v>73749.5</v>
      </c>
      <c r="AI122" s="24">
        <f t="shared" si="73"/>
        <v>73749.5</v>
      </c>
      <c r="AJ122" s="23"/>
      <c r="AK122" s="24">
        <f t="shared" si="74"/>
        <v>73749.5</v>
      </c>
      <c r="AL122" s="23"/>
      <c r="AM122" s="24">
        <f t="shared" si="75"/>
        <v>73749.5</v>
      </c>
      <c r="AN122" s="23"/>
      <c r="AO122" s="24">
        <f t="shared" si="76"/>
        <v>73749.5</v>
      </c>
      <c r="AP122" s="23"/>
      <c r="AQ122" s="24">
        <f t="shared" si="77"/>
        <v>73749.5</v>
      </c>
      <c r="AR122" s="23">
        <v>70907.100999999995</v>
      </c>
      <c r="AS122" s="24">
        <f t="shared" si="78"/>
        <v>144656.601</v>
      </c>
      <c r="AT122" s="24"/>
      <c r="AU122" s="24">
        <f t="shared" si="79"/>
        <v>144656.601</v>
      </c>
      <c r="AV122" s="24"/>
      <c r="AW122" s="24">
        <f t="shared" si="80"/>
        <v>144656.601</v>
      </c>
      <c r="AX122" s="24"/>
      <c r="AY122" s="24">
        <f t="shared" si="81"/>
        <v>144656.601</v>
      </c>
      <c r="AZ122" s="24"/>
      <c r="BA122" s="24">
        <f t="shared" si="82"/>
        <v>144656.601</v>
      </c>
      <c r="BB122" s="24"/>
      <c r="BC122" s="24">
        <f t="shared" si="83"/>
        <v>144656.601</v>
      </c>
      <c r="BD122" s="24">
        <v>0</v>
      </c>
      <c r="BE122" s="23"/>
      <c r="BF122" s="24">
        <f t="shared" si="84"/>
        <v>0</v>
      </c>
      <c r="BG122" s="23"/>
      <c r="BH122" s="24">
        <f t="shared" si="85"/>
        <v>0</v>
      </c>
      <c r="BI122" s="23"/>
      <c r="BJ122" s="24">
        <f t="shared" si="86"/>
        <v>0</v>
      </c>
      <c r="BK122" s="23"/>
      <c r="BL122" s="24">
        <f t="shared" si="87"/>
        <v>0</v>
      </c>
      <c r="BM122" s="23"/>
      <c r="BN122" s="25">
        <f t="shared" si="88"/>
        <v>0</v>
      </c>
      <c r="BO122" s="24"/>
      <c r="BP122" s="24">
        <f t="shared" si="89"/>
        <v>0</v>
      </c>
      <c r="BQ122" s="24"/>
      <c r="BR122" s="24">
        <f t="shared" si="90"/>
        <v>0</v>
      </c>
      <c r="BS122" s="24"/>
      <c r="BT122" s="24">
        <f t="shared" si="91"/>
        <v>0</v>
      </c>
      <c r="BU122" s="24"/>
      <c r="BV122" s="24">
        <f t="shared" si="92"/>
        <v>0</v>
      </c>
      <c r="BW122" s="4" t="s">
        <v>145</v>
      </c>
      <c r="BY122" s="39"/>
    </row>
    <row r="123" ht="51.75">
      <c r="A123" s="20" t="s">
        <v>146</v>
      </c>
      <c r="B123" s="21" t="s">
        <v>147</v>
      </c>
      <c r="C123" s="66" t="s">
        <v>148</v>
      </c>
      <c r="D123" s="23">
        <v>360031.59999999998</v>
      </c>
      <c r="E123" s="23">
        <v>-50000</v>
      </c>
      <c r="F123" s="24">
        <f t="shared" si="93"/>
        <v>310031.59999999998</v>
      </c>
      <c r="G123" s="23">
        <f>17562.98+5713.793-200000</f>
        <v>-176723.22700000001</v>
      </c>
      <c r="H123" s="24">
        <f t="shared" si="94"/>
        <v>133308.37299999996</v>
      </c>
      <c r="I123" s="23"/>
      <c r="J123" s="24">
        <f t="shared" si="95"/>
        <v>133308.37299999996</v>
      </c>
      <c r="K123" s="23">
        <v>-123523.57000000001</v>
      </c>
      <c r="L123" s="24">
        <f t="shared" si="96"/>
        <v>9784.8029999999562</v>
      </c>
      <c r="M123" s="23"/>
      <c r="N123" s="24">
        <f t="shared" si="97"/>
        <v>9784.8029999999562</v>
      </c>
      <c r="O123" s="23"/>
      <c r="P123" s="24">
        <f t="shared" si="98"/>
        <v>9784.8029999999562</v>
      </c>
      <c r="Q123" s="23">
        <v>-9784.8029999999999</v>
      </c>
      <c r="R123" s="24">
        <f t="shared" si="99"/>
        <v>-4.3655745685100555e-11</v>
      </c>
      <c r="S123" s="24"/>
      <c r="T123" s="24">
        <f t="shared" si="100"/>
        <v>-4.3655745685100555e-11</v>
      </c>
      <c r="U123" s="24"/>
      <c r="V123" s="24">
        <f t="shared" si="101"/>
        <v>-4.3655745685100555e-11</v>
      </c>
      <c r="W123" s="24"/>
      <c r="X123" s="24">
        <f t="shared" si="102"/>
        <v>-4.3655745685100555e-11</v>
      </c>
      <c r="Y123" s="24"/>
      <c r="Z123" s="24">
        <f t="shared" si="103"/>
        <v>-4.3655745685100555e-11</v>
      </c>
      <c r="AA123" s="24"/>
      <c r="AB123" s="24">
        <f t="shared" si="104"/>
        <v>-4.3655745685100555e-11</v>
      </c>
      <c r="AC123" s="24"/>
      <c r="AD123" s="24">
        <f t="shared" si="71"/>
        <v>-4.3655745685100555e-11</v>
      </c>
      <c r="AE123" s="24">
        <v>87519</v>
      </c>
      <c r="AF123" s="23">
        <v>67940.256999999998</v>
      </c>
      <c r="AG123" s="24">
        <f t="shared" si="72"/>
        <v>155459.25699999998</v>
      </c>
      <c r="AH123" s="23">
        <v>200000</v>
      </c>
      <c r="AI123" s="24">
        <f t="shared" si="73"/>
        <v>355459.25699999998</v>
      </c>
      <c r="AJ123" s="23">
        <v>123523.57000000001</v>
      </c>
      <c r="AK123" s="24">
        <f t="shared" si="74"/>
        <v>478982.82699999999</v>
      </c>
      <c r="AL123" s="23"/>
      <c r="AM123" s="24">
        <f t="shared" si="75"/>
        <v>478982.82699999999</v>
      </c>
      <c r="AN123" s="23"/>
      <c r="AO123" s="24">
        <f t="shared" si="76"/>
        <v>478982.82699999999</v>
      </c>
      <c r="AP123" s="23"/>
      <c r="AQ123" s="24">
        <f t="shared" si="77"/>
        <v>478982.82699999999</v>
      </c>
      <c r="AR123" s="23">
        <v>9784.8029999999999</v>
      </c>
      <c r="AS123" s="24">
        <f t="shared" si="78"/>
        <v>488767.63</v>
      </c>
      <c r="AT123" s="24"/>
      <c r="AU123" s="24">
        <f t="shared" si="79"/>
        <v>488767.63</v>
      </c>
      <c r="AV123" s="24"/>
      <c r="AW123" s="24">
        <f t="shared" si="80"/>
        <v>488767.63</v>
      </c>
      <c r="AX123" s="24"/>
      <c r="AY123" s="24">
        <f t="shared" si="81"/>
        <v>488767.63</v>
      </c>
      <c r="AZ123" s="24"/>
      <c r="BA123" s="24">
        <f t="shared" si="82"/>
        <v>488767.63</v>
      </c>
      <c r="BB123" s="24"/>
      <c r="BC123" s="24">
        <f t="shared" si="83"/>
        <v>488767.63</v>
      </c>
      <c r="BD123" s="24">
        <v>0</v>
      </c>
      <c r="BE123" s="23"/>
      <c r="BF123" s="24">
        <f t="shared" si="84"/>
        <v>0</v>
      </c>
      <c r="BG123" s="23"/>
      <c r="BH123" s="24">
        <f t="shared" si="85"/>
        <v>0</v>
      </c>
      <c r="BI123" s="23"/>
      <c r="BJ123" s="24">
        <f t="shared" si="86"/>
        <v>0</v>
      </c>
      <c r="BK123" s="23"/>
      <c r="BL123" s="24">
        <f t="shared" si="87"/>
        <v>0</v>
      </c>
      <c r="BM123" s="23"/>
      <c r="BN123" s="25">
        <f t="shared" si="88"/>
        <v>0</v>
      </c>
      <c r="BO123" s="24"/>
      <c r="BP123" s="24">
        <f t="shared" si="89"/>
        <v>0</v>
      </c>
      <c r="BQ123" s="24"/>
      <c r="BR123" s="24">
        <f t="shared" si="90"/>
        <v>0</v>
      </c>
      <c r="BS123" s="24"/>
      <c r="BT123" s="24">
        <f t="shared" si="91"/>
        <v>0</v>
      </c>
      <c r="BU123" s="24"/>
      <c r="BV123" s="24">
        <f t="shared" si="92"/>
        <v>0</v>
      </c>
      <c r="BW123" s="4" t="s">
        <v>149</v>
      </c>
      <c r="BY123" s="39"/>
    </row>
    <row r="124" ht="51.75">
      <c r="A124" s="20" t="s">
        <v>150</v>
      </c>
      <c r="B124" s="73" t="s">
        <v>151</v>
      </c>
      <c r="C124" s="37" t="s">
        <v>148</v>
      </c>
      <c r="D124" s="23">
        <f>D126</f>
        <v>226860</v>
      </c>
      <c r="E124" s="23">
        <f>E126</f>
        <v>0</v>
      </c>
      <c r="F124" s="24">
        <f t="shared" si="93"/>
        <v>226860</v>
      </c>
      <c r="G124" s="23">
        <f>G126</f>
        <v>0</v>
      </c>
      <c r="H124" s="24">
        <f t="shared" si="94"/>
        <v>226860</v>
      </c>
      <c r="I124" s="23">
        <f>I126</f>
        <v>0</v>
      </c>
      <c r="J124" s="24">
        <f t="shared" si="95"/>
        <v>226860</v>
      </c>
      <c r="K124" s="23">
        <f>K126</f>
        <v>0</v>
      </c>
      <c r="L124" s="24">
        <f t="shared" si="96"/>
        <v>226860</v>
      </c>
      <c r="M124" s="23">
        <f>M126</f>
        <v>0</v>
      </c>
      <c r="N124" s="24">
        <f t="shared" si="97"/>
        <v>226860</v>
      </c>
      <c r="O124" s="23">
        <f>O126</f>
        <v>0</v>
      </c>
      <c r="P124" s="24">
        <f t="shared" si="98"/>
        <v>226860</v>
      </c>
      <c r="Q124" s="23">
        <f>Q126</f>
        <v>0</v>
      </c>
      <c r="R124" s="24">
        <f t="shared" si="99"/>
        <v>226860</v>
      </c>
      <c r="S124" s="24">
        <f>S126</f>
        <v>0</v>
      </c>
      <c r="T124" s="24">
        <f t="shared" si="100"/>
        <v>226860</v>
      </c>
      <c r="U124" s="24">
        <f>U126</f>
        <v>0</v>
      </c>
      <c r="V124" s="24">
        <f t="shared" si="101"/>
        <v>226860</v>
      </c>
      <c r="W124" s="24">
        <f>W126</f>
        <v>0</v>
      </c>
      <c r="X124" s="24">
        <f t="shared" si="102"/>
        <v>226860</v>
      </c>
      <c r="Y124" s="24">
        <f>Y126</f>
        <v>0</v>
      </c>
      <c r="Z124" s="24">
        <f t="shared" si="103"/>
        <v>226860</v>
      </c>
      <c r="AA124" s="24">
        <f>AA126</f>
        <v>0</v>
      </c>
      <c r="AB124" s="24">
        <f t="shared" si="104"/>
        <v>226860</v>
      </c>
      <c r="AC124" s="24">
        <f>AC126</f>
        <v>0</v>
      </c>
      <c r="AD124" s="24">
        <f t="shared" si="71"/>
        <v>226860</v>
      </c>
      <c r="AE124" s="24">
        <f>AE126</f>
        <v>0</v>
      </c>
      <c r="AF124" s="23">
        <f>AF126</f>
        <v>0</v>
      </c>
      <c r="AG124" s="24">
        <f t="shared" si="72"/>
        <v>0</v>
      </c>
      <c r="AH124" s="23">
        <f>AH126</f>
        <v>0</v>
      </c>
      <c r="AI124" s="24">
        <f t="shared" si="73"/>
        <v>0</v>
      </c>
      <c r="AJ124" s="23">
        <f>AJ126</f>
        <v>0</v>
      </c>
      <c r="AK124" s="24">
        <f t="shared" si="74"/>
        <v>0</v>
      </c>
      <c r="AL124" s="23">
        <f>AL126</f>
        <v>0</v>
      </c>
      <c r="AM124" s="24">
        <f t="shared" si="75"/>
        <v>0</v>
      </c>
      <c r="AN124" s="23">
        <f>AN126</f>
        <v>0</v>
      </c>
      <c r="AO124" s="24">
        <f t="shared" si="76"/>
        <v>0</v>
      </c>
      <c r="AP124" s="23">
        <f>AP126</f>
        <v>0</v>
      </c>
      <c r="AQ124" s="24">
        <f t="shared" si="77"/>
        <v>0</v>
      </c>
      <c r="AR124" s="23">
        <f>AR126</f>
        <v>0</v>
      </c>
      <c r="AS124" s="24">
        <f t="shared" si="78"/>
        <v>0</v>
      </c>
      <c r="AT124" s="24">
        <f>AT126</f>
        <v>0</v>
      </c>
      <c r="AU124" s="24">
        <f t="shared" si="79"/>
        <v>0</v>
      </c>
      <c r="AV124" s="24">
        <f>AV126</f>
        <v>0</v>
      </c>
      <c r="AW124" s="24">
        <f t="shared" si="80"/>
        <v>0</v>
      </c>
      <c r="AX124" s="24">
        <f>AX126</f>
        <v>0</v>
      </c>
      <c r="AY124" s="24">
        <f t="shared" si="81"/>
        <v>0</v>
      </c>
      <c r="AZ124" s="24">
        <f>AZ126</f>
        <v>0</v>
      </c>
      <c r="BA124" s="24">
        <f t="shared" si="82"/>
        <v>0</v>
      </c>
      <c r="BB124" s="24">
        <f>BB126</f>
        <v>0</v>
      </c>
      <c r="BC124" s="24">
        <f t="shared" si="83"/>
        <v>0</v>
      </c>
      <c r="BD124" s="24">
        <f>BD126</f>
        <v>0</v>
      </c>
      <c r="BE124" s="23">
        <f>BE126</f>
        <v>0</v>
      </c>
      <c r="BF124" s="24">
        <f t="shared" si="84"/>
        <v>0</v>
      </c>
      <c r="BG124" s="23">
        <f>BG126</f>
        <v>0</v>
      </c>
      <c r="BH124" s="24">
        <f t="shared" si="85"/>
        <v>0</v>
      </c>
      <c r="BI124" s="23">
        <f>BI126</f>
        <v>0</v>
      </c>
      <c r="BJ124" s="24">
        <f t="shared" si="86"/>
        <v>0</v>
      </c>
      <c r="BK124" s="23">
        <f>BK126</f>
        <v>0</v>
      </c>
      <c r="BL124" s="24">
        <f t="shared" si="87"/>
        <v>0</v>
      </c>
      <c r="BM124" s="23">
        <f>BM126</f>
        <v>0</v>
      </c>
      <c r="BN124" s="25">
        <f t="shared" si="88"/>
        <v>0</v>
      </c>
      <c r="BO124" s="24">
        <f>BO126</f>
        <v>0</v>
      </c>
      <c r="BP124" s="24">
        <f t="shared" si="89"/>
        <v>0</v>
      </c>
      <c r="BQ124" s="24">
        <f>BQ126</f>
        <v>0</v>
      </c>
      <c r="BR124" s="24">
        <f t="shared" si="90"/>
        <v>0</v>
      </c>
      <c r="BS124" s="24">
        <f>BS126</f>
        <v>0</v>
      </c>
      <c r="BT124" s="24">
        <f t="shared" si="91"/>
        <v>0</v>
      </c>
      <c r="BU124" s="24">
        <f>BU126</f>
        <v>0</v>
      </c>
      <c r="BV124" s="24">
        <f t="shared" si="92"/>
        <v>0</v>
      </c>
      <c r="BY124" s="39"/>
    </row>
    <row r="125" ht="17.25">
      <c r="A125" s="20"/>
      <c r="B125" s="37" t="s">
        <v>31</v>
      </c>
      <c r="C125" s="37"/>
      <c r="D125" s="23"/>
      <c r="E125" s="23"/>
      <c r="F125" s="24"/>
      <c r="G125" s="23"/>
      <c r="H125" s="24"/>
      <c r="I125" s="23"/>
      <c r="J125" s="24"/>
      <c r="K125" s="23"/>
      <c r="L125" s="24"/>
      <c r="M125" s="23"/>
      <c r="N125" s="24"/>
      <c r="O125" s="23"/>
      <c r="P125" s="24"/>
      <c r="Q125" s="23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3"/>
      <c r="AG125" s="24"/>
      <c r="AH125" s="23"/>
      <c r="AI125" s="24"/>
      <c r="AJ125" s="23"/>
      <c r="AK125" s="24"/>
      <c r="AL125" s="23"/>
      <c r="AM125" s="24"/>
      <c r="AN125" s="23"/>
      <c r="AO125" s="24"/>
      <c r="AP125" s="23"/>
      <c r="AQ125" s="24"/>
      <c r="AR125" s="23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3"/>
      <c r="BF125" s="24"/>
      <c r="BG125" s="23"/>
      <c r="BH125" s="24"/>
      <c r="BI125" s="23"/>
      <c r="BJ125" s="24"/>
      <c r="BK125" s="23"/>
      <c r="BL125" s="24"/>
      <c r="BM125" s="23"/>
      <c r="BN125" s="25"/>
      <c r="BO125" s="24"/>
      <c r="BP125" s="24"/>
      <c r="BQ125" s="24"/>
      <c r="BR125" s="24"/>
      <c r="BS125" s="24"/>
      <c r="BT125" s="24"/>
      <c r="BU125" s="24"/>
      <c r="BV125" s="24"/>
      <c r="BY125" s="39"/>
    </row>
    <row r="126" ht="17.25">
      <c r="A126" s="20"/>
      <c r="B126" s="73" t="s">
        <v>34</v>
      </c>
      <c r="C126" s="58" t="s">
        <v>30</v>
      </c>
      <c r="D126" s="23">
        <v>226860</v>
      </c>
      <c r="E126" s="23"/>
      <c r="F126" s="24">
        <f t="shared" si="93"/>
        <v>226860</v>
      </c>
      <c r="G126" s="23"/>
      <c r="H126" s="24">
        <f t="shared" si="94"/>
        <v>226860</v>
      </c>
      <c r="I126" s="23"/>
      <c r="J126" s="24">
        <f t="shared" si="95"/>
        <v>226860</v>
      </c>
      <c r="K126" s="23"/>
      <c r="L126" s="24">
        <f t="shared" si="96"/>
        <v>226860</v>
      </c>
      <c r="M126" s="23"/>
      <c r="N126" s="24">
        <f t="shared" si="97"/>
        <v>226860</v>
      </c>
      <c r="O126" s="23"/>
      <c r="P126" s="24">
        <f t="shared" si="98"/>
        <v>226860</v>
      </c>
      <c r="Q126" s="23"/>
      <c r="R126" s="24">
        <f t="shared" si="99"/>
        <v>226860</v>
      </c>
      <c r="S126" s="24"/>
      <c r="T126" s="24">
        <f t="shared" si="100"/>
        <v>226860</v>
      </c>
      <c r="U126" s="24"/>
      <c r="V126" s="24">
        <f t="shared" si="101"/>
        <v>226860</v>
      </c>
      <c r="W126" s="24"/>
      <c r="X126" s="24">
        <f t="shared" si="102"/>
        <v>226860</v>
      </c>
      <c r="Y126" s="24"/>
      <c r="Z126" s="24">
        <f t="shared" si="103"/>
        <v>226860</v>
      </c>
      <c r="AA126" s="24"/>
      <c r="AB126" s="24">
        <f t="shared" si="104"/>
        <v>226860</v>
      </c>
      <c r="AC126" s="24"/>
      <c r="AD126" s="24">
        <f t="shared" si="71"/>
        <v>226860</v>
      </c>
      <c r="AE126" s="24">
        <v>0</v>
      </c>
      <c r="AF126" s="23"/>
      <c r="AG126" s="24">
        <f t="shared" si="72"/>
        <v>0</v>
      </c>
      <c r="AH126" s="23"/>
      <c r="AI126" s="24">
        <f t="shared" si="73"/>
        <v>0</v>
      </c>
      <c r="AJ126" s="23"/>
      <c r="AK126" s="24">
        <f t="shared" si="74"/>
        <v>0</v>
      </c>
      <c r="AL126" s="23"/>
      <c r="AM126" s="24">
        <f t="shared" si="75"/>
        <v>0</v>
      </c>
      <c r="AN126" s="23"/>
      <c r="AO126" s="24">
        <f t="shared" si="76"/>
        <v>0</v>
      </c>
      <c r="AP126" s="23"/>
      <c r="AQ126" s="24">
        <f t="shared" si="77"/>
        <v>0</v>
      </c>
      <c r="AR126" s="23"/>
      <c r="AS126" s="24">
        <f t="shared" si="78"/>
        <v>0</v>
      </c>
      <c r="AT126" s="24"/>
      <c r="AU126" s="24">
        <f t="shared" si="79"/>
        <v>0</v>
      </c>
      <c r="AV126" s="24"/>
      <c r="AW126" s="24">
        <f t="shared" si="80"/>
        <v>0</v>
      </c>
      <c r="AX126" s="24"/>
      <c r="AY126" s="24">
        <f t="shared" si="81"/>
        <v>0</v>
      </c>
      <c r="AZ126" s="24"/>
      <c r="BA126" s="24">
        <f t="shared" si="82"/>
        <v>0</v>
      </c>
      <c r="BB126" s="24"/>
      <c r="BC126" s="24">
        <f t="shared" si="83"/>
        <v>0</v>
      </c>
      <c r="BD126" s="24">
        <v>0</v>
      </c>
      <c r="BE126" s="23"/>
      <c r="BF126" s="24">
        <f t="shared" si="84"/>
        <v>0</v>
      </c>
      <c r="BG126" s="23"/>
      <c r="BH126" s="24">
        <f t="shared" si="85"/>
        <v>0</v>
      </c>
      <c r="BI126" s="23"/>
      <c r="BJ126" s="24">
        <f t="shared" si="86"/>
        <v>0</v>
      </c>
      <c r="BK126" s="23"/>
      <c r="BL126" s="24">
        <f t="shared" si="87"/>
        <v>0</v>
      </c>
      <c r="BM126" s="23"/>
      <c r="BN126" s="25">
        <f t="shared" si="88"/>
        <v>0</v>
      </c>
      <c r="BO126" s="24"/>
      <c r="BP126" s="24">
        <f t="shared" si="89"/>
        <v>0</v>
      </c>
      <c r="BQ126" s="24"/>
      <c r="BR126" s="24">
        <f t="shared" si="90"/>
        <v>0</v>
      </c>
      <c r="BS126" s="24"/>
      <c r="BT126" s="24">
        <f t="shared" si="91"/>
        <v>0</v>
      </c>
      <c r="BU126" s="24"/>
      <c r="BV126" s="24">
        <f t="shared" si="92"/>
        <v>0</v>
      </c>
      <c r="BW126" s="4" t="s">
        <v>152</v>
      </c>
      <c r="BY126" s="39"/>
    </row>
    <row r="127" ht="69">
      <c r="A127" s="20" t="s">
        <v>153</v>
      </c>
      <c r="B127" s="73" t="s">
        <v>154</v>
      </c>
      <c r="C127" s="37" t="s">
        <v>95</v>
      </c>
      <c r="D127" s="23"/>
      <c r="E127" s="23"/>
      <c r="F127" s="24"/>
      <c r="G127" s="23">
        <v>13660</v>
      </c>
      <c r="H127" s="24">
        <f t="shared" si="94"/>
        <v>13660</v>
      </c>
      <c r="I127" s="23"/>
      <c r="J127" s="24">
        <f t="shared" si="95"/>
        <v>13660</v>
      </c>
      <c r="K127" s="23"/>
      <c r="L127" s="24">
        <f t="shared" si="96"/>
        <v>13660</v>
      </c>
      <c r="M127" s="23"/>
      <c r="N127" s="24">
        <f t="shared" si="97"/>
        <v>13660</v>
      </c>
      <c r="O127" s="23"/>
      <c r="P127" s="24">
        <f t="shared" si="98"/>
        <v>13660</v>
      </c>
      <c r="Q127" s="23"/>
      <c r="R127" s="24">
        <f t="shared" si="99"/>
        <v>13660</v>
      </c>
      <c r="S127" s="24"/>
      <c r="T127" s="24">
        <f t="shared" si="100"/>
        <v>13660</v>
      </c>
      <c r="U127" s="24"/>
      <c r="V127" s="24">
        <f t="shared" si="101"/>
        <v>13660</v>
      </c>
      <c r="W127" s="24"/>
      <c r="X127" s="24">
        <f t="shared" si="102"/>
        <v>13660</v>
      </c>
      <c r="Y127" s="24"/>
      <c r="Z127" s="24">
        <f t="shared" si="103"/>
        <v>13660</v>
      </c>
      <c r="AA127" s="24"/>
      <c r="AB127" s="24">
        <f t="shared" si="104"/>
        <v>13660</v>
      </c>
      <c r="AC127" s="24"/>
      <c r="AD127" s="24">
        <f t="shared" si="71"/>
        <v>13660</v>
      </c>
      <c r="AE127" s="24"/>
      <c r="AF127" s="23"/>
      <c r="AG127" s="24"/>
      <c r="AH127" s="23"/>
      <c r="AI127" s="24">
        <f t="shared" si="73"/>
        <v>0</v>
      </c>
      <c r="AJ127" s="23"/>
      <c r="AK127" s="24">
        <f t="shared" si="74"/>
        <v>0</v>
      </c>
      <c r="AL127" s="23"/>
      <c r="AM127" s="24">
        <f t="shared" si="75"/>
        <v>0</v>
      </c>
      <c r="AN127" s="23"/>
      <c r="AO127" s="24">
        <f t="shared" si="76"/>
        <v>0</v>
      </c>
      <c r="AP127" s="23"/>
      <c r="AQ127" s="24">
        <f t="shared" si="77"/>
        <v>0</v>
      </c>
      <c r="AR127" s="23"/>
      <c r="AS127" s="24">
        <f t="shared" si="78"/>
        <v>0</v>
      </c>
      <c r="AT127" s="24"/>
      <c r="AU127" s="24">
        <f t="shared" si="79"/>
        <v>0</v>
      </c>
      <c r="AV127" s="24"/>
      <c r="AW127" s="24">
        <f t="shared" si="80"/>
        <v>0</v>
      </c>
      <c r="AX127" s="24"/>
      <c r="AY127" s="24">
        <f t="shared" si="81"/>
        <v>0</v>
      </c>
      <c r="AZ127" s="24"/>
      <c r="BA127" s="24">
        <f t="shared" si="82"/>
        <v>0</v>
      </c>
      <c r="BB127" s="24"/>
      <c r="BC127" s="24">
        <f t="shared" si="83"/>
        <v>0</v>
      </c>
      <c r="BD127" s="24"/>
      <c r="BE127" s="23"/>
      <c r="BF127" s="24"/>
      <c r="BG127" s="23"/>
      <c r="BH127" s="24">
        <f t="shared" si="85"/>
        <v>0</v>
      </c>
      <c r="BI127" s="23"/>
      <c r="BJ127" s="24">
        <f t="shared" si="86"/>
        <v>0</v>
      </c>
      <c r="BK127" s="23"/>
      <c r="BL127" s="24">
        <f t="shared" si="87"/>
        <v>0</v>
      </c>
      <c r="BM127" s="23"/>
      <c r="BN127" s="25">
        <f t="shared" si="88"/>
        <v>0</v>
      </c>
      <c r="BO127" s="24"/>
      <c r="BP127" s="24">
        <f t="shared" si="89"/>
        <v>0</v>
      </c>
      <c r="BQ127" s="24"/>
      <c r="BR127" s="24">
        <f t="shared" si="90"/>
        <v>0</v>
      </c>
      <c r="BS127" s="24"/>
      <c r="BT127" s="24">
        <f t="shared" si="91"/>
        <v>0</v>
      </c>
      <c r="BU127" s="24"/>
      <c r="BV127" s="24">
        <f t="shared" si="92"/>
        <v>0</v>
      </c>
      <c r="BW127" s="4" t="s">
        <v>155</v>
      </c>
      <c r="BY127" s="39"/>
    </row>
    <row r="128" ht="51.75">
      <c r="A128" s="20" t="s">
        <v>156</v>
      </c>
      <c r="B128" s="73" t="s">
        <v>157</v>
      </c>
      <c r="C128" s="37" t="s">
        <v>39</v>
      </c>
      <c r="D128" s="23"/>
      <c r="E128" s="23"/>
      <c r="F128" s="24"/>
      <c r="G128" s="23">
        <v>29.154</v>
      </c>
      <c r="H128" s="24">
        <f t="shared" si="94"/>
        <v>29.154</v>
      </c>
      <c r="I128" s="23"/>
      <c r="J128" s="24">
        <f t="shared" si="95"/>
        <v>29.154</v>
      </c>
      <c r="K128" s="23"/>
      <c r="L128" s="24">
        <f t="shared" si="96"/>
        <v>29.154</v>
      </c>
      <c r="M128" s="23"/>
      <c r="N128" s="24">
        <f t="shared" si="97"/>
        <v>29.154</v>
      </c>
      <c r="O128" s="23"/>
      <c r="P128" s="24">
        <f t="shared" si="98"/>
        <v>29.154</v>
      </c>
      <c r="Q128" s="23"/>
      <c r="R128" s="24">
        <f t="shared" si="99"/>
        <v>29.154</v>
      </c>
      <c r="S128" s="24"/>
      <c r="T128" s="24">
        <f t="shared" si="100"/>
        <v>29.154</v>
      </c>
      <c r="U128" s="24"/>
      <c r="V128" s="24">
        <f t="shared" si="101"/>
        <v>29.154</v>
      </c>
      <c r="W128" s="24"/>
      <c r="X128" s="24">
        <f t="shared" si="102"/>
        <v>29.154</v>
      </c>
      <c r="Y128" s="24"/>
      <c r="Z128" s="24">
        <f t="shared" si="103"/>
        <v>29.154</v>
      </c>
      <c r="AA128" s="24"/>
      <c r="AB128" s="24">
        <f t="shared" si="104"/>
        <v>29.154</v>
      </c>
      <c r="AC128" s="24"/>
      <c r="AD128" s="24">
        <f t="shared" si="71"/>
        <v>29.154</v>
      </c>
      <c r="AE128" s="24"/>
      <c r="AF128" s="23"/>
      <c r="AG128" s="24"/>
      <c r="AH128" s="23"/>
      <c r="AI128" s="24">
        <f t="shared" si="73"/>
        <v>0</v>
      </c>
      <c r="AJ128" s="23"/>
      <c r="AK128" s="24">
        <f t="shared" si="74"/>
        <v>0</v>
      </c>
      <c r="AL128" s="23"/>
      <c r="AM128" s="24">
        <f t="shared" si="75"/>
        <v>0</v>
      </c>
      <c r="AN128" s="23"/>
      <c r="AO128" s="24">
        <f t="shared" si="76"/>
        <v>0</v>
      </c>
      <c r="AP128" s="23"/>
      <c r="AQ128" s="24">
        <f t="shared" si="77"/>
        <v>0</v>
      </c>
      <c r="AR128" s="23"/>
      <c r="AS128" s="24">
        <f t="shared" si="78"/>
        <v>0</v>
      </c>
      <c r="AT128" s="24"/>
      <c r="AU128" s="24">
        <f t="shared" si="79"/>
        <v>0</v>
      </c>
      <c r="AV128" s="24"/>
      <c r="AW128" s="24">
        <f t="shared" si="80"/>
        <v>0</v>
      </c>
      <c r="AX128" s="24"/>
      <c r="AY128" s="24">
        <f t="shared" si="81"/>
        <v>0</v>
      </c>
      <c r="AZ128" s="24"/>
      <c r="BA128" s="24">
        <f t="shared" si="82"/>
        <v>0</v>
      </c>
      <c r="BB128" s="24"/>
      <c r="BC128" s="24">
        <f t="shared" si="83"/>
        <v>0</v>
      </c>
      <c r="BD128" s="24"/>
      <c r="BE128" s="23"/>
      <c r="BF128" s="24"/>
      <c r="BG128" s="23"/>
      <c r="BH128" s="24">
        <f t="shared" si="85"/>
        <v>0</v>
      </c>
      <c r="BI128" s="23"/>
      <c r="BJ128" s="24">
        <f t="shared" si="86"/>
        <v>0</v>
      </c>
      <c r="BK128" s="23"/>
      <c r="BL128" s="24">
        <f t="shared" si="87"/>
        <v>0</v>
      </c>
      <c r="BM128" s="23"/>
      <c r="BN128" s="25">
        <f t="shared" si="88"/>
        <v>0</v>
      </c>
      <c r="BO128" s="24"/>
      <c r="BP128" s="24">
        <f t="shared" si="89"/>
        <v>0</v>
      </c>
      <c r="BQ128" s="24"/>
      <c r="BR128" s="24">
        <f t="shared" si="90"/>
        <v>0</v>
      </c>
      <c r="BS128" s="24"/>
      <c r="BT128" s="24">
        <f t="shared" si="91"/>
        <v>0</v>
      </c>
      <c r="BU128" s="24"/>
      <c r="BV128" s="24">
        <f t="shared" si="92"/>
        <v>0</v>
      </c>
      <c r="BW128" s="4" t="s">
        <v>158</v>
      </c>
      <c r="BY128" s="39"/>
    </row>
    <row r="129" s="1" customFormat="1" ht="17.25">
      <c r="A129" s="20"/>
      <c r="B129" s="37" t="s">
        <v>159</v>
      </c>
      <c r="C129" s="58" t="s">
        <v>30</v>
      </c>
      <c r="D129" s="24">
        <f>D133+D134+D135+D136+D137+D138+D142+D146</f>
        <v>129061.20000000001</v>
      </c>
      <c r="E129" s="24">
        <f>E133+E134+E135+E136+E137+E138+E142+E146</f>
        <v>-1425.779</v>
      </c>
      <c r="F129" s="24">
        <f t="shared" si="93"/>
        <v>127635.42100000002</v>
      </c>
      <c r="G129" s="24">
        <f>G133+G134+G135+G136+G137+G138+G142+G146+G150+G151+G152</f>
        <v>24441.925999999999</v>
      </c>
      <c r="H129" s="24">
        <f t="shared" si="94"/>
        <v>152077.34700000001</v>
      </c>
      <c r="I129" s="24">
        <f>I133+I134+I135+I136+I137+I138+I142+I146+I150+I151+I152</f>
        <v>0</v>
      </c>
      <c r="J129" s="24">
        <f t="shared" si="95"/>
        <v>152077.34700000001</v>
      </c>
      <c r="K129" s="24">
        <f>K133+K134+K135+K136+K137+K138+K142+K146+K150+K151+K152</f>
        <v>659.62699999999995</v>
      </c>
      <c r="L129" s="24">
        <f t="shared" si="96"/>
        <v>152736.97400000002</v>
      </c>
      <c r="M129" s="24">
        <f>M133+M134+M135+M136+M137+M138+M142+M146+M150+M151+M152</f>
        <v>-5338.8189999999995</v>
      </c>
      <c r="N129" s="24">
        <f t="shared" si="97"/>
        <v>147398.15500000003</v>
      </c>
      <c r="O129" s="24">
        <f>O133+O134+O135+O136+O137+O138+O142+O146+O150+O151+O152</f>
        <v>-12.193</v>
      </c>
      <c r="P129" s="24">
        <f t="shared" si="98"/>
        <v>147385.96200000003</v>
      </c>
      <c r="Q129" s="24">
        <f>Q133+Q134+Q135+Q136+Q137+Q138+Q142+Q146+Q150+Q151+Q152+Q153</f>
        <v>-2.8421709430404007e-14</v>
      </c>
      <c r="R129" s="24">
        <f t="shared" si="99"/>
        <v>147385.96200000003</v>
      </c>
      <c r="S129" s="24">
        <f>S133+S134+S135+S136+S137+S138+S142+S146+S150+S151+S152+S153</f>
        <v>0</v>
      </c>
      <c r="T129" s="24">
        <f t="shared" si="100"/>
        <v>147385.96200000003</v>
      </c>
      <c r="U129" s="24">
        <f>U133+U134+U135+U136+U137+U138+U142+U146+U150+U151+U152+U153</f>
        <v>0</v>
      </c>
      <c r="V129" s="24">
        <f t="shared" si="101"/>
        <v>147385.96200000003</v>
      </c>
      <c r="W129" s="24">
        <f>W133+W134+W135+W136+W137+W138+W142+W146+W150+W151+W152+W153</f>
        <v>-68386.800000000003</v>
      </c>
      <c r="X129" s="24">
        <f t="shared" si="102"/>
        <v>78999.162000000026</v>
      </c>
      <c r="Y129" s="24">
        <f>Y133+Y134+Y135+Y136+Y137+Y138+Y142+Y146+Y150+Y151+Y152+Y153</f>
        <v>0</v>
      </c>
      <c r="Z129" s="24">
        <f t="shared" si="103"/>
        <v>78999.162000000026</v>
      </c>
      <c r="AA129" s="24">
        <f>AA133+AA134+AA135+AA136+AA137+AA138+AA142+AA146+AA150+AA151+AA152+AA153</f>
        <v>0</v>
      </c>
      <c r="AB129" s="24">
        <f t="shared" si="104"/>
        <v>78999.162000000026</v>
      </c>
      <c r="AC129" s="24">
        <f>AC133+AC134+AC135+AC136+AC137+AC138+AC142+AC146+AC150+AC151+AC152+AC153</f>
        <v>0</v>
      </c>
      <c r="AD129" s="24">
        <f t="shared" si="71"/>
        <v>78999.162000000026</v>
      </c>
      <c r="AE129" s="24">
        <f>AE133+AE134+AE135+AE136+AE137+AE138+AE142+AE146</f>
        <v>40592.799999999996</v>
      </c>
      <c r="AF129" s="24">
        <f>AF133+AF134+AF135+AF136+AF137+AF138+AF142+AF146</f>
        <v>0</v>
      </c>
      <c r="AG129" s="24">
        <f t="shared" si="72"/>
        <v>40592.799999999996</v>
      </c>
      <c r="AH129" s="24">
        <f>AH133+AH134+AH135+AH136+AH137+AH138+AH142+AH146+AH150+AH151+AH152</f>
        <v>0</v>
      </c>
      <c r="AI129" s="24">
        <f t="shared" si="73"/>
        <v>40592.799999999996</v>
      </c>
      <c r="AJ129" s="24">
        <f>AJ133+AJ134+AJ135+AJ136+AJ137+AJ138+AJ142+AJ146+AJ150+AJ151+AJ152</f>
        <v>0</v>
      </c>
      <c r="AK129" s="24">
        <f t="shared" si="74"/>
        <v>40592.799999999996</v>
      </c>
      <c r="AL129" s="24">
        <f>AL133+AL134+AL135+AL136+AL137+AL138+AL142+AL146+AL150+AL151+AL152</f>
        <v>0</v>
      </c>
      <c r="AM129" s="24">
        <f t="shared" si="75"/>
        <v>40592.799999999996</v>
      </c>
      <c r="AN129" s="24">
        <f>AN133+AN134+AN135+AN136+AN137+AN138+AN142+AN146+AN150+AN151+AN152</f>
        <v>1914</v>
      </c>
      <c r="AO129" s="24">
        <f t="shared" si="76"/>
        <v>42506.799999999996</v>
      </c>
      <c r="AP129" s="24">
        <f>AP133+AP134+AP135+AP136+AP137+AP138+AP142+AP146+AP150+AP151+AP152</f>
        <v>0</v>
      </c>
      <c r="AQ129" s="24">
        <f t="shared" si="77"/>
        <v>42506.799999999996</v>
      </c>
      <c r="AR129" s="24">
        <f>AR133+AR134+AR135+AR136+AR137+AR138+AR142+AR146+AR150+AR151+AR152+AR153</f>
        <v>537636.15800000005</v>
      </c>
      <c r="AS129" s="24">
        <f t="shared" si="78"/>
        <v>580142.9580000001</v>
      </c>
      <c r="AT129" s="24">
        <f>AT133+AT134+AT135+AT136+AT137+AT138+AT142+AT146+AT150+AT151+AT152+AT153</f>
        <v>-579.10000000000002</v>
      </c>
      <c r="AU129" s="24">
        <f t="shared" si="79"/>
        <v>579563.85800000012</v>
      </c>
      <c r="AV129" s="24">
        <f>AV133+AV134+AV135+AV136+AV137+AV138+AV142+AV146+AV150+AV151+AV152+AV153</f>
        <v>0</v>
      </c>
      <c r="AW129" s="24">
        <f t="shared" si="80"/>
        <v>579563.85800000012</v>
      </c>
      <c r="AX129" s="24">
        <f>AX133+AX134+AX135+AX136+AX137+AX138+AX142+AX146+AX150+AX151+AX152+AX153</f>
        <v>40832.110999999997</v>
      </c>
      <c r="AY129" s="24">
        <f t="shared" si="81"/>
        <v>620395.96900000016</v>
      </c>
      <c r="AZ129" s="24">
        <f>AZ133+AZ134+AZ135+AZ136+AZ137+AZ138+AZ142+AZ146+AZ150+AZ151+AZ152+AZ153</f>
        <v>0</v>
      </c>
      <c r="BA129" s="24">
        <f t="shared" si="82"/>
        <v>620395.96900000016</v>
      </c>
      <c r="BB129" s="24">
        <f>BB133+BB134+BB135+BB136+BB137+BB138+BB142+BB146+BB150+BB151+BB152+BB153</f>
        <v>0</v>
      </c>
      <c r="BC129" s="24">
        <f t="shared" si="83"/>
        <v>620395.96900000016</v>
      </c>
      <c r="BD129" s="24">
        <f>BD133+BD134+BD135+BD136+BD137+BD138+BD142+BD146</f>
        <v>10393.299999999999</v>
      </c>
      <c r="BE129" s="24">
        <f>BE133+BE134+BE135+BE136+BE137+BE138+BE142+BE146</f>
        <v>0</v>
      </c>
      <c r="BF129" s="24">
        <f t="shared" si="84"/>
        <v>10393.299999999999</v>
      </c>
      <c r="BG129" s="24">
        <f>BG133+BG134+BG135+BG136+BG137+BG138+BG142+BG146+BG150+BG151+BG152</f>
        <v>0</v>
      </c>
      <c r="BH129" s="24">
        <f t="shared" si="85"/>
        <v>10393.299999999999</v>
      </c>
      <c r="BI129" s="24">
        <f>BI133+BI134+BI135+BI136+BI137+BI138+BI142+BI146+BI150+BI151+BI152</f>
        <v>0</v>
      </c>
      <c r="BJ129" s="24">
        <f t="shared" si="86"/>
        <v>10393.299999999999</v>
      </c>
      <c r="BK129" s="24">
        <f>BK133+BK134+BK135+BK136+BK137+BK138+BK142+BK146+BK150+BK151+BK152</f>
        <v>0</v>
      </c>
      <c r="BL129" s="24">
        <f t="shared" si="87"/>
        <v>10393.299999999999</v>
      </c>
      <c r="BM129" s="24">
        <f>BM133+BM134+BM135+BM136+BM137+BM138+BM142+BM146+BM150+BM151+BM152+BM153</f>
        <v>0</v>
      </c>
      <c r="BN129" s="25">
        <f t="shared" si="88"/>
        <v>10393.299999999999</v>
      </c>
      <c r="BO129" s="24">
        <f>BO133+BO134+BO135+BO136+BO137+BO138+BO142+BO146+BO150+BO151+BO152+BO153</f>
        <v>0</v>
      </c>
      <c r="BP129" s="24">
        <f t="shared" si="89"/>
        <v>10393.299999999999</v>
      </c>
      <c r="BQ129" s="24">
        <f>BQ133+BQ134+BQ135+BQ136+BQ137+BQ138+BQ142+BQ146+BQ150+BQ151+BQ152+BQ153</f>
        <v>27554.688999999998</v>
      </c>
      <c r="BR129" s="24">
        <f t="shared" si="90"/>
        <v>37947.989000000001</v>
      </c>
      <c r="BS129" s="24">
        <f>BS133+BS134+BS135+BS136+BS137+BS138+BS142+BS146+BS150+BS151+BS152+BS153</f>
        <v>0</v>
      </c>
      <c r="BT129" s="24">
        <f t="shared" si="91"/>
        <v>37947.989000000001</v>
      </c>
      <c r="BU129" s="24">
        <f>BU133+BU134+BU135+BU136+BU137+BU138+BU142+BU146+BU150+BU151+BU152+BU153</f>
        <v>0</v>
      </c>
      <c r="BV129" s="24">
        <f t="shared" si="92"/>
        <v>37947.989000000001</v>
      </c>
      <c r="BW129" s="1"/>
      <c r="BX129" s="1"/>
      <c r="BY129" s="39"/>
    </row>
    <row r="130" s="1" customFormat="1" ht="17.25">
      <c r="A130" s="20"/>
      <c r="B130" s="21" t="s">
        <v>31</v>
      </c>
      <c r="C130" s="37"/>
      <c r="D130" s="23"/>
      <c r="E130" s="23"/>
      <c r="F130" s="24"/>
      <c r="G130" s="23"/>
      <c r="H130" s="24"/>
      <c r="I130" s="23"/>
      <c r="J130" s="24"/>
      <c r="K130" s="23"/>
      <c r="L130" s="24"/>
      <c r="M130" s="23"/>
      <c r="N130" s="24"/>
      <c r="O130" s="23"/>
      <c r="P130" s="24"/>
      <c r="Q130" s="23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3"/>
      <c r="AG130" s="24"/>
      <c r="AH130" s="23"/>
      <c r="AI130" s="24"/>
      <c r="AJ130" s="23"/>
      <c r="AK130" s="24"/>
      <c r="AL130" s="23"/>
      <c r="AM130" s="24"/>
      <c r="AN130" s="23"/>
      <c r="AO130" s="24"/>
      <c r="AP130" s="23"/>
      <c r="AQ130" s="24"/>
      <c r="AR130" s="23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3"/>
      <c r="BF130" s="24"/>
      <c r="BG130" s="23"/>
      <c r="BH130" s="24"/>
      <c r="BI130" s="23"/>
      <c r="BJ130" s="24"/>
      <c r="BK130" s="23"/>
      <c r="BL130" s="24"/>
      <c r="BM130" s="23"/>
      <c r="BN130" s="25"/>
      <c r="BO130" s="24"/>
      <c r="BP130" s="24"/>
      <c r="BQ130" s="24"/>
      <c r="BR130" s="24"/>
      <c r="BS130" s="24"/>
      <c r="BT130" s="24"/>
      <c r="BU130" s="24"/>
      <c r="BV130" s="24"/>
      <c r="BW130" s="1"/>
      <c r="BX130" s="1"/>
      <c r="BY130" s="39"/>
    </row>
    <row r="131" s="27" customFormat="1" ht="17.25" hidden="1">
      <c r="A131" s="28"/>
      <c r="B131" s="29" t="s">
        <v>32</v>
      </c>
      <c r="C131" s="75"/>
      <c r="D131" s="31">
        <f>D133+D134+D135+D136+D137+D140+D144+D148</f>
        <v>114489.2</v>
      </c>
      <c r="E131" s="31">
        <f>E133+E134+E135+E136+E137+E140+E144+E148</f>
        <v>-1425.779</v>
      </c>
      <c r="F131" s="32">
        <f t="shared" si="93"/>
        <v>113063.421</v>
      </c>
      <c r="G131" s="31">
        <f>G133+G134+G135+G136+G137+G140+G144+G148+G150+G151+G152</f>
        <v>24441.925999999999</v>
      </c>
      <c r="H131" s="32">
        <f t="shared" si="94"/>
        <v>137505.34700000001</v>
      </c>
      <c r="I131" s="31">
        <f>I133+I134+I135+I136+I137+I140+I144+I148+I150+I151+I152</f>
        <v>0</v>
      </c>
      <c r="J131" s="32">
        <f t="shared" si="95"/>
        <v>137505.34700000001</v>
      </c>
      <c r="K131" s="31">
        <f>K133+K134+K135+K136+K137+K140+K144+K148+K150+K151+K152</f>
        <v>659.62699999999995</v>
      </c>
      <c r="L131" s="32">
        <f t="shared" si="96"/>
        <v>138164.97400000002</v>
      </c>
      <c r="M131" s="31">
        <f>M133+M134+M135+M136+M137+M140+M144+M148+M150+M151+M152</f>
        <v>-5338.8189999999995</v>
      </c>
      <c r="N131" s="32">
        <f t="shared" si="97"/>
        <v>132826.15500000003</v>
      </c>
      <c r="O131" s="31">
        <f>O133+O134+O135+O136+O137+O140+O144+O148+O150+O151+O152</f>
        <v>-12.193</v>
      </c>
      <c r="P131" s="32">
        <f t="shared" si="98"/>
        <v>132813.96200000003</v>
      </c>
      <c r="Q131" s="31">
        <f>Q133+Q134+Q135+Q136+Q137+Q140+Q144+Q148+Q150+Q151+Q152+Q155</f>
        <v>-2.8421709430404007e-14</v>
      </c>
      <c r="R131" s="32">
        <f t="shared" si="99"/>
        <v>132813.96200000003</v>
      </c>
      <c r="S131" s="32">
        <f>S133+S134+S135+S136+S137+S140+S144+S148+S150+S151+S152+S155</f>
        <v>0</v>
      </c>
      <c r="T131" s="32">
        <f t="shared" si="100"/>
        <v>132813.96200000003</v>
      </c>
      <c r="U131" s="32">
        <f>U133+U134+U135+U136+U137+U140+U144+U148+U150+U151+U152+U155</f>
        <v>0</v>
      </c>
      <c r="V131" s="32">
        <f t="shared" si="101"/>
        <v>132813.96200000003</v>
      </c>
      <c r="W131" s="32">
        <f>W133+W134+W135+W136+W137+W140+W144+W148+W150+W151+W152+W155</f>
        <v>-68386.800000000003</v>
      </c>
      <c r="X131" s="32">
        <f t="shared" si="102"/>
        <v>64427.162000000026</v>
      </c>
      <c r="Y131" s="32">
        <f>Y133+Y134+Y135+Y136+Y137+Y140+Y144+Y148+Y150+Y151+Y152+Y155</f>
        <v>0</v>
      </c>
      <c r="Z131" s="32">
        <f t="shared" si="103"/>
        <v>64427.162000000026</v>
      </c>
      <c r="AA131" s="32">
        <f>AA133+AA134+AA135+AA136+AA137+AA140+AA144+AA148+AA150+AA151+AA152+AA155</f>
        <v>0</v>
      </c>
      <c r="AB131" s="32">
        <f t="shared" si="104"/>
        <v>64427.162000000026</v>
      </c>
      <c r="AC131" s="32">
        <f>AC133+AC134+AC135+AC136+AC137+AC140+AC144+AC148+AC150+AC151+AC152+AC155</f>
        <v>0</v>
      </c>
      <c r="AD131" s="32">
        <f t="shared" si="71"/>
        <v>64427.162000000026</v>
      </c>
      <c r="AE131" s="32">
        <f>AE133+AE134+AE135+AE136+AE137+AE140+AE144+AE148</f>
        <v>0</v>
      </c>
      <c r="AF131" s="31">
        <f>AF133+AF134+AF135+AF136+AF137+AF140+AF144+AF148</f>
        <v>0</v>
      </c>
      <c r="AG131" s="32">
        <f t="shared" si="72"/>
        <v>0</v>
      </c>
      <c r="AH131" s="31">
        <f>AH133+AH134+AH135+AH136+AH137+AH140+AH144+AH148+AH150+AH151+AH152</f>
        <v>0</v>
      </c>
      <c r="AI131" s="32">
        <f t="shared" si="73"/>
        <v>0</v>
      </c>
      <c r="AJ131" s="31">
        <f>AJ133+AJ134+AJ135+AJ136+AJ137+AJ140+AJ144+AJ148+AJ150+AJ151+AJ152</f>
        <v>0</v>
      </c>
      <c r="AK131" s="32">
        <f t="shared" si="74"/>
        <v>0</v>
      </c>
      <c r="AL131" s="31">
        <f>AL133+AL134+AL135+AL136+AL137+AL140+AL144+AL148+AL150+AL151+AL152</f>
        <v>0</v>
      </c>
      <c r="AM131" s="32">
        <f t="shared" si="75"/>
        <v>0</v>
      </c>
      <c r="AN131" s="31">
        <f>AN133+AN134+AN135+AN136+AN137+AN140+AN144+AN148+AN150+AN151+AN152</f>
        <v>1914</v>
      </c>
      <c r="AO131" s="32">
        <f t="shared" si="76"/>
        <v>1914</v>
      </c>
      <c r="AP131" s="31">
        <f>AP133+AP134+AP135+AP136+AP137+AP140+AP144+AP148+AP150+AP151+AP152</f>
        <v>0</v>
      </c>
      <c r="AQ131" s="32">
        <f t="shared" si="77"/>
        <v>1914</v>
      </c>
      <c r="AR131" s="31">
        <f>AR133+AR134+AR135+AR136+AR137+AR140+AR144+AR148+AR150+AR151+AR152+AR155</f>
        <v>458984.05900000001</v>
      </c>
      <c r="AS131" s="32">
        <f t="shared" si="78"/>
        <v>460898.05900000001</v>
      </c>
      <c r="AT131" s="32">
        <f>AT133+AT134+AT135+AT136+AT137+AT140+AT144+AT148+AT150+AT151+AT152+AT155</f>
        <v>-579.10000000000002</v>
      </c>
      <c r="AU131" s="32">
        <f t="shared" si="79"/>
        <v>460318.95900000003</v>
      </c>
      <c r="AV131" s="32">
        <f>AV133+AV134+AV135+AV136+AV137+AV140+AV144+AV148+AV150+AV151+AV152+AV155</f>
        <v>0</v>
      </c>
      <c r="AW131" s="32">
        <f t="shared" si="80"/>
        <v>460318.95900000003</v>
      </c>
      <c r="AX131" s="32">
        <f>AX133+AX134+AX135+AX136+AX137+AX140+AX144+AX148+AX150+AX151+AX152+AX155</f>
        <v>40832.110999999997</v>
      </c>
      <c r="AY131" s="32">
        <f t="shared" si="81"/>
        <v>501151.07000000001</v>
      </c>
      <c r="AZ131" s="32">
        <f>AZ133+AZ134+AZ135+AZ136+AZ137+AZ140+AZ144+AZ148+AZ150+AZ151+AZ152+AZ155</f>
        <v>0</v>
      </c>
      <c r="BA131" s="32">
        <f t="shared" si="82"/>
        <v>501151.07000000001</v>
      </c>
      <c r="BB131" s="32">
        <f>BB133+BB134+BB135+BB136+BB137+BB140+BB144+BB148+BB150+BB151+BB152+BB155</f>
        <v>0</v>
      </c>
      <c r="BC131" s="32">
        <f t="shared" si="83"/>
        <v>501151.07000000001</v>
      </c>
      <c r="BD131" s="32">
        <f>BD133+BD134+BD135+BD136+BD137+BD140+BD144+BD148</f>
        <v>0</v>
      </c>
      <c r="BE131" s="31">
        <f>BE133+BE134+BE135+BE136+BE137+BE140+BE144+BE148</f>
        <v>0</v>
      </c>
      <c r="BF131" s="32">
        <f t="shared" si="84"/>
        <v>0</v>
      </c>
      <c r="BG131" s="31">
        <f>BG133+BG134+BG135+BG136+BG137+BG140+BG144+BG148+BG150+BG151+BG152</f>
        <v>0</v>
      </c>
      <c r="BH131" s="32">
        <f t="shared" si="85"/>
        <v>0</v>
      </c>
      <c r="BI131" s="31">
        <f>BI133+BI134+BI135+BI136+BI137+BI140+BI144+BI148+BI150+BI151+BI152</f>
        <v>0</v>
      </c>
      <c r="BJ131" s="32">
        <f t="shared" si="86"/>
        <v>0</v>
      </c>
      <c r="BK131" s="31">
        <f>BK133+BK134+BK135+BK136+BK137+BK140+BK144+BK148+BK150+BK151+BK152</f>
        <v>0</v>
      </c>
      <c r="BL131" s="32">
        <f t="shared" si="87"/>
        <v>0</v>
      </c>
      <c r="BM131" s="31">
        <f>BM133+BM134+BM135+BM136+BM137+BM140+BM144+BM148+BM150+BM151+BM152+BM155</f>
        <v>0</v>
      </c>
      <c r="BN131" s="33">
        <f t="shared" si="88"/>
        <v>0</v>
      </c>
      <c r="BO131" s="32">
        <f>BO133+BO134+BO135+BO136+BO137+BO140+BO144+BO148+BO150+BO151+BO152+BO155</f>
        <v>0</v>
      </c>
      <c r="BP131" s="32">
        <f t="shared" si="89"/>
        <v>0</v>
      </c>
      <c r="BQ131" s="32">
        <f>BQ133+BQ134+BQ135+BQ136+BQ137+BQ140+BQ144+BQ148+BQ150+BQ151+BQ152+BQ155</f>
        <v>27554.688999999998</v>
      </c>
      <c r="BR131" s="32">
        <f t="shared" si="90"/>
        <v>27554.688999999998</v>
      </c>
      <c r="BS131" s="32">
        <f>BS133+BS134+BS135+BS136+BS137+BS140+BS144+BS148+BS150+BS151+BS152+BS155</f>
        <v>0</v>
      </c>
      <c r="BT131" s="32">
        <f t="shared" si="91"/>
        <v>27554.688999999998</v>
      </c>
      <c r="BU131" s="32">
        <f>BU133+BU134+BU135+BU136+BU137+BU140+BU144+BU148+BU150+BU151+BU152+BU155</f>
        <v>0</v>
      </c>
      <c r="BV131" s="32">
        <f t="shared" si="92"/>
        <v>27554.688999999998</v>
      </c>
      <c r="BW131" s="34"/>
      <c r="BX131" s="35" t="s">
        <v>33</v>
      </c>
      <c r="BY131" s="36"/>
    </row>
    <row r="132" s="1" customFormat="1" ht="17.25">
      <c r="A132" s="20"/>
      <c r="B132" s="37" t="s">
        <v>160</v>
      </c>
      <c r="C132" s="58" t="s">
        <v>30</v>
      </c>
      <c r="D132" s="23">
        <f>D141+D145+D149</f>
        <v>14572.000000000002</v>
      </c>
      <c r="E132" s="23">
        <f>E141+E145+E149</f>
        <v>0</v>
      </c>
      <c r="F132" s="24">
        <f t="shared" si="93"/>
        <v>14572.000000000002</v>
      </c>
      <c r="G132" s="23">
        <f>G141+G145+G149</f>
        <v>0</v>
      </c>
      <c r="H132" s="24">
        <f t="shared" si="94"/>
        <v>14572.000000000002</v>
      </c>
      <c r="I132" s="23">
        <f>I141+I145+I149</f>
        <v>0</v>
      </c>
      <c r="J132" s="24">
        <f t="shared" si="95"/>
        <v>14572.000000000002</v>
      </c>
      <c r="K132" s="23">
        <f>K141+K145+K149</f>
        <v>0</v>
      </c>
      <c r="L132" s="24">
        <f t="shared" si="96"/>
        <v>14572.000000000002</v>
      </c>
      <c r="M132" s="23">
        <f>M141+M145+M149</f>
        <v>0</v>
      </c>
      <c r="N132" s="24">
        <f t="shared" si="97"/>
        <v>14572.000000000002</v>
      </c>
      <c r="O132" s="23">
        <f>O141+O145+O149</f>
        <v>0</v>
      </c>
      <c r="P132" s="24">
        <f t="shared" si="98"/>
        <v>14572.000000000002</v>
      </c>
      <c r="Q132" s="23">
        <f>Q141+Q145+Q149+Q156</f>
        <v>0</v>
      </c>
      <c r="R132" s="24">
        <f t="shared" si="99"/>
        <v>14572.000000000002</v>
      </c>
      <c r="S132" s="24">
        <f>S141+S145+S149+S156</f>
        <v>0</v>
      </c>
      <c r="T132" s="24">
        <f t="shared" si="100"/>
        <v>14572.000000000002</v>
      </c>
      <c r="U132" s="24">
        <f>U141+U145+U149+U156</f>
        <v>0</v>
      </c>
      <c r="V132" s="24">
        <f t="shared" si="101"/>
        <v>14572.000000000002</v>
      </c>
      <c r="W132" s="24">
        <f>W141+W145+W149+W156</f>
        <v>0</v>
      </c>
      <c r="X132" s="24">
        <f t="shared" si="102"/>
        <v>14572.000000000002</v>
      </c>
      <c r="Y132" s="24">
        <f>Y141+Y145+Y149+Y156</f>
        <v>0</v>
      </c>
      <c r="Z132" s="24">
        <f t="shared" si="103"/>
        <v>14572.000000000002</v>
      </c>
      <c r="AA132" s="24">
        <f>AA141+AA145+AA149+AA156</f>
        <v>0</v>
      </c>
      <c r="AB132" s="24">
        <f t="shared" si="104"/>
        <v>14572.000000000002</v>
      </c>
      <c r="AC132" s="24">
        <f>AC141+AC145+AC149+AC156</f>
        <v>0</v>
      </c>
      <c r="AD132" s="24">
        <f t="shared" si="71"/>
        <v>14572.000000000002</v>
      </c>
      <c r="AE132" s="24">
        <f>AE141+AE145+AE149</f>
        <v>40592.799999999996</v>
      </c>
      <c r="AF132" s="23">
        <f>AF141+AF145+AF149</f>
        <v>0</v>
      </c>
      <c r="AG132" s="24">
        <f t="shared" si="72"/>
        <v>40592.799999999996</v>
      </c>
      <c r="AH132" s="23">
        <f>AH141+AH145+AH149</f>
        <v>0</v>
      </c>
      <c r="AI132" s="24">
        <f t="shared" si="73"/>
        <v>40592.799999999996</v>
      </c>
      <c r="AJ132" s="23">
        <f>AJ141+AJ145+AJ149</f>
        <v>0</v>
      </c>
      <c r="AK132" s="24">
        <f t="shared" si="74"/>
        <v>40592.799999999996</v>
      </c>
      <c r="AL132" s="23">
        <f>AL141+AL145+AL149</f>
        <v>0</v>
      </c>
      <c r="AM132" s="24">
        <f t="shared" si="75"/>
        <v>40592.799999999996</v>
      </c>
      <c r="AN132" s="23">
        <f>AN141+AN145+AN149</f>
        <v>0</v>
      </c>
      <c r="AO132" s="24">
        <f t="shared" si="76"/>
        <v>40592.799999999996</v>
      </c>
      <c r="AP132" s="23">
        <f>AP141+AP145+AP149</f>
        <v>0</v>
      </c>
      <c r="AQ132" s="24">
        <f t="shared" si="77"/>
        <v>40592.799999999996</v>
      </c>
      <c r="AR132" s="23">
        <f>AR141+AR145+AR149+AR156</f>
        <v>78652.098999999987</v>
      </c>
      <c r="AS132" s="24">
        <f t="shared" si="78"/>
        <v>119244.89899999998</v>
      </c>
      <c r="AT132" s="24">
        <f>AT141+AT145+AT149+AT156</f>
        <v>0</v>
      </c>
      <c r="AU132" s="24">
        <f t="shared" si="79"/>
        <v>119244.89899999998</v>
      </c>
      <c r="AV132" s="24">
        <f>AV141+AV145+AV149+AV156</f>
        <v>0</v>
      </c>
      <c r="AW132" s="24">
        <f t="shared" si="80"/>
        <v>119244.89899999998</v>
      </c>
      <c r="AX132" s="24">
        <f>AX141+AX145+AX149+AX156</f>
        <v>0</v>
      </c>
      <c r="AY132" s="24">
        <f t="shared" si="81"/>
        <v>119244.89899999998</v>
      </c>
      <c r="AZ132" s="24">
        <f>AZ141+AZ145+AZ149+AZ156</f>
        <v>0</v>
      </c>
      <c r="BA132" s="24">
        <f t="shared" si="82"/>
        <v>119244.89899999998</v>
      </c>
      <c r="BB132" s="24">
        <f>BB141+BB145+BB149+BB156</f>
        <v>0</v>
      </c>
      <c r="BC132" s="24">
        <f t="shared" si="83"/>
        <v>119244.89899999998</v>
      </c>
      <c r="BD132" s="24">
        <f>BD141+BD145+BD149</f>
        <v>10393.299999999999</v>
      </c>
      <c r="BE132" s="23">
        <f>BE141+BE145+BE149</f>
        <v>0</v>
      </c>
      <c r="BF132" s="24">
        <f t="shared" si="84"/>
        <v>10393.299999999999</v>
      </c>
      <c r="BG132" s="23">
        <f>BG141+BG145+BG149</f>
        <v>0</v>
      </c>
      <c r="BH132" s="24">
        <f t="shared" si="85"/>
        <v>10393.299999999999</v>
      </c>
      <c r="BI132" s="23">
        <f>BI141+BI145+BI149</f>
        <v>0</v>
      </c>
      <c r="BJ132" s="24">
        <f t="shared" si="86"/>
        <v>10393.299999999999</v>
      </c>
      <c r="BK132" s="23">
        <f>BK141+BK145+BK149</f>
        <v>0</v>
      </c>
      <c r="BL132" s="24">
        <f t="shared" si="87"/>
        <v>10393.299999999999</v>
      </c>
      <c r="BM132" s="23">
        <f>BM141+BM145+BM149+BM156</f>
        <v>0</v>
      </c>
      <c r="BN132" s="25">
        <f t="shared" si="88"/>
        <v>10393.299999999999</v>
      </c>
      <c r="BO132" s="24">
        <f>BO141+BO145+BO149+BO156</f>
        <v>0</v>
      </c>
      <c r="BP132" s="24">
        <f t="shared" si="89"/>
        <v>10393.299999999999</v>
      </c>
      <c r="BQ132" s="24">
        <f>BQ141+BQ145+BQ149+BQ156</f>
        <v>0</v>
      </c>
      <c r="BR132" s="24">
        <f t="shared" si="90"/>
        <v>10393.299999999999</v>
      </c>
      <c r="BS132" s="24">
        <f>BS141+BS145+BS149+BS156</f>
        <v>0</v>
      </c>
      <c r="BT132" s="24">
        <f t="shared" si="91"/>
        <v>10393.299999999999</v>
      </c>
      <c r="BU132" s="24">
        <f>BU141+BU145+BU149+BU156</f>
        <v>0</v>
      </c>
      <c r="BV132" s="24">
        <f t="shared" si="92"/>
        <v>10393.299999999999</v>
      </c>
      <c r="BW132" s="1"/>
      <c r="BX132" s="1"/>
      <c r="BY132" s="39"/>
    </row>
    <row r="133" ht="51.75">
      <c r="A133" s="20" t="s">
        <v>161</v>
      </c>
      <c r="B133" s="37" t="s">
        <v>162</v>
      </c>
      <c r="C133" s="66" t="s">
        <v>148</v>
      </c>
      <c r="D133" s="23">
        <v>2753.5999999999999</v>
      </c>
      <c r="E133" s="23"/>
      <c r="F133" s="24">
        <f t="shared" si="93"/>
        <v>2753.5999999999999</v>
      </c>
      <c r="G133" s="23"/>
      <c r="H133" s="24">
        <f t="shared" si="94"/>
        <v>2753.5999999999999</v>
      </c>
      <c r="I133" s="23"/>
      <c r="J133" s="24">
        <f t="shared" si="95"/>
        <v>2753.5999999999999</v>
      </c>
      <c r="K133" s="23"/>
      <c r="L133" s="24">
        <f t="shared" si="96"/>
        <v>2753.5999999999999</v>
      </c>
      <c r="M133" s="23"/>
      <c r="N133" s="24">
        <f t="shared" si="97"/>
        <v>2753.5999999999999</v>
      </c>
      <c r="O133" s="23"/>
      <c r="P133" s="24">
        <f t="shared" si="98"/>
        <v>2753.5999999999999</v>
      </c>
      <c r="Q133" s="23"/>
      <c r="R133" s="24">
        <f t="shared" si="99"/>
        <v>2753.5999999999999</v>
      </c>
      <c r="S133" s="24"/>
      <c r="T133" s="24">
        <f t="shared" si="100"/>
        <v>2753.5999999999999</v>
      </c>
      <c r="U133" s="24"/>
      <c r="V133" s="24">
        <f t="shared" si="101"/>
        <v>2753.5999999999999</v>
      </c>
      <c r="W133" s="24"/>
      <c r="X133" s="24">
        <f t="shared" si="102"/>
        <v>2753.5999999999999</v>
      </c>
      <c r="Y133" s="24"/>
      <c r="Z133" s="24">
        <f t="shared" si="103"/>
        <v>2753.5999999999999</v>
      </c>
      <c r="AA133" s="24"/>
      <c r="AB133" s="24">
        <f t="shared" si="104"/>
        <v>2753.5999999999999</v>
      </c>
      <c r="AC133" s="24"/>
      <c r="AD133" s="24">
        <f t="shared" si="71"/>
        <v>2753.5999999999999</v>
      </c>
      <c r="AE133" s="24">
        <v>0</v>
      </c>
      <c r="AF133" s="23"/>
      <c r="AG133" s="24">
        <f t="shared" si="72"/>
        <v>0</v>
      </c>
      <c r="AH133" s="23"/>
      <c r="AI133" s="24">
        <f t="shared" si="73"/>
        <v>0</v>
      </c>
      <c r="AJ133" s="23"/>
      <c r="AK133" s="24">
        <f t="shared" si="74"/>
        <v>0</v>
      </c>
      <c r="AL133" s="23"/>
      <c r="AM133" s="24">
        <f t="shared" si="75"/>
        <v>0</v>
      </c>
      <c r="AN133" s="23"/>
      <c r="AO133" s="24">
        <f t="shared" si="76"/>
        <v>0</v>
      </c>
      <c r="AP133" s="23"/>
      <c r="AQ133" s="24">
        <f t="shared" si="77"/>
        <v>0</v>
      </c>
      <c r="AR133" s="23"/>
      <c r="AS133" s="24">
        <f t="shared" si="78"/>
        <v>0</v>
      </c>
      <c r="AT133" s="24"/>
      <c r="AU133" s="24">
        <f t="shared" si="79"/>
        <v>0</v>
      </c>
      <c r="AV133" s="24"/>
      <c r="AW133" s="24">
        <f t="shared" si="80"/>
        <v>0</v>
      </c>
      <c r="AX133" s="24"/>
      <c r="AY133" s="24">
        <f t="shared" si="81"/>
        <v>0</v>
      </c>
      <c r="AZ133" s="24"/>
      <c r="BA133" s="24">
        <f t="shared" si="82"/>
        <v>0</v>
      </c>
      <c r="BB133" s="24"/>
      <c r="BC133" s="24">
        <f t="shared" si="83"/>
        <v>0</v>
      </c>
      <c r="BD133" s="24">
        <v>0</v>
      </c>
      <c r="BE133" s="23"/>
      <c r="BF133" s="24">
        <f t="shared" si="84"/>
        <v>0</v>
      </c>
      <c r="BG133" s="23"/>
      <c r="BH133" s="24">
        <f t="shared" si="85"/>
        <v>0</v>
      </c>
      <c r="BI133" s="23"/>
      <c r="BJ133" s="24">
        <f t="shared" si="86"/>
        <v>0</v>
      </c>
      <c r="BK133" s="23"/>
      <c r="BL133" s="24">
        <f t="shared" si="87"/>
        <v>0</v>
      </c>
      <c r="BM133" s="23"/>
      <c r="BN133" s="25">
        <f t="shared" si="88"/>
        <v>0</v>
      </c>
      <c r="BO133" s="24"/>
      <c r="BP133" s="24">
        <f t="shared" si="89"/>
        <v>0</v>
      </c>
      <c r="BQ133" s="24"/>
      <c r="BR133" s="24">
        <f t="shared" si="90"/>
        <v>0</v>
      </c>
      <c r="BS133" s="24"/>
      <c r="BT133" s="24">
        <f t="shared" si="91"/>
        <v>0</v>
      </c>
      <c r="BU133" s="24"/>
      <c r="BV133" s="24">
        <f t="shared" si="92"/>
        <v>0</v>
      </c>
      <c r="BW133" s="4" t="s">
        <v>163</v>
      </c>
      <c r="BY133" s="39"/>
    </row>
    <row r="134" ht="51.75">
      <c r="A134" s="20" t="s">
        <v>164</v>
      </c>
      <c r="B134" s="37" t="s">
        <v>165</v>
      </c>
      <c r="C134" s="37" t="s">
        <v>148</v>
      </c>
      <c r="D134" s="23">
        <v>11301.9</v>
      </c>
      <c r="E134" s="23">
        <v>-180.65199999999999</v>
      </c>
      <c r="F134" s="24">
        <f t="shared" si="93"/>
        <v>11121.248</v>
      </c>
      <c r="G134" s="23"/>
      <c r="H134" s="24">
        <f t="shared" si="94"/>
        <v>11121.248</v>
      </c>
      <c r="I134" s="23"/>
      <c r="J134" s="24">
        <f t="shared" si="95"/>
        <v>11121.248</v>
      </c>
      <c r="K134" s="23"/>
      <c r="L134" s="24">
        <f t="shared" si="96"/>
        <v>11121.248</v>
      </c>
      <c r="M134" s="23"/>
      <c r="N134" s="24">
        <f t="shared" si="97"/>
        <v>11121.248</v>
      </c>
      <c r="O134" s="23"/>
      <c r="P134" s="24">
        <f t="shared" si="98"/>
        <v>11121.248</v>
      </c>
      <c r="Q134" s="23">
        <v>-260.40100000000001</v>
      </c>
      <c r="R134" s="24">
        <f t="shared" si="99"/>
        <v>10860.847</v>
      </c>
      <c r="S134" s="24"/>
      <c r="T134" s="24">
        <f t="shared" si="100"/>
        <v>10860.847</v>
      </c>
      <c r="U134" s="24"/>
      <c r="V134" s="24">
        <f t="shared" si="101"/>
        <v>10860.847</v>
      </c>
      <c r="W134" s="24"/>
      <c r="X134" s="24">
        <f t="shared" si="102"/>
        <v>10860.847</v>
      </c>
      <c r="Y134" s="24"/>
      <c r="Z134" s="24">
        <f t="shared" si="103"/>
        <v>10860.847</v>
      </c>
      <c r="AA134" s="24"/>
      <c r="AB134" s="24">
        <f t="shared" si="104"/>
        <v>10860.847</v>
      </c>
      <c r="AC134" s="24"/>
      <c r="AD134" s="24">
        <f t="shared" si="71"/>
        <v>10860.847</v>
      </c>
      <c r="AE134" s="24">
        <v>0</v>
      </c>
      <c r="AF134" s="23"/>
      <c r="AG134" s="24">
        <f t="shared" si="72"/>
        <v>0</v>
      </c>
      <c r="AH134" s="23"/>
      <c r="AI134" s="24">
        <f t="shared" si="73"/>
        <v>0</v>
      </c>
      <c r="AJ134" s="23"/>
      <c r="AK134" s="24">
        <f t="shared" si="74"/>
        <v>0</v>
      </c>
      <c r="AL134" s="23"/>
      <c r="AM134" s="24">
        <f t="shared" si="75"/>
        <v>0</v>
      </c>
      <c r="AN134" s="23"/>
      <c r="AO134" s="24">
        <f t="shared" si="76"/>
        <v>0</v>
      </c>
      <c r="AP134" s="23"/>
      <c r="AQ134" s="24">
        <f t="shared" si="77"/>
        <v>0</v>
      </c>
      <c r="AR134" s="23">
        <v>421205.70000000001</v>
      </c>
      <c r="AS134" s="24">
        <f t="shared" si="78"/>
        <v>421205.70000000001</v>
      </c>
      <c r="AT134" s="24">
        <v>-579.10000000000002</v>
      </c>
      <c r="AU134" s="24">
        <f t="shared" si="79"/>
        <v>420626.60000000003</v>
      </c>
      <c r="AV134" s="24"/>
      <c r="AW134" s="24">
        <f t="shared" si="80"/>
        <v>420626.60000000003</v>
      </c>
      <c r="AX134" s="24"/>
      <c r="AY134" s="24">
        <f t="shared" si="81"/>
        <v>420626.60000000003</v>
      </c>
      <c r="AZ134" s="24"/>
      <c r="BA134" s="24">
        <f t="shared" si="82"/>
        <v>420626.60000000003</v>
      </c>
      <c r="BB134" s="24"/>
      <c r="BC134" s="24">
        <f t="shared" si="83"/>
        <v>420626.60000000003</v>
      </c>
      <c r="BD134" s="24">
        <v>0</v>
      </c>
      <c r="BE134" s="23"/>
      <c r="BF134" s="24">
        <f t="shared" si="84"/>
        <v>0</v>
      </c>
      <c r="BG134" s="23"/>
      <c r="BH134" s="24">
        <f t="shared" si="85"/>
        <v>0</v>
      </c>
      <c r="BI134" s="23"/>
      <c r="BJ134" s="24">
        <f t="shared" si="86"/>
        <v>0</v>
      </c>
      <c r="BK134" s="23"/>
      <c r="BL134" s="24">
        <f t="shared" si="87"/>
        <v>0</v>
      </c>
      <c r="BM134" s="23"/>
      <c r="BN134" s="25">
        <f t="shared" si="88"/>
        <v>0</v>
      </c>
      <c r="BO134" s="24"/>
      <c r="BP134" s="24">
        <f t="shared" si="89"/>
        <v>0</v>
      </c>
      <c r="BQ134" s="24"/>
      <c r="BR134" s="24">
        <f t="shared" si="90"/>
        <v>0</v>
      </c>
      <c r="BS134" s="24"/>
      <c r="BT134" s="24">
        <f t="shared" si="91"/>
        <v>0</v>
      </c>
      <c r="BU134" s="24"/>
      <c r="BV134" s="24">
        <f t="shared" si="92"/>
        <v>0</v>
      </c>
      <c r="BW134" s="4" t="s">
        <v>166</v>
      </c>
      <c r="BY134" s="39"/>
    </row>
    <row r="135" ht="51.75">
      <c r="A135" s="20" t="s">
        <v>167</v>
      </c>
      <c r="B135" s="37" t="s">
        <v>168</v>
      </c>
      <c r="C135" s="73" t="s">
        <v>148</v>
      </c>
      <c r="D135" s="23">
        <v>7202.1999999999998</v>
      </c>
      <c r="E135" s="23"/>
      <c r="F135" s="24">
        <f t="shared" si="93"/>
        <v>7202.1999999999998</v>
      </c>
      <c r="G135" s="23"/>
      <c r="H135" s="24">
        <f t="shared" si="94"/>
        <v>7202.1999999999998</v>
      </c>
      <c r="I135" s="23"/>
      <c r="J135" s="24">
        <f t="shared" si="95"/>
        <v>7202.1999999999998</v>
      </c>
      <c r="K135" s="23"/>
      <c r="L135" s="24">
        <f t="shared" si="96"/>
        <v>7202.1999999999998</v>
      </c>
      <c r="M135" s="23"/>
      <c r="N135" s="24">
        <f t="shared" si="97"/>
        <v>7202.1999999999998</v>
      </c>
      <c r="O135" s="23"/>
      <c r="P135" s="24">
        <f t="shared" si="98"/>
        <v>7202.1999999999998</v>
      </c>
      <c r="Q135" s="23">
        <v>474.964</v>
      </c>
      <c r="R135" s="24">
        <f t="shared" si="99"/>
        <v>7677.1639999999998</v>
      </c>
      <c r="S135" s="24"/>
      <c r="T135" s="24">
        <f t="shared" si="100"/>
        <v>7677.1639999999998</v>
      </c>
      <c r="U135" s="24"/>
      <c r="V135" s="24">
        <f t="shared" si="101"/>
        <v>7677.1639999999998</v>
      </c>
      <c r="W135" s="24"/>
      <c r="X135" s="24">
        <f t="shared" si="102"/>
        <v>7677.1639999999998</v>
      </c>
      <c r="Y135" s="24"/>
      <c r="Z135" s="24">
        <f t="shared" si="103"/>
        <v>7677.1639999999998</v>
      </c>
      <c r="AA135" s="24"/>
      <c r="AB135" s="24">
        <f t="shared" si="104"/>
        <v>7677.1639999999998</v>
      </c>
      <c r="AC135" s="24"/>
      <c r="AD135" s="24">
        <f t="shared" si="71"/>
        <v>7677.1639999999998</v>
      </c>
      <c r="AE135" s="24">
        <v>0</v>
      </c>
      <c r="AF135" s="23"/>
      <c r="AG135" s="24">
        <f t="shared" si="72"/>
        <v>0</v>
      </c>
      <c r="AH135" s="23"/>
      <c r="AI135" s="24">
        <f t="shared" si="73"/>
        <v>0</v>
      </c>
      <c r="AJ135" s="23"/>
      <c r="AK135" s="24">
        <f t="shared" si="74"/>
        <v>0</v>
      </c>
      <c r="AL135" s="23"/>
      <c r="AM135" s="24">
        <f t="shared" si="75"/>
        <v>0</v>
      </c>
      <c r="AN135" s="23"/>
      <c r="AO135" s="24">
        <f t="shared" si="76"/>
        <v>0</v>
      </c>
      <c r="AP135" s="23"/>
      <c r="AQ135" s="24">
        <f t="shared" si="77"/>
        <v>0</v>
      </c>
      <c r="AR135" s="23"/>
      <c r="AS135" s="24">
        <f t="shared" si="78"/>
        <v>0</v>
      </c>
      <c r="AT135" s="24"/>
      <c r="AU135" s="24">
        <f t="shared" si="79"/>
        <v>0</v>
      </c>
      <c r="AV135" s="24"/>
      <c r="AW135" s="24">
        <f t="shared" si="80"/>
        <v>0</v>
      </c>
      <c r="AX135" s="24"/>
      <c r="AY135" s="24">
        <f t="shared" si="81"/>
        <v>0</v>
      </c>
      <c r="AZ135" s="24"/>
      <c r="BA135" s="24">
        <f t="shared" si="82"/>
        <v>0</v>
      </c>
      <c r="BB135" s="24"/>
      <c r="BC135" s="24">
        <f t="shared" si="83"/>
        <v>0</v>
      </c>
      <c r="BD135" s="24">
        <v>0</v>
      </c>
      <c r="BE135" s="23"/>
      <c r="BF135" s="24">
        <f t="shared" si="84"/>
        <v>0</v>
      </c>
      <c r="BG135" s="23"/>
      <c r="BH135" s="24">
        <f t="shared" si="85"/>
        <v>0</v>
      </c>
      <c r="BI135" s="23"/>
      <c r="BJ135" s="24">
        <f t="shared" si="86"/>
        <v>0</v>
      </c>
      <c r="BK135" s="23"/>
      <c r="BL135" s="24">
        <f t="shared" si="87"/>
        <v>0</v>
      </c>
      <c r="BM135" s="23"/>
      <c r="BN135" s="25">
        <f t="shared" si="88"/>
        <v>0</v>
      </c>
      <c r="BO135" s="24"/>
      <c r="BP135" s="24">
        <f t="shared" si="89"/>
        <v>0</v>
      </c>
      <c r="BQ135" s="24"/>
      <c r="BR135" s="24">
        <f t="shared" si="90"/>
        <v>0</v>
      </c>
      <c r="BS135" s="24"/>
      <c r="BT135" s="24">
        <f t="shared" si="91"/>
        <v>0</v>
      </c>
      <c r="BU135" s="24"/>
      <c r="BV135" s="24">
        <f t="shared" si="92"/>
        <v>0</v>
      </c>
      <c r="BW135" s="76" t="s">
        <v>169</v>
      </c>
      <c r="BY135" s="39"/>
    </row>
    <row r="136" ht="51.75">
      <c r="A136" s="20" t="s">
        <v>170</v>
      </c>
      <c r="B136" s="37" t="s">
        <v>171</v>
      </c>
      <c r="C136" s="37" t="s">
        <v>148</v>
      </c>
      <c r="D136" s="23">
        <v>9362.8999999999996</v>
      </c>
      <c r="E136" s="23"/>
      <c r="F136" s="24">
        <f t="shared" si="93"/>
        <v>9362.8999999999996</v>
      </c>
      <c r="G136" s="23"/>
      <c r="H136" s="24">
        <f t="shared" si="94"/>
        <v>9362.8999999999996</v>
      </c>
      <c r="I136" s="23"/>
      <c r="J136" s="24">
        <f t="shared" si="95"/>
        <v>9362.8999999999996</v>
      </c>
      <c r="K136" s="23">
        <v>659.62699999999995</v>
      </c>
      <c r="L136" s="24">
        <f t="shared" si="96"/>
        <v>10022.527</v>
      </c>
      <c r="M136" s="23"/>
      <c r="N136" s="24">
        <f t="shared" si="97"/>
        <v>10022.527</v>
      </c>
      <c r="O136" s="23"/>
      <c r="P136" s="24">
        <f t="shared" si="98"/>
        <v>10022.527</v>
      </c>
      <c r="Q136" s="23">
        <v>-27.908000000000001</v>
      </c>
      <c r="R136" s="24">
        <f t="shared" si="99"/>
        <v>9994.6190000000006</v>
      </c>
      <c r="S136" s="24"/>
      <c r="T136" s="24">
        <f t="shared" si="100"/>
        <v>9994.6190000000006</v>
      </c>
      <c r="U136" s="24"/>
      <c r="V136" s="24">
        <f t="shared" si="101"/>
        <v>9994.6190000000006</v>
      </c>
      <c r="W136" s="24"/>
      <c r="X136" s="24">
        <f t="shared" si="102"/>
        <v>9994.6190000000006</v>
      </c>
      <c r="Y136" s="24"/>
      <c r="Z136" s="24">
        <f t="shared" si="103"/>
        <v>9994.6190000000006</v>
      </c>
      <c r="AA136" s="24"/>
      <c r="AB136" s="24">
        <f t="shared" si="104"/>
        <v>9994.6190000000006</v>
      </c>
      <c r="AC136" s="24"/>
      <c r="AD136" s="24">
        <f t="shared" si="71"/>
        <v>9994.6190000000006</v>
      </c>
      <c r="AE136" s="24">
        <v>0</v>
      </c>
      <c r="AF136" s="23"/>
      <c r="AG136" s="24">
        <f t="shared" si="72"/>
        <v>0</v>
      </c>
      <c r="AH136" s="23"/>
      <c r="AI136" s="24">
        <f t="shared" si="73"/>
        <v>0</v>
      </c>
      <c r="AJ136" s="23"/>
      <c r="AK136" s="24">
        <f t="shared" si="74"/>
        <v>0</v>
      </c>
      <c r="AL136" s="23"/>
      <c r="AM136" s="24">
        <f t="shared" si="75"/>
        <v>0</v>
      </c>
      <c r="AN136" s="23"/>
      <c r="AO136" s="24">
        <f t="shared" si="76"/>
        <v>0</v>
      </c>
      <c r="AP136" s="23"/>
      <c r="AQ136" s="24">
        <f t="shared" si="77"/>
        <v>0</v>
      </c>
      <c r="AR136" s="23"/>
      <c r="AS136" s="24">
        <f t="shared" si="78"/>
        <v>0</v>
      </c>
      <c r="AT136" s="24"/>
      <c r="AU136" s="24">
        <f t="shared" si="79"/>
        <v>0</v>
      </c>
      <c r="AV136" s="24"/>
      <c r="AW136" s="24">
        <f t="shared" si="80"/>
        <v>0</v>
      </c>
      <c r="AX136" s="24"/>
      <c r="AY136" s="24">
        <f t="shared" si="81"/>
        <v>0</v>
      </c>
      <c r="AZ136" s="24"/>
      <c r="BA136" s="24">
        <f t="shared" si="82"/>
        <v>0</v>
      </c>
      <c r="BB136" s="24"/>
      <c r="BC136" s="24">
        <f t="shared" si="83"/>
        <v>0</v>
      </c>
      <c r="BD136" s="24">
        <v>0</v>
      </c>
      <c r="BE136" s="23"/>
      <c r="BF136" s="24">
        <f t="shared" si="84"/>
        <v>0</v>
      </c>
      <c r="BG136" s="23"/>
      <c r="BH136" s="24">
        <f t="shared" si="85"/>
        <v>0</v>
      </c>
      <c r="BI136" s="23"/>
      <c r="BJ136" s="24">
        <f t="shared" si="86"/>
        <v>0</v>
      </c>
      <c r="BK136" s="23"/>
      <c r="BL136" s="24">
        <f t="shared" si="87"/>
        <v>0</v>
      </c>
      <c r="BM136" s="23"/>
      <c r="BN136" s="25">
        <f t="shared" si="88"/>
        <v>0</v>
      </c>
      <c r="BO136" s="24"/>
      <c r="BP136" s="24">
        <f t="shared" si="89"/>
        <v>0</v>
      </c>
      <c r="BQ136" s="24"/>
      <c r="BR136" s="24">
        <f t="shared" si="90"/>
        <v>0</v>
      </c>
      <c r="BS136" s="24"/>
      <c r="BT136" s="24">
        <f t="shared" si="91"/>
        <v>0</v>
      </c>
      <c r="BU136" s="24"/>
      <c r="BV136" s="24">
        <f t="shared" si="92"/>
        <v>0</v>
      </c>
      <c r="BW136" s="4" t="s">
        <v>172</v>
      </c>
      <c r="BY136" s="39"/>
    </row>
    <row r="137" ht="51.75">
      <c r="A137" s="20" t="s">
        <v>173</v>
      </c>
      <c r="B137" s="37" t="s">
        <v>174</v>
      </c>
      <c r="C137" s="66" t="s">
        <v>148</v>
      </c>
      <c r="D137" s="23">
        <v>8982.3999999999996</v>
      </c>
      <c r="E137" s="23">
        <v>-1245.127</v>
      </c>
      <c r="F137" s="24">
        <f t="shared" si="93"/>
        <v>7737.2729999999992</v>
      </c>
      <c r="G137" s="23"/>
      <c r="H137" s="24">
        <f t="shared" si="94"/>
        <v>7737.2729999999992</v>
      </c>
      <c r="I137" s="23"/>
      <c r="J137" s="24">
        <f t="shared" si="95"/>
        <v>7737.2729999999992</v>
      </c>
      <c r="K137" s="23"/>
      <c r="L137" s="24">
        <f t="shared" si="96"/>
        <v>7737.2729999999992</v>
      </c>
      <c r="M137" s="23"/>
      <c r="N137" s="24">
        <f t="shared" si="97"/>
        <v>7737.2729999999992</v>
      </c>
      <c r="O137" s="23"/>
      <c r="P137" s="24">
        <f t="shared" si="98"/>
        <v>7737.2729999999992</v>
      </c>
      <c r="Q137" s="23">
        <v>-4.3849999999999998</v>
      </c>
      <c r="R137" s="24">
        <f t="shared" si="99"/>
        <v>7732.887999999999</v>
      </c>
      <c r="S137" s="24"/>
      <c r="T137" s="24">
        <f t="shared" si="100"/>
        <v>7732.887999999999</v>
      </c>
      <c r="U137" s="24"/>
      <c r="V137" s="24">
        <f t="shared" si="101"/>
        <v>7732.887999999999</v>
      </c>
      <c r="W137" s="24"/>
      <c r="X137" s="24">
        <f t="shared" si="102"/>
        <v>7732.887999999999</v>
      </c>
      <c r="Y137" s="24"/>
      <c r="Z137" s="24">
        <f t="shared" si="103"/>
        <v>7732.887999999999</v>
      </c>
      <c r="AA137" s="24"/>
      <c r="AB137" s="24">
        <f t="shared" si="104"/>
        <v>7732.887999999999</v>
      </c>
      <c r="AC137" s="24"/>
      <c r="AD137" s="24">
        <f t="shared" si="71"/>
        <v>7732.887999999999</v>
      </c>
      <c r="AE137" s="24">
        <v>0</v>
      </c>
      <c r="AF137" s="23"/>
      <c r="AG137" s="24">
        <f t="shared" si="72"/>
        <v>0</v>
      </c>
      <c r="AH137" s="23"/>
      <c r="AI137" s="24">
        <f t="shared" si="73"/>
        <v>0</v>
      </c>
      <c r="AJ137" s="23"/>
      <c r="AK137" s="24">
        <f t="shared" si="74"/>
        <v>0</v>
      </c>
      <c r="AL137" s="23"/>
      <c r="AM137" s="24">
        <f t="shared" si="75"/>
        <v>0</v>
      </c>
      <c r="AN137" s="23"/>
      <c r="AO137" s="24">
        <f t="shared" si="76"/>
        <v>0</v>
      </c>
      <c r="AP137" s="23"/>
      <c r="AQ137" s="24">
        <f t="shared" si="77"/>
        <v>0</v>
      </c>
      <c r="AR137" s="23"/>
      <c r="AS137" s="24">
        <f t="shared" si="78"/>
        <v>0</v>
      </c>
      <c r="AT137" s="24"/>
      <c r="AU137" s="24">
        <f t="shared" si="79"/>
        <v>0</v>
      </c>
      <c r="AV137" s="24"/>
      <c r="AW137" s="24">
        <f t="shared" si="80"/>
        <v>0</v>
      </c>
      <c r="AX137" s="24"/>
      <c r="AY137" s="24">
        <f t="shared" si="81"/>
        <v>0</v>
      </c>
      <c r="AZ137" s="24"/>
      <c r="BA137" s="24">
        <f t="shared" si="82"/>
        <v>0</v>
      </c>
      <c r="BB137" s="24"/>
      <c r="BC137" s="24">
        <f t="shared" si="83"/>
        <v>0</v>
      </c>
      <c r="BD137" s="24">
        <v>0</v>
      </c>
      <c r="BE137" s="23"/>
      <c r="BF137" s="24">
        <f t="shared" si="84"/>
        <v>0</v>
      </c>
      <c r="BG137" s="23"/>
      <c r="BH137" s="24">
        <f t="shared" si="85"/>
        <v>0</v>
      </c>
      <c r="BI137" s="23"/>
      <c r="BJ137" s="24">
        <f t="shared" si="86"/>
        <v>0</v>
      </c>
      <c r="BK137" s="23"/>
      <c r="BL137" s="24">
        <f t="shared" si="87"/>
        <v>0</v>
      </c>
      <c r="BM137" s="23"/>
      <c r="BN137" s="25">
        <f t="shared" si="88"/>
        <v>0</v>
      </c>
      <c r="BO137" s="24"/>
      <c r="BP137" s="24">
        <f t="shared" si="89"/>
        <v>0</v>
      </c>
      <c r="BQ137" s="24"/>
      <c r="BR137" s="24">
        <f t="shared" si="90"/>
        <v>0</v>
      </c>
      <c r="BS137" s="24"/>
      <c r="BT137" s="24">
        <f t="shared" si="91"/>
        <v>0</v>
      </c>
      <c r="BU137" s="24"/>
      <c r="BV137" s="24">
        <f t="shared" si="92"/>
        <v>0</v>
      </c>
      <c r="BW137" s="4" t="s">
        <v>175</v>
      </c>
      <c r="BY137" s="39"/>
    </row>
    <row r="138" ht="51.75">
      <c r="A138" s="20" t="s">
        <v>176</v>
      </c>
      <c r="B138" s="37" t="s">
        <v>177</v>
      </c>
      <c r="C138" s="66" t="s">
        <v>148</v>
      </c>
      <c r="D138" s="23">
        <f>D140+D141</f>
        <v>3792.1999999999998</v>
      </c>
      <c r="E138" s="23">
        <f>E140+E141</f>
        <v>0</v>
      </c>
      <c r="F138" s="24">
        <f t="shared" si="93"/>
        <v>3792.1999999999998</v>
      </c>
      <c r="G138" s="23">
        <f>G140+G141</f>
        <v>0</v>
      </c>
      <c r="H138" s="24">
        <f t="shared" si="94"/>
        <v>3792.1999999999998</v>
      </c>
      <c r="I138" s="23">
        <f>I140+I141</f>
        <v>0</v>
      </c>
      <c r="J138" s="24">
        <f t="shared" si="95"/>
        <v>3792.1999999999998</v>
      </c>
      <c r="K138" s="23">
        <f>K140+K141</f>
        <v>0</v>
      </c>
      <c r="L138" s="24">
        <f t="shared" si="96"/>
        <v>3792.1999999999998</v>
      </c>
      <c r="M138" s="23">
        <f>M140+M141</f>
        <v>-1914</v>
      </c>
      <c r="N138" s="24">
        <f t="shared" si="97"/>
        <v>1878.1999999999998</v>
      </c>
      <c r="O138" s="23">
        <f>O140+O141</f>
        <v>0</v>
      </c>
      <c r="P138" s="24">
        <f t="shared" si="98"/>
        <v>1878.1999999999998</v>
      </c>
      <c r="Q138" s="23">
        <f>Q140+Q141</f>
        <v>0</v>
      </c>
      <c r="R138" s="24">
        <f t="shared" si="99"/>
        <v>1878.1999999999998</v>
      </c>
      <c r="S138" s="24">
        <f>S140+S141</f>
        <v>0</v>
      </c>
      <c r="T138" s="24">
        <f t="shared" si="100"/>
        <v>1878.1999999999998</v>
      </c>
      <c r="U138" s="24">
        <f>U140+U141</f>
        <v>0</v>
      </c>
      <c r="V138" s="24">
        <f t="shared" si="101"/>
        <v>1878.1999999999998</v>
      </c>
      <c r="W138" s="24">
        <f>W140+W141</f>
        <v>0</v>
      </c>
      <c r="X138" s="24">
        <f t="shared" si="102"/>
        <v>1878.1999999999998</v>
      </c>
      <c r="Y138" s="24">
        <f>Y140+Y141</f>
        <v>0</v>
      </c>
      <c r="Z138" s="24">
        <f t="shared" si="103"/>
        <v>1878.1999999999998</v>
      </c>
      <c r="AA138" s="24">
        <f>AA140+AA141</f>
        <v>0</v>
      </c>
      <c r="AB138" s="24">
        <f t="shared" si="104"/>
        <v>1878.1999999999998</v>
      </c>
      <c r="AC138" s="24">
        <f>AC140+AC141</f>
        <v>0</v>
      </c>
      <c r="AD138" s="24">
        <f t="shared" si="71"/>
        <v>1878.1999999999998</v>
      </c>
      <c r="AE138" s="24">
        <f>AE140+AE141</f>
        <v>3863.6999999999998</v>
      </c>
      <c r="AF138" s="23">
        <f>AF140+AF141</f>
        <v>0</v>
      </c>
      <c r="AG138" s="24">
        <f t="shared" si="72"/>
        <v>3863.6999999999998</v>
      </c>
      <c r="AH138" s="23">
        <f>AH140+AH141</f>
        <v>0</v>
      </c>
      <c r="AI138" s="24">
        <f t="shared" si="73"/>
        <v>3863.6999999999998</v>
      </c>
      <c r="AJ138" s="23">
        <f>AJ140+AJ141</f>
        <v>0</v>
      </c>
      <c r="AK138" s="24">
        <f t="shared" si="74"/>
        <v>3863.6999999999998</v>
      </c>
      <c r="AL138" s="23">
        <f>AL140+AL141</f>
        <v>0</v>
      </c>
      <c r="AM138" s="24">
        <f t="shared" si="75"/>
        <v>3863.6999999999998</v>
      </c>
      <c r="AN138" s="23">
        <f>AN140+AN141</f>
        <v>1914</v>
      </c>
      <c r="AO138" s="24">
        <f t="shared" si="76"/>
        <v>5777.6999999999998</v>
      </c>
      <c r="AP138" s="23">
        <f>AP140+AP141</f>
        <v>0</v>
      </c>
      <c r="AQ138" s="24">
        <f t="shared" si="77"/>
        <v>5777.6999999999998</v>
      </c>
      <c r="AR138" s="23">
        <f>AR140+AR141</f>
        <v>0</v>
      </c>
      <c r="AS138" s="24">
        <f t="shared" si="78"/>
        <v>5777.6999999999998</v>
      </c>
      <c r="AT138" s="24">
        <f>AT140+AT141</f>
        <v>0</v>
      </c>
      <c r="AU138" s="24">
        <f t="shared" si="79"/>
        <v>5777.6999999999998</v>
      </c>
      <c r="AV138" s="24">
        <f>AV140+AV141</f>
        <v>0</v>
      </c>
      <c r="AW138" s="24">
        <f t="shared" si="80"/>
        <v>5777.6999999999998</v>
      </c>
      <c r="AX138" s="24">
        <f>AX140+AX141</f>
        <v>0</v>
      </c>
      <c r="AY138" s="24">
        <f t="shared" si="81"/>
        <v>5777.6999999999998</v>
      </c>
      <c r="AZ138" s="24">
        <f>AZ140+AZ141</f>
        <v>0</v>
      </c>
      <c r="BA138" s="24">
        <f t="shared" si="82"/>
        <v>5777.6999999999998</v>
      </c>
      <c r="BB138" s="24">
        <f>BB140+BB141</f>
        <v>0</v>
      </c>
      <c r="BC138" s="24">
        <f t="shared" si="83"/>
        <v>5777.6999999999998</v>
      </c>
      <c r="BD138" s="24">
        <f>BD140+BD141</f>
        <v>0</v>
      </c>
      <c r="BE138" s="23">
        <f>BE140+BE141</f>
        <v>0</v>
      </c>
      <c r="BF138" s="24">
        <f t="shared" si="84"/>
        <v>0</v>
      </c>
      <c r="BG138" s="23">
        <f>BG140+BG141</f>
        <v>0</v>
      </c>
      <c r="BH138" s="24">
        <f t="shared" si="85"/>
        <v>0</v>
      </c>
      <c r="BI138" s="23">
        <f>BI140+BI141</f>
        <v>0</v>
      </c>
      <c r="BJ138" s="24">
        <f t="shared" si="86"/>
        <v>0</v>
      </c>
      <c r="BK138" s="23">
        <f>BK140+BK141</f>
        <v>0</v>
      </c>
      <c r="BL138" s="24">
        <f t="shared" si="87"/>
        <v>0</v>
      </c>
      <c r="BM138" s="23">
        <f>BM140+BM141</f>
        <v>0</v>
      </c>
      <c r="BN138" s="25">
        <f t="shared" si="88"/>
        <v>0</v>
      </c>
      <c r="BO138" s="24">
        <f>BO140+BO141</f>
        <v>0</v>
      </c>
      <c r="BP138" s="24">
        <f t="shared" si="89"/>
        <v>0</v>
      </c>
      <c r="BQ138" s="24">
        <f>BQ140+BQ141</f>
        <v>0</v>
      </c>
      <c r="BR138" s="24">
        <f t="shared" si="90"/>
        <v>0</v>
      </c>
      <c r="BS138" s="24">
        <f>BS140+BS141</f>
        <v>0</v>
      </c>
      <c r="BT138" s="24">
        <f t="shared" si="91"/>
        <v>0</v>
      </c>
      <c r="BU138" s="24">
        <f>BU140+BU141</f>
        <v>0</v>
      </c>
      <c r="BV138" s="24">
        <f t="shared" si="92"/>
        <v>0</v>
      </c>
      <c r="BY138" s="39"/>
    </row>
    <row r="139" ht="17.25">
      <c r="A139" s="20"/>
      <c r="B139" s="37" t="s">
        <v>31</v>
      </c>
      <c r="C139" s="66"/>
      <c r="D139" s="23"/>
      <c r="E139" s="23"/>
      <c r="F139" s="24"/>
      <c r="G139" s="23"/>
      <c r="H139" s="24"/>
      <c r="I139" s="23"/>
      <c r="J139" s="24"/>
      <c r="K139" s="23"/>
      <c r="L139" s="24"/>
      <c r="M139" s="23"/>
      <c r="N139" s="24"/>
      <c r="O139" s="23"/>
      <c r="P139" s="24"/>
      <c r="Q139" s="23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3"/>
      <c r="AG139" s="24"/>
      <c r="AH139" s="23"/>
      <c r="AI139" s="24"/>
      <c r="AJ139" s="23"/>
      <c r="AK139" s="24"/>
      <c r="AL139" s="23"/>
      <c r="AM139" s="24"/>
      <c r="AN139" s="23"/>
      <c r="AO139" s="24"/>
      <c r="AP139" s="23"/>
      <c r="AQ139" s="24"/>
      <c r="AR139" s="23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3"/>
      <c r="BF139" s="24"/>
      <c r="BG139" s="23"/>
      <c r="BH139" s="24"/>
      <c r="BI139" s="23"/>
      <c r="BJ139" s="24"/>
      <c r="BK139" s="23"/>
      <c r="BL139" s="24"/>
      <c r="BM139" s="23"/>
      <c r="BN139" s="25"/>
      <c r="BO139" s="24"/>
      <c r="BP139" s="24"/>
      <c r="BQ139" s="24"/>
      <c r="BR139" s="24"/>
      <c r="BS139" s="24"/>
      <c r="BT139" s="24"/>
      <c r="BU139" s="24"/>
      <c r="BV139" s="24"/>
      <c r="BY139" s="39"/>
    </row>
    <row r="140" ht="17.25" hidden="1">
      <c r="A140" s="41"/>
      <c r="B140" s="43" t="s">
        <v>32</v>
      </c>
      <c r="C140" s="72"/>
      <c r="D140" s="45">
        <v>1914</v>
      </c>
      <c r="E140" s="45"/>
      <c r="F140" s="46">
        <f t="shared" si="93"/>
        <v>1914</v>
      </c>
      <c r="G140" s="45"/>
      <c r="H140" s="46">
        <f t="shared" si="94"/>
        <v>1914</v>
      </c>
      <c r="I140" s="45"/>
      <c r="J140" s="46">
        <f t="shared" si="95"/>
        <v>1914</v>
      </c>
      <c r="K140" s="45"/>
      <c r="L140" s="46">
        <f t="shared" si="96"/>
        <v>1914</v>
      </c>
      <c r="M140" s="45">
        <v>-1914</v>
      </c>
      <c r="N140" s="46">
        <f t="shared" si="97"/>
        <v>0</v>
      </c>
      <c r="O140" s="45"/>
      <c r="P140" s="46">
        <f t="shared" si="98"/>
        <v>0</v>
      </c>
      <c r="Q140" s="45"/>
      <c r="R140" s="46">
        <f t="shared" si="99"/>
        <v>0</v>
      </c>
      <c r="S140" s="46"/>
      <c r="T140" s="46">
        <f t="shared" si="100"/>
        <v>0</v>
      </c>
      <c r="U140" s="46"/>
      <c r="V140" s="46">
        <f t="shared" si="101"/>
        <v>0</v>
      </c>
      <c r="W140" s="47"/>
      <c r="X140" s="46">
        <f t="shared" si="102"/>
        <v>0</v>
      </c>
      <c r="Y140" s="24"/>
      <c r="Z140" s="46">
        <f t="shared" si="103"/>
        <v>0</v>
      </c>
      <c r="AA140" s="24"/>
      <c r="AB140" s="46">
        <f t="shared" si="104"/>
        <v>0</v>
      </c>
      <c r="AC140" s="47"/>
      <c r="AD140" s="46">
        <f t="shared" si="71"/>
        <v>0</v>
      </c>
      <c r="AE140" s="46">
        <v>0</v>
      </c>
      <c r="AF140" s="45"/>
      <c r="AG140" s="46">
        <f t="shared" si="72"/>
        <v>0</v>
      </c>
      <c r="AH140" s="45"/>
      <c r="AI140" s="46">
        <f t="shared" si="73"/>
        <v>0</v>
      </c>
      <c r="AJ140" s="45"/>
      <c r="AK140" s="46">
        <f t="shared" si="74"/>
        <v>0</v>
      </c>
      <c r="AL140" s="45"/>
      <c r="AM140" s="46">
        <f t="shared" si="75"/>
        <v>0</v>
      </c>
      <c r="AN140" s="45">
        <v>1914</v>
      </c>
      <c r="AO140" s="46">
        <f t="shared" si="76"/>
        <v>1914</v>
      </c>
      <c r="AP140" s="45"/>
      <c r="AQ140" s="46">
        <f t="shared" si="77"/>
        <v>1914</v>
      </c>
      <c r="AR140" s="45"/>
      <c r="AS140" s="46">
        <f t="shared" si="78"/>
        <v>1914</v>
      </c>
      <c r="AT140" s="46"/>
      <c r="AU140" s="46">
        <f t="shared" si="79"/>
        <v>1914</v>
      </c>
      <c r="AV140" s="46"/>
      <c r="AW140" s="46">
        <f t="shared" si="80"/>
        <v>1914</v>
      </c>
      <c r="AX140" s="47"/>
      <c r="AY140" s="46">
        <f t="shared" si="81"/>
        <v>1914</v>
      </c>
      <c r="AZ140" s="24"/>
      <c r="BA140" s="46">
        <f t="shared" si="82"/>
        <v>1914</v>
      </c>
      <c r="BB140" s="47"/>
      <c r="BC140" s="46">
        <f t="shared" si="83"/>
        <v>1914</v>
      </c>
      <c r="BD140" s="46">
        <v>0</v>
      </c>
      <c r="BE140" s="44"/>
      <c r="BF140" s="46">
        <f t="shared" si="84"/>
        <v>0</v>
      </c>
      <c r="BG140" s="45"/>
      <c r="BH140" s="46">
        <f t="shared" si="85"/>
        <v>0</v>
      </c>
      <c r="BI140" s="45"/>
      <c r="BJ140" s="46">
        <f t="shared" si="86"/>
        <v>0</v>
      </c>
      <c r="BK140" s="45"/>
      <c r="BL140" s="46">
        <f t="shared" si="87"/>
        <v>0</v>
      </c>
      <c r="BM140" s="45"/>
      <c r="BN140" s="49">
        <f t="shared" si="88"/>
        <v>0</v>
      </c>
      <c r="BO140" s="46"/>
      <c r="BP140" s="46">
        <f t="shared" si="89"/>
        <v>0</v>
      </c>
      <c r="BQ140" s="47"/>
      <c r="BR140" s="46">
        <f t="shared" si="90"/>
        <v>0</v>
      </c>
      <c r="BS140" s="24"/>
      <c r="BT140" s="46">
        <f t="shared" si="91"/>
        <v>0</v>
      </c>
      <c r="BU140" s="47"/>
      <c r="BV140" s="46">
        <f t="shared" si="92"/>
        <v>0</v>
      </c>
      <c r="BW140" s="50" t="s">
        <v>178</v>
      </c>
      <c r="BX140" s="51" t="s">
        <v>33</v>
      </c>
      <c r="BY140" s="52"/>
    </row>
    <row r="141" ht="17.25">
      <c r="A141" s="20"/>
      <c r="B141" s="37" t="s">
        <v>160</v>
      </c>
      <c r="C141" s="65" t="s">
        <v>30</v>
      </c>
      <c r="D141" s="23">
        <v>1878.2</v>
      </c>
      <c r="E141" s="23"/>
      <c r="F141" s="24">
        <f t="shared" si="93"/>
        <v>1878.2</v>
      </c>
      <c r="G141" s="23"/>
      <c r="H141" s="24">
        <f t="shared" si="94"/>
        <v>1878.2</v>
      </c>
      <c r="I141" s="23"/>
      <c r="J141" s="24">
        <f t="shared" si="95"/>
        <v>1878.2</v>
      </c>
      <c r="K141" s="23"/>
      <c r="L141" s="24">
        <f t="shared" si="96"/>
        <v>1878.2</v>
      </c>
      <c r="M141" s="23"/>
      <c r="N141" s="24">
        <f t="shared" si="97"/>
        <v>1878.2</v>
      </c>
      <c r="O141" s="23"/>
      <c r="P141" s="24">
        <f t="shared" si="98"/>
        <v>1878.2</v>
      </c>
      <c r="Q141" s="23"/>
      <c r="R141" s="24">
        <f t="shared" si="99"/>
        <v>1878.2</v>
      </c>
      <c r="S141" s="24"/>
      <c r="T141" s="24">
        <f t="shared" si="100"/>
        <v>1878.2</v>
      </c>
      <c r="U141" s="24"/>
      <c r="V141" s="24">
        <f t="shared" si="101"/>
        <v>1878.2</v>
      </c>
      <c r="W141" s="24"/>
      <c r="X141" s="24">
        <f t="shared" si="102"/>
        <v>1878.2</v>
      </c>
      <c r="Y141" s="24"/>
      <c r="Z141" s="24">
        <f t="shared" si="103"/>
        <v>1878.2</v>
      </c>
      <c r="AA141" s="24"/>
      <c r="AB141" s="24">
        <f t="shared" si="104"/>
        <v>1878.2</v>
      </c>
      <c r="AC141" s="24"/>
      <c r="AD141" s="24">
        <f t="shared" si="71"/>
        <v>1878.2</v>
      </c>
      <c r="AE141" s="24">
        <v>3863.6999999999998</v>
      </c>
      <c r="AF141" s="23"/>
      <c r="AG141" s="24">
        <f t="shared" si="72"/>
        <v>3863.6999999999998</v>
      </c>
      <c r="AH141" s="23"/>
      <c r="AI141" s="24">
        <f t="shared" si="73"/>
        <v>3863.6999999999998</v>
      </c>
      <c r="AJ141" s="23"/>
      <c r="AK141" s="24">
        <f t="shared" si="74"/>
        <v>3863.6999999999998</v>
      </c>
      <c r="AL141" s="23"/>
      <c r="AM141" s="24">
        <f t="shared" si="75"/>
        <v>3863.6999999999998</v>
      </c>
      <c r="AN141" s="23"/>
      <c r="AO141" s="24">
        <f t="shared" si="76"/>
        <v>3863.6999999999998</v>
      </c>
      <c r="AP141" s="23"/>
      <c r="AQ141" s="24">
        <f t="shared" si="77"/>
        <v>3863.6999999999998</v>
      </c>
      <c r="AR141" s="23"/>
      <c r="AS141" s="24">
        <f t="shared" si="78"/>
        <v>3863.6999999999998</v>
      </c>
      <c r="AT141" s="24"/>
      <c r="AU141" s="24">
        <f t="shared" si="79"/>
        <v>3863.6999999999998</v>
      </c>
      <c r="AV141" s="24"/>
      <c r="AW141" s="24">
        <f t="shared" si="80"/>
        <v>3863.6999999999998</v>
      </c>
      <c r="AX141" s="24"/>
      <c r="AY141" s="24">
        <f t="shared" si="81"/>
        <v>3863.6999999999998</v>
      </c>
      <c r="AZ141" s="24"/>
      <c r="BA141" s="24">
        <f t="shared" si="82"/>
        <v>3863.6999999999998</v>
      </c>
      <c r="BB141" s="24"/>
      <c r="BC141" s="24">
        <f t="shared" si="83"/>
        <v>3863.6999999999998</v>
      </c>
      <c r="BD141" s="24">
        <v>0</v>
      </c>
      <c r="BE141" s="23"/>
      <c r="BF141" s="24">
        <f t="shared" si="84"/>
        <v>0</v>
      </c>
      <c r="BG141" s="23"/>
      <c r="BH141" s="24">
        <f t="shared" si="85"/>
        <v>0</v>
      </c>
      <c r="BI141" s="23"/>
      <c r="BJ141" s="24">
        <f t="shared" si="86"/>
        <v>0</v>
      </c>
      <c r="BK141" s="23"/>
      <c r="BL141" s="24">
        <f t="shared" si="87"/>
        <v>0</v>
      </c>
      <c r="BM141" s="23"/>
      <c r="BN141" s="25">
        <f t="shared" si="88"/>
        <v>0</v>
      </c>
      <c r="BO141" s="24"/>
      <c r="BP141" s="24">
        <f t="shared" si="89"/>
        <v>0</v>
      </c>
      <c r="BQ141" s="24"/>
      <c r="BR141" s="24">
        <f t="shared" si="90"/>
        <v>0</v>
      </c>
      <c r="BS141" s="24"/>
      <c r="BT141" s="24">
        <f t="shared" si="91"/>
        <v>0</v>
      </c>
      <c r="BU141" s="24"/>
      <c r="BV141" s="24">
        <f t="shared" si="92"/>
        <v>0</v>
      </c>
      <c r="BW141" s="4" t="s">
        <v>179</v>
      </c>
      <c r="BY141" s="39"/>
    </row>
    <row r="142" ht="51.75">
      <c r="A142" s="20" t="s">
        <v>180</v>
      </c>
      <c r="B142" s="73" t="s">
        <v>181</v>
      </c>
      <c r="C142" s="66" t="s">
        <v>148</v>
      </c>
      <c r="D142" s="23">
        <f>D144+D145</f>
        <v>11080.900000000001</v>
      </c>
      <c r="E142" s="23">
        <f>E144+E145</f>
        <v>0</v>
      </c>
      <c r="F142" s="24">
        <f t="shared" si="93"/>
        <v>11080.900000000001</v>
      </c>
      <c r="G142" s="23">
        <f>G144+G145</f>
        <v>468.06299999999999</v>
      </c>
      <c r="H142" s="24">
        <f t="shared" si="94"/>
        <v>11548.963000000002</v>
      </c>
      <c r="I142" s="23">
        <f>I144+I145</f>
        <v>0</v>
      </c>
      <c r="J142" s="24">
        <f t="shared" si="95"/>
        <v>11548.963000000002</v>
      </c>
      <c r="K142" s="23">
        <f>K144+K145</f>
        <v>0</v>
      </c>
      <c r="L142" s="24">
        <f t="shared" si="96"/>
        <v>11548.963000000002</v>
      </c>
      <c r="M142" s="23">
        <f>M144+M145</f>
        <v>0</v>
      </c>
      <c r="N142" s="24">
        <f t="shared" si="97"/>
        <v>11548.963000000002</v>
      </c>
      <c r="O142" s="23">
        <f>O144+O145</f>
        <v>0</v>
      </c>
      <c r="P142" s="24">
        <f t="shared" si="98"/>
        <v>11548.963000000002</v>
      </c>
      <c r="Q142" s="23">
        <f>Q144+Q145</f>
        <v>0</v>
      </c>
      <c r="R142" s="24">
        <f t="shared" si="99"/>
        <v>11548.963000000002</v>
      </c>
      <c r="S142" s="24">
        <f>S144+S145</f>
        <v>0</v>
      </c>
      <c r="T142" s="24">
        <f t="shared" si="100"/>
        <v>11548.963000000002</v>
      </c>
      <c r="U142" s="24">
        <f>U144+U145</f>
        <v>0</v>
      </c>
      <c r="V142" s="24">
        <f t="shared" si="101"/>
        <v>11548.963000000002</v>
      </c>
      <c r="W142" s="24">
        <f>W144+W145</f>
        <v>0</v>
      </c>
      <c r="X142" s="24">
        <f t="shared" si="102"/>
        <v>11548.963000000002</v>
      </c>
      <c r="Y142" s="24">
        <f>Y144+Y145</f>
        <v>0</v>
      </c>
      <c r="Z142" s="24">
        <f t="shared" si="103"/>
        <v>11548.963000000002</v>
      </c>
      <c r="AA142" s="24">
        <f>AA144+AA145</f>
        <v>0</v>
      </c>
      <c r="AB142" s="24">
        <f t="shared" si="104"/>
        <v>11548.963000000002</v>
      </c>
      <c r="AC142" s="24">
        <f>AC144+AC145</f>
        <v>0</v>
      </c>
      <c r="AD142" s="24">
        <f t="shared" si="71"/>
        <v>11548.963000000002</v>
      </c>
      <c r="AE142" s="24">
        <f>AE144+AE145</f>
        <v>0</v>
      </c>
      <c r="AF142" s="23">
        <f>AF144+AF145</f>
        <v>0</v>
      </c>
      <c r="AG142" s="24">
        <f t="shared" si="72"/>
        <v>0</v>
      </c>
      <c r="AH142" s="23">
        <f>AH144+AH145</f>
        <v>0</v>
      </c>
      <c r="AI142" s="24">
        <f t="shared" si="73"/>
        <v>0</v>
      </c>
      <c r="AJ142" s="23">
        <f>AJ144+AJ145</f>
        <v>0</v>
      </c>
      <c r="AK142" s="24">
        <f t="shared" si="74"/>
        <v>0</v>
      </c>
      <c r="AL142" s="23">
        <f>AL144+AL145</f>
        <v>0</v>
      </c>
      <c r="AM142" s="24">
        <f t="shared" si="75"/>
        <v>0</v>
      </c>
      <c r="AN142" s="23">
        <f>AN144+AN145</f>
        <v>0</v>
      </c>
      <c r="AO142" s="24">
        <f t="shared" si="76"/>
        <v>0</v>
      </c>
      <c r="AP142" s="23">
        <f>AP144+AP145</f>
        <v>0</v>
      </c>
      <c r="AQ142" s="24">
        <f t="shared" si="77"/>
        <v>0</v>
      </c>
      <c r="AR142" s="23">
        <f>AR144+AR145</f>
        <v>0</v>
      </c>
      <c r="AS142" s="24">
        <f t="shared" si="78"/>
        <v>0</v>
      </c>
      <c r="AT142" s="24">
        <f>AT144+AT145</f>
        <v>0</v>
      </c>
      <c r="AU142" s="24">
        <f t="shared" si="79"/>
        <v>0</v>
      </c>
      <c r="AV142" s="24">
        <f>AV144+AV145</f>
        <v>0</v>
      </c>
      <c r="AW142" s="24">
        <f t="shared" si="80"/>
        <v>0</v>
      </c>
      <c r="AX142" s="24">
        <f>AX144+AX145</f>
        <v>0</v>
      </c>
      <c r="AY142" s="24">
        <f t="shared" si="81"/>
        <v>0</v>
      </c>
      <c r="AZ142" s="24">
        <f>AZ144+AZ145</f>
        <v>0</v>
      </c>
      <c r="BA142" s="24">
        <f t="shared" si="82"/>
        <v>0</v>
      </c>
      <c r="BB142" s="24">
        <f>BB144+BB145</f>
        <v>0</v>
      </c>
      <c r="BC142" s="24">
        <f t="shared" si="83"/>
        <v>0</v>
      </c>
      <c r="BD142" s="24">
        <f>BD144+BD145</f>
        <v>0</v>
      </c>
      <c r="BE142" s="23">
        <f>BE144+BE145</f>
        <v>0</v>
      </c>
      <c r="BF142" s="24">
        <f t="shared" si="84"/>
        <v>0</v>
      </c>
      <c r="BG142" s="23">
        <f>BG144+BG145</f>
        <v>0</v>
      </c>
      <c r="BH142" s="24">
        <f t="shared" si="85"/>
        <v>0</v>
      </c>
      <c r="BI142" s="23">
        <f>BI144+BI145</f>
        <v>0</v>
      </c>
      <c r="BJ142" s="24">
        <f t="shared" si="86"/>
        <v>0</v>
      </c>
      <c r="BK142" s="23">
        <f>BK144+BK145</f>
        <v>0</v>
      </c>
      <c r="BL142" s="24">
        <f t="shared" si="87"/>
        <v>0</v>
      </c>
      <c r="BM142" s="23">
        <f>BM144+BM145</f>
        <v>0</v>
      </c>
      <c r="BN142" s="25">
        <f t="shared" si="88"/>
        <v>0</v>
      </c>
      <c r="BO142" s="24">
        <f>BO144+BO145</f>
        <v>0</v>
      </c>
      <c r="BP142" s="24">
        <f t="shared" si="89"/>
        <v>0</v>
      </c>
      <c r="BQ142" s="24">
        <f>BQ144+BQ145</f>
        <v>0</v>
      </c>
      <c r="BR142" s="24">
        <f t="shared" si="90"/>
        <v>0</v>
      </c>
      <c r="BS142" s="24">
        <f>BS144+BS145</f>
        <v>0</v>
      </c>
      <c r="BT142" s="24">
        <f t="shared" si="91"/>
        <v>0</v>
      </c>
      <c r="BU142" s="24">
        <f>BU144+BU145</f>
        <v>0</v>
      </c>
      <c r="BV142" s="24">
        <f t="shared" si="92"/>
        <v>0</v>
      </c>
      <c r="BY142" s="39"/>
    </row>
    <row r="143" ht="17.25">
      <c r="A143" s="20"/>
      <c r="B143" s="37" t="s">
        <v>31</v>
      </c>
      <c r="C143" s="66"/>
      <c r="D143" s="23"/>
      <c r="E143" s="23"/>
      <c r="F143" s="24"/>
      <c r="G143" s="23"/>
      <c r="H143" s="24"/>
      <c r="I143" s="23"/>
      <c r="J143" s="24"/>
      <c r="K143" s="23"/>
      <c r="L143" s="24"/>
      <c r="M143" s="23"/>
      <c r="N143" s="24"/>
      <c r="O143" s="23"/>
      <c r="P143" s="24"/>
      <c r="Q143" s="23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3"/>
      <c r="AG143" s="24"/>
      <c r="AH143" s="23"/>
      <c r="AI143" s="24"/>
      <c r="AJ143" s="23"/>
      <c r="AK143" s="24"/>
      <c r="AL143" s="23"/>
      <c r="AM143" s="24"/>
      <c r="AN143" s="23"/>
      <c r="AO143" s="24"/>
      <c r="AP143" s="23"/>
      <c r="AQ143" s="24"/>
      <c r="AR143" s="23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3"/>
      <c r="BF143" s="24"/>
      <c r="BG143" s="23"/>
      <c r="BH143" s="24"/>
      <c r="BI143" s="23"/>
      <c r="BJ143" s="24"/>
      <c r="BK143" s="23"/>
      <c r="BL143" s="24"/>
      <c r="BM143" s="23"/>
      <c r="BN143" s="25"/>
      <c r="BO143" s="24"/>
      <c r="BP143" s="24"/>
      <c r="BQ143" s="24"/>
      <c r="BR143" s="24"/>
      <c r="BS143" s="24"/>
      <c r="BT143" s="24"/>
      <c r="BU143" s="24"/>
      <c r="BV143" s="24"/>
      <c r="BY143" s="39"/>
    </row>
    <row r="144" ht="17.25" hidden="1">
      <c r="A144" s="41"/>
      <c r="B144" s="43" t="s">
        <v>32</v>
      </c>
      <c r="C144" s="72"/>
      <c r="D144" s="45">
        <v>2419.1999999999998</v>
      </c>
      <c r="E144" s="45"/>
      <c r="F144" s="46">
        <f t="shared" si="93"/>
        <v>2419.1999999999998</v>
      </c>
      <c r="G144" s="45">
        <v>468.06299999999999</v>
      </c>
      <c r="H144" s="46">
        <f t="shared" si="94"/>
        <v>2887.2629999999999</v>
      </c>
      <c r="I144" s="45"/>
      <c r="J144" s="46">
        <f t="shared" si="95"/>
        <v>2887.2629999999999</v>
      </c>
      <c r="K144" s="45"/>
      <c r="L144" s="46">
        <f t="shared" si="96"/>
        <v>2887.2629999999999</v>
      </c>
      <c r="M144" s="45"/>
      <c r="N144" s="46">
        <f t="shared" si="97"/>
        <v>2887.2629999999999</v>
      </c>
      <c r="O144" s="45"/>
      <c r="P144" s="46">
        <f t="shared" si="98"/>
        <v>2887.2629999999999</v>
      </c>
      <c r="Q144" s="45"/>
      <c r="R144" s="46">
        <f t="shared" si="99"/>
        <v>2887.2629999999999</v>
      </c>
      <c r="S144" s="46"/>
      <c r="T144" s="46">
        <f t="shared" si="100"/>
        <v>2887.2629999999999</v>
      </c>
      <c r="U144" s="46"/>
      <c r="V144" s="46">
        <f t="shared" si="101"/>
        <v>2887.2629999999999</v>
      </c>
      <c r="W144" s="47"/>
      <c r="X144" s="46">
        <f t="shared" si="102"/>
        <v>2887.2629999999999</v>
      </c>
      <c r="Y144" s="24"/>
      <c r="Z144" s="46">
        <f t="shared" si="103"/>
        <v>2887.2629999999999</v>
      </c>
      <c r="AA144" s="24"/>
      <c r="AB144" s="46">
        <f t="shared" si="104"/>
        <v>2887.2629999999999</v>
      </c>
      <c r="AC144" s="47"/>
      <c r="AD144" s="46">
        <f t="shared" si="71"/>
        <v>2887.2629999999999</v>
      </c>
      <c r="AE144" s="46">
        <v>0</v>
      </c>
      <c r="AF144" s="45"/>
      <c r="AG144" s="46">
        <f t="shared" si="72"/>
        <v>0</v>
      </c>
      <c r="AH144" s="45"/>
      <c r="AI144" s="46">
        <f t="shared" si="73"/>
        <v>0</v>
      </c>
      <c r="AJ144" s="45"/>
      <c r="AK144" s="46">
        <f t="shared" si="74"/>
        <v>0</v>
      </c>
      <c r="AL144" s="45"/>
      <c r="AM144" s="46">
        <f t="shared" si="75"/>
        <v>0</v>
      </c>
      <c r="AN144" s="45"/>
      <c r="AO144" s="46">
        <f t="shared" si="76"/>
        <v>0</v>
      </c>
      <c r="AP144" s="45"/>
      <c r="AQ144" s="46">
        <f t="shared" si="77"/>
        <v>0</v>
      </c>
      <c r="AR144" s="45"/>
      <c r="AS144" s="46">
        <f t="shared" si="78"/>
        <v>0</v>
      </c>
      <c r="AT144" s="46"/>
      <c r="AU144" s="46">
        <f t="shared" si="79"/>
        <v>0</v>
      </c>
      <c r="AV144" s="46"/>
      <c r="AW144" s="46">
        <f t="shared" si="80"/>
        <v>0</v>
      </c>
      <c r="AX144" s="47"/>
      <c r="AY144" s="46">
        <f t="shared" si="81"/>
        <v>0</v>
      </c>
      <c r="AZ144" s="24"/>
      <c r="BA144" s="46">
        <f t="shared" si="82"/>
        <v>0</v>
      </c>
      <c r="BB144" s="47"/>
      <c r="BC144" s="46">
        <f t="shared" si="83"/>
        <v>0</v>
      </c>
      <c r="BD144" s="46">
        <v>0</v>
      </c>
      <c r="BE144" s="44"/>
      <c r="BF144" s="46">
        <f t="shared" si="84"/>
        <v>0</v>
      </c>
      <c r="BG144" s="45"/>
      <c r="BH144" s="46">
        <f t="shared" si="85"/>
        <v>0</v>
      </c>
      <c r="BI144" s="45"/>
      <c r="BJ144" s="46">
        <f t="shared" si="86"/>
        <v>0</v>
      </c>
      <c r="BK144" s="45"/>
      <c r="BL144" s="46">
        <f t="shared" si="87"/>
        <v>0</v>
      </c>
      <c r="BM144" s="45"/>
      <c r="BN144" s="49">
        <f t="shared" si="88"/>
        <v>0</v>
      </c>
      <c r="BO144" s="46"/>
      <c r="BP144" s="46">
        <f t="shared" si="89"/>
        <v>0</v>
      </c>
      <c r="BQ144" s="47"/>
      <c r="BR144" s="46">
        <f t="shared" si="90"/>
        <v>0</v>
      </c>
      <c r="BS144" s="24"/>
      <c r="BT144" s="46">
        <f t="shared" si="91"/>
        <v>0</v>
      </c>
      <c r="BU144" s="47"/>
      <c r="BV144" s="46">
        <f t="shared" si="92"/>
        <v>0</v>
      </c>
      <c r="BW144" s="50" t="s">
        <v>182</v>
      </c>
      <c r="BX144" s="51" t="s">
        <v>33</v>
      </c>
      <c r="BY144" s="52"/>
    </row>
    <row r="145" ht="17.25">
      <c r="A145" s="20"/>
      <c r="B145" s="37" t="s">
        <v>160</v>
      </c>
      <c r="C145" s="65" t="s">
        <v>30</v>
      </c>
      <c r="D145" s="23">
        <v>8661.7000000000007</v>
      </c>
      <c r="E145" s="23"/>
      <c r="F145" s="24">
        <f t="shared" si="93"/>
        <v>8661.7000000000007</v>
      </c>
      <c r="G145" s="23"/>
      <c r="H145" s="24">
        <f t="shared" si="94"/>
        <v>8661.7000000000007</v>
      </c>
      <c r="I145" s="23"/>
      <c r="J145" s="24">
        <f t="shared" si="95"/>
        <v>8661.7000000000007</v>
      </c>
      <c r="K145" s="23"/>
      <c r="L145" s="24">
        <f t="shared" si="96"/>
        <v>8661.7000000000007</v>
      </c>
      <c r="M145" s="23"/>
      <c r="N145" s="24">
        <f t="shared" si="97"/>
        <v>8661.7000000000007</v>
      </c>
      <c r="O145" s="23"/>
      <c r="P145" s="24">
        <f t="shared" si="98"/>
        <v>8661.7000000000007</v>
      </c>
      <c r="Q145" s="23"/>
      <c r="R145" s="24">
        <f t="shared" si="99"/>
        <v>8661.7000000000007</v>
      </c>
      <c r="S145" s="24"/>
      <c r="T145" s="24">
        <f t="shared" si="100"/>
        <v>8661.7000000000007</v>
      </c>
      <c r="U145" s="24"/>
      <c r="V145" s="24">
        <f t="shared" si="101"/>
        <v>8661.7000000000007</v>
      </c>
      <c r="W145" s="24"/>
      <c r="X145" s="24">
        <f t="shared" si="102"/>
        <v>8661.7000000000007</v>
      </c>
      <c r="Y145" s="24"/>
      <c r="Z145" s="24">
        <f t="shared" si="103"/>
        <v>8661.7000000000007</v>
      </c>
      <c r="AA145" s="24"/>
      <c r="AB145" s="24">
        <f t="shared" si="104"/>
        <v>8661.7000000000007</v>
      </c>
      <c r="AC145" s="24"/>
      <c r="AD145" s="24">
        <f t="shared" si="71"/>
        <v>8661.7000000000007</v>
      </c>
      <c r="AE145" s="24">
        <v>0</v>
      </c>
      <c r="AF145" s="23"/>
      <c r="AG145" s="24">
        <f t="shared" si="72"/>
        <v>0</v>
      </c>
      <c r="AH145" s="23"/>
      <c r="AI145" s="24">
        <f t="shared" si="73"/>
        <v>0</v>
      </c>
      <c r="AJ145" s="23"/>
      <c r="AK145" s="24">
        <f t="shared" si="74"/>
        <v>0</v>
      </c>
      <c r="AL145" s="23"/>
      <c r="AM145" s="24">
        <f t="shared" si="75"/>
        <v>0</v>
      </c>
      <c r="AN145" s="23"/>
      <c r="AO145" s="24">
        <f t="shared" si="76"/>
        <v>0</v>
      </c>
      <c r="AP145" s="23"/>
      <c r="AQ145" s="24">
        <f t="shared" si="77"/>
        <v>0</v>
      </c>
      <c r="AR145" s="23"/>
      <c r="AS145" s="24">
        <f t="shared" si="78"/>
        <v>0</v>
      </c>
      <c r="AT145" s="24"/>
      <c r="AU145" s="24">
        <f t="shared" si="79"/>
        <v>0</v>
      </c>
      <c r="AV145" s="24"/>
      <c r="AW145" s="24">
        <f t="shared" si="80"/>
        <v>0</v>
      </c>
      <c r="AX145" s="24"/>
      <c r="AY145" s="24">
        <f t="shared" si="81"/>
        <v>0</v>
      </c>
      <c r="AZ145" s="24"/>
      <c r="BA145" s="24">
        <f t="shared" si="82"/>
        <v>0</v>
      </c>
      <c r="BB145" s="24"/>
      <c r="BC145" s="24">
        <f t="shared" si="83"/>
        <v>0</v>
      </c>
      <c r="BD145" s="24">
        <v>0</v>
      </c>
      <c r="BE145" s="23"/>
      <c r="BF145" s="24">
        <f t="shared" si="84"/>
        <v>0</v>
      </c>
      <c r="BG145" s="23"/>
      <c r="BH145" s="24">
        <f t="shared" si="85"/>
        <v>0</v>
      </c>
      <c r="BI145" s="23"/>
      <c r="BJ145" s="24">
        <f t="shared" si="86"/>
        <v>0</v>
      </c>
      <c r="BK145" s="23"/>
      <c r="BL145" s="24">
        <f t="shared" si="87"/>
        <v>0</v>
      </c>
      <c r="BM145" s="23"/>
      <c r="BN145" s="25">
        <f t="shared" si="88"/>
        <v>0</v>
      </c>
      <c r="BO145" s="24"/>
      <c r="BP145" s="24">
        <f t="shared" si="89"/>
        <v>0</v>
      </c>
      <c r="BQ145" s="24"/>
      <c r="BR145" s="24">
        <f t="shared" si="90"/>
        <v>0</v>
      </c>
      <c r="BS145" s="24"/>
      <c r="BT145" s="24">
        <f t="shared" si="91"/>
        <v>0</v>
      </c>
      <c r="BU145" s="24"/>
      <c r="BV145" s="24">
        <f t="shared" si="92"/>
        <v>0</v>
      </c>
      <c r="BW145" s="4" t="s">
        <v>179</v>
      </c>
      <c r="BY145" s="39"/>
    </row>
    <row r="146" ht="51.75">
      <c r="A146" s="20" t="s">
        <v>183</v>
      </c>
      <c r="B146" s="73" t="s">
        <v>184</v>
      </c>
      <c r="C146" s="66" t="s">
        <v>148</v>
      </c>
      <c r="D146" s="23">
        <f>D148+D149</f>
        <v>74585.100000000006</v>
      </c>
      <c r="E146" s="23">
        <f>E148+E149</f>
        <v>0</v>
      </c>
      <c r="F146" s="24">
        <f t="shared" si="93"/>
        <v>74585.100000000006</v>
      </c>
      <c r="G146" s="23">
        <f>G148+G149</f>
        <v>0</v>
      </c>
      <c r="H146" s="24">
        <f t="shared" si="94"/>
        <v>74585.100000000006</v>
      </c>
      <c r="I146" s="23">
        <f>I148+I149</f>
        <v>0</v>
      </c>
      <c r="J146" s="24">
        <f t="shared" si="95"/>
        <v>74585.100000000006</v>
      </c>
      <c r="K146" s="23">
        <f>K148+K149</f>
        <v>0</v>
      </c>
      <c r="L146" s="24">
        <f t="shared" si="96"/>
        <v>74585.100000000006</v>
      </c>
      <c r="M146" s="23">
        <f>M148+M149</f>
        <v>0</v>
      </c>
      <c r="N146" s="24">
        <f t="shared" si="97"/>
        <v>74585.100000000006</v>
      </c>
      <c r="O146" s="23">
        <f>O148+O149</f>
        <v>0</v>
      </c>
      <c r="P146" s="24">
        <f t="shared" si="98"/>
        <v>74585.100000000006</v>
      </c>
      <c r="Q146" s="23">
        <f>Q148+Q149</f>
        <v>0</v>
      </c>
      <c r="R146" s="24">
        <f t="shared" si="99"/>
        <v>74585.100000000006</v>
      </c>
      <c r="S146" s="24">
        <f>S148+S149</f>
        <v>0</v>
      </c>
      <c r="T146" s="24">
        <f t="shared" si="100"/>
        <v>74585.100000000006</v>
      </c>
      <c r="U146" s="24">
        <f>U148+U149</f>
        <v>0</v>
      </c>
      <c r="V146" s="24">
        <f t="shared" si="101"/>
        <v>74585.100000000006</v>
      </c>
      <c r="W146" s="24">
        <f>W148+W149</f>
        <v>-68386.800000000003</v>
      </c>
      <c r="X146" s="24">
        <f t="shared" si="102"/>
        <v>6198.3000000000029</v>
      </c>
      <c r="Y146" s="24">
        <f>Y148+Y149</f>
        <v>0</v>
      </c>
      <c r="Z146" s="24">
        <f t="shared" si="103"/>
        <v>6198.3000000000029</v>
      </c>
      <c r="AA146" s="24">
        <f>AA148+AA149</f>
        <v>0</v>
      </c>
      <c r="AB146" s="24">
        <f t="shared" si="104"/>
        <v>6198.3000000000029</v>
      </c>
      <c r="AC146" s="24">
        <f>AC148+AC149</f>
        <v>0</v>
      </c>
      <c r="AD146" s="24">
        <f t="shared" si="71"/>
        <v>6198.3000000000029</v>
      </c>
      <c r="AE146" s="24">
        <f>AE148+AE149</f>
        <v>36729.099999999999</v>
      </c>
      <c r="AF146" s="23">
        <f>AF148+AF149</f>
        <v>0</v>
      </c>
      <c r="AG146" s="24">
        <f t="shared" si="72"/>
        <v>36729.099999999999</v>
      </c>
      <c r="AH146" s="23">
        <f>AH148+AH149</f>
        <v>0</v>
      </c>
      <c r="AI146" s="24">
        <f t="shared" si="73"/>
        <v>36729.099999999999</v>
      </c>
      <c r="AJ146" s="23">
        <f>AJ148+AJ149</f>
        <v>0</v>
      </c>
      <c r="AK146" s="24">
        <f t="shared" si="74"/>
        <v>36729.099999999999</v>
      </c>
      <c r="AL146" s="23">
        <f>AL148+AL149</f>
        <v>0</v>
      </c>
      <c r="AM146" s="24">
        <f t="shared" si="75"/>
        <v>36729.099999999999</v>
      </c>
      <c r="AN146" s="23">
        <f>AN148+AN149</f>
        <v>0</v>
      </c>
      <c r="AO146" s="24">
        <f t="shared" si="76"/>
        <v>36729.099999999999</v>
      </c>
      <c r="AP146" s="23">
        <f>AP148+AP149</f>
        <v>0</v>
      </c>
      <c r="AQ146" s="24">
        <f t="shared" si="77"/>
        <v>36729.099999999999</v>
      </c>
      <c r="AR146" s="23">
        <f>AR148+AR149</f>
        <v>-34682.976000000002</v>
      </c>
      <c r="AS146" s="24">
        <f t="shared" si="78"/>
        <v>2046.1239999999962</v>
      </c>
      <c r="AT146" s="24">
        <f>AT148+AT149</f>
        <v>0</v>
      </c>
      <c r="AU146" s="24">
        <f t="shared" si="79"/>
        <v>2046.1239999999962</v>
      </c>
      <c r="AV146" s="24">
        <f>AV148+AV149</f>
        <v>0</v>
      </c>
      <c r="AW146" s="24">
        <f t="shared" si="80"/>
        <v>2046.1239999999962</v>
      </c>
      <c r="AX146" s="24">
        <f>AX148+AX149</f>
        <v>40832.110999999997</v>
      </c>
      <c r="AY146" s="24">
        <f t="shared" si="81"/>
        <v>42878.234999999993</v>
      </c>
      <c r="AZ146" s="24">
        <f>AZ148+AZ149</f>
        <v>0</v>
      </c>
      <c r="BA146" s="24">
        <f t="shared" si="82"/>
        <v>42878.234999999993</v>
      </c>
      <c r="BB146" s="24">
        <f>BB148+BB149</f>
        <v>0</v>
      </c>
      <c r="BC146" s="24">
        <f t="shared" si="83"/>
        <v>42878.234999999993</v>
      </c>
      <c r="BD146" s="24">
        <f>BD148+BD149</f>
        <v>10393.299999999999</v>
      </c>
      <c r="BE146" s="23">
        <f>BE148+BE149</f>
        <v>0</v>
      </c>
      <c r="BF146" s="24">
        <f t="shared" si="84"/>
        <v>10393.299999999999</v>
      </c>
      <c r="BG146" s="23">
        <f>BG148+BG149</f>
        <v>0</v>
      </c>
      <c r="BH146" s="24">
        <f t="shared" si="85"/>
        <v>10393.299999999999</v>
      </c>
      <c r="BI146" s="23">
        <f>BI148+BI149</f>
        <v>0</v>
      </c>
      <c r="BJ146" s="24">
        <f t="shared" si="86"/>
        <v>10393.299999999999</v>
      </c>
      <c r="BK146" s="23">
        <f>BK148+BK149</f>
        <v>0</v>
      </c>
      <c r="BL146" s="24">
        <f t="shared" si="87"/>
        <v>10393.299999999999</v>
      </c>
      <c r="BM146" s="23">
        <f>BM148+BM149</f>
        <v>0</v>
      </c>
      <c r="BN146" s="25">
        <f t="shared" si="88"/>
        <v>10393.299999999999</v>
      </c>
      <c r="BO146" s="24">
        <f>BO148+BO149</f>
        <v>0</v>
      </c>
      <c r="BP146" s="24">
        <f t="shared" si="89"/>
        <v>10393.299999999999</v>
      </c>
      <c r="BQ146" s="24">
        <f>BQ148+BQ149</f>
        <v>27554.688999999998</v>
      </c>
      <c r="BR146" s="24">
        <f t="shared" si="90"/>
        <v>37947.989000000001</v>
      </c>
      <c r="BS146" s="24">
        <f>BS148+BS149</f>
        <v>0</v>
      </c>
      <c r="BT146" s="24">
        <f t="shared" si="91"/>
        <v>37947.989000000001</v>
      </c>
      <c r="BU146" s="24">
        <f>BU148+BU149</f>
        <v>0</v>
      </c>
      <c r="BV146" s="24">
        <f t="shared" si="92"/>
        <v>37947.989000000001</v>
      </c>
      <c r="BY146" s="39"/>
    </row>
    <row r="147" ht="17.25">
      <c r="A147" s="20"/>
      <c r="B147" s="37" t="s">
        <v>31</v>
      </c>
      <c r="C147" s="66"/>
      <c r="D147" s="23"/>
      <c r="E147" s="23"/>
      <c r="F147" s="24"/>
      <c r="G147" s="23"/>
      <c r="H147" s="24"/>
      <c r="I147" s="23"/>
      <c r="J147" s="24"/>
      <c r="K147" s="23"/>
      <c r="L147" s="24"/>
      <c r="M147" s="23"/>
      <c r="N147" s="24"/>
      <c r="O147" s="23"/>
      <c r="P147" s="24"/>
      <c r="Q147" s="23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3"/>
      <c r="AG147" s="24"/>
      <c r="AH147" s="23"/>
      <c r="AI147" s="24"/>
      <c r="AJ147" s="23"/>
      <c r="AK147" s="24"/>
      <c r="AL147" s="23"/>
      <c r="AM147" s="24"/>
      <c r="AN147" s="23"/>
      <c r="AO147" s="24"/>
      <c r="AP147" s="23"/>
      <c r="AQ147" s="24"/>
      <c r="AR147" s="23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3"/>
      <c r="BF147" s="24"/>
      <c r="BG147" s="23"/>
      <c r="BH147" s="24"/>
      <c r="BI147" s="23"/>
      <c r="BJ147" s="24"/>
      <c r="BK147" s="23"/>
      <c r="BL147" s="24"/>
      <c r="BM147" s="23"/>
      <c r="BN147" s="25"/>
      <c r="BO147" s="24"/>
      <c r="BP147" s="24"/>
      <c r="BQ147" s="24"/>
      <c r="BR147" s="24"/>
      <c r="BS147" s="24"/>
      <c r="BT147" s="24"/>
      <c r="BU147" s="24"/>
      <c r="BV147" s="24"/>
      <c r="BY147" s="39"/>
    </row>
    <row r="148" ht="17.25" hidden="1">
      <c r="A148" s="41"/>
      <c r="B148" s="77" t="s">
        <v>32</v>
      </c>
      <c r="C148" s="78"/>
      <c r="D148" s="45">
        <v>70553</v>
      </c>
      <c r="E148" s="45"/>
      <c r="F148" s="46">
        <f t="shared" si="93"/>
        <v>70553</v>
      </c>
      <c r="G148" s="45"/>
      <c r="H148" s="46">
        <f t="shared" si="94"/>
        <v>70553</v>
      </c>
      <c r="I148" s="45"/>
      <c r="J148" s="46">
        <f t="shared" si="95"/>
        <v>70553</v>
      </c>
      <c r="K148" s="45"/>
      <c r="L148" s="46">
        <f t="shared" si="96"/>
        <v>70553</v>
      </c>
      <c r="M148" s="45"/>
      <c r="N148" s="46">
        <f t="shared" si="97"/>
        <v>70553</v>
      </c>
      <c r="O148" s="45"/>
      <c r="P148" s="46">
        <f t="shared" si="98"/>
        <v>70553</v>
      </c>
      <c r="Q148" s="45"/>
      <c r="R148" s="46">
        <f t="shared" si="99"/>
        <v>70553</v>
      </c>
      <c r="S148" s="46"/>
      <c r="T148" s="46">
        <f t="shared" si="100"/>
        <v>70553</v>
      </c>
      <c r="U148" s="46"/>
      <c r="V148" s="46">
        <f t="shared" si="101"/>
        <v>70553</v>
      </c>
      <c r="W148" s="47">
        <v>-68386.800000000003</v>
      </c>
      <c r="X148" s="46">
        <f t="shared" si="102"/>
        <v>2166.1999999999971</v>
      </c>
      <c r="Y148" s="24"/>
      <c r="Z148" s="46">
        <f t="shared" si="103"/>
        <v>2166.1999999999971</v>
      </c>
      <c r="AA148" s="24"/>
      <c r="AB148" s="46">
        <f t="shared" si="104"/>
        <v>2166.1999999999971</v>
      </c>
      <c r="AC148" s="47"/>
      <c r="AD148" s="46">
        <f t="shared" si="71"/>
        <v>2166.1999999999971</v>
      </c>
      <c r="AE148" s="46">
        <v>0</v>
      </c>
      <c r="AF148" s="45"/>
      <c r="AG148" s="46">
        <f t="shared" si="72"/>
        <v>0</v>
      </c>
      <c r="AH148" s="45"/>
      <c r="AI148" s="46">
        <f t="shared" si="73"/>
        <v>0</v>
      </c>
      <c r="AJ148" s="45"/>
      <c r="AK148" s="46">
        <f t="shared" si="74"/>
        <v>0</v>
      </c>
      <c r="AL148" s="45"/>
      <c r="AM148" s="46">
        <f t="shared" si="75"/>
        <v>0</v>
      </c>
      <c r="AN148" s="45"/>
      <c r="AO148" s="46">
        <f t="shared" si="76"/>
        <v>0</v>
      </c>
      <c r="AP148" s="45"/>
      <c r="AQ148" s="46">
        <f t="shared" si="77"/>
        <v>0</v>
      </c>
      <c r="AR148" s="45"/>
      <c r="AS148" s="46">
        <f t="shared" si="78"/>
        <v>0</v>
      </c>
      <c r="AT148" s="46"/>
      <c r="AU148" s="46">
        <f t="shared" si="79"/>
        <v>0</v>
      </c>
      <c r="AV148" s="46"/>
      <c r="AW148" s="46">
        <f t="shared" si="80"/>
        <v>0</v>
      </c>
      <c r="AX148" s="47">
        <v>40832.110999999997</v>
      </c>
      <c r="AY148" s="46">
        <f t="shared" si="81"/>
        <v>40832.110999999997</v>
      </c>
      <c r="AZ148" s="24"/>
      <c r="BA148" s="46">
        <f t="shared" si="82"/>
        <v>40832.110999999997</v>
      </c>
      <c r="BB148" s="47"/>
      <c r="BC148" s="46">
        <f t="shared" si="83"/>
        <v>40832.110999999997</v>
      </c>
      <c r="BD148" s="46">
        <v>0</v>
      </c>
      <c r="BE148" s="44"/>
      <c r="BF148" s="46">
        <f t="shared" si="84"/>
        <v>0</v>
      </c>
      <c r="BG148" s="45"/>
      <c r="BH148" s="46">
        <f t="shared" si="85"/>
        <v>0</v>
      </c>
      <c r="BI148" s="45"/>
      <c r="BJ148" s="46">
        <f t="shared" si="86"/>
        <v>0</v>
      </c>
      <c r="BK148" s="45"/>
      <c r="BL148" s="46">
        <f t="shared" si="87"/>
        <v>0</v>
      </c>
      <c r="BM148" s="45"/>
      <c r="BN148" s="49">
        <f t="shared" si="88"/>
        <v>0</v>
      </c>
      <c r="BO148" s="46"/>
      <c r="BP148" s="46">
        <f t="shared" si="89"/>
        <v>0</v>
      </c>
      <c r="BQ148" s="47">
        <v>27554.688999999998</v>
      </c>
      <c r="BR148" s="46">
        <f t="shared" si="90"/>
        <v>27554.688999999998</v>
      </c>
      <c r="BS148" s="24"/>
      <c r="BT148" s="46">
        <f t="shared" si="91"/>
        <v>27554.688999999998</v>
      </c>
      <c r="BU148" s="47"/>
      <c r="BV148" s="46">
        <f t="shared" si="92"/>
        <v>27554.688999999998</v>
      </c>
      <c r="BW148" s="50" t="s">
        <v>185</v>
      </c>
      <c r="BX148" s="51" t="s">
        <v>33</v>
      </c>
      <c r="BY148" s="52"/>
    </row>
    <row r="149" ht="17.25">
      <c r="A149" s="20"/>
      <c r="B149" s="37" t="s">
        <v>160</v>
      </c>
      <c r="C149" s="65" t="s">
        <v>30</v>
      </c>
      <c r="D149" s="23">
        <v>4032.0999999999999</v>
      </c>
      <c r="E149" s="23"/>
      <c r="F149" s="24">
        <f t="shared" si="93"/>
        <v>4032.0999999999999</v>
      </c>
      <c r="G149" s="23"/>
      <c r="H149" s="24">
        <f t="shared" si="94"/>
        <v>4032.0999999999999</v>
      </c>
      <c r="I149" s="23"/>
      <c r="J149" s="24">
        <f t="shared" si="95"/>
        <v>4032.0999999999999</v>
      </c>
      <c r="K149" s="23"/>
      <c r="L149" s="24">
        <f t="shared" si="96"/>
        <v>4032.0999999999999</v>
      </c>
      <c r="M149" s="23"/>
      <c r="N149" s="24">
        <f t="shared" si="97"/>
        <v>4032.0999999999999</v>
      </c>
      <c r="O149" s="23"/>
      <c r="P149" s="24">
        <f t="shared" si="98"/>
        <v>4032.0999999999999</v>
      </c>
      <c r="Q149" s="23"/>
      <c r="R149" s="24">
        <f t="shared" si="99"/>
        <v>4032.0999999999999</v>
      </c>
      <c r="S149" s="24"/>
      <c r="T149" s="24">
        <f t="shared" si="100"/>
        <v>4032.0999999999999</v>
      </c>
      <c r="U149" s="24"/>
      <c r="V149" s="24">
        <f t="shared" si="101"/>
        <v>4032.0999999999999</v>
      </c>
      <c r="W149" s="24"/>
      <c r="X149" s="24">
        <f t="shared" si="102"/>
        <v>4032.0999999999999</v>
      </c>
      <c r="Y149" s="24"/>
      <c r="Z149" s="24">
        <f t="shared" si="103"/>
        <v>4032.0999999999999</v>
      </c>
      <c r="AA149" s="24"/>
      <c r="AB149" s="24">
        <f t="shared" si="104"/>
        <v>4032.0999999999999</v>
      </c>
      <c r="AC149" s="24"/>
      <c r="AD149" s="24">
        <f t="shared" si="71"/>
        <v>4032.0999999999999</v>
      </c>
      <c r="AE149" s="24">
        <v>36729.099999999999</v>
      </c>
      <c r="AF149" s="23"/>
      <c r="AG149" s="24">
        <f t="shared" si="72"/>
        <v>36729.099999999999</v>
      </c>
      <c r="AH149" s="23"/>
      <c r="AI149" s="24">
        <f t="shared" si="73"/>
        <v>36729.099999999999</v>
      </c>
      <c r="AJ149" s="23"/>
      <c r="AK149" s="24">
        <f t="shared" si="74"/>
        <v>36729.099999999999</v>
      </c>
      <c r="AL149" s="23"/>
      <c r="AM149" s="24">
        <f t="shared" si="75"/>
        <v>36729.099999999999</v>
      </c>
      <c r="AN149" s="23"/>
      <c r="AO149" s="24">
        <f t="shared" si="76"/>
        <v>36729.099999999999</v>
      </c>
      <c r="AP149" s="23"/>
      <c r="AQ149" s="24">
        <f t="shared" si="77"/>
        <v>36729.099999999999</v>
      </c>
      <c r="AR149" s="23">
        <v>-34682.976000000002</v>
      </c>
      <c r="AS149" s="24">
        <f t="shared" si="78"/>
        <v>2046.1239999999962</v>
      </c>
      <c r="AT149" s="24"/>
      <c r="AU149" s="24">
        <f t="shared" si="79"/>
        <v>2046.1239999999962</v>
      </c>
      <c r="AV149" s="24"/>
      <c r="AW149" s="24">
        <f t="shared" si="80"/>
        <v>2046.1239999999962</v>
      </c>
      <c r="AX149" s="24"/>
      <c r="AY149" s="24">
        <f t="shared" si="81"/>
        <v>2046.1239999999962</v>
      </c>
      <c r="AZ149" s="24"/>
      <c r="BA149" s="24">
        <f t="shared" si="82"/>
        <v>2046.1239999999962</v>
      </c>
      <c r="BB149" s="24"/>
      <c r="BC149" s="24">
        <f t="shared" si="83"/>
        <v>2046.1239999999962</v>
      </c>
      <c r="BD149" s="24">
        <v>10393.299999999999</v>
      </c>
      <c r="BE149" s="23"/>
      <c r="BF149" s="24">
        <f t="shared" si="84"/>
        <v>10393.299999999999</v>
      </c>
      <c r="BG149" s="23"/>
      <c r="BH149" s="24">
        <f t="shared" si="85"/>
        <v>10393.299999999999</v>
      </c>
      <c r="BI149" s="23"/>
      <c r="BJ149" s="24">
        <f t="shared" si="86"/>
        <v>10393.299999999999</v>
      </c>
      <c r="BK149" s="23"/>
      <c r="BL149" s="24">
        <f t="shared" si="87"/>
        <v>10393.299999999999</v>
      </c>
      <c r="BM149" s="23"/>
      <c r="BN149" s="25">
        <f t="shared" si="88"/>
        <v>10393.299999999999</v>
      </c>
      <c r="BO149" s="24"/>
      <c r="BP149" s="24">
        <f t="shared" si="89"/>
        <v>10393.299999999999</v>
      </c>
      <c r="BQ149" s="24"/>
      <c r="BR149" s="24">
        <f t="shared" si="90"/>
        <v>10393.299999999999</v>
      </c>
      <c r="BS149" s="24"/>
      <c r="BT149" s="24">
        <f t="shared" si="91"/>
        <v>10393.299999999999</v>
      </c>
      <c r="BU149" s="24"/>
      <c r="BV149" s="24">
        <f t="shared" si="92"/>
        <v>10393.299999999999</v>
      </c>
      <c r="BW149" s="4" t="s">
        <v>179</v>
      </c>
      <c r="BY149" s="39"/>
    </row>
    <row r="150" ht="51.75">
      <c r="A150" s="20" t="s">
        <v>186</v>
      </c>
      <c r="B150" s="37" t="s">
        <v>187</v>
      </c>
      <c r="C150" s="66" t="s">
        <v>148</v>
      </c>
      <c r="D150" s="23"/>
      <c r="E150" s="23"/>
      <c r="F150" s="24"/>
      <c r="G150" s="23">
        <v>15199.334000000001</v>
      </c>
      <c r="H150" s="24">
        <f t="shared" si="94"/>
        <v>15199.334000000001</v>
      </c>
      <c r="I150" s="23"/>
      <c r="J150" s="24">
        <f t="shared" si="95"/>
        <v>15199.334000000001</v>
      </c>
      <c r="K150" s="23"/>
      <c r="L150" s="24">
        <f t="shared" si="96"/>
        <v>15199.334000000001</v>
      </c>
      <c r="M150" s="23"/>
      <c r="N150" s="24">
        <f t="shared" si="97"/>
        <v>15199.334000000001</v>
      </c>
      <c r="O150" s="23"/>
      <c r="P150" s="24">
        <f t="shared" si="98"/>
        <v>15199.334000000001</v>
      </c>
      <c r="Q150" s="23">
        <v>-182.27000000000001</v>
      </c>
      <c r="R150" s="24">
        <f t="shared" si="99"/>
        <v>15017.064</v>
      </c>
      <c r="S150" s="24"/>
      <c r="T150" s="24">
        <f t="shared" si="100"/>
        <v>15017.064</v>
      </c>
      <c r="U150" s="24"/>
      <c r="V150" s="24">
        <f t="shared" si="101"/>
        <v>15017.064</v>
      </c>
      <c r="W150" s="24"/>
      <c r="X150" s="24">
        <f t="shared" si="102"/>
        <v>15017.064</v>
      </c>
      <c r="Y150" s="24"/>
      <c r="Z150" s="24">
        <f t="shared" si="103"/>
        <v>15017.064</v>
      </c>
      <c r="AA150" s="24"/>
      <c r="AB150" s="24">
        <f t="shared" si="104"/>
        <v>15017.064</v>
      </c>
      <c r="AC150" s="24"/>
      <c r="AD150" s="24">
        <f t="shared" si="71"/>
        <v>15017.064</v>
      </c>
      <c r="AE150" s="24"/>
      <c r="AF150" s="23"/>
      <c r="AG150" s="24"/>
      <c r="AH150" s="23"/>
      <c r="AI150" s="24">
        <f t="shared" si="73"/>
        <v>0</v>
      </c>
      <c r="AJ150" s="23"/>
      <c r="AK150" s="24">
        <f t="shared" si="74"/>
        <v>0</v>
      </c>
      <c r="AL150" s="23"/>
      <c r="AM150" s="24">
        <f t="shared" si="75"/>
        <v>0</v>
      </c>
      <c r="AN150" s="23"/>
      <c r="AO150" s="24">
        <f t="shared" si="76"/>
        <v>0</v>
      </c>
      <c r="AP150" s="23"/>
      <c r="AQ150" s="24">
        <f t="shared" si="77"/>
        <v>0</v>
      </c>
      <c r="AR150" s="23"/>
      <c r="AS150" s="24">
        <f t="shared" si="78"/>
        <v>0</v>
      </c>
      <c r="AT150" s="24"/>
      <c r="AU150" s="24">
        <f t="shared" si="79"/>
        <v>0</v>
      </c>
      <c r="AV150" s="24"/>
      <c r="AW150" s="24">
        <f t="shared" si="80"/>
        <v>0</v>
      </c>
      <c r="AX150" s="24"/>
      <c r="AY150" s="24">
        <f t="shared" si="81"/>
        <v>0</v>
      </c>
      <c r="AZ150" s="24"/>
      <c r="BA150" s="24">
        <f t="shared" si="82"/>
        <v>0</v>
      </c>
      <c r="BB150" s="24"/>
      <c r="BC150" s="24">
        <f t="shared" si="83"/>
        <v>0</v>
      </c>
      <c r="BD150" s="24"/>
      <c r="BE150" s="23"/>
      <c r="BF150" s="24"/>
      <c r="BG150" s="23"/>
      <c r="BH150" s="24">
        <f t="shared" si="85"/>
        <v>0</v>
      </c>
      <c r="BI150" s="23"/>
      <c r="BJ150" s="24">
        <f t="shared" si="86"/>
        <v>0</v>
      </c>
      <c r="BK150" s="23"/>
      <c r="BL150" s="24">
        <f t="shared" si="87"/>
        <v>0</v>
      </c>
      <c r="BM150" s="23"/>
      <c r="BN150" s="25">
        <f t="shared" si="88"/>
        <v>0</v>
      </c>
      <c r="BO150" s="24"/>
      <c r="BP150" s="24">
        <f t="shared" si="89"/>
        <v>0</v>
      </c>
      <c r="BQ150" s="24"/>
      <c r="BR150" s="24">
        <f t="shared" si="90"/>
        <v>0</v>
      </c>
      <c r="BS150" s="24"/>
      <c r="BT150" s="24">
        <f t="shared" si="91"/>
        <v>0</v>
      </c>
      <c r="BU150" s="24"/>
      <c r="BV150" s="24">
        <f t="shared" si="92"/>
        <v>0</v>
      </c>
      <c r="BW150" s="4" t="s">
        <v>188</v>
      </c>
      <c r="BY150" s="39"/>
    </row>
    <row r="151" ht="51.75">
      <c r="A151" s="20" t="s">
        <v>189</v>
      </c>
      <c r="B151" s="37" t="s">
        <v>190</v>
      </c>
      <c r="C151" s="66" t="s">
        <v>148</v>
      </c>
      <c r="D151" s="23"/>
      <c r="E151" s="23"/>
      <c r="F151" s="24"/>
      <c r="G151" s="23">
        <v>2699.0189999999998</v>
      </c>
      <c r="H151" s="24">
        <f t="shared" si="94"/>
        <v>2699.0189999999998</v>
      </c>
      <c r="I151" s="23"/>
      <c r="J151" s="24">
        <f t="shared" si="95"/>
        <v>2699.0189999999998</v>
      </c>
      <c r="K151" s="23"/>
      <c r="L151" s="24">
        <f t="shared" si="96"/>
        <v>2699.0189999999998</v>
      </c>
      <c r="M151" s="23"/>
      <c r="N151" s="24">
        <f t="shared" si="97"/>
        <v>2699.0189999999998</v>
      </c>
      <c r="O151" s="23"/>
      <c r="P151" s="24">
        <f t="shared" si="98"/>
        <v>2699.0189999999998</v>
      </c>
      <c r="Q151" s="23"/>
      <c r="R151" s="24">
        <f t="shared" si="99"/>
        <v>2699.0189999999998</v>
      </c>
      <c r="S151" s="24"/>
      <c r="T151" s="24">
        <f t="shared" si="100"/>
        <v>2699.0189999999998</v>
      </c>
      <c r="U151" s="24"/>
      <c r="V151" s="24">
        <f t="shared" si="101"/>
        <v>2699.0189999999998</v>
      </c>
      <c r="W151" s="24"/>
      <c r="X151" s="24">
        <f t="shared" si="102"/>
        <v>2699.0189999999998</v>
      </c>
      <c r="Y151" s="24"/>
      <c r="Z151" s="24">
        <f t="shared" si="103"/>
        <v>2699.0189999999998</v>
      </c>
      <c r="AA151" s="24"/>
      <c r="AB151" s="24">
        <f t="shared" si="104"/>
        <v>2699.0189999999998</v>
      </c>
      <c r="AC151" s="24"/>
      <c r="AD151" s="24">
        <f t="shared" si="71"/>
        <v>2699.0189999999998</v>
      </c>
      <c r="AE151" s="24"/>
      <c r="AF151" s="23"/>
      <c r="AG151" s="24"/>
      <c r="AH151" s="23"/>
      <c r="AI151" s="24">
        <f t="shared" si="73"/>
        <v>0</v>
      </c>
      <c r="AJ151" s="23"/>
      <c r="AK151" s="24">
        <f t="shared" si="74"/>
        <v>0</v>
      </c>
      <c r="AL151" s="23"/>
      <c r="AM151" s="24">
        <f t="shared" si="75"/>
        <v>0</v>
      </c>
      <c r="AN151" s="23"/>
      <c r="AO151" s="24">
        <f t="shared" si="76"/>
        <v>0</v>
      </c>
      <c r="AP151" s="23"/>
      <c r="AQ151" s="24">
        <f t="shared" si="77"/>
        <v>0</v>
      </c>
      <c r="AR151" s="23"/>
      <c r="AS151" s="24">
        <f t="shared" si="78"/>
        <v>0</v>
      </c>
      <c r="AT151" s="24"/>
      <c r="AU151" s="24">
        <f t="shared" si="79"/>
        <v>0</v>
      </c>
      <c r="AV151" s="24"/>
      <c r="AW151" s="24">
        <f t="shared" si="80"/>
        <v>0</v>
      </c>
      <c r="AX151" s="24"/>
      <c r="AY151" s="24">
        <f t="shared" si="81"/>
        <v>0</v>
      </c>
      <c r="AZ151" s="24"/>
      <c r="BA151" s="24">
        <f t="shared" si="82"/>
        <v>0</v>
      </c>
      <c r="BB151" s="24"/>
      <c r="BC151" s="24">
        <f t="shared" si="83"/>
        <v>0</v>
      </c>
      <c r="BD151" s="24"/>
      <c r="BE151" s="23"/>
      <c r="BF151" s="24"/>
      <c r="BG151" s="23"/>
      <c r="BH151" s="24">
        <f t="shared" si="85"/>
        <v>0</v>
      </c>
      <c r="BI151" s="23"/>
      <c r="BJ151" s="24">
        <f t="shared" si="86"/>
        <v>0</v>
      </c>
      <c r="BK151" s="23"/>
      <c r="BL151" s="24">
        <f t="shared" si="87"/>
        <v>0</v>
      </c>
      <c r="BM151" s="23"/>
      <c r="BN151" s="25">
        <f t="shared" si="88"/>
        <v>0</v>
      </c>
      <c r="BO151" s="24"/>
      <c r="BP151" s="24">
        <f t="shared" si="89"/>
        <v>0</v>
      </c>
      <c r="BQ151" s="24"/>
      <c r="BR151" s="24">
        <f t="shared" si="90"/>
        <v>0</v>
      </c>
      <c r="BS151" s="24"/>
      <c r="BT151" s="24">
        <f t="shared" si="91"/>
        <v>0</v>
      </c>
      <c r="BU151" s="24"/>
      <c r="BV151" s="24">
        <f t="shared" si="92"/>
        <v>0</v>
      </c>
      <c r="BW151" s="4" t="s">
        <v>191</v>
      </c>
      <c r="BY151" s="39"/>
    </row>
    <row r="152" ht="51.75">
      <c r="A152" s="20" t="s">
        <v>192</v>
      </c>
      <c r="B152" s="37" t="s">
        <v>193</v>
      </c>
      <c r="C152" s="66" t="s">
        <v>148</v>
      </c>
      <c r="D152" s="23"/>
      <c r="E152" s="23"/>
      <c r="F152" s="24"/>
      <c r="G152" s="23">
        <v>6075.5100000000002</v>
      </c>
      <c r="H152" s="24">
        <f t="shared" si="94"/>
        <v>6075.5100000000002</v>
      </c>
      <c r="I152" s="23"/>
      <c r="J152" s="24">
        <f t="shared" si="95"/>
        <v>6075.5100000000002</v>
      </c>
      <c r="K152" s="23"/>
      <c r="L152" s="24">
        <f t="shared" si="96"/>
        <v>6075.5100000000002</v>
      </c>
      <c r="M152" s="23">
        <f>-2048-1376.819</f>
        <v>-3424.819</v>
      </c>
      <c r="N152" s="24">
        <f t="shared" si="97"/>
        <v>2650.6910000000003</v>
      </c>
      <c r="O152" s="23">
        <v>-12.193</v>
      </c>
      <c r="P152" s="24">
        <f t="shared" si="98"/>
        <v>2638.498</v>
      </c>
      <c r="Q152" s="23"/>
      <c r="R152" s="24">
        <f t="shared" si="99"/>
        <v>2638.498</v>
      </c>
      <c r="S152" s="24"/>
      <c r="T152" s="24">
        <f t="shared" si="100"/>
        <v>2638.498</v>
      </c>
      <c r="U152" s="24"/>
      <c r="V152" s="24">
        <f t="shared" si="101"/>
        <v>2638.498</v>
      </c>
      <c r="W152" s="24"/>
      <c r="X152" s="24">
        <f t="shared" si="102"/>
        <v>2638.498</v>
      </c>
      <c r="Y152" s="24"/>
      <c r="Z152" s="24">
        <f t="shared" si="103"/>
        <v>2638.498</v>
      </c>
      <c r="AA152" s="24"/>
      <c r="AB152" s="24">
        <f t="shared" si="104"/>
        <v>2638.498</v>
      </c>
      <c r="AC152" s="24"/>
      <c r="AD152" s="24">
        <f t="shared" si="71"/>
        <v>2638.498</v>
      </c>
      <c r="AE152" s="24"/>
      <c r="AF152" s="23"/>
      <c r="AG152" s="24"/>
      <c r="AH152" s="23"/>
      <c r="AI152" s="24">
        <f t="shared" si="73"/>
        <v>0</v>
      </c>
      <c r="AJ152" s="23"/>
      <c r="AK152" s="24">
        <f t="shared" si="74"/>
        <v>0</v>
      </c>
      <c r="AL152" s="23"/>
      <c r="AM152" s="24">
        <f t="shared" si="75"/>
        <v>0</v>
      </c>
      <c r="AN152" s="23"/>
      <c r="AO152" s="24">
        <f t="shared" si="76"/>
        <v>0</v>
      </c>
      <c r="AP152" s="23"/>
      <c r="AQ152" s="24">
        <f t="shared" si="77"/>
        <v>0</v>
      </c>
      <c r="AR152" s="23"/>
      <c r="AS152" s="24">
        <f t="shared" si="78"/>
        <v>0</v>
      </c>
      <c r="AT152" s="24"/>
      <c r="AU152" s="24">
        <f t="shared" si="79"/>
        <v>0</v>
      </c>
      <c r="AV152" s="24"/>
      <c r="AW152" s="24">
        <f t="shared" si="80"/>
        <v>0</v>
      </c>
      <c r="AX152" s="24"/>
      <c r="AY152" s="24">
        <f t="shared" si="81"/>
        <v>0</v>
      </c>
      <c r="AZ152" s="24"/>
      <c r="BA152" s="24">
        <f t="shared" si="82"/>
        <v>0</v>
      </c>
      <c r="BB152" s="24"/>
      <c r="BC152" s="24">
        <f t="shared" si="83"/>
        <v>0</v>
      </c>
      <c r="BD152" s="24"/>
      <c r="BE152" s="23"/>
      <c r="BF152" s="24"/>
      <c r="BG152" s="23"/>
      <c r="BH152" s="24">
        <f t="shared" si="85"/>
        <v>0</v>
      </c>
      <c r="BI152" s="23"/>
      <c r="BJ152" s="24">
        <f t="shared" si="86"/>
        <v>0</v>
      </c>
      <c r="BK152" s="23"/>
      <c r="BL152" s="24">
        <f t="shared" si="87"/>
        <v>0</v>
      </c>
      <c r="BM152" s="23"/>
      <c r="BN152" s="25">
        <f t="shared" si="88"/>
        <v>0</v>
      </c>
      <c r="BO152" s="24"/>
      <c r="BP152" s="24">
        <f t="shared" si="89"/>
        <v>0</v>
      </c>
      <c r="BQ152" s="24"/>
      <c r="BR152" s="24">
        <f t="shared" si="90"/>
        <v>0</v>
      </c>
      <c r="BS152" s="24"/>
      <c r="BT152" s="24">
        <f t="shared" si="91"/>
        <v>0</v>
      </c>
      <c r="BU152" s="24"/>
      <c r="BV152" s="24">
        <f t="shared" si="92"/>
        <v>0</v>
      </c>
      <c r="BW152" s="4" t="s">
        <v>194</v>
      </c>
      <c r="BY152" s="39"/>
    </row>
    <row r="153" ht="51.75">
      <c r="A153" s="20" t="s">
        <v>195</v>
      </c>
      <c r="B153" s="37" t="s">
        <v>196</v>
      </c>
      <c r="C153" s="66" t="s">
        <v>148</v>
      </c>
      <c r="D153" s="23"/>
      <c r="E153" s="23"/>
      <c r="F153" s="24"/>
      <c r="G153" s="23"/>
      <c r="H153" s="24"/>
      <c r="I153" s="23"/>
      <c r="J153" s="24"/>
      <c r="K153" s="23"/>
      <c r="L153" s="24"/>
      <c r="M153" s="23"/>
      <c r="N153" s="24"/>
      <c r="O153" s="23"/>
      <c r="P153" s="24"/>
      <c r="Q153" s="23">
        <f>Q155+Q156</f>
        <v>0</v>
      </c>
      <c r="R153" s="24">
        <f t="shared" si="99"/>
        <v>0</v>
      </c>
      <c r="S153" s="24">
        <f>S155+S156</f>
        <v>0</v>
      </c>
      <c r="T153" s="24">
        <f t="shared" si="100"/>
        <v>0</v>
      </c>
      <c r="U153" s="24">
        <f>U155+U156</f>
        <v>0</v>
      </c>
      <c r="V153" s="24">
        <f t="shared" si="101"/>
        <v>0</v>
      </c>
      <c r="W153" s="24">
        <f>W155+W156</f>
        <v>0</v>
      </c>
      <c r="X153" s="24">
        <f t="shared" si="102"/>
        <v>0</v>
      </c>
      <c r="Y153" s="24">
        <f>Y155+Y156</f>
        <v>0</v>
      </c>
      <c r="Z153" s="24">
        <f t="shared" si="103"/>
        <v>0</v>
      </c>
      <c r="AA153" s="24">
        <f>AA155+AA156</f>
        <v>0</v>
      </c>
      <c r="AB153" s="24">
        <f t="shared" si="104"/>
        <v>0</v>
      </c>
      <c r="AC153" s="24">
        <f>AC155+AC156</f>
        <v>0</v>
      </c>
      <c r="AD153" s="24">
        <f t="shared" si="71"/>
        <v>0</v>
      </c>
      <c r="AE153" s="24"/>
      <c r="AF153" s="23"/>
      <c r="AG153" s="24"/>
      <c r="AH153" s="23"/>
      <c r="AI153" s="24"/>
      <c r="AJ153" s="23"/>
      <c r="AK153" s="24"/>
      <c r="AL153" s="23"/>
      <c r="AM153" s="24"/>
      <c r="AN153" s="23"/>
      <c r="AO153" s="24"/>
      <c r="AP153" s="23"/>
      <c r="AQ153" s="24"/>
      <c r="AR153" s="23">
        <f>AR155+AR156</f>
        <v>151113.43400000001</v>
      </c>
      <c r="AS153" s="24">
        <f t="shared" si="78"/>
        <v>151113.43400000001</v>
      </c>
      <c r="AT153" s="24">
        <f>AT155+AT156</f>
        <v>0</v>
      </c>
      <c r="AU153" s="24">
        <f t="shared" si="79"/>
        <v>151113.43400000001</v>
      </c>
      <c r="AV153" s="24">
        <f>AV155+AV156</f>
        <v>0</v>
      </c>
      <c r="AW153" s="24">
        <f t="shared" si="80"/>
        <v>151113.43400000001</v>
      </c>
      <c r="AX153" s="24">
        <f>AX155+AX156</f>
        <v>0</v>
      </c>
      <c r="AY153" s="24">
        <f t="shared" si="81"/>
        <v>151113.43400000001</v>
      </c>
      <c r="AZ153" s="24">
        <f>AZ155+AZ156</f>
        <v>0</v>
      </c>
      <c r="BA153" s="24">
        <f t="shared" si="82"/>
        <v>151113.43400000001</v>
      </c>
      <c r="BB153" s="24">
        <f>BB155+BB156</f>
        <v>0</v>
      </c>
      <c r="BC153" s="24">
        <f t="shared" si="83"/>
        <v>151113.43400000001</v>
      </c>
      <c r="BD153" s="24"/>
      <c r="BE153" s="23"/>
      <c r="BF153" s="24"/>
      <c r="BG153" s="23"/>
      <c r="BH153" s="24"/>
      <c r="BI153" s="23"/>
      <c r="BJ153" s="24"/>
      <c r="BK153" s="23"/>
      <c r="BL153" s="24"/>
      <c r="BM153" s="23">
        <f>BM155+BM156</f>
        <v>0</v>
      </c>
      <c r="BN153" s="25">
        <f t="shared" si="88"/>
        <v>0</v>
      </c>
      <c r="BO153" s="24">
        <f>BO155+BO156</f>
        <v>0</v>
      </c>
      <c r="BP153" s="24">
        <f t="shared" si="89"/>
        <v>0</v>
      </c>
      <c r="BQ153" s="24">
        <f>BQ155+BQ156</f>
        <v>0</v>
      </c>
      <c r="BR153" s="24">
        <f t="shared" si="90"/>
        <v>0</v>
      </c>
      <c r="BS153" s="24">
        <f>BS155+BS156</f>
        <v>0</v>
      </c>
      <c r="BT153" s="24">
        <f t="shared" si="91"/>
        <v>0</v>
      </c>
      <c r="BU153" s="24">
        <f>BU155+BU156</f>
        <v>0</v>
      </c>
      <c r="BV153" s="24">
        <f t="shared" si="92"/>
        <v>0</v>
      </c>
      <c r="BY153" s="39"/>
    </row>
    <row r="154" ht="17.25">
      <c r="A154" s="20"/>
      <c r="B154" s="37" t="s">
        <v>31</v>
      </c>
      <c r="C154" s="66"/>
      <c r="D154" s="23"/>
      <c r="E154" s="23"/>
      <c r="F154" s="24"/>
      <c r="G154" s="23"/>
      <c r="H154" s="24"/>
      <c r="I154" s="23"/>
      <c r="J154" s="24"/>
      <c r="K154" s="23"/>
      <c r="L154" s="24"/>
      <c r="M154" s="23"/>
      <c r="N154" s="24"/>
      <c r="O154" s="23"/>
      <c r="P154" s="24"/>
      <c r="Q154" s="23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3"/>
      <c r="AG154" s="24"/>
      <c r="AH154" s="23"/>
      <c r="AI154" s="24"/>
      <c r="AJ154" s="23"/>
      <c r="AK154" s="24"/>
      <c r="AL154" s="23"/>
      <c r="AM154" s="24"/>
      <c r="AN154" s="23"/>
      <c r="AO154" s="24"/>
      <c r="AP154" s="23"/>
      <c r="AQ154" s="24"/>
      <c r="AR154" s="23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3"/>
      <c r="BF154" s="24"/>
      <c r="BG154" s="23"/>
      <c r="BH154" s="24"/>
      <c r="BI154" s="23"/>
      <c r="BJ154" s="24"/>
      <c r="BK154" s="23"/>
      <c r="BL154" s="24"/>
      <c r="BM154" s="23"/>
      <c r="BN154" s="25"/>
      <c r="BO154" s="24"/>
      <c r="BP154" s="24"/>
      <c r="BQ154" s="24"/>
      <c r="BR154" s="24"/>
      <c r="BS154" s="24"/>
      <c r="BT154" s="24"/>
      <c r="BU154" s="24"/>
      <c r="BV154" s="24"/>
      <c r="BY154" s="39"/>
    </row>
    <row r="155" ht="17.25" hidden="1">
      <c r="A155" s="62"/>
      <c r="B155" s="77" t="s">
        <v>32</v>
      </c>
      <c r="C155" s="72"/>
      <c r="D155" s="44"/>
      <c r="E155" s="45"/>
      <c r="F155" s="46"/>
      <c r="G155" s="45"/>
      <c r="H155" s="46"/>
      <c r="I155" s="45"/>
      <c r="J155" s="46"/>
      <c r="K155" s="45"/>
      <c r="L155" s="46"/>
      <c r="M155" s="45"/>
      <c r="N155" s="46"/>
      <c r="O155" s="45"/>
      <c r="P155" s="46"/>
      <c r="Q155" s="45"/>
      <c r="R155" s="46">
        <f t="shared" si="99"/>
        <v>0</v>
      </c>
      <c r="S155" s="46"/>
      <c r="T155" s="46">
        <f t="shared" si="100"/>
        <v>0</v>
      </c>
      <c r="U155" s="46"/>
      <c r="V155" s="46">
        <f t="shared" si="101"/>
        <v>0</v>
      </c>
      <c r="W155" s="47"/>
      <c r="X155" s="46">
        <f t="shared" si="102"/>
        <v>0</v>
      </c>
      <c r="Y155" s="24"/>
      <c r="Z155" s="46">
        <f t="shared" si="103"/>
        <v>0</v>
      </c>
      <c r="AA155" s="24"/>
      <c r="AB155" s="46">
        <f t="shared" si="104"/>
        <v>0</v>
      </c>
      <c r="AC155" s="47"/>
      <c r="AD155" s="46">
        <f t="shared" si="71"/>
        <v>0</v>
      </c>
      <c r="AE155" s="48"/>
      <c r="AF155" s="45"/>
      <c r="AG155" s="46"/>
      <c r="AH155" s="45"/>
      <c r="AI155" s="46"/>
      <c r="AJ155" s="45"/>
      <c r="AK155" s="46"/>
      <c r="AL155" s="45"/>
      <c r="AM155" s="46"/>
      <c r="AN155" s="45"/>
      <c r="AO155" s="46"/>
      <c r="AP155" s="45"/>
      <c r="AQ155" s="46"/>
      <c r="AR155" s="45">
        <v>37778.358999999997</v>
      </c>
      <c r="AS155" s="46">
        <f t="shared" si="78"/>
        <v>37778.358999999997</v>
      </c>
      <c r="AT155" s="46"/>
      <c r="AU155" s="46">
        <f t="shared" si="79"/>
        <v>37778.358999999997</v>
      </c>
      <c r="AV155" s="46"/>
      <c r="AW155" s="46">
        <f t="shared" si="80"/>
        <v>37778.358999999997</v>
      </c>
      <c r="AX155" s="47"/>
      <c r="AY155" s="46">
        <f t="shared" si="81"/>
        <v>37778.358999999997</v>
      </c>
      <c r="AZ155" s="24"/>
      <c r="BA155" s="46">
        <f t="shared" si="82"/>
        <v>37778.358999999997</v>
      </c>
      <c r="BB155" s="47"/>
      <c r="BC155" s="46">
        <f t="shared" si="83"/>
        <v>37778.358999999997</v>
      </c>
      <c r="BD155" s="48"/>
      <c r="BE155" s="44"/>
      <c r="BF155" s="46"/>
      <c r="BG155" s="45"/>
      <c r="BH155" s="46"/>
      <c r="BI155" s="45"/>
      <c r="BJ155" s="46"/>
      <c r="BK155" s="45"/>
      <c r="BL155" s="46"/>
      <c r="BM155" s="45"/>
      <c r="BN155" s="49">
        <f t="shared" si="88"/>
        <v>0</v>
      </c>
      <c r="BO155" s="46"/>
      <c r="BP155" s="46">
        <f t="shared" si="89"/>
        <v>0</v>
      </c>
      <c r="BQ155" s="47"/>
      <c r="BR155" s="46">
        <f t="shared" si="90"/>
        <v>0</v>
      </c>
      <c r="BS155" s="24"/>
      <c r="BT155" s="46">
        <f t="shared" si="91"/>
        <v>0</v>
      </c>
      <c r="BU155" s="47"/>
      <c r="BV155" s="46">
        <f t="shared" si="92"/>
        <v>0</v>
      </c>
      <c r="BW155" s="50" t="s">
        <v>197</v>
      </c>
      <c r="BX155" s="51" t="s">
        <v>33</v>
      </c>
      <c r="BY155" s="52"/>
    </row>
    <row r="156" ht="17.25">
      <c r="A156" s="20"/>
      <c r="B156" s="37" t="s">
        <v>160</v>
      </c>
      <c r="C156" s="65" t="s">
        <v>30</v>
      </c>
      <c r="D156" s="23"/>
      <c r="E156" s="23"/>
      <c r="F156" s="24"/>
      <c r="G156" s="23"/>
      <c r="H156" s="24"/>
      <c r="I156" s="23"/>
      <c r="J156" s="24"/>
      <c r="K156" s="23"/>
      <c r="L156" s="24"/>
      <c r="M156" s="23"/>
      <c r="N156" s="24"/>
      <c r="O156" s="23"/>
      <c r="P156" s="24"/>
      <c r="Q156" s="23"/>
      <c r="R156" s="24">
        <f t="shared" si="99"/>
        <v>0</v>
      </c>
      <c r="S156" s="24"/>
      <c r="T156" s="24">
        <f t="shared" si="100"/>
        <v>0</v>
      </c>
      <c r="U156" s="24"/>
      <c r="V156" s="24">
        <f t="shared" si="101"/>
        <v>0</v>
      </c>
      <c r="W156" s="24"/>
      <c r="X156" s="24">
        <f t="shared" si="102"/>
        <v>0</v>
      </c>
      <c r="Y156" s="24"/>
      <c r="Z156" s="24">
        <f t="shared" si="103"/>
        <v>0</v>
      </c>
      <c r="AA156" s="24"/>
      <c r="AB156" s="24">
        <f t="shared" si="104"/>
        <v>0</v>
      </c>
      <c r="AC156" s="24"/>
      <c r="AD156" s="24">
        <f t="shared" si="71"/>
        <v>0</v>
      </c>
      <c r="AE156" s="24"/>
      <c r="AF156" s="23"/>
      <c r="AG156" s="24"/>
      <c r="AH156" s="23"/>
      <c r="AI156" s="24"/>
      <c r="AJ156" s="23"/>
      <c r="AK156" s="24"/>
      <c r="AL156" s="23"/>
      <c r="AM156" s="24"/>
      <c r="AN156" s="23"/>
      <c r="AO156" s="24"/>
      <c r="AP156" s="23"/>
      <c r="AQ156" s="24"/>
      <c r="AR156" s="23">
        <v>113335.075</v>
      </c>
      <c r="AS156" s="24">
        <f t="shared" si="78"/>
        <v>113335.075</v>
      </c>
      <c r="AT156" s="24"/>
      <c r="AU156" s="24">
        <f t="shared" si="79"/>
        <v>113335.075</v>
      </c>
      <c r="AV156" s="24"/>
      <c r="AW156" s="24">
        <f t="shared" si="80"/>
        <v>113335.075</v>
      </c>
      <c r="AX156" s="24"/>
      <c r="AY156" s="24">
        <f t="shared" si="81"/>
        <v>113335.075</v>
      </c>
      <c r="AZ156" s="24"/>
      <c r="BA156" s="24">
        <f t="shared" si="82"/>
        <v>113335.075</v>
      </c>
      <c r="BB156" s="24"/>
      <c r="BC156" s="24">
        <f t="shared" si="83"/>
        <v>113335.075</v>
      </c>
      <c r="BD156" s="24"/>
      <c r="BE156" s="23"/>
      <c r="BF156" s="24"/>
      <c r="BG156" s="23"/>
      <c r="BH156" s="24"/>
      <c r="BI156" s="23"/>
      <c r="BJ156" s="24"/>
      <c r="BK156" s="23"/>
      <c r="BL156" s="24"/>
      <c r="BM156" s="23"/>
      <c r="BN156" s="25">
        <f t="shared" si="88"/>
        <v>0</v>
      </c>
      <c r="BO156" s="24"/>
      <c r="BP156" s="24">
        <f t="shared" si="89"/>
        <v>0</v>
      </c>
      <c r="BQ156" s="24"/>
      <c r="BR156" s="24">
        <f t="shared" si="90"/>
        <v>0</v>
      </c>
      <c r="BS156" s="24"/>
      <c r="BT156" s="24">
        <f t="shared" si="91"/>
        <v>0</v>
      </c>
      <c r="BU156" s="24"/>
      <c r="BV156" s="24">
        <f t="shared" si="92"/>
        <v>0</v>
      </c>
      <c r="BW156" s="4" t="s">
        <v>179</v>
      </c>
      <c r="BY156" s="39"/>
    </row>
    <row r="157" s="27" customFormat="1" ht="17.25" hidden="1">
      <c r="A157" s="28"/>
      <c r="B157" s="74" t="s">
        <v>198</v>
      </c>
      <c r="C157" s="74"/>
      <c r="D157" s="69">
        <f>D162</f>
        <v>1087961.7</v>
      </c>
      <c r="E157" s="69">
        <f>E162</f>
        <v>-17300.919000000002</v>
      </c>
      <c r="F157" s="69">
        <f t="shared" si="93"/>
        <v>1070660.781</v>
      </c>
      <c r="G157" s="69">
        <f>G162</f>
        <v>-1070660.781</v>
      </c>
      <c r="H157" s="69">
        <f t="shared" si="94"/>
        <v>0</v>
      </c>
      <c r="I157" s="69">
        <f>I162</f>
        <v>0</v>
      </c>
      <c r="J157" s="69">
        <f t="shared" si="95"/>
        <v>0</v>
      </c>
      <c r="K157" s="69">
        <f>K162</f>
        <v>0</v>
      </c>
      <c r="L157" s="69">
        <f t="shared" si="96"/>
        <v>0</v>
      </c>
      <c r="M157" s="69">
        <f>M162</f>
        <v>0</v>
      </c>
      <c r="N157" s="69">
        <f t="shared" si="97"/>
        <v>0</v>
      </c>
      <c r="O157" s="69">
        <f>O162</f>
        <v>0</v>
      </c>
      <c r="P157" s="69">
        <f t="shared" si="98"/>
        <v>0</v>
      </c>
      <c r="Q157" s="69">
        <f>Q162</f>
        <v>0</v>
      </c>
      <c r="R157" s="69">
        <f t="shared" si="99"/>
        <v>0</v>
      </c>
      <c r="S157" s="69">
        <f>S162</f>
        <v>0</v>
      </c>
      <c r="T157" s="69">
        <f t="shared" si="100"/>
        <v>0</v>
      </c>
      <c r="U157" s="69">
        <f>U162</f>
        <v>0</v>
      </c>
      <c r="V157" s="69">
        <f t="shared" si="101"/>
        <v>0</v>
      </c>
      <c r="W157" s="69">
        <f>W162</f>
        <v>0</v>
      </c>
      <c r="X157" s="69">
        <f t="shared" si="102"/>
        <v>0</v>
      </c>
      <c r="Y157" s="69">
        <f>Y162</f>
        <v>0</v>
      </c>
      <c r="Z157" s="69">
        <f t="shared" si="103"/>
        <v>0</v>
      </c>
      <c r="AA157" s="69">
        <f>AA162</f>
        <v>0</v>
      </c>
      <c r="AB157" s="69">
        <f t="shared" si="104"/>
        <v>0</v>
      </c>
      <c r="AC157" s="69">
        <f>AC162</f>
        <v>0</v>
      </c>
      <c r="AD157" s="69">
        <f t="shared" si="71"/>
        <v>0</v>
      </c>
      <c r="AE157" s="69">
        <f>AE162</f>
        <v>375557.5</v>
      </c>
      <c r="AF157" s="69">
        <f>AF162</f>
        <v>-4508.25</v>
      </c>
      <c r="AG157" s="69">
        <f t="shared" si="72"/>
        <v>371049.25</v>
      </c>
      <c r="AH157" s="69">
        <f>AH162</f>
        <v>-371049.25</v>
      </c>
      <c r="AI157" s="69">
        <f t="shared" si="73"/>
        <v>0</v>
      </c>
      <c r="AJ157" s="69">
        <f>AJ162</f>
        <v>0</v>
      </c>
      <c r="AK157" s="69">
        <f t="shared" si="74"/>
        <v>0</v>
      </c>
      <c r="AL157" s="69">
        <f>AL162</f>
        <v>0</v>
      </c>
      <c r="AM157" s="69">
        <f t="shared" si="75"/>
        <v>0</v>
      </c>
      <c r="AN157" s="69">
        <f>AN162</f>
        <v>0</v>
      </c>
      <c r="AO157" s="69">
        <f t="shared" si="76"/>
        <v>0</v>
      </c>
      <c r="AP157" s="69">
        <f>AP162</f>
        <v>0</v>
      </c>
      <c r="AQ157" s="69">
        <f t="shared" si="77"/>
        <v>0</v>
      </c>
      <c r="AR157" s="69">
        <f>AR162</f>
        <v>0</v>
      </c>
      <c r="AS157" s="69">
        <f t="shared" si="78"/>
        <v>0</v>
      </c>
      <c r="AT157" s="69">
        <f>AT162</f>
        <v>0</v>
      </c>
      <c r="AU157" s="69">
        <f t="shared" si="79"/>
        <v>0</v>
      </c>
      <c r="AV157" s="69">
        <f>AV162</f>
        <v>0</v>
      </c>
      <c r="AW157" s="69">
        <f t="shared" si="80"/>
        <v>0</v>
      </c>
      <c r="AX157" s="69">
        <f>AX162</f>
        <v>0</v>
      </c>
      <c r="AY157" s="69">
        <f t="shared" si="81"/>
        <v>0</v>
      </c>
      <c r="AZ157" s="69">
        <f>AZ162</f>
        <v>0</v>
      </c>
      <c r="BA157" s="69">
        <f t="shared" si="82"/>
        <v>0</v>
      </c>
      <c r="BB157" s="69">
        <f>BB162</f>
        <v>0</v>
      </c>
      <c r="BC157" s="69">
        <f t="shared" si="83"/>
        <v>0</v>
      </c>
      <c r="BD157" s="69">
        <f>BD162</f>
        <v>0</v>
      </c>
      <c r="BE157" s="69">
        <f>BE162</f>
        <v>0</v>
      </c>
      <c r="BF157" s="69">
        <f t="shared" si="84"/>
        <v>0</v>
      </c>
      <c r="BG157" s="69">
        <f>BG162</f>
        <v>0</v>
      </c>
      <c r="BH157" s="69">
        <f t="shared" si="85"/>
        <v>0</v>
      </c>
      <c r="BI157" s="69">
        <f>BI162</f>
        <v>0</v>
      </c>
      <c r="BJ157" s="69">
        <f t="shared" si="86"/>
        <v>0</v>
      </c>
      <c r="BK157" s="69">
        <f>BK162</f>
        <v>0</v>
      </c>
      <c r="BL157" s="69">
        <f t="shared" si="87"/>
        <v>0</v>
      </c>
      <c r="BM157" s="69">
        <f>BM162</f>
        <v>0</v>
      </c>
      <c r="BN157" s="70">
        <f t="shared" si="88"/>
        <v>0</v>
      </c>
      <c r="BO157" s="69">
        <f>BO162</f>
        <v>0</v>
      </c>
      <c r="BP157" s="69">
        <f t="shared" si="89"/>
        <v>0</v>
      </c>
      <c r="BQ157" s="69">
        <f>BQ162</f>
        <v>0</v>
      </c>
      <c r="BR157" s="69">
        <f t="shared" si="90"/>
        <v>0</v>
      </c>
      <c r="BS157" s="69">
        <f>BS162</f>
        <v>0</v>
      </c>
      <c r="BT157" s="69">
        <f t="shared" si="91"/>
        <v>0</v>
      </c>
      <c r="BU157" s="69">
        <f>BU162</f>
        <v>0</v>
      </c>
      <c r="BV157" s="69">
        <f t="shared" si="92"/>
        <v>0</v>
      </c>
      <c r="BW157" s="71"/>
      <c r="BX157" s="35" t="s">
        <v>33</v>
      </c>
      <c r="BY157" s="36"/>
    </row>
    <row r="158" s="27" customFormat="1" ht="17.25" hidden="1">
      <c r="A158" s="28"/>
      <c r="B158" s="74" t="s">
        <v>31</v>
      </c>
      <c r="C158" s="74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70"/>
      <c r="BO158" s="69"/>
      <c r="BP158" s="69"/>
      <c r="BQ158" s="69"/>
      <c r="BR158" s="69"/>
      <c r="BS158" s="69"/>
      <c r="BT158" s="69"/>
      <c r="BU158" s="69"/>
      <c r="BV158" s="69"/>
      <c r="BW158" s="71"/>
      <c r="BX158" s="35" t="s">
        <v>33</v>
      </c>
      <c r="BY158" s="36"/>
    </row>
    <row r="159" s="27" customFormat="1" ht="17.25" hidden="1">
      <c r="A159" s="28"/>
      <c r="B159" s="79" t="s">
        <v>32</v>
      </c>
      <c r="C159" s="80"/>
      <c r="D159" s="69">
        <f t="shared" ref="D159:D161" si="105">D164</f>
        <v>18371.599999999999</v>
      </c>
      <c r="E159" s="69">
        <f t="shared" ref="E159:E161" si="106">E164</f>
        <v>-17300.919000000002</v>
      </c>
      <c r="F159" s="69">
        <f t="shared" si="93"/>
        <v>1070.6809999999969</v>
      </c>
      <c r="G159" s="69">
        <f t="shared" ref="G159:G161" si="107">G164</f>
        <v>-1070.681</v>
      </c>
      <c r="H159" s="69">
        <f t="shared" si="94"/>
        <v>-3.1832314562052488e-12</v>
      </c>
      <c r="I159" s="69">
        <f t="shared" ref="I159:I161" si="108">I164</f>
        <v>0</v>
      </c>
      <c r="J159" s="69">
        <f t="shared" si="95"/>
        <v>-3.1832314562052488e-12</v>
      </c>
      <c r="K159" s="69">
        <f t="shared" ref="K159:K161" si="109">K164</f>
        <v>0</v>
      </c>
      <c r="L159" s="69">
        <f t="shared" si="96"/>
        <v>-3.1832314562052488e-12</v>
      </c>
      <c r="M159" s="69">
        <f t="shared" ref="M159:M161" si="110">M164</f>
        <v>0</v>
      </c>
      <c r="N159" s="69">
        <f t="shared" si="97"/>
        <v>-3.1832314562052488e-12</v>
      </c>
      <c r="O159" s="69">
        <f t="shared" ref="O159:O161" si="111">O164</f>
        <v>0</v>
      </c>
      <c r="P159" s="69">
        <f t="shared" si="98"/>
        <v>-3.1832314562052488e-12</v>
      </c>
      <c r="Q159" s="69">
        <f t="shared" ref="Q159:Q161" si="112">Q164</f>
        <v>0</v>
      </c>
      <c r="R159" s="69">
        <f t="shared" si="99"/>
        <v>-3.1832314562052488e-12</v>
      </c>
      <c r="S159" s="69">
        <f t="shared" ref="S159:S161" si="113">S164</f>
        <v>0</v>
      </c>
      <c r="T159" s="69">
        <f t="shared" si="100"/>
        <v>-3.1832314562052488e-12</v>
      </c>
      <c r="U159" s="69">
        <f t="shared" ref="U159:U161" si="114">U164</f>
        <v>0</v>
      </c>
      <c r="V159" s="69">
        <f t="shared" si="101"/>
        <v>-3.1832314562052488e-12</v>
      </c>
      <c r="W159" s="69">
        <f t="shared" ref="W159:W161" si="115">W164</f>
        <v>0</v>
      </c>
      <c r="X159" s="69">
        <f t="shared" si="102"/>
        <v>-3.1832314562052488e-12</v>
      </c>
      <c r="Y159" s="69">
        <f t="shared" ref="Y159:Y161" si="116">Y164</f>
        <v>0</v>
      </c>
      <c r="Z159" s="69">
        <f t="shared" si="103"/>
        <v>-3.1832314562052488e-12</v>
      </c>
      <c r="AA159" s="69">
        <f t="shared" ref="AA159:AA161" si="117">AA164</f>
        <v>0</v>
      </c>
      <c r="AB159" s="69">
        <f t="shared" si="104"/>
        <v>-3.1832314562052488e-12</v>
      </c>
      <c r="AC159" s="69">
        <f t="shared" ref="AC159:AC161" si="118">AC164</f>
        <v>0</v>
      </c>
      <c r="AD159" s="69">
        <f t="shared" si="71"/>
        <v>-3.1832314562052488e-12</v>
      </c>
      <c r="AE159" s="69">
        <f t="shared" ref="AE159:AE161" si="119">AE164</f>
        <v>4879.3000000000002</v>
      </c>
      <c r="AF159" s="69">
        <f t="shared" ref="AF159:AF161" si="120">AF164</f>
        <v>-4508.25</v>
      </c>
      <c r="AG159" s="69">
        <f t="shared" si="72"/>
        <v>371.05000000000018</v>
      </c>
      <c r="AH159" s="69">
        <f t="shared" ref="AH159:AH161" si="121">AH164</f>
        <v>-371.05000000000001</v>
      </c>
      <c r="AI159" s="69">
        <f t="shared" si="73"/>
        <v>1.7053025658242404e-13</v>
      </c>
      <c r="AJ159" s="69">
        <f t="shared" ref="AJ159:AJ161" si="122">AJ164</f>
        <v>0</v>
      </c>
      <c r="AK159" s="69">
        <f t="shared" si="74"/>
        <v>1.7053025658242404e-13</v>
      </c>
      <c r="AL159" s="69">
        <f t="shared" ref="AL159:AL161" si="123">AL164</f>
        <v>0</v>
      </c>
      <c r="AM159" s="69">
        <f t="shared" si="75"/>
        <v>1.7053025658242404e-13</v>
      </c>
      <c r="AN159" s="69">
        <f t="shared" ref="AN159:AN161" si="124">AN164</f>
        <v>0</v>
      </c>
      <c r="AO159" s="69">
        <f t="shared" si="76"/>
        <v>1.7053025658242404e-13</v>
      </c>
      <c r="AP159" s="69">
        <f t="shared" ref="AP159:AP161" si="125">AP164</f>
        <v>0</v>
      </c>
      <c r="AQ159" s="69">
        <f t="shared" si="77"/>
        <v>1.7053025658242404e-13</v>
      </c>
      <c r="AR159" s="69">
        <f t="shared" ref="AR159:AR161" si="126">AR164</f>
        <v>0</v>
      </c>
      <c r="AS159" s="69">
        <f t="shared" si="78"/>
        <v>1.7053025658242404e-13</v>
      </c>
      <c r="AT159" s="69">
        <f t="shared" ref="AT159:AT161" si="127">AT164</f>
        <v>0</v>
      </c>
      <c r="AU159" s="69">
        <f t="shared" si="79"/>
        <v>1.7053025658242404e-13</v>
      </c>
      <c r="AV159" s="69">
        <f t="shared" ref="AV159:AV161" si="128">AV164</f>
        <v>0</v>
      </c>
      <c r="AW159" s="69">
        <f t="shared" si="80"/>
        <v>1.7053025658242404e-13</v>
      </c>
      <c r="AX159" s="69">
        <f t="shared" ref="AX159:AX161" si="129">AX164</f>
        <v>0</v>
      </c>
      <c r="AY159" s="69">
        <f t="shared" si="81"/>
        <v>1.7053025658242404e-13</v>
      </c>
      <c r="AZ159" s="69">
        <f t="shared" ref="AZ159:AZ161" si="130">AZ164</f>
        <v>0</v>
      </c>
      <c r="BA159" s="69">
        <f t="shared" si="82"/>
        <v>1.7053025658242404e-13</v>
      </c>
      <c r="BB159" s="69">
        <f t="shared" ref="BB159:BB161" si="131">BB164</f>
        <v>0</v>
      </c>
      <c r="BC159" s="69">
        <f t="shared" si="83"/>
        <v>1.7053025658242404e-13</v>
      </c>
      <c r="BD159" s="69">
        <f t="shared" ref="BD159:BD161" si="132">BD164</f>
        <v>0</v>
      </c>
      <c r="BE159" s="69">
        <f t="shared" ref="BE159:BE161" si="133">BE164</f>
        <v>0</v>
      </c>
      <c r="BF159" s="69">
        <f t="shared" si="84"/>
        <v>0</v>
      </c>
      <c r="BG159" s="69">
        <f t="shared" ref="BG159:BG161" si="134">BG164</f>
        <v>0</v>
      </c>
      <c r="BH159" s="69">
        <f t="shared" si="85"/>
        <v>0</v>
      </c>
      <c r="BI159" s="69">
        <f t="shared" ref="BI159:BI161" si="135">BI164</f>
        <v>0</v>
      </c>
      <c r="BJ159" s="69">
        <f t="shared" si="86"/>
        <v>0</v>
      </c>
      <c r="BK159" s="69">
        <f t="shared" ref="BK159:BK161" si="136">BK164</f>
        <v>0</v>
      </c>
      <c r="BL159" s="69">
        <f t="shared" si="87"/>
        <v>0</v>
      </c>
      <c r="BM159" s="69">
        <f t="shared" ref="BM159:BM161" si="137">BM164</f>
        <v>0</v>
      </c>
      <c r="BN159" s="70">
        <f t="shared" si="88"/>
        <v>0</v>
      </c>
      <c r="BO159" s="69">
        <f t="shared" ref="BO159:BO161" si="138">BO164</f>
        <v>0</v>
      </c>
      <c r="BP159" s="69">
        <f t="shared" si="89"/>
        <v>0</v>
      </c>
      <c r="BQ159" s="69">
        <f t="shared" ref="BQ159:BQ161" si="139">BQ164</f>
        <v>0</v>
      </c>
      <c r="BR159" s="69">
        <f t="shared" si="90"/>
        <v>0</v>
      </c>
      <c r="BS159" s="69">
        <f t="shared" ref="BS159:BS161" si="140">BS164</f>
        <v>0</v>
      </c>
      <c r="BT159" s="69">
        <f t="shared" si="91"/>
        <v>0</v>
      </c>
      <c r="BU159" s="69">
        <f t="shared" ref="BU159:BU161" si="141">BU164</f>
        <v>0</v>
      </c>
      <c r="BV159" s="69">
        <f t="shared" si="92"/>
        <v>0</v>
      </c>
      <c r="BW159" s="71"/>
      <c r="BX159" s="35" t="s">
        <v>33</v>
      </c>
      <c r="BY159" s="36"/>
    </row>
    <row r="160" s="27" customFormat="1" ht="17.25" hidden="1">
      <c r="A160" s="28"/>
      <c r="B160" s="74" t="s">
        <v>34</v>
      </c>
      <c r="C160" s="74"/>
      <c r="D160" s="69">
        <f t="shared" si="105"/>
        <v>53479.5</v>
      </c>
      <c r="E160" s="69">
        <f t="shared" si="106"/>
        <v>0</v>
      </c>
      <c r="F160" s="69">
        <f t="shared" si="93"/>
        <v>53479.5</v>
      </c>
      <c r="G160" s="69">
        <f t="shared" si="107"/>
        <v>-53479.5</v>
      </c>
      <c r="H160" s="69">
        <f t="shared" si="94"/>
        <v>0</v>
      </c>
      <c r="I160" s="69">
        <f t="shared" si="108"/>
        <v>0</v>
      </c>
      <c r="J160" s="69">
        <f t="shared" si="95"/>
        <v>0</v>
      </c>
      <c r="K160" s="69">
        <f t="shared" si="109"/>
        <v>0</v>
      </c>
      <c r="L160" s="69">
        <f t="shared" si="96"/>
        <v>0</v>
      </c>
      <c r="M160" s="69">
        <f t="shared" si="110"/>
        <v>0</v>
      </c>
      <c r="N160" s="69">
        <f t="shared" si="97"/>
        <v>0</v>
      </c>
      <c r="O160" s="69">
        <f t="shared" si="111"/>
        <v>0</v>
      </c>
      <c r="P160" s="69">
        <f t="shared" si="98"/>
        <v>0</v>
      </c>
      <c r="Q160" s="69">
        <f t="shared" si="112"/>
        <v>0</v>
      </c>
      <c r="R160" s="69">
        <f t="shared" si="99"/>
        <v>0</v>
      </c>
      <c r="S160" s="69">
        <f t="shared" si="113"/>
        <v>0</v>
      </c>
      <c r="T160" s="69">
        <f t="shared" si="100"/>
        <v>0</v>
      </c>
      <c r="U160" s="69">
        <f t="shared" si="114"/>
        <v>0</v>
      </c>
      <c r="V160" s="69">
        <f t="shared" si="101"/>
        <v>0</v>
      </c>
      <c r="W160" s="69">
        <f t="shared" si="115"/>
        <v>0</v>
      </c>
      <c r="X160" s="69">
        <f t="shared" si="102"/>
        <v>0</v>
      </c>
      <c r="Y160" s="69">
        <f t="shared" si="116"/>
        <v>0</v>
      </c>
      <c r="Z160" s="69">
        <f t="shared" si="103"/>
        <v>0</v>
      </c>
      <c r="AA160" s="69">
        <f t="shared" si="117"/>
        <v>0</v>
      </c>
      <c r="AB160" s="69">
        <f t="shared" si="104"/>
        <v>0</v>
      </c>
      <c r="AC160" s="69">
        <f t="shared" si="118"/>
        <v>0</v>
      </c>
      <c r="AD160" s="69">
        <f t="shared" si="71"/>
        <v>0</v>
      </c>
      <c r="AE160" s="69">
        <f t="shared" si="119"/>
        <v>18533.900000000001</v>
      </c>
      <c r="AF160" s="69">
        <f t="shared" si="120"/>
        <v>0</v>
      </c>
      <c r="AG160" s="69">
        <f t="shared" si="72"/>
        <v>18533.900000000001</v>
      </c>
      <c r="AH160" s="69">
        <f t="shared" si="121"/>
        <v>-18533.900000000001</v>
      </c>
      <c r="AI160" s="69">
        <f t="shared" si="73"/>
        <v>0</v>
      </c>
      <c r="AJ160" s="69">
        <f t="shared" si="122"/>
        <v>0</v>
      </c>
      <c r="AK160" s="69">
        <f t="shared" si="74"/>
        <v>0</v>
      </c>
      <c r="AL160" s="69">
        <f t="shared" si="123"/>
        <v>0</v>
      </c>
      <c r="AM160" s="69">
        <f t="shared" si="75"/>
        <v>0</v>
      </c>
      <c r="AN160" s="69">
        <f t="shared" si="124"/>
        <v>0</v>
      </c>
      <c r="AO160" s="69">
        <f t="shared" si="76"/>
        <v>0</v>
      </c>
      <c r="AP160" s="69">
        <f t="shared" si="125"/>
        <v>0</v>
      </c>
      <c r="AQ160" s="69">
        <f t="shared" si="77"/>
        <v>0</v>
      </c>
      <c r="AR160" s="69">
        <f t="shared" si="126"/>
        <v>0</v>
      </c>
      <c r="AS160" s="69">
        <f t="shared" si="78"/>
        <v>0</v>
      </c>
      <c r="AT160" s="69">
        <f t="shared" si="127"/>
        <v>0</v>
      </c>
      <c r="AU160" s="69">
        <f t="shared" si="79"/>
        <v>0</v>
      </c>
      <c r="AV160" s="69">
        <f t="shared" si="128"/>
        <v>0</v>
      </c>
      <c r="AW160" s="69">
        <f t="shared" si="80"/>
        <v>0</v>
      </c>
      <c r="AX160" s="69">
        <f t="shared" si="129"/>
        <v>0</v>
      </c>
      <c r="AY160" s="69">
        <f t="shared" si="81"/>
        <v>0</v>
      </c>
      <c r="AZ160" s="69">
        <f t="shared" si="130"/>
        <v>0</v>
      </c>
      <c r="BA160" s="69">
        <f t="shared" si="82"/>
        <v>0</v>
      </c>
      <c r="BB160" s="69">
        <f t="shared" si="131"/>
        <v>0</v>
      </c>
      <c r="BC160" s="69">
        <f t="shared" si="83"/>
        <v>0</v>
      </c>
      <c r="BD160" s="69">
        <f t="shared" si="132"/>
        <v>0</v>
      </c>
      <c r="BE160" s="69">
        <f t="shared" si="133"/>
        <v>0</v>
      </c>
      <c r="BF160" s="69">
        <f t="shared" si="84"/>
        <v>0</v>
      </c>
      <c r="BG160" s="69">
        <f t="shared" si="134"/>
        <v>0</v>
      </c>
      <c r="BH160" s="69">
        <f t="shared" si="85"/>
        <v>0</v>
      </c>
      <c r="BI160" s="69">
        <f t="shared" si="135"/>
        <v>0</v>
      </c>
      <c r="BJ160" s="69">
        <f t="shared" si="86"/>
        <v>0</v>
      </c>
      <c r="BK160" s="69">
        <f t="shared" si="136"/>
        <v>0</v>
      </c>
      <c r="BL160" s="69">
        <f t="shared" si="87"/>
        <v>0</v>
      </c>
      <c r="BM160" s="69">
        <f t="shared" si="137"/>
        <v>0</v>
      </c>
      <c r="BN160" s="70">
        <f t="shared" si="88"/>
        <v>0</v>
      </c>
      <c r="BO160" s="69">
        <f t="shared" si="138"/>
        <v>0</v>
      </c>
      <c r="BP160" s="69">
        <f t="shared" si="89"/>
        <v>0</v>
      </c>
      <c r="BQ160" s="69">
        <f t="shared" si="139"/>
        <v>0</v>
      </c>
      <c r="BR160" s="69">
        <f t="shared" si="90"/>
        <v>0</v>
      </c>
      <c r="BS160" s="69">
        <f t="shared" si="140"/>
        <v>0</v>
      </c>
      <c r="BT160" s="69">
        <f t="shared" si="91"/>
        <v>0</v>
      </c>
      <c r="BU160" s="69">
        <f t="shared" si="141"/>
        <v>0</v>
      </c>
      <c r="BV160" s="69">
        <f t="shared" si="92"/>
        <v>0</v>
      </c>
      <c r="BW160" s="71"/>
      <c r="BX160" s="35" t="s">
        <v>33</v>
      </c>
      <c r="BY160" s="36"/>
    </row>
    <row r="161" s="27" customFormat="1" ht="17.25" hidden="1">
      <c r="A161" s="28"/>
      <c r="B161" s="74" t="s">
        <v>55</v>
      </c>
      <c r="C161" s="81"/>
      <c r="D161" s="69">
        <f t="shared" si="105"/>
        <v>1016110.6</v>
      </c>
      <c r="E161" s="69">
        <f t="shared" si="106"/>
        <v>0</v>
      </c>
      <c r="F161" s="69">
        <f t="shared" si="93"/>
        <v>1016110.6</v>
      </c>
      <c r="G161" s="69">
        <f t="shared" si="107"/>
        <v>-1016110.6</v>
      </c>
      <c r="H161" s="69">
        <f t="shared" si="94"/>
        <v>0</v>
      </c>
      <c r="I161" s="69">
        <f t="shared" si="108"/>
        <v>0</v>
      </c>
      <c r="J161" s="69">
        <f t="shared" si="95"/>
        <v>0</v>
      </c>
      <c r="K161" s="69">
        <f t="shared" si="109"/>
        <v>0</v>
      </c>
      <c r="L161" s="69">
        <f t="shared" si="96"/>
        <v>0</v>
      </c>
      <c r="M161" s="69">
        <f t="shared" si="110"/>
        <v>0</v>
      </c>
      <c r="N161" s="69">
        <f t="shared" si="97"/>
        <v>0</v>
      </c>
      <c r="O161" s="69">
        <f t="shared" si="111"/>
        <v>0</v>
      </c>
      <c r="P161" s="69">
        <f t="shared" si="98"/>
        <v>0</v>
      </c>
      <c r="Q161" s="69">
        <f t="shared" si="112"/>
        <v>0</v>
      </c>
      <c r="R161" s="69">
        <f t="shared" si="99"/>
        <v>0</v>
      </c>
      <c r="S161" s="69">
        <f t="shared" si="113"/>
        <v>0</v>
      </c>
      <c r="T161" s="69">
        <f t="shared" si="100"/>
        <v>0</v>
      </c>
      <c r="U161" s="69">
        <f t="shared" si="114"/>
        <v>0</v>
      </c>
      <c r="V161" s="69">
        <f t="shared" si="101"/>
        <v>0</v>
      </c>
      <c r="W161" s="69">
        <f t="shared" si="115"/>
        <v>0</v>
      </c>
      <c r="X161" s="69">
        <f t="shared" si="102"/>
        <v>0</v>
      </c>
      <c r="Y161" s="69">
        <f t="shared" si="116"/>
        <v>0</v>
      </c>
      <c r="Z161" s="69">
        <f t="shared" si="103"/>
        <v>0</v>
      </c>
      <c r="AA161" s="69">
        <f t="shared" si="117"/>
        <v>0</v>
      </c>
      <c r="AB161" s="69">
        <f t="shared" si="104"/>
        <v>0</v>
      </c>
      <c r="AC161" s="69">
        <f t="shared" si="118"/>
        <v>0</v>
      </c>
      <c r="AD161" s="69">
        <f t="shared" si="71"/>
        <v>0</v>
      </c>
      <c r="AE161" s="69">
        <f t="shared" si="119"/>
        <v>352144.29999999999</v>
      </c>
      <c r="AF161" s="69">
        <f t="shared" si="120"/>
        <v>0</v>
      </c>
      <c r="AG161" s="69">
        <f t="shared" si="72"/>
        <v>352144.29999999999</v>
      </c>
      <c r="AH161" s="69">
        <f t="shared" si="121"/>
        <v>-352144.29999999999</v>
      </c>
      <c r="AI161" s="69">
        <f t="shared" si="73"/>
        <v>0</v>
      </c>
      <c r="AJ161" s="69">
        <f t="shared" si="122"/>
        <v>0</v>
      </c>
      <c r="AK161" s="69">
        <f t="shared" si="74"/>
        <v>0</v>
      </c>
      <c r="AL161" s="69">
        <f t="shared" si="123"/>
        <v>0</v>
      </c>
      <c r="AM161" s="69">
        <f t="shared" si="75"/>
        <v>0</v>
      </c>
      <c r="AN161" s="69">
        <f t="shared" si="124"/>
        <v>0</v>
      </c>
      <c r="AO161" s="69">
        <f t="shared" si="76"/>
        <v>0</v>
      </c>
      <c r="AP161" s="69">
        <f t="shared" si="125"/>
        <v>0</v>
      </c>
      <c r="AQ161" s="69">
        <f t="shared" si="77"/>
        <v>0</v>
      </c>
      <c r="AR161" s="69">
        <f t="shared" si="126"/>
        <v>0</v>
      </c>
      <c r="AS161" s="69">
        <f t="shared" si="78"/>
        <v>0</v>
      </c>
      <c r="AT161" s="69">
        <f t="shared" si="127"/>
        <v>0</v>
      </c>
      <c r="AU161" s="69">
        <f t="shared" si="79"/>
        <v>0</v>
      </c>
      <c r="AV161" s="69">
        <f t="shared" si="128"/>
        <v>0</v>
      </c>
      <c r="AW161" s="69">
        <f t="shared" si="80"/>
        <v>0</v>
      </c>
      <c r="AX161" s="69">
        <f t="shared" si="129"/>
        <v>0</v>
      </c>
      <c r="AY161" s="69">
        <f t="shared" si="81"/>
        <v>0</v>
      </c>
      <c r="AZ161" s="69">
        <f t="shared" si="130"/>
        <v>0</v>
      </c>
      <c r="BA161" s="69">
        <f t="shared" si="82"/>
        <v>0</v>
      </c>
      <c r="BB161" s="69">
        <f t="shared" si="131"/>
        <v>0</v>
      </c>
      <c r="BC161" s="69">
        <f t="shared" si="83"/>
        <v>0</v>
      </c>
      <c r="BD161" s="69">
        <f t="shared" si="132"/>
        <v>0</v>
      </c>
      <c r="BE161" s="69">
        <f t="shared" si="133"/>
        <v>0</v>
      </c>
      <c r="BF161" s="69">
        <f t="shared" si="84"/>
        <v>0</v>
      </c>
      <c r="BG161" s="69">
        <f t="shared" si="134"/>
        <v>0</v>
      </c>
      <c r="BH161" s="69">
        <f t="shared" si="85"/>
        <v>0</v>
      </c>
      <c r="BI161" s="69">
        <f t="shared" si="135"/>
        <v>0</v>
      </c>
      <c r="BJ161" s="69">
        <f t="shared" si="86"/>
        <v>0</v>
      </c>
      <c r="BK161" s="69">
        <f t="shared" si="136"/>
        <v>0</v>
      </c>
      <c r="BL161" s="69">
        <f t="shared" si="87"/>
        <v>0</v>
      </c>
      <c r="BM161" s="69">
        <f t="shared" si="137"/>
        <v>0</v>
      </c>
      <c r="BN161" s="70">
        <f t="shared" si="88"/>
        <v>0</v>
      </c>
      <c r="BO161" s="69">
        <f t="shared" si="138"/>
        <v>0</v>
      </c>
      <c r="BP161" s="69">
        <f t="shared" si="89"/>
        <v>0</v>
      </c>
      <c r="BQ161" s="69">
        <f t="shared" si="139"/>
        <v>0</v>
      </c>
      <c r="BR161" s="69">
        <f t="shared" si="90"/>
        <v>0</v>
      </c>
      <c r="BS161" s="69">
        <f t="shared" si="140"/>
        <v>0</v>
      </c>
      <c r="BT161" s="69">
        <f t="shared" si="91"/>
        <v>0</v>
      </c>
      <c r="BU161" s="69">
        <f t="shared" si="141"/>
        <v>0</v>
      </c>
      <c r="BV161" s="69">
        <f t="shared" si="92"/>
        <v>0</v>
      </c>
      <c r="BW161" s="71"/>
      <c r="BX161" s="35" t="s">
        <v>33</v>
      </c>
      <c r="BY161" s="36"/>
    </row>
    <row r="162" ht="34.5" hidden="1">
      <c r="A162" s="41" t="s">
        <v>167</v>
      </c>
      <c r="B162" s="43" t="s">
        <v>199</v>
      </c>
      <c r="C162" s="72" t="s">
        <v>200</v>
      </c>
      <c r="D162" s="48">
        <f>D164+D165+D166</f>
        <v>1087961.7</v>
      </c>
      <c r="E162" s="46">
        <f>E164+E165+E166</f>
        <v>-17300.919000000002</v>
      </c>
      <c r="F162" s="46">
        <f t="shared" si="93"/>
        <v>1070660.781</v>
      </c>
      <c r="G162" s="46">
        <f>G164+G165+G166</f>
        <v>-1070660.781</v>
      </c>
      <c r="H162" s="46">
        <f t="shared" si="94"/>
        <v>0</v>
      </c>
      <c r="I162" s="46">
        <f>I164+I165+I166</f>
        <v>0</v>
      </c>
      <c r="J162" s="46">
        <f t="shared" si="95"/>
        <v>0</v>
      </c>
      <c r="K162" s="46">
        <f>K164+K165+K166</f>
        <v>0</v>
      </c>
      <c r="L162" s="46">
        <f t="shared" si="96"/>
        <v>0</v>
      </c>
      <c r="M162" s="46">
        <f>M164+M165+M166</f>
        <v>0</v>
      </c>
      <c r="N162" s="46">
        <f t="shared" si="97"/>
        <v>0</v>
      </c>
      <c r="O162" s="46">
        <f>O164+O165+O166</f>
        <v>0</v>
      </c>
      <c r="P162" s="46">
        <f t="shared" si="98"/>
        <v>0</v>
      </c>
      <c r="Q162" s="46">
        <f>Q164+Q165+Q166</f>
        <v>0</v>
      </c>
      <c r="R162" s="46">
        <f t="shared" si="99"/>
        <v>0</v>
      </c>
      <c r="S162" s="46">
        <f>S164+S165+S166</f>
        <v>0</v>
      </c>
      <c r="T162" s="46">
        <f t="shared" si="100"/>
        <v>0</v>
      </c>
      <c r="U162" s="46">
        <f>U164+U165+U166</f>
        <v>0</v>
      </c>
      <c r="V162" s="46">
        <f t="shared" si="101"/>
        <v>0</v>
      </c>
      <c r="W162" s="47">
        <f>W164+W165+W166</f>
        <v>0</v>
      </c>
      <c r="X162" s="46">
        <f t="shared" si="102"/>
        <v>0</v>
      </c>
      <c r="Y162" s="24">
        <f>Y164+Y165+Y166</f>
        <v>0</v>
      </c>
      <c r="Z162" s="46">
        <f t="shared" si="103"/>
        <v>0</v>
      </c>
      <c r="AA162" s="24">
        <f>AA164+AA165+AA166</f>
        <v>0</v>
      </c>
      <c r="AB162" s="46">
        <f t="shared" si="104"/>
        <v>0</v>
      </c>
      <c r="AC162" s="47">
        <f>AC164+AC165+AC166</f>
        <v>0</v>
      </c>
      <c r="AD162" s="46">
        <f t="shared" si="71"/>
        <v>0</v>
      </c>
      <c r="AE162" s="48">
        <f>AE164+AE165+AE166</f>
        <v>375557.5</v>
      </c>
      <c r="AF162" s="46">
        <f>AF164+AF165+AF166</f>
        <v>-4508.25</v>
      </c>
      <c r="AG162" s="46">
        <f t="shared" si="72"/>
        <v>371049.25</v>
      </c>
      <c r="AH162" s="46">
        <f>AH164+AH165+AH166</f>
        <v>-371049.25</v>
      </c>
      <c r="AI162" s="46">
        <f t="shared" si="73"/>
        <v>0</v>
      </c>
      <c r="AJ162" s="46">
        <f>AJ164+AJ165+AJ166</f>
        <v>0</v>
      </c>
      <c r="AK162" s="46">
        <f t="shared" si="74"/>
        <v>0</v>
      </c>
      <c r="AL162" s="46">
        <f>AL164+AL165+AL166</f>
        <v>0</v>
      </c>
      <c r="AM162" s="46">
        <f t="shared" si="75"/>
        <v>0</v>
      </c>
      <c r="AN162" s="46">
        <f>AN164+AN165+AN166</f>
        <v>0</v>
      </c>
      <c r="AO162" s="46">
        <f t="shared" si="76"/>
        <v>0</v>
      </c>
      <c r="AP162" s="46">
        <f>AP164+AP165+AP166</f>
        <v>0</v>
      </c>
      <c r="AQ162" s="46">
        <f t="shared" si="77"/>
        <v>0</v>
      </c>
      <c r="AR162" s="46">
        <f>AR164+AR165+AR166</f>
        <v>0</v>
      </c>
      <c r="AS162" s="46">
        <f t="shared" si="78"/>
        <v>0</v>
      </c>
      <c r="AT162" s="46">
        <f>AT164+AT165+AT166</f>
        <v>0</v>
      </c>
      <c r="AU162" s="46">
        <f t="shared" si="79"/>
        <v>0</v>
      </c>
      <c r="AV162" s="46">
        <f>AV164+AV165+AV166</f>
        <v>0</v>
      </c>
      <c r="AW162" s="46">
        <f t="shared" si="80"/>
        <v>0</v>
      </c>
      <c r="AX162" s="47">
        <f>AX164+AX165+AX166</f>
        <v>0</v>
      </c>
      <c r="AY162" s="46">
        <f t="shared" si="81"/>
        <v>0</v>
      </c>
      <c r="AZ162" s="24">
        <f>AZ164+AZ165+AZ166</f>
        <v>0</v>
      </c>
      <c r="BA162" s="46">
        <f t="shared" si="82"/>
        <v>0</v>
      </c>
      <c r="BB162" s="47">
        <f>BB164+BB165+BB166</f>
        <v>0</v>
      </c>
      <c r="BC162" s="46">
        <f t="shared" si="83"/>
        <v>0</v>
      </c>
      <c r="BD162" s="48">
        <f>BD164+BD165+BD166</f>
        <v>0</v>
      </c>
      <c r="BE162" s="48">
        <f>BE164+BE165+BE166</f>
        <v>0</v>
      </c>
      <c r="BF162" s="46">
        <f t="shared" si="84"/>
        <v>0</v>
      </c>
      <c r="BG162" s="46">
        <f>BG164+BG165+BG166</f>
        <v>0</v>
      </c>
      <c r="BH162" s="46">
        <f t="shared" si="85"/>
        <v>0</v>
      </c>
      <c r="BI162" s="46">
        <f>BI164+BI165+BI166</f>
        <v>0</v>
      </c>
      <c r="BJ162" s="46">
        <f t="shared" si="86"/>
        <v>0</v>
      </c>
      <c r="BK162" s="46">
        <f>BK164+BK165+BK166</f>
        <v>0</v>
      </c>
      <c r="BL162" s="46">
        <f t="shared" si="87"/>
        <v>0</v>
      </c>
      <c r="BM162" s="46">
        <f>BM164+BM165+BM166</f>
        <v>0</v>
      </c>
      <c r="BN162" s="49">
        <f t="shared" si="88"/>
        <v>0</v>
      </c>
      <c r="BO162" s="46">
        <f>BO164+BO165+BO166</f>
        <v>0</v>
      </c>
      <c r="BP162" s="46">
        <f t="shared" si="89"/>
        <v>0</v>
      </c>
      <c r="BQ162" s="47">
        <f>BQ164+BQ165+BQ166</f>
        <v>0</v>
      </c>
      <c r="BR162" s="46">
        <f t="shared" si="90"/>
        <v>0</v>
      </c>
      <c r="BS162" s="24">
        <f>BS164+BS165+BS166</f>
        <v>0</v>
      </c>
      <c r="BT162" s="46">
        <f t="shared" si="91"/>
        <v>0</v>
      </c>
      <c r="BU162" s="47">
        <f>BU164+BU165+BU166</f>
        <v>0</v>
      </c>
      <c r="BV162" s="46">
        <f t="shared" si="92"/>
        <v>0</v>
      </c>
      <c r="BX162" s="51" t="s">
        <v>33</v>
      </c>
      <c r="BY162" s="52"/>
    </row>
    <row r="163" ht="17.25" hidden="1">
      <c r="A163" s="41"/>
      <c r="B163" s="43" t="s">
        <v>31</v>
      </c>
      <c r="C163" s="72"/>
      <c r="D163" s="48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7"/>
      <c r="X163" s="46"/>
      <c r="Y163" s="24"/>
      <c r="Z163" s="46"/>
      <c r="AA163" s="24"/>
      <c r="AB163" s="46"/>
      <c r="AC163" s="47"/>
      <c r="AD163" s="46"/>
      <c r="AE163" s="48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7"/>
      <c r="AY163" s="46"/>
      <c r="AZ163" s="24"/>
      <c r="BA163" s="46"/>
      <c r="BB163" s="47"/>
      <c r="BC163" s="46"/>
      <c r="BD163" s="48"/>
      <c r="BE163" s="48"/>
      <c r="BF163" s="46"/>
      <c r="BG163" s="46"/>
      <c r="BH163" s="46"/>
      <c r="BI163" s="46"/>
      <c r="BJ163" s="46"/>
      <c r="BK163" s="46"/>
      <c r="BL163" s="46"/>
      <c r="BM163" s="46"/>
      <c r="BN163" s="49"/>
      <c r="BO163" s="46"/>
      <c r="BP163" s="46"/>
      <c r="BQ163" s="47"/>
      <c r="BR163" s="46"/>
      <c r="BS163" s="24"/>
      <c r="BT163" s="46"/>
      <c r="BU163" s="47"/>
      <c r="BV163" s="46"/>
      <c r="BX163" s="51" t="s">
        <v>33</v>
      </c>
      <c r="BY163" s="52"/>
    </row>
    <row r="164" ht="17.25" hidden="1">
      <c r="A164" s="41"/>
      <c r="B164" s="77" t="s">
        <v>32</v>
      </c>
      <c r="C164" s="82"/>
      <c r="D164" s="46">
        <v>18371.599999999999</v>
      </c>
      <c r="E164" s="46">
        <v>-17300.919000000002</v>
      </c>
      <c r="F164" s="46">
        <f t="shared" si="93"/>
        <v>1070.6809999999969</v>
      </c>
      <c r="G164" s="46">
        <v>-1070.681</v>
      </c>
      <c r="H164" s="46">
        <f t="shared" si="94"/>
        <v>-3.1832314562052488e-12</v>
      </c>
      <c r="I164" s="46"/>
      <c r="J164" s="46">
        <f t="shared" si="95"/>
        <v>-3.1832314562052488e-12</v>
      </c>
      <c r="K164" s="46"/>
      <c r="L164" s="46">
        <f t="shared" si="96"/>
        <v>-3.1832314562052488e-12</v>
      </c>
      <c r="M164" s="46"/>
      <c r="N164" s="46">
        <f t="shared" si="97"/>
        <v>-3.1832314562052488e-12</v>
      </c>
      <c r="O164" s="46"/>
      <c r="P164" s="46">
        <f t="shared" si="98"/>
        <v>-3.1832314562052488e-12</v>
      </c>
      <c r="Q164" s="46"/>
      <c r="R164" s="46">
        <f t="shared" si="99"/>
        <v>-3.1832314562052488e-12</v>
      </c>
      <c r="S164" s="46"/>
      <c r="T164" s="46">
        <f t="shared" si="100"/>
        <v>-3.1832314562052488e-12</v>
      </c>
      <c r="U164" s="46"/>
      <c r="V164" s="46">
        <f t="shared" si="101"/>
        <v>-3.1832314562052488e-12</v>
      </c>
      <c r="W164" s="47"/>
      <c r="X164" s="46">
        <f t="shared" si="102"/>
        <v>-3.1832314562052488e-12</v>
      </c>
      <c r="Y164" s="24"/>
      <c r="Z164" s="46">
        <f t="shared" si="103"/>
        <v>-3.1832314562052488e-12</v>
      </c>
      <c r="AA164" s="24"/>
      <c r="AB164" s="46">
        <f t="shared" si="104"/>
        <v>-3.1832314562052488e-12</v>
      </c>
      <c r="AC164" s="47"/>
      <c r="AD164" s="46">
        <f t="shared" si="71"/>
        <v>-3.1832314562052488e-12</v>
      </c>
      <c r="AE164" s="46">
        <v>4879.3000000000002</v>
      </c>
      <c r="AF164" s="46">
        <v>-4508.25</v>
      </c>
      <c r="AG164" s="46">
        <f t="shared" si="72"/>
        <v>371.05000000000018</v>
      </c>
      <c r="AH164" s="46">
        <v>-371.05000000000001</v>
      </c>
      <c r="AI164" s="46">
        <f t="shared" si="73"/>
        <v>1.7053025658242404e-13</v>
      </c>
      <c r="AJ164" s="46"/>
      <c r="AK164" s="46">
        <f t="shared" si="74"/>
        <v>1.7053025658242404e-13</v>
      </c>
      <c r="AL164" s="46"/>
      <c r="AM164" s="46">
        <f t="shared" si="75"/>
        <v>1.7053025658242404e-13</v>
      </c>
      <c r="AN164" s="46"/>
      <c r="AO164" s="46">
        <f t="shared" si="76"/>
        <v>1.7053025658242404e-13</v>
      </c>
      <c r="AP164" s="46"/>
      <c r="AQ164" s="46">
        <f t="shared" si="77"/>
        <v>1.7053025658242404e-13</v>
      </c>
      <c r="AR164" s="46"/>
      <c r="AS164" s="46">
        <f t="shared" si="78"/>
        <v>1.7053025658242404e-13</v>
      </c>
      <c r="AT164" s="46"/>
      <c r="AU164" s="46">
        <f t="shared" si="79"/>
        <v>1.7053025658242404e-13</v>
      </c>
      <c r="AV164" s="46"/>
      <c r="AW164" s="46">
        <f t="shared" si="80"/>
        <v>1.7053025658242404e-13</v>
      </c>
      <c r="AX164" s="47"/>
      <c r="AY164" s="46">
        <f t="shared" si="81"/>
        <v>1.7053025658242404e-13</v>
      </c>
      <c r="AZ164" s="24"/>
      <c r="BA164" s="46">
        <f t="shared" si="82"/>
        <v>1.7053025658242404e-13</v>
      </c>
      <c r="BB164" s="47"/>
      <c r="BC164" s="46">
        <f t="shared" si="83"/>
        <v>1.7053025658242404e-13</v>
      </c>
      <c r="BD164" s="46">
        <v>0</v>
      </c>
      <c r="BE164" s="48"/>
      <c r="BF164" s="46">
        <f t="shared" si="84"/>
        <v>0</v>
      </c>
      <c r="BG164" s="46"/>
      <c r="BH164" s="46">
        <f t="shared" si="85"/>
        <v>0</v>
      </c>
      <c r="BI164" s="46"/>
      <c r="BJ164" s="46">
        <f t="shared" si="86"/>
        <v>0</v>
      </c>
      <c r="BK164" s="46"/>
      <c r="BL164" s="46">
        <f t="shared" si="87"/>
        <v>0</v>
      </c>
      <c r="BM164" s="46"/>
      <c r="BN164" s="49">
        <f t="shared" si="88"/>
        <v>0</v>
      </c>
      <c r="BO164" s="46"/>
      <c r="BP164" s="46">
        <f t="shared" si="89"/>
        <v>0</v>
      </c>
      <c r="BQ164" s="47"/>
      <c r="BR164" s="46">
        <f t="shared" si="90"/>
        <v>0</v>
      </c>
      <c r="BS164" s="24"/>
      <c r="BT164" s="46">
        <f t="shared" si="91"/>
        <v>0</v>
      </c>
      <c r="BU164" s="47"/>
      <c r="BV164" s="46">
        <f t="shared" si="92"/>
        <v>0</v>
      </c>
      <c r="BW164" s="50" t="s">
        <v>201</v>
      </c>
      <c r="BX164" s="51" t="s">
        <v>33</v>
      </c>
      <c r="BY164" s="52"/>
    </row>
    <row r="165" ht="17.25" hidden="1">
      <c r="A165" s="41"/>
      <c r="B165" s="43" t="s">
        <v>34</v>
      </c>
      <c r="C165" s="72"/>
      <c r="D165" s="48">
        <v>53479.5</v>
      </c>
      <c r="E165" s="46"/>
      <c r="F165" s="46">
        <f t="shared" si="93"/>
        <v>53479.5</v>
      </c>
      <c r="G165" s="46">
        <v>-53479.5</v>
      </c>
      <c r="H165" s="46">
        <f t="shared" si="94"/>
        <v>0</v>
      </c>
      <c r="I165" s="46"/>
      <c r="J165" s="46">
        <f t="shared" si="95"/>
        <v>0</v>
      </c>
      <c r="K165" s="46"/>
      <c r="L165" s="46">
        <f t="shared" si="96"/>
        <v>0</v>
      </c>
      <c r="M165" s="46"/>
      <c r="N165" s="46">
        <f t="shared" si="97"/>
        <v>0</v>
      </c>
      <c r="O165" s="46"/>
      <c r="P165" s="46">
        <f t="shared" si="98"/>
        <v>0</v>
      </c>
      <c r="Q165" s="46"/>
      <c r="R165" s="46">
        <f t="shared" si="99"/>
        <v>0</v>
      </c>
      <c r="S165" s="46"/>
      <c r="T165" s="46">
        <f t="shared" si="100"/>
        <v>0</v>
      </c>
      <c r="U165" s="46"/>
      <c r="V165" s="46">
        <f t="shared" si="101"/>
        <v>0</v>
      </c>
      <c r="W165" s="47"/>
      <c r="X165" s="46">
        <f t="shared" si="102"/>
        <v>0</v>
      </c>
      <c r="Y165" s="24"/>
      <c r="Z165" s="46">
        <f t="shared" si="103"/>
        <v>0</v>
      </c>
      <c r="AA165" s="24"/>
      <c r="AB165" s="46">
        <f t="shared" si="104"/>
        <v>0</v>
      </c>
      <c r="AC165" s="47"/>
      <c r="AD165" s="46">
        <f t="shared" ref="AD165:AD205" si="142">AB165+AC165</f>
        <v>0</v>
      </c>
      <c r="AE165" s="48">
        <v>18533.900000000001</v>
      </c>
      <c r="AF165" s="46"/>
      <c r="AG165" s="46">
        <f t="shared" ref="AG165:AG205" si="143">AE165+AF165</f>
        <v>18533.900000000001</v>
      </c>
      <c r="AH165" s="46">
        <v>-18533.900000000001</v>
      </c>
      <c r="AI165" s="46">
        <f t="shared" ref="AI165:AI205" si="144">AG165+AH165</f>
        <v>0</v>
      </c>
      <c r="AJ165" s="46"/>
      <c r="AK165" s="46">
        <f t="shared" ref="AK165:AK205" si="145">AI165+AJ165</f>
        <v>0</v>
      </c>
      <c r="AL165" s="46"/>
      <c r="AM165" s="46">
        <f t="shared" ref="AM165:AM205" si="146">AK165+AL165</f>
        <v>0</v>
      </c>
      <c r="AN165" s="46"/>
      <c r="AO165" s="46">
        <f t="shared" ref="AO165:AO205" si="147">AM165+AN165</f>
        <v>0</v>
      </c>
      <c r="AP165" s="46"/>
      <c r="AQ165" s="46">
        <f t="shared" ref="AQ165:AQ205" si="148">AO165+AP165</f>
        <v>0</v>
      </c>
      <c r="AR165" s="46"/>
      <c r="AS165" s="46">
        <f t="shared" ref="AS165:AS205" si="149">AQ165+AR165</f>
        <v>0</v>
      </c>
      <c r="AT165" s="46"/>
      <c r="AU165" s="46">
        <f t="shared" ref="AU165:AU205" si="150">AS165+AT165</f>
        <v>0</v>
      </c>
      <c r="AV165" s="46"/>
      <c r="AW165" s="46">
        <f t="shared" ref="AW165:AW205" si="151">AU165+AV165</f>
        <v>0</v>
      </c>
      <c r="AX165" s="47"/>
      <c r="AY165" s="46">
        <f t="shared" ref="AY165:AY205" si="152">AW165+AX165</f>
        <v>0</v>
      </c>
      <c r="AZ165" s="24"/>
      <c r="BA165" s="46">
        <f t="shared" ref="BA165:BA205" si="153">AY165+AZ165</f>
        <v>0</v>
      </c>
      <c r="BB165" s="47"/>
      <c r="BC165" s="46">
        <f t="shared" ref="BC165:BC205" si="154">BA165+BB165</f>
        <v>0</v>
      </c>
      <c r="BD165" s="48">
        <v>0</v>
      </c>
      <c r="BE165" s="48"/>
      <c r="BF165" s="46">
        <f t="shared" ref="BF165:BF205" si="155">BD165+BE165</f>
        <v>0</v>
      </c>
      <c r="BG165" s="46"/>
      <c r="BH165" s="46">
        <f t="shared" ref="BH165:BH205" si="156">BF165+BG165</f>
        <v>0</v>
      </c>
      <c r="BI165" s="46"/>
      <c r="BJ165" s="46">
        <f t="shared" ref="BJ165:BJ205" si="157">BH165+BI165</f>
        <v>0</v>
      </c>
      <c r="BK165" s="46"/>
      <c r="BL165" s="46">
        <f t="shared" ref="BL165:BL205" si="158">BJ165+BK165</f>
        <v>0</v>
      </c>
      <c r="BM165" s="46"/>
      <c r="BN165" s="49">
        <f t="shared" ref="BN165:BN205" si="159">BL165+BM165</f>
        <v>0</v>
      </c>
      <c r="BO165" s="46"/>
      <c r="BP165" s="46">
        <f t="shared" ref="BP165:BP205" si="160">BN165+BO165</f>
        <v>0</v>
      </c>
      <c r="BQ165" s="47"/>
      <c r="BR165" s="46">
        <f t="shared" ref="BR165:BR205" si="161">BP165+BQ165</f>
        <v>0</v>
      </c>
      <c r="BS165" s="24"/>
      <c r="BT165" s="46">
        <f t="shared" ref="BT165:BT205" si="162">BR165+BS165</f>
        <v>0</v>
      </c>
      <c r="BU165" s="47"/>
      <c r="BV165" s="46">
        <f t="shared" ref="BV165:BV205" si="163">BT165+BU165</f>
        <v>0</v>
      </c>
      <c r="BW165" s="50" t="s">
        <v>201</v>
      </c>
      <c r="BX165" s="51" t="s">
        <v>33</v>
      </c>
      <c r="BY165" s="52"/>
    </row>
    <row r="166" ht="17.25" hidden="1">
      <c r="A166" s="41"/>
      <c r="B166" s="43" t="s">
        <v>55</v>
      </c>
      <c r="C166" s="72"/>
      <c r="D166" s="48">
        <v>1016110.6</v>
      </c>
      <c r="E166" s="46"/>
      <c r="F166" s="46">
        <f t="shared" si="93"/>
        <v>1016110.6</v>
      </c>
      <c r="G166" s="46">
        <v>-1016110.6</v>
      </c>
      <c r="H166" s="46">
        <f t="shared" si="94"/>
        <v>0</v>
      </c>
      <c r="I166" s="46"/>
      <c r="J166" s="46">
        <f t="shared" si="95"/>
        <v>0</v>
      </c>
      <c r="K166" s="46"/>
      <c r="L166" s="46">
        <f t="shared" si="96"/>
        <v>0</v>
      </c>
      <c r="M166" s="46"/>
      <c r="N166" s="46">
        <f t="shared" si="97"/>
        <v>0</v>
      </c>
      <c r="O166" s="46"/>
      <c r="P166" s="46">
        <f t="shared" si="98"/>
        <v>0</v>
      </c>
      <c r="Q166" s="46"/>
      <c r="R166" s="46">
        <f t="shared" si="99"/>
        <v>0</v>
      </c>
      <c r="S166" s="46"/>
      <c r="T166" s="46">
        <f t="shared" si="100"/>
        <v>0</v>
      </c>
      <c r="U166" s="46"/>
      <c r="V166" s="46">
        <f t="shared" si="101"/>
        <v>0</v>
      </c>
      <c r="W166" s="47"/>
      <c r="X166" s="46">
        <f t="shared" si="102"/>
        <v>0</v>
      </c>
      <c r="Y166" s="24"/>
      <c r="Z166" s="46">
        <f t="shared" si="103"/>
        <v>0</v>
      </c>
      <c r="AA166" s="24"/>
      <c r="AB166" s="46">
        <f t="shared" si="104"/>
        <v>0</v>
      </c>
      <c r="AC166" s="47"/>
      <c r="AD166" s="46">
        <f t="shared" si="142"/>
        <v>0</v>
      </c>
      <c r="AE166" s="48">
        <v>352144.29999999999</v>
      </c>
      <c r="AF166" s="46"/>
      <c r="AG166" s="46">
        <f t="shared" si="143"/>
        <v>352144.29999999999</v>
      </c>
      <c r="AH166" s="46">
        <v>-352144.29999999999</v>
      </c>
      <c r="AI166" s="46">
        <f t="shared" si="144"/>
        <v>0</v>
      </c>
      <c r="AJ166" s="46"/>
      <c r="AK166" s="46">
        <f t="shared" si="145"/>
        <v>0</v>
      </c>
      <c r="AL166" s="46"/>
      <c r="AM166" s="46">
        <f t="shared" si="146"/>
        <v>0</v>
      </c>
      <c r="AN166" s="46"/>
      <c r="AO166" s="46">
        <f t="shared" si="147"/>
        <v>0</v>
      </c>
      <c r="AP166" s="46"/>
      <c r="AQ166" s="46">
        <f t="shared" si="148"/>
        <v>0</v>
      </c>
      <c r="AR166" s="46"/>
      <c r="AS166" s="46">
        <f t="shared" si="149"/>
        <v>0</v>
      </c>
      <c r="AT166" s="46"/>
      <c r="AU166" s="46">
        <f t="shared" si="150"/>
        <v>0</v>
      </c>
      <c r="AV166" s="46"/>
      <c r="AW166" s="46">
        <f t="shared" si="151"/>
        <v>0</v>
      </c>
      <c r="AX166" s="47"/>
      <c r="AY166" s="46">
        <f t="shared" si="152"/>
        <v>0</v>
      </c>
      <c r="AZ166" s="24"/>
      <c r="BA166" s="46">
        <f t="shared" si="153"/>
        <v>0</v>
      </c>
      <c r="BB166" s="47"/>
      <c r="BC166" s="46">
        <f t="shared" si="154"/>
        <v>0</v>
      </c>
      <c r="BD166" s="48">
        <v>0</v>
      </c>
      <c r="BE166" s="48"/>
      <c r="BF166" s="46">
        <f t="shared" si="155"/>
        <v>0</v>
      </c>
      <c r="BG166" s="46"/>
      <c r="BH166" s="46">
        <f t="shared" si="156"/>
        <v>0</v>
      </c>
      <c r="BI166" s="46"/>
      <c r="BJ166" s="46">
        <f t="shared" si="157"/>
        <v>0</v>
      </c>
      <c r="BK166" s="46"/>
      <c r="BL166" s="46">
        <f t="shared" si="158"/>
        <v>0</v>
      </c>
      <c r="BM166" s="46"/>
      <c r="BN166" s="49">
        <f t="shared" si="159"/>
        <v>0</v>
      </c>
      <c r="BO166" s="46"/>
      <c r="BP166" s="46">
        <f t="shared" si="160"/>
        <v>0</v>
      </c>
      <c r="BQ166" s="47"/>
      <c r="BR166" s="46">
        <f t="shared" si="161"/>
        <v>0</v>
      </c>
      <c r="BS166" s="24"/>
      <c r="BT166" s="46">
        <f t="shared" si="162"/>
        <v>0</v>
      </c>
      <c r="BU166" s="47"/>
      <c r="BV166" s="46">
        <f t="shared" si="163"/>
        <v>0</v>
      </c>
      <c r="BW166" s="50" t="s">
        <v>201</v>
      </c>
      <c r="BX166" s="51" t="s">
        <v>33</v>
      </c>
      <c r="BY166" s="52"/>
    </row>
    <row r="167" s="1" customFormat="1" ht="17.25">
      <c r="A167" s="20"/>
      <c r="B167" s="37" t="s">
        <v>202</v>
      </c>
      <c r="C167" s="65" t="s">
        <v>30</v>
      </c>
      <c r="D167" s="24"/>
      <c r="E167" s="24"/>
      <c r="F167" s="24"/>
      <c r="G167" s="24">
        <f>G168</f>
        <v>82484.097999999998</v>
      </c>
      <c r="H167" s="24">
        <f t="shared" si="94"/>
        <v>82484.097999999998</v>
      </c>
      <c r="I167" s="24">
        <f>I168</f>
        <v>0</v>
      </c>
      <c r="J167" s="24">
        <f t="shared" si="95"/>
        <v>82484.097999999998</v>
      </c>
      <c r="K167" s="24">
        <f>K168</f>
        <v>0</v>
      </c>
      <c r="L167" s="24">
        <f t="shared" si="96"/>
        <v>82484.097999999998</v>
      </c>
      <c r="M167" s="24">
        <f>M168</f>
        <v>0</v>
      </c>
      <c r="N167" s="24">
        <f t="shared" si="97"/>
        <v>82484.097999999998</v>
      </c>
      <c r="O167" s="24">
        <f>O168</f>
        <v>0</v>
      </c>
      <c r="P167" s="24">
        <f t="shared" si="98"/>
        <v>82484.097999999998</v>
      </c>
      <c r="Q167" s="24">
        <f>Q168</f>
        <v>0</v>
      </c>
      <c r="R167" s="24">
        <f t="shared" si="99"/>
        <v>82484.097999999998</v>
      </c>
      <c r="S167" s="24">
        <f>S168</f>
        <v>0</v>
      </c>
      <c r="T167" s="24">
        <f t="shared" si="100"/>
        <v>82484.097999999998</v>
      </c>
      <c r="U167" s="24">
        <f>U168</f>
        <v>0</v>
      </c>
      <c r="V167" s="24">
        <f t="shared" si="101"/>
        <v>82484.097999999998</v>
      </c>
      <c r="W167" s="24">
        <f>W168</f>
        <v>0</v>
      </c>
      <c r="X167" s="24">
        <f t="shared" si="102"/>
        <v>82484.097999999998</v>
      </c>
      <c r="Y167" s="24">
        <f>Y168</f>
        <v>0</v>
      </c>
      <c r="Z167" s="24">
        <f t="shared" si="103"/>
        <v>82484.097999999998</v>
      </c>
      <c r="AA167" s="24">
        <f>AA168</f>
        <v>0</v>
      </c>
      <c r="AB167" s="24">
        <f t="shared" si="104"/>
        <v>82484.097999999998</v>
      </c>
      <c r="AC167" s="24">
        <f>AC168</f>
        <v>0</v>
      </c>
      <c r="AD167" s="24">
        <f t="shared" si="142"/>
        <v>82484.097999999998</v>
      </c>
      <c r="AE167" s="24"/>
      <c r="AF167" s="24"/>
      <c r="AG167" s="24"/>
      <c r="AH167" s="24">
        <f>AH168</f>
        <v>0</v>
      </c>
      <c r="AI167" s="24">
        <f t="shared" si="144"/>
        <v>0</v>
      </c>
      <c r="AJ167" s="24">
        <f>AJ168</f>
        <v>0</v>
      </c>
      <c r="AK167" s="24">
        <f t="shared" si="145"/>
        <v>0</v>
      </c>
      <c r="AL167" s="24">
        <f>AL168</f>
        <v>0</v>
      </c>
      <c r="AM167" s="24">
        <f t="shared" si="146"/>
        <v>0</v>
      </c>
      <c r="AN167" s="24">
        <f>AN168</f>
        <v>0</v>
      </c>
      <c r="AO167" s="24">
        <f t="shared" si="147"/>
        <v>0</v>
      </c>
      <c r="AP167" s="24">
        <f>AP168</f>
        <v>0</v>
      </c>
      <c r="AQ167" s="24">
        <f t="shared" si="148"/>
        <v>0</v>
      </c>
      <c r="AR167" s="24">
        <f>AR168</f>
        <v>0</v>
      </c>
      <c r="AS167" s="24">
        <f t="shared" si="149"/>
        <v>0</v>
      </c>
      <c r="AT167" s="24">
        <f>AT168</f>
        <v>0</v>
      </c>
      <c r="AU167" s="24">
        <f t="shared" si="150"/>
        <v>0</v>
      </c>
      <c r="AV167" s="24">
        <f>AV168</f>
        <v>0</v>
      </c>
      <c r="AW167" s="24">
        <f t="shared" si="151"/>
        <v>0</v>
      </c>
      <c r="AX167" s="24">
        <f>AX168</f>
        <v>0</v>
      </c>
      <c r="AY167" s="24">
        <f t="shared" si="152"/>
        <v>0</v>
      </c>
      <c r="AZ167" s="24">
        <f>AZ168</f>
        <v>0</v>
      </c>
      <c r="BA167" s="24">
        <f t="shared" si="153"/>
        <v>0</v>
      </c>
      <c r="BB167" s="24">
        <f>BB168</f>
        <v>0</v>
      </c>
      <c r="BC167" s="24">
        <f t="shared" si="154"/>
        <v>0</v>
      </c>
      <c r="BD167" s="24"/>
      <c r="BE167" s="24"/>
      <c r="BF167" s="24"/>
      <c r="BG167" s="24">
        <f>BG168</f>
        <v>0</v>
      </c>
      <c r="BH167" s="24">
        <f t="shared" si="156"/>
        <v>0</v>
      </c>
      <c r="BI167" s="24">
        <f>BI168</f>
        <v>0</v>
      </c>
      <c r="BJ167" s="24">
        <f t="shared" si="157"/>
        <v>0</v>
      </c>
      <c r="BK167" s="24">
        <f>BK168</f>
        <v>0</v>
      </c>
      <c r="BL167" s="24">
        <f t="shared" si="158"/>
        <v>0</v>
      </c>
      <c r="BM167" s="24">
        <f>BM168</f>
        <v>0</v>
      </c>
      <c r="BN167" s="25">
        <f t="shared" si="159"/>
        <v>0</v>
      </c>
      <c r="BO167" s="24">
        <f>BO168</f>
        <v>0</v>
      </c>
      <c r="BP167" s="24">
        <f t="shared" si="160"/>
        <v>0</v>
      </c>
      <c r="BQ167" s="24">
        <f>BQ168</f>
        <v>0</v>
      </c>
      <c r="BR167" s="24">
        <f t="shared" si="161"/>
        <v>0</v>
      </c>
      <c r="BS167" s="24">
        <f>BS168</f>
        <v>0</v>
      </c>
      <c r="BT167" s="24">
        <f t="shared" si="162"/>
        <v>0</v>
      </c>
      <c r="BU167" s="24">
        <f>BU168</f>
        <v>0</v>
      </c>
      <c r="BV167" s="24">
        <f t="shared" si="163"/>
        <v>0</v>
      </c>
      <c r="BW167" s="1"/>
      <c r="BX167" s="1"/>
      <c r="BY167" s="39"/>
    </row>
    <row r="168" ht="51.75">
      <c r="A168" s="20" t="s">
        <v>203</v>
      </c>
      <c r="B168" s="37" t="s">
        <v>204</v>
      </c>
      <c r="C168" s="66" t="s">
        <v>39</v>
      </c>
      <c r="D168" s="24"/>
      <c r="E168" s="24"/>
      <c r="F168" s="24"/>
      <c r="G168" s="24">
        <v>82484.097999999998</v>
      </c>
      <c r="H168" s="24">
        <f t="shared" si="94"/>
        <v>82484.097999999998</v>
      </c>
      <c r="I168" s="24"/>
      <c r="J168" s="24">
        <f t="shared" si="95"/>
        <v>82484.097999999998</v>
      </c>
      <c r="K168" s="24"/>
      <c r="L168" s="24">
        <f t="shared" si="96"/>
        <v>82484.097999999998</v>
      </c>
      <c r="M168" s="24"/>
      <c r="N168" s="24">
        <f t="shared" si="97"/>
        <v>82484.097999999998</v>
      </c>
      <c r="O168" s="24"/>
      <c r="P168" s="24">
        <f t="shared" si="98"/>
        <v>82484.097999999998</v>
      </c>
      <c r="Q168" s="24"/>
      <c r="R168" s="24">
        <f t="shared" si="99"/>
        <v>82484.097999999998</v>
      </c>
      <c r="S168" s="24"/>
      <c r="T168" s="24">
        <f t="shared" si="100"/>
        <v>82484.097999999998</v>
      </c>
      <c r="U168" s="24"/>
      <c r="V168" s="24">
        <f t="shared" si="101"/>
        <v>82484.097999999998</v>
      </c>
      <c r="W168" s="24"/>
      <c r="X168" s="24">
        <f t="shared" si="102"/>
        <v>82484.097999999998</v>
      </c>
      <c r="Y168" s="24"/>
      <c r="Z168" s="24">
        <f t="shared" si="103"/>
        <v>82484.097999999998</v>
      </c>
      <c r="AA168" s="24"/>
      <c r="AB168" s="24">
        <f t="shared" si="104"/>
        <v>82484.097999999998</v>
      </c>
      <c r="AC168" s="24"/>
      <c r="AD168" s="24">
        <f t="shared" si="142"/>
        <v>82484.097999999998</v>
      </c>
      <c r="AE168" s="24"/>
      <c r="AF168" s="24"/>
      <c r="AG168" s="24"/>
      <c r="AH168" s="24"/>
      <c r="AI168" s="24">
        <f t="shared" si="144"/>
        <v>0</v>
      </c>
      <c r="AJ168" s="24"/>
      <c r="AK168" s="24">
        <f t="shared" si="145"/>
        <v>0</v>
      </c>
      <c r="AL168" s="24"/>
      <c r="AM168" s="24">
        <f t="shared" si="146"/>
        <v>0</v>
      </c>
      <c r="AN168" s="24"/>
      <c r="AO168" s="24">
        <f t="shared" si="147"/>
        <v>0</v>
      </c>
      <c r="AP168" s="24"/>
      <c r="AQ168" s="24">
        <f t="shared" si="148"/>
        <v>0</v>
      </c>
      <c r="AR168" s="24"/>
      <c r="AS168" s="24">
        <f t="shared" si="149"/>
        <v>0</v>
      </c>
      <c r="AT168" s="24"/>
      <c r="AU168" s="24">
        <f t="shared" si="150"/>
        <v>0</v>
      </c>
      <c r="AV168" s="24"/>
      <c r="AW168" s="24">
        <f t="shared" si="151"/>
        <v>0</v>
      </c>
      <c r="AX168" s="24"/>
      <c r="AY168" s="24">
        <f t="shared" si="152"/>
        <v>0</v>
      </c>
      <c r="AZ168" s="24"/>
      <c r="BA168" s="24">
        <f t="shared" si="153"/>
        <v>0</v>
      </c>
      <c r="BB168" s="24"/>
      <c r="BC168" s="24">
        <f t="shared" si="154"/>
        <v>0</v>
      </c>
      <c r="BD168" s="24"/>
      <c r="BE168" s="24"/>
      <c r="BF168" s="24"/>
      <c r="BG168" s="24"/>
      <c r="BH168" s="24">
        <f t="shared" si="156"/>
        <v>0</v>
      </c>
      <c r="BI168" s="24"/>
      <c r="BJ168" s="24">
        <f t="shared" si="157"/>
        <v>0</v>
      </c>
      <c r="BK168" s="24"/>
      <c r="BL168" s="24">
        <f t="shared" si="158"/>
        <v>0</v>
      </c>
      <c r="BM168" s="24"/>
      <c r="BN168" s="25">
        <f t="shared" si="159"/>
        <v>0</v>
      </c>
      <c r="BO168" s="24"/>
      <c r="BP168" s="24">
        <f t="shared" si="160"/>
        <v>0</v>
      </c>
      <c r="BQ168" s="24"/>
      <c r="BR168" s="24">
        <f t="shared" si="161"/>
        <v>0</v>
      </c>
      <c r="BS168" s="24"/>
      <c r="BT168" s="24">
        <f t="shared" si="162"/>
        <v>0</v>
      </c>
      <c r="BU168" s="24"/>
      <c r="BV168" s="24">
        <f t="shared" si="163"/>
        <v>0</v>
      </c>
      <c r="BW168" s="4" t="s">
        <v>205</v>
      </c>
      <c r="BY168" s="39"/>
    </row>
    <row r="169" s="1" customFormat="1" ht="17.25">
      <c r="A169" s="20"/>
      <c r="B169" s="37" t="s">
        <v>206</v>
      </c>
      <c r="C169" s="58" t="s">
        <v>30</v>
      </c>
      <c r="D169" s="24">
        <f>D170+D171</f>
        <v>34000.099999999999</v>
      </c>
      <c r="E169" s="24">
        <f>E170+E171</f>
        <v>0</v>
      </c>
      <c r="F169" s="24">
        <f t="shared" ref="F169:F205" si="164">D169+E169</f>
        <v>34000.099999999999</v>
      </c>
      <c r="G169" s="24">
        <f>G170+G171+G172+G173</f>
        <v>156277.141</v>
      </c>
      <c r="H169" s="24">
        <f t="shared" ref="H169:H205" si="165">F169+G169</f>
        <v>190277.24100000001</v>
      </c>
      <c r="I169" s="24">
        <f>I170+I171+I172+I173</f>
        <v>0</v>
      </c>
      <c r="J169" s="24">
        <f t="shared" ref="J169:J205" si="166">H169+I169</f>
        <v>190277.24100000001</v>
      </c>
      <c r="K169" s="24">
        <f>K170+K171+K172+K173</f>
        <v>0</v>
      </c>
      <c r="L169" s="24">
        <f t="shared" ref="L169:L205" si="167">J169+K169</f>
        <v>190277.24100000001</v>
      </c>
      <c r="M169" s="24">
        <f>M170+M171+M172+M173</f>
        <v>0</v>
      </c>
      <c r="N169" s="24">
        <f t="shared" ref="N169:N205" si="168">L169+M169</f>
        <v>190277.24100000001</v>
      </c>
      <c r="O169" s="24">
        <f>O170+O171+O172+O173</f>
        <v>0</v>
      </c>
      <c r="P169" s="24">
        <f t="shared" ref="P169:P205" si="169">N169+O169</f>
        <v>190277.24100000001</v>
      </c>
      <c r="Q169" s="24">
        <f>Q170+Q171+Q172+Q173</f>
        <v>0</v>
      </c>
      <c r="R169" s="24">
        <f t="shared" ref="R169:R205" si="170">P169+Q169</f>
        <v>190277.24100000001</v>
      </c>
      <c r="S169" s="24">
        <f>S170+S171+S172+S173</f>
        <v>0</v>
      </c>
      <c r="T169" s="24">
        <f t="shared" ref="T169:T205" si="171">R169+S169</f>
        <v>190277.24100000001</v>
      </c>
      <c r="U169" s="24">
        <f>U170+U171+U172+U173</f>
        <v>0</v>
      </c>
      <c r="V169" s="24">
        <f t="shared" ref="V169:V205" si="172">T169+U169</f>
        <v>190277.24100000001</v>
      </c>
      <c r="W169" s="24">
        <f>W170+W171+W172+W173</f>
        <v>0</v>
      </c>
      <c r="X169" s="24">
        <f t="shared" ref="X169:X205" si="173">V169+W169</f>
        <v>190277.24100000001</v>
      </c>
      <c r="Y169" s="24">
        <f>Y170+Y171+Y172+Y173</f>
        <v>0</v>
      </c>
      <c r="Z169" s="24">
        <f t="shared" ref="Z169:Z205" si="174">X169+Y169</f>
        <v>190277.24100000001</v>
      </c>
      <c r="AA169" s="24">
        <f>AA170+AA171+AA172+AA173</f>
        <v>0</v>
      </c>
      <c r="AB169" s="24">
        <f t="shared" ref="AB169:AB205" si="175">Z169+AA169</f>
        <v>190277.24100000001</v>
      </c>
      <c r="AC169" s="24">
        <f>AC170+AC171+AC172+AC173</f>
        <v>-34628.252999999997</v>
      </c>
      <c r="AD169" s="24">
        <f t="shared" si="142"/>
        <v>155648.98800000001</v>
      </c>
      <c r="AE169" s="24">
        <f>AE170+AE171</f>
        <v>350759.20000000001</v>
      </c>
      <c r="AF169" s="24">
        <f>AF170+AF171</f>
        <v>-5270.1000000000004</v>
      </c>
      <c r="AG169" s="24">
        <f t="shared" si="143"/>
        <v>345489.10000000003</v>
      </c>
      <c r="AH169" s="24">
        <f>AH170+AH171+AH172+AH173</f>
        <v>0</v>
      </c>
      <c r="AI169" s="24">
        <f t="shared" si="144"/>
        <v>345489.10000000003</v>
      </c>
      <c r="AJ169" s="24">
        <f>AJ170+AJ171+AJ172+AJ173</f>
        <v>0</v>
      </c>
      <c r="AK169" s="24">
        <f t="shared" si="145"/>
        <v>345489.10000000003</v>
      </c>
      <c r="AL169" s="24">
        <f>AL170+AL171+AL172+AL173</f>
        <v>0</v>
      </c>
      <c r="AM169" s="24">
        <f t="shared" si="146"/>
        <v>345489.10000000003</v>
      </c>
      <c r="AN169" s="24">
        <f>AN170+AN171+AN172+AN173</f>
        <v>0</v>
      </c>
      <c r="AO169" s="24">
        <f t="shared" si="147"/>
        <v>345489.10000000003</v>
      </c>
      <c r="AP169" s="24">
        <f>AP170+AP171+AP172+AP173</f>
        <v>0</v>
      </c>
      <c r="AQ169" s="24">
        <f t="shared" si="148"/>
        <v>345489.10000000003</v>
      </c>
      <c r="AR169" s="24">
        <f>AR170+AR171+AR172+AR173</f>
        <v>0</v>
      </c>
      <c r="AS169" s="24">
        <f t="shared" si="149"/>
        <v>345489.10000000003</v>
      </c>
      <c r="AT169" s="24">
        <f>AT170+AT171+AT172+AT173</f>
        <v>0</v>
      </c>
      <c r="AU169" s="24">
        <f t="shared" si="150"/>
        <v>345489.10000000003</v>
      </c>
      <c r="AV169" s="24">
        <f>AV170+AV171+AV172+AV173</f>
        <v>0</v>
      </c>
      <c r="AW169" s="24">
        <f t="shared" si="151"/>
        <v>345489.10000000003</v>
      </c>
      <c r="AX169" s="24">
        <f>AX170+AX171+AX172+AX173</f>
        <v>0</v>
      </c>
      <c r="AY169" s="24">
        <f t="shared" si="152"/>
        <v>345489.10000000003</v>
      </c>
      <c r="AZ169" s="24">
        <f>AZ170+AZ171+AZ172+AZ173</f>
        <v>0</v>
      </c>
      <c r="BA169" s="24">
        <f t="shared" si="153"/>
        <v>345489.10000000003</v>
      </c>
      <c r="BB169" s="24">
        <f>BB170+BB171+BB172+BB173</f>
        <v>0</v>
      </c>
      <c r="BC169" s="24">
        <f t="shared" si="154"/>
        <v>345489.10000000003</v>
      </c>
      <c r="BD169" s="24">
        <f>BD170+BD171</f>
        <v>313169.79999999999</v>
      </c>
      <c r="BE169" s="24">
        <f>BE170+BE171</f>
        <v>0</v>
      </c>
      <c r="BF169" s="24">
        <f t="shared" si="155"/>
        <v>313169.79999999999</v>
      </c>
      <c r="BG169" s="24">
        <f>BG170+BG171+BG172+BG173</f>
        <v>0</v>
      </c>
      <c r="BH169" s="24">
        <f t="shared" si="156"/>
        <v>313169.79999999999</v>
      </c>
      <c r="BI169" s="24">
        <f>BI170+BI171+BI172+BI173</f>
        <v>0</v>
      </c>
      <c r="BJ169" s="24">
        <f t="shared" si="157"/>
        <v>313169.79999999999</v>
      </c>
      <c r="BK169" s="24">
        <f>BK170+BK171+BK172+BK173</f>
        <v>0</v>
      </c>
      <c r="BL169" s="24">
        <f t="shared" si="158"/>
        <v>313169.79999999999</v>
      </c>
      <c r="BM169" s="24">
        <f>BM170+BM171+BM172+BM173</f>
        <v>0</v>
      </c>
      <c r="BN169" s="25">
        <f t="shared" si="159"/>
        <v>313169.79999999999</v>
      </c>
      <c r="BO169" s="24">
        <f>BO170+BO171+BO172+BO173</f>
        <v>0</v>
      </c>
      <c r="BP169" s="24">
        <f t="shared" si="160"/>
        <v>313169.79999999999</v>
      </c>
      <c r="BQ169" s="24">
        <f>BQ170+BQ171+BQ172+BQ173</f>
        <v>0</v>
      </c>
      <c r="BR169" s="24">
        <f t="shared" si="161"/>
        <v>313169.79999999999</v>
      </c>
      <c r="BS169" s="24">
        <f>BS170+BS171+BS172+BS173</f>
        <v>0</v>
      </c>
      <c r="BT169" s="24">
        <f t="shared" si="162"/>
        <v>313169.79999999999</v>
      </c>
      <c r="BU169" s="24">
        <f>BU170+BU171+BU172+BU173</f>
        <v>0</v>
      </c>
      <c r="BV169" s="24">
        <f t="shared" si="163"/>
        <v>313169.79999999999</v>
      </c>
      <c r="BW169" s="1"/>
      <c r="BX169" s="1"/>
      <c r="BY169" s="39"/>
    </row>
    <row r="170" ht="51.75">
      <c r="A170" s="20" t="s">
        <v>207</v>
      </c>
      <c r="B170" s="37" t="s">
        <v>208</v>
      </c>
      <c r="C170" s="66" t="s">
        <v>39</v>
      </c>
      <c r="D170" s="24">
        <v>34000.099999999999</v>
      </c>
      <c r="E170" s="24"/>
      <c r="F170" s="24">
        <f t="shared" si="164"/>
        <v>34000.099999999999</v>
      </c>
      <c r="G170" s="24"/>
      <c r="H170" s="24">
        <f t="shared" si="165"/>
        <v>34000.099999999999</v>
      </c>
      <c r="I170" s="24"/>
      <c r="J170" s="24">
        <f t="shared" si="166"/>
        <v>34000.099999999999</v>
      </c>
      <c r="K170" s="24"/>
      <c r="L170" s="24">
        <f t="shared" si="167"/>
        <v>34000.099999999999</v>
      </c>
      <c r="M170" s="24"/>
      <c r="N170" s="24">
        <f t="shared" si="168"/>
        <v>34000.099999999999</v>
      </c>
      <c r="O170" s="24"/>
      <c r="P170" s="24">
        <f t="shared" si="169"/>
        <v>34000.099999999999</v>
      </c>
      <c r="Q170" s="24"/>
      <c r="R170" s="24">
        <f t="shared" si="170"/>
        <v>34000.099999999999</v>
      </c>
      <c r="S170" s="24"/>
      <c r="T170" s="24">
        <f t="shared" si="171"/>
        <v>34000.099999999999</v>
      </c>
      <c r="U170" s="24"/>
      <c r="V170" s="24">
        <f t="shared" si="172"/>
        <v>34000.099999999999</v>
      </c>
      <c r="W170" s="24"/>
      <c r="X170" s="24">
        <f t="shared" si="173"/>
        <v>34000.099999999999</v>
      </c>
      <c r="Y170" s="24"/>
      <c r="Z170" s="24">
        <f t="shared" si="174"/>
        <v>34000.099999999999</v>
      </c>
      <c r="AA170" s="24"/>
      <c r="AB170" s="24">
        <f t="shared" si="175"/>
        <v>34000.099999999999</v>
      </c>
      <c r="AC170" s="24">
        <v>-34000.099999999999</v>
      </c>
      <c r="AD170" s="24">
        <f t="shared" si="142"/>
        <v>0</v>
      </c>
      <c r="AE170" s="24">
        <v>190073.70000000001</v>
      </c>
      <c r="AF170" s="24"/>
      <c r="AG170" s="24">
        <f t="shared" si="143"/>
        <v>190073.70000000001</v>
      </c>
      <c r="AH170" s="24"/>
      <c r="AI170" s="24">
        <f t="shared" si="144"/>
        <v>190073.70000000001</v>
      </c>
      <c r="AJ170" s="24"/>
      <c r="AK170" s="24">
        <f t="shared" si="145"/>
        <v>190073.70000000001</v>
      </c>
      <c r="AL170" s="24"/>
      <c r="AM170" s="24">
        <f t="shared" si="146"/>
        <v>190073.70000000001</v>
      </c>
      <c r="AN170" s="24"/>
      <c r="AO170" s="24">
        <f t="shared" si="147"/>
        <v>190073.70000000001</v>
      </c>
      <c r="AP170" s="24"/>
      <c r="AQ170" s="24">
        <f t="shared" si="148"/>
        <v>190073.70000000001</v>
      </c>
      <c r="AR170" s="24"/>
      <c r="AS170" s="24">
        <f t="shared" si="149"/>
        <v>190073.70000000001</v>
      </c>
      <c r="AT170" s="24"/>
      <c r="AU170" s="24">
        <f t="shared" si="150"/>
        <v>190073.70000000001</v>
      </c>
      <c r="AV170" s="24"/>
      <c r="AW170" s="24">
        <f t="shared" si="151"/>
        <v>190073.70000000001</v>
      </c>
      <c r="AX170" s="24"/>
      <c r="AY170" s="24">
        <f t="shared" si="152"/>
        <v>190073.70000000001</v>
      </c>
      <c r="AZ170" s="24"/>
      <c r="BA170" s="24">
        <f t="shared" si="153"/>
        <v>190073.70000000001</v>
      </c>
      <c r="BB170" s="24"/>
      <c r="BC170" s="24">
        <f t="shared" si="154"/>
        <v>190073.70000000001</v>
      </c>
      <c r="BD170" s="24">
        <v>313169.79999999999</v>
      </c>
      <c r="BE170" s="24"/>
      <c r="BF170" s="24">
        <f t="shared" si="155"/>
        <v>313169.79999999999</v>
      </c>
      <c r="BG170" s="24"/>
      <c r="BH170" s="24">
        <f t="shared" si="156"/>
        <v>313169.79999999999</v>
      </c>
      <c r="BI170" s="24"/>
      <c r="BJ170" s="24">
        <f t="shared" si="157"/>
        <v>313169.79999999999</v>
      </c>
      <c r="BK170" s="24"/>
      <c r="BL170" s="24">
        <f t="shared" si="158"/>
        <v>313169.79999999999</v>
      </c>
      <c r="BM170" s="24"/>
      <c r="BN170" s="25">
        <f t="shared" si="159"/>
        <v>313169.79999999999</v>
      </c>
      <c r="BO170" s="24"/>
      <c r="BP170" s="24">
        <f t="shared" si="160"/>
        <v>313169.79999999999</v>
      </c>
      <c r="BQ170" s="24"/>
      <c r="BR170" s="24">
        <f t="shared" si="161"/>
        <v>313169.79999999999</v>
      </c>
      <c r="BS170" s="24"/>
      <c r="BT170" s="24">
        <f t="shared" si="162"/>
        <v>313169.79999999999</v>
      </c>
      <c r="BU170" s="24"/>
      <c r="BV170" s="24">
        <f t="shared" si="163"/>
        <v>313169.79999999999</v>
      </c>
      <c r="BW170" s="4" t="s">
        <v>209</v>
      </c>
      <c r="BY170" s="39"/>
    </row>
    <row r="171" ht="51.75">
      <c r="A171" s="83" t="s">
        <v>210</v>
      </c>
      <c r="B171" s="37" t="s">
        <v>211</v>
      </c>
      <c r="C171" s="66" t="s">
        <v>39</v>
      </c>
      <c r="D171" s="24">
        <v>0</v>
      </c>
      <c r="E171" s="24"/>
      <c r="F171" s="24">
        <f t="shared" si="164"/>
        <v>0</v>
      </c>
      <c r="G171" s="24"/>
      <c r="H171" s="24">
        <f t="shared" si="165"/>
        <v>0</v>
      </c>
      <c r="I171" s="24"/>
      <c r="J171" s="24">
        <f t="shared" si="166"/>
        <v>0</v>
      </c>
      <c r="K171" s="24"/>
      <c r="L171" s="24">
        <f t="shared" si="167"/>
        <v>0</v>
      </c>
      <c r="M171" s="24"/>
      <c r="N171" s="24">
        <f t="shared" si="168"/>
        <v>0</v>
      </c>
      <c r="O171" s="24"/>
      <c r="P171" s="24">
        <f t="shared" si="169"/>
        <v>0</v>
      </c>
      <c r="Q171" s="24"/>
      <c r="R171" s="24">
        <f t="shared" si="170"/>
        <v>0</v>
      </c>
      <c r="S171" s="24"/>
      <c r="T171" s="24">
        <f t="shared" si="171"/>
        <v>0</v>
      </c>
      <c r="U171" s="24"/>
      <c r="V171" s="24">
        <f t="shared" si="172"/>
        <v>0</v>
      </c>
      <c r="W171" s="24"/>
      <c r="X171" s="24">
        <f t="shared" si="173"/>
        <v>0</v>
      </c>
      <c r="Y171" s="24"/>
      <c r="Z171" s="24">
        <f t="shared" si="174"/>
        <v>0</v>
      </c>
      <c r="AA171" s="24"/>
      <c r="AB171" s="24">
        <f t="shared" si="175"/>
        <v>0</v>
      </c>
      <c r="AC171" s="24"/>
      <c r="AD171" s="24">
        <f t="shared" si="142"/>
        <v>0</v>
      </c>
      <c r="AE171" s="24">
        <v>160685.5</v>
      </c>
      <c r="AF171" s="24">
        <v>-5270.1000000000004</v>
      </c>
      <c r="AG171" s="24">
        <f t="shared" si="143"/>
        <v>155415.39999999999</v>
      </c>
      <c r="AH171" s="24"/>
      <c r="AI171" s="24">
        <f t="shared" si="144"/>
        <v>155415.39999999999</v>
      </c>
      <c r="AJ171" s="24"/>
      <c r="AK171" s="24">
        <f t="shared" si="145"/>
        <v>155415.39999999999</v>
      </c>
      <c r="AL171" s="24"/>
      <c r="AM171" s="24">
        <f t="shared" si="146"/>
        <v>155415.39999999999</v>
      </c>
      <c r="AN171" s="24"/>
      <c r="AO171" s="24">
        <f t="shared" si="147"/>
        <v>155415.39999999999</v>
      </c>
      <c r="AP171" s="24"/>
      <c r="AQ171" s="24">
        <f t="shared" si="148"/>
        <v>155415.39999999999</v>
      </c>
      <c r="AR171" s="24"/>
      <c r="AS171" s="24">
        <f t="shared" si="149"/>
        <v>155415.39999999999</v>
      </c>
      <c r="AT171" s="24"/>
      <c r="AU171" s="24">
        <f t="shared" si="150"/>
        <v>155415.39999999999</v>
      </c>
      <c r="AV171" s="24"/>
      <c r="AW171" s="24">
        <f t="shared" si="151"/>
        <v>155415.39999999999</v>
      </c>
      <c r="AX171" s="24"/>
      <c r="AY171" s="24">
        <f t="shared" si="152"/>
        <v>155415.39999999999</v>
      </c>
      <c r="AZ171" s="24"/>
      <c r="BA171" s="24">
        <f t="shared" si="153"/>
        <v>155415.39999999999</v>
      </c>
      <c r="BB171" s="24"/>
      <c r="BC171" s="24">
        <f t="shared" si="154"/>
        <v>155415.39999999999</v>
      </c>
      <c r="BD171" s="24">
        <v>0</v>
      </c>
      <c r="BE171" s="24"/>
      <c r="BF171" s="24">
        <f t="shared" si="155"/>
        <v>0</v>
      </c>
      <c r="BG171" s="24"/>
      <c r="BH171" s="24">
        <f t="shared" si="156"/>
        <v>0</v>
      </c>
      <c r="BI171" s="24"/>
      <c r="BJ171" s="24">
        <f t="shared" si="157"/>
        <v>0</v>
      </c>
      <c r="BK171" s="24"/>
      <c r="BL171" s="24">
        <f t="shared" si="158"/>
        <v>0</v>
      </c>
      <c r="BM171" s="24"/>
      <c r="BN171" s="25">
        <f t="shared" si="159"/>
        <v>0</v>
      </c>
      <c r="BO171" s="24"/>
      <c r="BP171" s="24">
        <f t="shared" si="160"/>
        <v>0</v>
      </c>
      <c r="BQ171" s="24"/>
      <c r="BR171" s="24">
        <f t="shared" si="161"/>
        <v>0</v>
      </c>
      <c r="BS171" s="24"/>
      <c r="BT171" s="24">
        <f t="shared" si="162"/>
        <v>0</v>
      </c>
      <c r="BU171" s="24"/>
      <c r="BV171" s="24">
        <f t="shared" si="163"/>
        <v>0</v>
      </c>
      <c r="BW171" s="4" t="s">
        <v>212</v>
      </c>
      <c r="BY171" s="39"/>
    </row>
    <row r="172" ht="51.75">
      <c r="A172" s="83" t="s">
        <v>213</v>
      </c>
      <c r="B172" s="37" t="s">
        <v>214</v>
      </c>
      <c r="C172" s="66" t="s">
        <v>39</v>
      </c>
      <c r="D172" s="24"/>
      <c r="E172" s="24"/>
      <c r="F172" s="24"/>
      <c r="G172" s="24">
        <v>116033.47199999999</v>
      </c>
      <c r="H172" s="24">
        <f t="shared" si="165"/>
        <v>116033.47199999999</v>
      </c>
      <c r="I172" s="24"/>
      <c r="J172" s="24">
        <f t="shared" si="166"/>
        <v>116033.47199999999</v>
      </c>
      <c r="K172" s="24"/>
      <c r="L172" s="24">
        <f t="shared" si="167"/>
        <v>116033.47199999999</v>
      </c>
      <c r="M172" s="24"/>
      <c r="N172" s="24">
        <f t="shared" si="168"/>
        <v>116033.47199999999</v>
      </c>
      <c r="O172" s="24"/>
      <c r="P172" s="24">
        <f t="shared" si="169"/>
        <v>116033.47199999999</v>
      </c>
      <c r="Q172" s="24"/>
      <c r="R172" s="24">
        <f t="shared" si="170"/>
        <v>116033.47199999999</v>
      </c>
      <c r="S172" s="24"/>
      <c r="T172" s="24">
        <f t="shared" si="171"/>
        <v>116033.47199999999</v>
      </c>
      <c r="U172" s="24"/>
      <c r="V172" s="24">
        <f t="shared" si="172"/>
        <v>116033.47199999999</v>
      </c>
      <c r="W172" s="24"/>
      <c r="X172" s="24">
        <f t="shared" si="173"/>
        <v>116033.47199999999</v>
      </c>
      <c r="Y172" s="24"/>
      <c r="Z172" s="24">
        <f t="shared" si="174"/>
        <v>116033.47199999999</v>
      </c>
      <c r="AA172" s="24"/>
      <c r="AB172" s="24">
        <f t="shared" si="175"/>
        <v>116033.47199999999</v>
      </c>
      <c r="AC172" s="24"/>
      <c r="AD172" s="24">
        <f t="shared" si="142"/>
        <v>116033.47199999999</v>
      </c>
      <c r="AE172" s="24"/>
      <c r="AF172" s="24"/>
      <c r="AG172" s="24"/>
      <c r="AH172" s="24"/>
      <c r="AI172" s="24">
        <f t="shared" si="144"/>
        <v>0</v>
      </c>
      <c r="AJ172" s="24"/>
      <c r="AK172" s="24">
        <f t="shared" si="145"/>
        <v>0</v>
      </c>
      <c r="AL172" s="24"/>
      <c r="AM172" s="24">
        <f t="shared" si="146"/>
        <v>0</v>
      </c>
      <c r="AN172" s="24"/>
      <c r="AO172" s="24">
        <f t="shared" si="147"/>
        <v>0</v>
      </c>
      <c r="AP172" s="24"/>
      <c r="AQ172" s="24">
        <f t="shared" si="148"/>
        <v>0</v>
      </c>
      <c r="AR172" s="24"/>
      <c r="AS172" s="24">
        <f t="shared" si="149"/>
        <v>0</v>
      </c>
      <c r="AT172" s="24"/>
      <c r="AU172" s="24">
        <f t="shared" si="150"/>
        <v>0</v>
      </c>
      <c r="AV172" s="24"/>
      <c r="AW172" s="24">
        <f t="shared" si="151"/>
        <v>0</v>
      </c>
      <c r="AX172" s="24"/>
      <c r="AY172" s="24">
        <f t="shared" si="152"/>
        <v>0</v>
      </c>
      <c r="AZ172" s="24"/>
      <c r="BA172" s="24">
        <f t="shared" si="153"/>
        <v>0</v>
      </c>
      <c r="BB172" s="24"/>
      <c r="BC172" s="24">
        <f t="shared" si="154"/>
        <v>0</v>
      </c>
      <c r="BD172" s="24"/>
      <c r="BE172" s="24"/>
      <c r="BF172" s="24"/>
      <c r="BG172" s="24"/>
      <c r="BH172" s="24">
        <f t="shared" si="156"/>
        <v>0</v>
      </c>
      <c r="BI172" s="24"/>
      <c r="BJ172" s="24">
        <f t="shared" si="157"/>
        <v>0</v>
      </c>
      <c r="BK172" s="24"/>
      <c r="BL172" s="24">
        <f t="shared" si="158"/>
        <v>0</v>
      </c>
      <c r="BM172" s="24"/>
      <c r="BN172" s="25">
        <f t="shared" si="159"/>
        <v>0</v>
      </c>
      <c r="BO172" s="24"/>
      <c r="BP172" s="24">
        <f t="shared" si="160"/>
        <v>0</v>
      </c>
      <c r="BQ172" s="24"/>
      <c r="BR172" s="24">
        <f t="shared" si="161"/>
        <v>0</v>
      </c>
      <c r="BS172" s="24"/>
      <c r="BT172" s="24">
        <f t="shared" si="162"/>
        <v>0</v>
      </c>
      <c r="BU172" s="24"/>
      <c r="BV172" s="24">
        <f t="shared" si="163"/>
        <v>0</v>
      </c>
      <c r="BW172" s="4" t="s">
        <v>215</v>
      </c>
      <c r="BY172" s="39"/>
    </row>
    <row r="173" ht="51.75">
      <c r="A173" s="83" t="s">
        <v>216</v>
      </c>
      <c r="B173" s="37" t="s">
        <v>217</v>
      </c>
      <c r="C173" s="66" t="s">
        <v>39</v>
      </c>
      <c r="D173" s="24"/>
      <c r="E173" s="24"/>
      <c r="F173" s="24"/>
      <c r="G173" s="24">
        <v>40243.669000000002</v>
      </c>
      <c r="H173" s="24">
        <f t="shared" si="165"/>
        <v>40243.669000000002</v>
      </c>
      <c r="I173" s="24"/>
      <c r="J173" s="24">
        <f t="shared" si="166"/>
        <v>40243.669000000002</v>
      </c>
      <c r="K173" s="24"/>
      <c r="L173" s="24">
        <f t="shared" si="167"/>
        <v>40243.669000000002</v>
      </c>
      <c r="M173" s="24"/>
      <c r="N173" s="24">
        <f t="shared" si="168"/>
        <v>40243.669000000002</v>
      </c>
      <c r="O173" s="24"/>
      <c r="P173" s="24">
        <f t="shared" si="169"/>
        <v>40243.669000000002</v>
      </c>
      <c r="Q173" s="24"/>
      <c r="R173" s="24">
        <f t="shared" si="170"/>
        <v>40243.669000000002</v>
      </c>
      <c r="S173" s="24"/>
      <c r="T173" s="24">
        <f t="shared" si="171"/>
        <v>40243.669000000002</v>
      </c>
      <c r="U173" s="24"/>
      <c r="V173" s="24">
        <f t="shared" si="172"/>
        <v>40243.669000000002</v>
      </c>
      <c r="W173" s="24"/>
      <c r="X173" s="24">
        <f t="shared" si="173"/>
        <v>40243.669000000002</v>
      </c>
      <c r="Y173" s="24"/>
      <c r="Z173" s="24">
        <f t="shared" si="174"/>
        <v>40243.669000000002</v>
      </c>
      <c r="AA173" s="24"/>
      <c r="AB173" s="24">
        <f t="shared" si="175"/>
        <v>40243.669000000002</v>
      </c>
      <c r="AC173" s="24">
        <v>-628.15300000000002</v>
      </c>
      <c r="AD173" s="24">
        <f t="shared" si="142"/>
        <v>39615.516000000003</v>
      </c>
      <c r="AE173" s="24"/>
      <c r="AF173" s="24"/>
      <c r="AG173" s="24"/>
      <c r="AH173" s="24"/>
      <c r="AI173" s="24">
        <f t="shared" si="144"/>
        <v>0</v>
      </c>
      <c r="AJ173" s="24"/>
      <c r="AK173" s="24">
        <f t="shared" si="145"/>
        <v>0</v>
      </c>
      <c r="AL173" s="24"/>
      <c r="AM173" s="24">
        <f t="shared" si="146"/>
        <v>0</v>
      </c>
      <c r="AN173" s="24"/>
      <c r="AO173" s="24">
        <f t="shared" si="147"/>
        <v>0</v>
      </c>
      <c r="AP173" s="24"/>
      <c r="AQ173" s="24">
        <f t="shared" si="148"/>
        <v>0</v>
      </c>
      <c r="AR173" s="24"/>
      <c r="AS173" s="24">
        <f t="shared" si="149"/>
        <v>0</v>
      </c>
      <c r="AT173" s="24"/>
      <c r="AU173" s="24">
        <f t="shared" si="150"/>
        <v>0</v>
      </c>
      <c r="AV173" s="24"/>
      <c r="AW173" s="24">
        <f t="shared" si="151"/>
        <v>0</v>
      </c>
      <c r="AX173" s="24"/>
      <c r="AY173" s="24">
        <f t="shared" si="152"/>
        <v>0</v>
      </c>
      <c r="AZ173" s="24"/>
      <c r="BA173" s="24">
        <f t="shared" si="153"/>
        <v>0</v>
      </c>
      <c r="BB173" s="24"/>
      <c r="BC173" s="24">
        <f t="shared" si="154"/>
        <v>0</v>
      </c>
      <c r="BD173" s="24"/>
      <c r="BE173" s="24"/>
      <c r="BF173" s="24"/>
      <c r="BG173" s="24"/>
      <c r="BH173" s="24">
        <f t="shared" si="156"/>
        <v>0</v>
      </c>
      <c r="BI173" s="24"/>
      <c r="BJ173" s="24">
        <f t="shared" si="157"/>
        <v>0</v>
      </c>
      <c r="BK173" s="24"/>
      <c r="BL173" s="24">
        <f t="shared" si="158"/>
        <v>0</v>
      </c>
      <c r="BM173" s="24"/>
      <c r="BN173" s="25">
        <f t="shared" si="159"/>
        <v>0</v>
      </c>
      <c r="BO173" s="24"/>
      <c r="BP173" s="24">
        <f t="shared" si="160"/>
        <v>0</v>
      </c>
      <c r="BQ173" s="24"/>
      <c r="BR173" s="24">
        <f t="shared" si="161"/>
        <v>0</v>
      </c>
      <c r="BS173" s="24"/>
      <c r="BT173" s="24">
        <f t="shared" si="162"/>
        <v>0</v>
      </c>
      <c r="BU173" s="24"/>
      <c r="BV173" s="24">
        <f t="shared" si="163"/>
        <v>0</v>
      </c>
      <c r="BW173" s="4" t="s">
        <v>218</v>
      </c>
      <c r="BY173" s="39"/>
    </row>
    <row r="174" s="1" customFormat="1" ht="17.25">
      <c r="A174" s="20"/>
      <c r="B174" s="37" t="s">
        <v>219</v>
      </c>
      <c r="C174" s="58" t="s">
        <v>30</v>
      </c>
      <c r="D174" s="24">
        <f>D175+D176+D177+D178+D179+D180+D181+D182+D183+D184+D185</f>
        <v>118230.2</v>
      </c>
      <c r="E174" s="24">
        <f>E175+E176+E177+E178+E179+E180+E181+E182+E183+E184+E185</f>
        <v>0</v>
      </c>
      <c r="F174" s="24">
        <f t="shared" si="164"/>
        <v>118230.2</v>
      </c>
      <c r="G174" s="24">
        <f>G175+G176+G177+G178+G179+G180+G181+G182+G183+G184+G185+G186</f>
        <v>8333.732</v>
      </c>
      <c r="H174" s="24">
        <f t="shared" si="165"/>
        <v>126563.932</v>
      </c>
      <c r="I174" s="24">
        <f>I175+I176+I177+I178+I179+I180+I181+I182+I183+I184+I185+I186</f>
        <v>0</v>
      </c>
      <c r="J174" s="24">
        <f t="shared" si="166"/>
        <v>126563.932</v>
      </c>
      <c r="K174" s="24">
        <f>K175+K176+K177+K178+K179+K180+K181+K182+K183+K184+K185+K186</f>
        <v>0</v>
      </c>
      <c r="L174" s="24">
        <f t="shared" si="167"/>
        <v>126563.932</v>
      </c>
      <c r="M174" s="24">
        <f>M175+M176+M177+M178+M179+M180+M181+M182+M183+M184+M185+M186</f>
        <v>0</v>
      </c>
      <c r="N174" s="24">
        <f t="shared" si="168"/>
        <v>126563.932</v>
      </c>
      <c r="O174" s="24">
        <f>O175+O176+O177+O178+O179+O180+O181+O182+O183+O184+O185+O186</f>
        <v>0</v>
      </c>
      <c r="P174" s="24">
        <f t="shared" si="169"/>
        <v>126563.932</v>
      </c>
      <c r="Q174" s="24">
        <f>Q175+Q176+Q177+Q178+Q179+Q180+Q181+Q182+Q183+Q184+Q185+Q186</f>
        <v>-66893.199999999997</v>
      </c>
      <c r="R174" s="24">
        <f t="shared" si="170"/>
        <v>59670.732000000004</v>
      </c>
      <c r="S174" s="24">
        <f>S175+S176+S177+S178+S179+S180+S181+S182+S183+S184+S185+S186</f>
        <v>0</v>
      </c>
      <c r="T174" s="24">
        <f t="shared" si="171"/>
        <v>59670.732000000004</v>
      </c>
      <c r="U174" s="24">
        <f>U175+U176+U177+U178+U179+U180+U181+U182+U183+U184+U185+U186</f>
        <v>0</v>
      </c>
      <c r="V174" s="24">
        <f t="shared" si="172"/>
        <v>59670.732000000004</v>
      </c>
      <c r="W174" s="24">
        <f>W175+W176+W177+W178+W179+W180+W181+W182+W183+W184+W185+W186</f>
        <v>-35549</v>
      </c>
      <c r="X174" s="24">
        <f t="shared" si="173"/>
        <v>24121.732000000004</v>
      </c>
      <c r="Y174" s="24">
        <f>Y175+Y176+Y177+Y178+Y179+Y180+Y181+Y182+Y183+Y184+Y185+Y186</f>
        <v>0</v>
      </c>
      <c r="Z174" s="24">
        <f t="shared" si="174"/>
        <v>24121.732000000004</v>
      </c>
      <c r="AA174" s="24">
        <f>AA175+AA176+AA177+AA178+AA179+AA180+AA181+AA182+AA183+AA184+AA185+AA186</f>
        <v>0</v>
      </c>
      <c r="AB174" s="24">
        <f t="shared" si="175"/>
        <v>24121.732000000004</v>
      </c>
      <c r="AC174" s="24">
        <f>AC175+AC176+AC177+AC178+AC179+AC180+AC181+AC182+AC183+AC184+AC185+AC186</f>
        <v>-2855.1710000000003</v>
      </c>
      <c r="AD174" s="24">
        <f t="shared" si="142"/>
        <v>21266.561000000002</v>
      </c>
      <c r="AE174" s="24">
        <f>AE175+AE176+AE177+AE178+AE179+AE180+AE181+AE182+AE183+AE184+AE185</f>
        <v>161204.80000000002</v>
      </c>
      <c r="AF174" s="24">
        <f>AF175+AF176+AF177+AF178+AF179+AF180+AF181+AF182+AF183+AF184+AF185</f>
        <v>0</v>
      </c>
      <c r="AG174" s="24">
        <f t="shared" si="143"/>
        <v>161204.80000000002</v>
      </c>
      <c r="AH174" s="24">
        <f>AH175+AH176+AH177+AH178+AH179+AH180+AH181+AH182+AH183+AH184+AH185+AH186</f>
        <v>0</v>
      </c>
      <c r="AI174" s="24">
        <f t="shared" si="144"/>
        <v>161204.80000000002</v>
      </c>
      <c r="AJ174" s="24">
        <f>AJ175+AJ176+AJ177+AJ178+AJ179+AJ180+AJ181+AJ182+AJ183+AJ184+AJ185+AJ186</f>
        <v>0</v>
      </c>
      <c r="AK174" s="24">
        <f t="shared" si="145"/>
        <v>161204.80000000002</v>
      </c>
      <c r="AL174" s="24">
        <f>AL175+AL176+AL177+AL178+AL179+AL180+AL181+AL182+AL183+AL184+AL185+AL186</f>
        <v>0</v>
      </c>
      <c r="AM174" s="24">
        <f t="shared" si="146"/>
        <v>161204.80000000002</v>
      </c>
      <c r="AN174" s="24">
        <f>AN175+AN176+AN177+AN178+AN179+AN180+AN181+AN182+AN183+AN184+AN185+AN186</f>
        <v>0</v>
      </c>
      <c r="AO174" s="24">
        <f t="shared" si="147"/>
        <v>161204.80000000002</v>
      </c>
      <c r="AP174" s="24">
        <f>AP175+AP176+AP177+AP178+AP179+AP180+AP181+AP182+AP183+AP184+AP185+AP186</f>
        <v>0</v>
      </c>
      <c r="AQ174" s="24">
        <f t="shared" si="148"/>
        <v>161204.80000000002</v>
      </c>
      <c r="AR174" s="24">
        <f>AR175+AR176+AR177+AR178+AR179+AR180+AR181+AR182+AR183+AR184+AR185+AR186</f>
        <v>66893.199999999997</v>
      </c>
      <c r="AS174" s="24">
        <f t="shared" si="149"/>
        <v>228098</v>
      </c>
      <c r="AT174" s="24">
        <f>AT175+AT176+AT177+AT178+AT179+AT180+AT181+AT182+AT183+AT184+AT185+AT186</f>
        <v>0</v>
      </c>
      <c r="AU174" s="24">
        <f t="shared" si="150"/>
        <v>228098</v>
      </c>
      <c r="AV174" s="24">
        <f>AV175+AV176+AV177+AV178+AV179+AV180+AV181+AV182+AV183+AV184+AV185+AV186</f>
        <v>0</v>
      </c>
      <c r="AW174" s="24">
        <f t="shared" si="151"/>
        <v>228098</v>
      </c>
      <c r="AX174" s="24">
        <f>AX175+AX176+AX177+AX178+AX179+AX180+AX181+AX182+AX183+AX184+AX185+AX186</f>
        <v>35549</v>
      </c>
      <c r="AY174" s="24">
        <f t="shared" si="152"/>
        <v>263647</v>
      </c>
      <c r="AZ174" s="24">
        <f>AZ175+AZ176+AZ177+AZ178+AZ179+AZ180+AZ181+AZ182+AZ183+AZ184+AZ185+AZ186</f>
        <v>0</v>
      </c>
      <c r="BA174" s="24">
        <f t="shared" si="153"/>
        <v>263647</v>
      </c>
      <c r="BB174" s="24">
        <f>BB175+BB176+BB177+BB178+BB179+BB180+BB181+BB182+BB183+BB184+BB185+BB186</f>
        <v>0</v>
      </c>
      <c r="BC174" s="24">
        <f t="shared" si="154"/>
        <v>263647</v>
      </c>
      <c r="BD174" s="24">
        <f>BD175+BD176+BD177+BD178+BD179+BD180+BD181+BD182+BD183+BD184+BD185</f>
        <v>18530.999999999996</v>
      </c>
      <c r="BE174" s="24">
        <f>BE175+BE176+BE177+BE178+BE179+BE180+BE181+BE182+BE183+BE184+BE185</f>
        <v>0</v>
      </c>
      <c r="BF174" s="24">
        <f t="shared" si="155"/>
        <v>18530.999999999996</v>
      </c>
      <c r="BG174" s="24">
        <f>BG175+BG176+BG177+BG178+BG179+BG180+BG181+BG182+BG183+BG184+BG185+BG186</f>
        <v>0</v>
      </c>
      <c r="BH174" s="24">
        <f t="shared" si="156"/>
        <v>18530.999999999996</v>
      </c>
      <c r="BI174" s="24">
        <f>BI175+BI176+BI177+BI178+BI179+BI180+BI181+BI182+BI183+BI184+BI185+BI186</f>
        <v>0</v>
      </c>
      <c r="BJ174" s="24">
        <f t="shared" si="157"/>
        <v>18530.999999999996</v>
      </c>
      <c r="BK174" s="24">
        <f>BK175+BK176+BK177+BK178+BK179+BK180+BK181+BK182+BK183+BK184+BK185+BK186</f>
        <v>0</v>
      </c>
      <c r="BL174" s="24">
        <f t="shared" si="158"/>
        <v>18530.999999999996</v>
      </c>
      <c r="BM174" s="24">
        <f>BM175+BM176+BM177+BM178+BM179+BM180+BM181+BM182+BM183+BM184+BM185+BM186</f>
        <v>0</v>
      </c>
      <c r="BN174" s="25">
        <f t="shared" si="159"/>
        <v>18530.999999999996</v>
      </c>
      <c r="BO174" s="24">
        <f>BO175+BO176+BO177+BO178+BO179+BO180+BO181+BO182+BO183+BO184+BO185+BO186</f>
        <v>0</v>
      </c>
      <c r="BP174" s="24">
        <f t="shared" si="160"/>
        <v>18530.999999999996</v>
      </c>
      <c r="BQ174" s="24">
        <f>BQ175+BQ176+BQ177+BQ178+BQ179+BQ180+BQ181+BQ182+BQ183+BQ184+BQ185+BQ186</f>
        <v>0</v>
      </c>
      <c r="BR174" s="24">
        <f t="shared" si="161"/>
        <v>18530.999999999996</v>
      </c>
      <c r="BS174" s="24">
        <f>BS175+BS176+BS177+BS178+BS179+BS180+BS181+BS182+BS183+BS184+BS185+BS186</f>
        <v>0</v>
      </c>
      <c r="BT174" s="24">
        <f t="shared" si="162"/>
        <v>18530.999999999996</v>
      </c>
      <c r="BU174" s="24">
        <f>BU175+BU176+BU177+BU178+BU179+BU180+BU181+BU182+BU183+BU184+BU185+BU186</f>
        <v>0</v>
      </c>
      <c r="BV174" s="24">
        <f t="shared" si="163"/>
        <v>18530.999999999996</v>
      </c>
      <c r="BW174" s="1"/>
      <c r="BX174" s="1"/>
      <c r="BY174" s="39"/>
    </row>
    <row r="175" ht="51.75">
      <c r="A175" s="20" t="s">
        <v>220</v>
      </c>
      <c r="B175" s="37" t="s">
        <v>221</v>
      </c>
      <c r="C175" s="66" t="s">
        <v>39</v>
      </c>
      <c r="D175" s="24">
        <v>35549</v>
      </c>
      <c r="E175" s="24"/>
      <c r="F175" s="24">
        <f t="shared" si="164"/>
        <v>35549</v>
      </c>
      <c r="G175" s="24"/>
      <c r="H175" s="24">
        <f t="shared" si="165"/>
        <v>35549</v>
      </c>
      <c r="I175" s="24"/>
      <c r="J175" s="24">
        <f t="shared" si="166"/>
        <v>35549</v>
      </c>
      <c r="K175" s="24"/>
      <c r="L175" s="24">
        <f t="shared" si="167"/>
        <v>35549</v>
      </c>
      <c r="M175" s="24"/>
      <c r="N175" s="24">
        <f t="shared" si="168"/>
        <v>35549</v>
      </c>
      <c r="O175" s="24"/>
      <c r="P175" s="24">
        <f t="shared" si="169"/>
        <v>35549</v>
      </c>
      <c r="Q175" s="24"/>
      <c r="R175" s="24">
        <f t="shared" si="170"/>
        <v>35549</v>
      </c>
      <c r="S175" s="24"/>
      <c r="T175" s="24">
        <f t="shared" si="171"/>
        <v>35549</v>
      </c>
      <c r="U175" s="24"/>
      <c r="V175" s="24">
        <f t="shared" si="172"/>
        <v>35549</v>
      </c>
      <c r="W175" s="24">
        <v>-35549</v>
      </c>
      <c r="X175" s="24">
        <f t="shared" si="173"/>
        <v>0</v>
      </c>
      <c r="Y175" s="24"/>
      <c r="Z175" s="24">
        <f t="shared" si="174"/>
        <v>0</v>
      </c>
      <c r="AA175" s="24"/>
      <c r="AB175" s="24">
        <f t="shared" si="175"/>
        <v>0</v>
      </c>
      <c r="AC175" s="24"/>
      <c r="AD175" s="24">
        <f t="shared" si="142"/>
        <v>0</v>
      </c>
      <c r="AE175" s="24">
        <v>0</v>
      </c>
      <c r="AF175" s="24"/>
      <c r="AG175" s="24">
        <f t="shared" si="143"/>
        <v>0</v>
      </c>
      <c r="AH175" s="24"/>
      <c r="AI175" s="24">
        <f t="shared" si="144"/>
        <v>0</v>
      </c>
      <c r="AJ175" s="24"/>
      <c r="AK175" s="24">
        <f t="shared" si="145"/>
        <v>0</v>
      </c>
      <c r="AL175" s="24"/>
      <c r="AM175" s="24">
        <f t="shared" si="146"/>
        <v>0</v>
      </c>
      <c r="AN175" s="24"/>
      <c r="AO175" s="24">
        <f t="shared" si="147"/>
        <v>0</v>
      </c>
      <c r="AP175" s="24"/>
      <c r="AQ175" s="24">
        <f t="shared" si="148"/>
        <v>0</v>
      </c>
      <c r="AR175" s="24"/>
      <c r="AS175" s="24">
        <f t="shared" si="149"/>
        <v>0</v>
      </c>
      <c r="AT175" s="24"/>
      <c r="AU175" s="24">
        <f t="shared" si="150"/>
        <v>0</v>
      </c>
      <c r="AV175" s="24"/>
      <c r="AW175" s="24">
        <f t="shared" si="151"/>
        <v>0</v>
      </c>
      <c r="AX175" s="24">
        <v>35549</v>
      </c>
      <c r="AY175" s="24">
        <f t="shared" si="152"/>
        <v>35549</v>
      </c>
      <c r="AZ175" s="24"/>
      <c r="BA175" s="24">
        <f t="shared" si="153"/>
        <v>35549</v>
      </c>
      <c r="BB175" s="24"/>
      <c r="BC175" s="24">
        <f t="shared" si="154"/>
        <v>35549</v>
      </c>
      <c r="BD175" s="24">
        <v>0</v>
      </c>
      <c r="BE175" s="24"/>
      <c r="BF175" s="24">
        <f t="shared" si="155"/>
        <v>0</v>
      </c>
      <c r="BG175" s="24"/>
      <c r="BH175" s="24">
        <f t="shared" si="156"/>
        <v>0</v>
      </c>
      <c r="BI175" s="24"/>
      <c r="BJ175" s="24">
        <f t="shared" si="157"/>
        <v>0</v>
      </c>
      <c r="BK175" s="24"/>
      <c r="BL175" s="24">
        <f t="shared" si="158"/>
        <v>0</v>
      </c>
      <c r="BM175" s="24"/>
      <c r="BN175" s="25">
        <f t="shared" si="159"/>
        <v>0</v>
      </c>
      <c r="BO175" s="24"/>
      <c r="BP175" s="24">
        <f t="shared" si="160"/>
        <v>0</v>
      </c>
      <c r="BQ175" s="24"/>
      <c r="BR175" s="24">
        <f t="shared" si="161"/>
        <v>0</v>
      </c>
      <c r="BS175" s="24"/>
      <c r="BT175" s="24">
        <f t="shared" si="162"/>
        <v>0</v>
      </c>
      <c r="BU175" s="24"/>
      <c r="BV175" s="24">
        <f t="shared" si="163"/>
        <v>0</v>
      </c>
      <c r="BW175" s="4" t="s">
        <v>222</v>
      </c>
      <c r="BY175" s="39"/>
    </row>
    <row r="176" ht="51.75">
      <c r="A176" s="20" t="s">
        <v>223</v>
      </c>
      <c r="B176" s="37" t="s">
        <v>224</v>
      </c>
      <c r="C176" s="66" t="s">
        <v>39</v>
      </c>
      <c r="D176" s="24">
        <v>57683.900000000001</v>
      </c>
      <c r="E176" s="24"/>
      <c r="F176" s="24">
        <f t="shared" si="164"/>
        <v>57683.900000000001</v>
      </c>
      <c r="G176" s="24"/>
      <c r="H176" s="24">
        <f t="shared" si="165"/>
        <v>57683.900000000001</v>
      </c>
      <c r="I176" s="24"/>
      <c r="J176" s="24">
        <f t="shared" si="166"/>
        <v>57683.900000000001</v>
      </c>
      <c r="K176" s="24"/>
      <c r="L176" s="24">
        <f t="shared" si="167"/>
        <v>57683.900000000001</v>
      </c>
      <c r="M176" s="24"/>
      <c r="N176" s="24">
        <f t="shared" si="168"/>
        <v>57683.900000000001</v>
      </c>
      <c r="O176" s="24"/>
      <c r="P176" s="24">
        <f t="shared" si="169"/>
        <v>57683.900000000001</v>
      </c>
      <c r="Q176" s="24">
        <v>-57683.900000000001</v>
      </c>
      <c r="R176" s="24">
        <f t="shared" si="170"/>
        <v>0</v>
      </c>
      <c r="S176" s="24"/>
      <c r="T176" s="24">
        <f t="shared" si="171"/>
        <v>0</v>
      </c>
      <c r="U176" s="24"/>
      <c r="V176" s="24">
        <f t="shared" si="172"/>
        <v>0</v>
      </c>
      <c r="W176" s="24"/>
      <c r="X176" s="24">
        <f t="shared" si="173"/>
        <v>0</v>
      </c>
      <c r="Y176" s="24"/>
      <c r="Z176" s="24">
        <f t="shared" si="174"/>
        <v>0</v>
      </c>
      <c r="AA176" s="24"/>
      <c r="AB176" s="24">
        <f t="shared" si="175"/>
        <v>0</v>
      </c>
      <c r="AC176" s="24"/>
      <c r="AD176" s="24">
        <f t="shared" si="142"/>
        <v>0</v>
      </c>
      <c r="AE176" s="24">
        <v>151968.89999999999</v>
      </c>
      <c r="AF176" s="24"/>
      <c r="AG176" s="24">
        <f t="shared" si="143"/>
        <v>151968.89999999999</v>
      </c>
      <c r="AH176" s="24"/>
      <c r="AI176" s="24">
        <f t="shared" si="144"/>
        <v>151968.89999999999</v>
      </c>
      <c r="AJ176" s="24"/>
      <c r="AK176" s="24">
        <f t="shared" si="145"/>
        <v>151968.89999999999</v>
      </c>
      <c r="AL176" s="24"/>
      <c r="AM176" s="24">
        <f t="shared" si="146"/>
        <v>151968.89999999999</v>
      </c>
      <c r="AN176" s="24"/>
      <c r="AO176" s="24">
        <f t="shared" si="147"/>
        <v>151968.89999999999</v>
      </c>
      <c r="AP176" s="24"/>
      <c r="AQ176" s="24">
        <f t="shared" si="148"/>
        <v>151968.89999999999</v>
      </c>
      <c r="AR176" s="24">
        <v>57683.900000000001</v>
      </c>
      <c r="AS176" s="24">
        <f t="shared" si="149"/>
        <v>209652.79999999999</v>
      </c>
      <c r="AT176" s="24"/>
      <c r="AU176" s="24">
        <f t="shared" si="150"/>
        <v>209652.79999999999</v>
      </c>
      <c r="AV176" s="24"/>
      <c r="AW176" s="24">
        <f t="shared" si="151"/>
        <v>209652.79999999999</v>
      </c>
      <c r="AX176" s="24"/>
      <c r="AY176" s="24">
        <f t="shared" si="152"/>
        <v>209652.79999999999</v>
      </c>
      <c r="AZ176" s="24"/>
      <c r="BA176" s="24">
        <f t="shared" si="153"/>
        <v>209652.79999999999</v>
      </c>
      <c r="BB176" s="24"/>
      <c r="BC176" s="24">
        <f t="shared" si="154"/>
        <v>209652.79999999999</v>
      </c>
      <c r="BD176" s="24">
        <v>0</v>
      </c>
      <c r="BE176" s="24"/>
      <c r="BF176" s="24">
        <f t="shared" si="155"/>
        <v>0</v>
      </c>
      <c r="BG176" s="24"/>
      <c r="BH176" s="24">
        <f t="shared" si="156"/>
        <v>0</v>
      </c>
      <c r="BI176" s="24"/>
      <c r="BJ176" s="24">
        <f t="shared" si="157"/>
        <v>0</v>
      </c>
      <c r="BK176" s="24"/>
      <c r="BL176" s="24">
        <f t="shared" si="158"/>
        <v>0</v>
      </c>
      <c r="BM176" s="24"/>
      <c r="BN176" s="25">
        <f t="shared" si="159"/>
        <v>0</v>
      </c>
      <c r="BO176" s="24"/>
      <c r="BP176" s="24">
        <f t="shared" si="160"/>
        <v>0</v>
      </c>
      <c r="BQ176" s="24"/>
      <c r="BR176" s="24">
        <f t="shared" si="161"/>
        <v>0</v>
      </c>
      <c r="BS176" s="24"/>
      <c r="BT176" s="24">
        <f t="shared" si="162"/>
        <v>0</v>
      </c>
      <c r="BU176" s="24"/>
      <c r="BV176" s="24">
        <f t="shared" si="163"/>
        <v>0</v>
      </c>
      <c r="BW176" s="4" t="s">
        <v>225</v>
      </c>
      <c r="BY176" s="39"/>
    </row>
    <row r="177" ht="51.75">
      <c r="A177" s="20" t="s">
        <v>226</v>
      </c>
      <c r="B177" s="37" t="s">
        <v>227</v>
      </c>
      <c r="C177" s="66" t="s">
        <v>39</v>
      </c>
      <c r="D177" s="24">
        <v>9209.2999999999993</v>
      </c>
      <c r="E177" s="24"/>
      <c r="F177" s="24">
        <f t="shared" si="164"/>
        <v>9209.2999999999993</v>
      </c>
      <c r="G177" s="24"/>
      <c r="H177" s="24">
        <f t="shared" si="165"/>
        <v>9209.2999999999993</v>
      </c>
      <c r="I177" s="24"/>
      <c r="J177" s="24">
        <f t="shared" si="166"/>
        <v>9209.2999999999993</v>
      </c>
      <c r="K177" s="24"/>
      <c r="L177" s="24">
        <f t="shared" si="167"/>
        <v>9209.2999999999993</v>
      </c>
      <c r="M177" s="24"/>
      <c r="N177" s="24">
        <f t="shared" si="168"/>
        <v>9209.2999999999993</v>
      </c>
      <c r="O177" s="24"/>
      <c r="P177" s="24">
        <f t="shared" si="169"/>
        <v>9209.2999999999993</v>
      </c>
      <c r="Q177" s="24">
        <v>-9209.2999999999993</v>
      </c>
      <c r="R177" s="24">
        <f t="shared" si="170"/>
        <v>0</v>
      </c>
      <c r="S177" s="24"/>
      <c r="T177" s="24">
        <f t="shared" si="171"/>
        <v>0</v>
      </c>
      <c r="U177" s="24"/>
      <c r="V177" s="24">
        <f t="shared" si="172"/>
        <v>0</v>
      </c>
      <c r="W177" s="24"/>
      <c r="X177" s="24">
        <f t="shared" si="173"/>
        <v>0</v>
      </c>
      <c r="Y177" s="24"/>
      <c r="Z177" s="24">
        <f t="shared" si="174"/>
        <v>0</v>
      </c>
      <c r="AA177" s="24"/>
      <c r="AB177" s="24">
        <f t="shared" si="175"/>
        <v>0</v>
      </c>
      <c r="AC177" s="24"/>
      <c r="AD177" s="24">
        <f t="shared" si="142"/>
        <v>0</v>
      </c>
      <c r="AE177" s="24">
        <v>0</v>
      </c>
      <c r="AF177" s="24"/>
      <c r="AG177" s="24">
        <f t="shared" si="143"/>
        <v>0</v>
      </c>
      <c r="AH177" s="24"/>
      <c r="AI177" s="24">
        <f t="shared" si="144"/>
        <v>0</v>
      </c>
      <c r="AJ177" s="24"/>
      <c r="AK177" s="24">
        <f t="shared" si="145"/>
        <v>0</v>
      </c>
      <c r="AL177" s="24"/>
      <c r="AM177" s="24">
        <f t="shared" si="146"/>
        <v>0</v>
      </c>
      <c r="AN177" s="24"/>
      <c r="AO177" s="24">
        <f t="shared" si="147"/>
        <v>0</v>
      </c>
      <c r="AP177" s="24"/>
      <c r="AQ177" s="24">
        <f t="shared" si="148"/>
        <v>0</v>
      </c>
      <c r="AR177" s="24">
        <v>9209.2999999999993</v>
      </c>
      <c r="AS177" s="24">
        <f t="shared" si="149"/>
        <v>9209.2999999999993</v>
      </c>
      <c r="AT177" s="24"/>
      <c r="AU177" s="24">
        <f t="shared" si="150"/>
        <v>9209.2999999999993</v>
      </c>
      <c r="AV177" s="24"/>
      <c r="AW177" s="24">
        <f t="shared" si="151"/>
        <v>9209.2999999999993</v>
      </c>
      <c r="AX177" s="24"/>
      <c r="AY177" s="24">
        <f t="shared" si="152"/>
        <v>9209.2999999999993</v>
      </c>
      <c r="AZ177" s="24"/>
      <c r="BA177" s="24">
        <f t="shared" si="153"/>
        <v>9209.2999999999993</v>
      </c>
      <c r="BB177" s="24"/>
      <c r="BC177" s="24">
        <f t="shared" si="154"/>
        <v>9209.2999999999993</v>
      </c>
      <c r="BD177" s="24">
        <v>0</v>
      </c>
      <c r="BE177" s="24"/>
      <c r="BF177" s="24">
        <f t="shared" si="155"/>
        <v>0</v>
      </c>
      <c r="BG177" s="24"/>
      <c r="BH177" s="24">
        <f t="shared" si="156"/>
        <v>0</v>
      </c>
      <c r="BI177" s="24"/>
      <c r="BJ177" s="24">
        <f t="shared" si="157"/>
        <v>0</v>
      </c>
      <c r="BK177" s="24"/>
      <c r="BL177" s="24">
        <f t="shared" si="158"/>
        <v>0</v>
      </c>
      <c r="BM177" s="24"/>
      <c r="BN177" s="25">
        <f t="shared" si="159"/>
        <v>0</v>
      </c>
      <c r="BO177" s="24"/>
      <c r="BP177" s="24">
        <f t="shared" si="160"/>
        <v>0</v>
      </c>
      <c r="BQ177" s="24"/>
      <c r="BR177" s="24">
        <f t="shared" si="161"/>
        <v>0</v>
      </c>
      <c r="BS177" s="24"/>
      <c r="BT177" s="24">
        <f t="shared" si="162"/>
        <v>0</v>
      </c>
      <c r="BU177" s="24"/>
      <c r="BV177" s="24">
        <f t="shared" si="163"/>
        <v>0</v>
      </c>
      <c r="BW177" s="4" t="s">
        <v>228</v>
      </c>
      <c r="BY177" s="39"/>
    </row>
    <row r="178" ht="51.75">
      <c r="A178" s="20" t="s">
        <v>229</v>
      </c>
      <c r="B178" s="37" t="s">
        <v>230</v>
      </c>
      <c r="C178" s="66" t="s">
        <v>39</v>
      </c>
      <c r="D178" s="24">
        <v>7574</v>
      </c>
      <c r="E178" s="24"/>
      <c r="F178" s="24">
        <f t="shared" si="164"/>
        <v>7574</v>
      </c>
      <c r="G178" s="24">
        <v>314.48500000000001</v>
      </c>
      <c r="H178" s="24">
        <f t="shared" si="165"/>
        <v>7888.4849999999997</v>
      </c>
      <c r="I178" s="24"/>
      <c r="J178" s="24">
        <f t="shared" si="166"/>
        <v>7888.4849999999997</v>
      </c>
      <c r="K178" s="24"/>
      <c r="L178" s="24">
        <f t="shared" si="167"/>
        <v>7888.4849999999997</v>
      </c>
      <c r="M178" s="24"/>
      <c r="N178" s="24">
        <f t="shared" si="168"/>
        <v>7888.4849999999997</v>
      </c>
      <c r="O178" s="24"/>
      <c r="P178" s="24">
        <f t="shared" si="169"/>
        <v>7888.4849999999997</v>
      </c>
      <c r="Q178" s="24"/>
      <c r="R178" s="24">
        <f t="shared" si="170"/>
        <v>7888.4849999999997</v>
      </c>
      <c r="S178" s="24"/>
      <c r="T178" s="24">
        <f t="shared" si="171"/>
        <v>7888.4849999999997</v>
      </c>
      <c r="U178" s="24"/>
      <c r="V178" s="24">
        <f t="shared" si="172"/>
        <v>7888.4849999999997</v>
      </c>
      <c r="W178" s="24"/>
      <c r="X178" s="24">
        <f t="shared" si="173"/>
        <v>7888.4849999999997</v>
      </c>
      <c r="Y178" s="24"/>
      <c r="Z178" s="24">
        <f t="shared" si="174"/>
        <v>7888.4849999999997</v>
      </c>
      <c r="AA178" s="24"/>
      <c r="AB178" s="24">
        <f t="shared" si="175"/>
        <v>7888.4849999999997</v>
      </c>
      <c r="AC178" s="24">
        <v>-999.31299999999999</v>
      </c>
      <c r="AD178" s="24">
        <f t="shared" si="142"/>
        <v>6889.1719999999996</v>
      </c>
      <c r="AE178" s="24">
        <v>0</v>
      </c>
      <c r="AF178" s="24"/>
      <c r="AG178" s="24">
        <f t="shared" si="143"/>
        <v>0</v>
      </c>
      <c r="AH178" s="24"/>
      <c r="AI178" s="24">
        <f t="shared" si="144"/>
        <v>0</v>
      </c>
      <c r="AJ178" s="24"/>
      <c r="AK178" s="24">
        <f t="shared" si="145"/>
        <v>0</v>
      </c>
      <c r="AL178" s="24"/>
      <c r="AM178" s="24">
        <f t="shared" si="146"/>
        <v>0</v>
      </c>
      <c r="AN178" s="24"/>
      <c r="AO178" s="24">
        <f t="shared" si="147"/>
        <v>0</v>
      </c>
      <c r="AP178" s="24"/>
      <c r="AQ178" s="24">
        <f t="shared" si="148"/>
        <v>0</v>
      </c>
      <c r="AR178" s="24"/>
      <c r="AS178" s="24">
        <f t="shared" si="149"/>
        <v>0</v>
      </c>
      <c r="AT178" s="24"/>
      <c r="AU178" s="24">
        <f t="shared" si="150"/>
        <v>0</v>
      </c>
      <c r="AV178" s="24"/>
      <c r="AW178" s="24">
        <f t="shared" si="151"/>
        <v>0</v>
      </c>
      <c r="AX178" s="24"/>
      <c r="AY178" s="24">
        <f t="shared" si="152"/>
        <v>0</v>
      </c>
      <c r="AZ178" s="24"/>
      <c r="BA178" s="24">
        <f t="shared" si="153"/>
        <v>0</v>
      </c>
      <c r="BB178" s="24"/>
      <c r="BC178" s="24">
        <f t="shared" si="154"/>
        <v>0</v>
      </c>
      <c r="BD178" s="24">
        <v>0</v>
      </c>
      <c r="BE178" s="24"/>
      <c r="BF178" s="24">
        <f t="shared" si="155"/>
        <v>0</v>
      </c>
      <c r="BG178" s="24"/>
      <c r="BH178" s="24">
        <f t="shared" si="156"/>
        <v>0</v>
      </c>
      <c r="BI178" s="24"/>
      <c r="BJ178" s="24">
        <f t="shared" si="157"/>
        <v>0</v>
      </c>
      <c r="BK178" s="24"/>
      <c r="BL178" s="24">
        <f t="shared" si="158"/>
        <v>0</v>
      </c>
      <c r="BM178" s="24"/>
      <c r="BN178" s="25">
        <f t="shared" si="159"/>
        <v>0</v>
      </c>
      <c r="BO178" s="24"/>
      <c r="BP178" s="24">
        <f t="shared" si="160"/>
        <v>0</v>
      </c>
      <c r="BQ178" s="24"/>
      <c r="BR178" s="24">
        <f t="shared" si="161"/>
        <v>0</v>
      </c>
      <c r="BS178" s="24"/>
      <c r="BT178" s="24">
        <f t="shared" si="162"/>
        <v>0</v>
      </c>
      <c r="BU178" s="24"/>
      <c r="BV178" s="24">
        <f t="shared" si="163"/>
        <v>0</v>
      </c>
      <c r="BW178" s="4" t="s">
        <v>231</v>
      </c>
      <c r="BY178" s="39"/>
    </row>
    <row r="179" ht="51.75">
      <c r="A179" s="20" t="s">
        <v>232</v>
      </c>
      <c r="B179" s="37" t="s">
        <v>233</v>
      </c>
      <c r="C179" s="66" t="s">
        <v>39</v>
      </c>
      <c r="D179" s="24">
        <v>640.5</v>
      </c>
      <c r="E179" s="24"/>
      <c r="F179" s="24">
        <f t="shared" si="164"/>
        <v>640.5</v>
      </c>
      <c r="G179" s="24"/>
      <c r="H179" s="24">
        <f t="shared" si="165"/>
        <v>640.5</v>
      </c>
      <c r="I179" s="24"/>
      <c r="J179" s="24">
        <f t="shared" si="166"/>
        <v>640.5</v>
      </c>
      <c r="K179" s="24"/>
      <c r="L179" s="24">
        <f t="shared" si="167"/>
        <v>640.5</v>
      </c>
      <c r="M179" s="24"/>
      <c r="N179" s="24">
        <f t="shared" si="168"/>
        <v>640.5</v>
      </c>
      <c r="O179" s="24"/>
      <c r="P179" s="24">
        <f t="shared" si="169"/>
        <v>640.5</v>
      </c>
      <c r="Q179" s="24"/>
      <c r="R179" s="24">
        <f t="shared" si="170"/>
        <v>640.5</v>
      </c>
      <c r="S179" s="24"/>
      <c r="T179" s="24">
        <f t="shared" si="171"/>
        <v>640.5</v>
      </c>
      <c r="U179" s="24"/>
      <c r="V179" s="24">
        <f t="shared" si="172"/>
        <v>640.5</v>
      </c>
      <c r="W179" s="24"/>
      <c r="X179" s="24">
        <f t="shared" si="173"/>
        <v>640.5</v>
      </c>
      <c r="Y179" s="24"/>
      <c r="Z179" s="24">
        <f t="shared" si="174"/>
        <v>640.5</v>
      </c>
      <c r="AA179" s="24"/>
      <c r="AB179" s="24">
        <f t="shared" si="175"/>
        <v>640.5</v>
      </c>
      <c r="AC179" s="24">
        <v>-307.30399999999997</v>
      </c>
      <c r="AD179" s="24">
        <f t="shared" si="142"/>
        <v>333.19600000000003</v>
      </c>
      <c r="AE179" s="24">
        <v>7899.6999999999998</v>
      </c>
      <c r="AF179" s="24"/>
      <c r="AG179" s="24">
        <f t="shared" si="143"/>
        <v>7899.6999999999998</v>
      </c>
      <c r="AH179" s="24"/>
      <c r="AI179" s="24">
        <f t="shared" si="144"/>
        <v>7899.6999999999998</v>
      </c>
      <c r="AJ179" s="24"/>
      <c r="AK179" s="24">
        <f t="shared" si="145"/>
        <v>7899.6999999999998</v>
      </c>
      <c r="AL179" s="24"/>
      <c r="AM179" s="24">
        <f t="shared" si="146"/>
        <v>7899.6999999999998</v>
      </c>
      <c r="AN179" s="24"/>
      <c r="AO179" s="24">
        <f t="shared" si="147"/>
        <v>7899.6999999999998</v>
      </c>
      <c r="AP179" s="24"/>
      <c r="AQ179" s="24">
        <f t="shared" si="148"/>
        <v>7899.6999999999998</v>
      </c>
      <c r="AR179" s="24"/>
      <c r="AS179" s="24">
        <f t="shared" si="149"/>
        <v>7899.6999999999998</v>
      </c>
      <c r="AT179" s="24"/>
      <c r="AU179" s="24">
        <f t="shared" si="150"/>
        <v>7899.6999999999998</v>
      </c>
      <c r="AV179" s="24"/>
      <c r="AW179" s="24">
        <f t="shared" si="151"/>
        <v>7899.6999999999998</v>
      </c>
      <c r="AX179" s="24"/>
      <c r="AY179" s="24">
        <f t="shared" si="152"/>
        <v>7899.6999999999998</v>
      </c>
      <c r="AZ179" s="24"/>
      <c r="BA179" s="24">
        <f t="shared" si="153"/>
        <v>7899.6999999999998</v>
      </c>
      <c r="BB179" s="24"/>
      <c r="BC179" s="24">
        <f t="shared" si="154"/>
        <v>7899.6999999999998</v>
      </c>
      <c r="BD179" s="24">
        <v>0</v>
      </c>
      <c r="BE179" s="24"/>
      <c r="BF179" s="24">
        <f t="shared" si="155"/>
        <v>0</v>
      </c>
      <c r="BG179" s="24"/>
      <c r="BH179" s="24">
        <f t="shared" si="156"/>
        <v>0</v>
      </c>
      <c r="BI179" s="24"/>
      <c r="BJ179" s="24">
        <f t="shared" si="157"/>
        <v>0</v>
      </c>
      <c r="BK179" s="24"/>
      <c r="BL179" s="24">
        <f t="shared" si="158"/>
        <v>0</v>
      </c>
      <c r="BM179" s="24"/>
      <c r="BN179" s="25">
        <f t="shared" si="159"/>
        <v>0</v>
      </c>
      <c r="BO179" s="24"/>
      <c r="BP179" s="24">
        <f t="shared" si="160"/>
        <v>0</v>
      </c>
      <c r="BQ179" s="24"/>
      <c r="BR179" s="24">
        <f t="shared" si="161"/>
        <v>0</v>
      </c>
      <c r="BS179" s="24"/>
      <c r="BT179" s="24">
        <f t="shared" si="162"/>
        <v>0</v>
      </c>
      <c r="BU179" s="24"/>
      <c r="BV179" s="24">
        <f t="shared" si="163"/>
        <v>0</v>
      </c>
      <c r="BW179" s="4" t="s">
        <v>234</v>
      </c>
      <c r="BY179" s="39"/>
    </row>
    <row r="180" ht="51.75">
      <c r="A180" s="20" t="s">
        <v>235</v>
      </c>
      <c r="B180" s="37" t="s">
        <v>236</v>
      </c>
      <c r="C180" s="66" t="s">
        <v>39</v>
      </c>
      <c r="D180" s="24">
        <v>7573.5</v>
      </c>
      <c r="E180" s="24"/>
      <c r="F180" s="24">
        <f t="shared" si="164"/>
        <v>7573.5</v>
      </c>
      <c r="G180" s="24">
        <v>314.48500000000001</v>
      </c>
      <c r="H180" s="24">
        <f t="shared" si="165"/>
        <v>7887.9849999999997</v>
      </c>
      <c r="I180" s="24"/>
      <c r="J180" s="24">
        <f t="shared" si="166"/>
        <v>7887.9849999999997</v>
      </c>
      <c r="K180" s="24"/>
      <c r="L180" s="24">
        <f t="shared" si="167"/>
        <v>7887.9849999999997</v>
      </c>
      <c r="M180" s="24"/>
      <c r="N180" s="24">
        <f t="shared" si="168"/>
        <v>7887.9849999999997</v>
      </c>
      <c r="O180" s="24"/>
      <c r="P180" s="24">
        <f t="shared" si="169"/>
        <v>7887.9849999999997</v>
      </c>
      <c r="Q180" s="24"/>
      <c r="R180" s="24">
        <f t="shared" si="170"/>
        <v>7887.9849999999997</v>
      </c>
      <c r="S180" s="24"/>
      <c r="T180" s="24">
        <f t="shared" si="171"/>
        <v>7887.9849999999997</v>
      </c>
      <c r="U180" s="24"/>
      <c r="V180" s="24">
        <f t="shared" si="172"/>
        <v>7887.9849999999997</v>
      </c>
      <c r="W180" s="24"/>
      <c r="X180" s="24">
        <f t="shared" si="173"/>
        <v>7887.9849999999997</v>
      </c>
      <c r="Y180" s="24"/>
      <c r="Z180" s="24">
        <f t="shared" si="174"/>
        <v>7887.9849999999997</v>
      </c>
      <c r="AA180" s="24"/>
      <c r="AB180" s="24">
        <f t="shared" si="175"/>
        <v>7887.9849999999997</v>
      </c>
      <c r="AC180" s="24">
        <v>-1548.5540000000001</v>
      </c>
      <c r="AD180" s="24">
        <f t="shared" si="142"/>
        <v>6339.4309999999996</v>
      </c>
      <c r="AE180" s="24">
        <v>0</v>
      </c>
      <c r="AF180" s="24"/>
      <c r="AG180" s="24">
        <f t="shared" si="143"/>
        <v>0</v>
      </c>
      <c r="AH180" s="24"/>
      <c r="AI180" s="24">
        <f t="shared" si="144"/>
        <v>0</v>
      </c>
      <c r="AJ180" s="24"/>
      <c r="AK180" s="24">
        <f t="shared" si="145"/>
        <v>0</v>
      </c>
      <c r="AL180" s="24"/>
      <c r="AM180" s="24">
        <f t="shared" si="146"/>
        <v>0</v>
      </c>
      <c r="AN180" s="24"/>
      <c r="AO180" s="24">
        <f t="shared" si="147"/>
        <v>0</v>
      </c>
      <c r="AP180" s="24"/>
      <c r="AQ180" s="24">
        <f t="shared" si="148"/>
        <v>0</v>
      </c>
      <c r="AR180" s="24"/>
      <c r="AS180" s="24">
        <f t="shared" si="149"/>
        <v>0</v>
      </c>
      <c r="AT180" s="24"/>
      <c r="AU180" s="24">
        <f t="shared" si="150"/>
        <v>0</v>
      </c>
      <c r="AV180" s="24"/>
      <c r="AW180" s="24">
        <f t="shared" si="151"/>
        <v>0</v>
      </c>
      <c r="AX180" s="24"/>
      <c r="AY180" s="24">
        <f t="shared" si="152"/>
        <v>0</v>
      </c>
      <c r="AZ180" s="24"/>
      <c r="BA180" s="24">
        <f t="shared" si="153"/>
        <v>0</v>
      </c>
      <c r="BB180" s="24"/>
      <c r="BC180" s="24">
        <f t="shared" si="154"/>
        <v>0</v>
      </c>
      <c r="BD180" s="24">
        <v>0</v>
      </c>
      <c r="BE180" s="24"/>
      <c r="BF180" s="24">
        <f t="shared" si="155"/>
        <v>0</v>
      </c>
      <c r="BG180" s="24"/>
      <c r="BH180" s="24">
        <f t="shared" si="156"/>
        <v>0</v>
      </c>
      <c r="BI180" s="24"/>
      <c r="BJ180" s="24">
        <f t="shared" si="157"/>
        <v>0</v>
      </c>
      <c r="BK180" s="24"/>
      <c r="BL180" s="24">
        <f t="shared" si="158"/>
        <v>0</v>
      </c>
      <c r="BM180" s="24"/>
      <c r="BN180" s="25">
        <f t="shared" si="159"/>
        <v>0</v>
      </c>
      <c r="BO180" s="24"/>
      <c r="BP180" s="24">
        <f t="shared" si="160"/>
        <v>0</v>
      </c>
      <c r="BQ180" s="24"/>
      <c r="BR180" s="24">
        <f t="shared" si="161"/>
        <v>0</v>
      </c>
      <c r="BS180" s="24"/>
      <c r="BT180" s="24">
        <f t="shared" si="162"/>
        <v>0</v>
      </c>
      <c r="BU180" s="24"/>
      <c r="BV180" s="24">
        <f t="shared" si="163"/>
        <v>0</v>
      </c>
      <c r="BW180" s="4" t="s">
        <v>237</v>
      </c>
      <c r="BY180" s="39"/>
    </row>
    <row r="181" ht="51.75">
      <c r="A181" s="20" t="s">
        <v>238</v>
      </c>
      <c r="B181" s="37" t="s">
        <v>239</v>
      </c>
      <c r="C181" s="66" t="s">
        <v>39</v>
      </c>
      <c r="D181" s="24">
        <v>0</v>
      </c>
      <c r="E181" s="24"/>
      <c r="F181" s="24">
        <f t="shared" si="164"/>
        <v>0</v>
      </c>
      <c r="G181" s="24"/>
      <c r="H181" s="24">
        <f t="shared" si="165"/>
        <v>0</v>
      </c>
      <c r="I181" s="24"/>
      <c r="J181" s="24">
        <f t="shared" si="166"/>
        <v>0</v>
      </c>
      <c r="K181" s="24"/>
      <c r="L181" s="24">
        <f t="shared" si="167"/>
        <v>0</v>
      </c>
      <c r="M181" s="24"/>
      <c r="N181" s="24">
        <f t="shared" si="168"/>
        <v>0</v>
      </c>
      <c r="O181" s="24"/>
      <c r="P181" s="24">
        <f t="shared" si="169"/>
        <v>0</v>
      </c>
      <c r="Q181" s="24"/>
      <c r="R181" s="24">
        <f t="shared" si="170"/>
        <v>0</v>
      </c>
      <c r="S181" s="24"/>
      <c r="T181" s="24">
        <f t="shared" si="171"/>
        <v>0</v>
      </c>
      <c r="U181" s="24"/>
      <c r="V181" s="24">
        <f t="shared" si="172"/>
        <v>0</v>
      </c>
      <c r="W181" s="24"/>
      <c r="X181" s="24">
        <f t="shared" si="173"/>
        <v>0</v>
      </c>
      <c r="Y181" s="24"/>
      <c r="Z181" s="24">
        <f t="shared" si="174"/>
        <v>0</v>
      </c>
      <c r="AA181" s="24"/>
      <c r="AB181" s="24">
        <f t="shared" si="175"/>
        <v>0</v>
      </c>
      <c r="AC181" s="24"/>
      <c r="AD181" s="24">
        <f t="shared" si="142"/>
        <v>0</v>
      </c>
      <c r="AE181" s="24">
        <v>668.10000000000002</v>
      </c>
      <c r="AF181" s="24"/>
      <c r="AG181" s="24">
        <f t="shared" si="143"/>
        <v>668.10000000000002</v>
      </c>
      <c r="AH181" s="24"/>
      <c r="AI181" s="24">
        <f t="shared" si="144"/>
        <v>668.10000000000002</v>
      </c>
      <c r="AJ181" s="24"/>
      <c r="AK181" s="24">
        <f t="shared" si="145"/>
        <v>668.10000000000002</v>
      </c>
      <c r="AL181" s="24"/>
      <c r="AM181" s="24">
        <f t="shared" si="146"/>
        <v>668.10000000000002</v>
      </c>
      <c r="AN181" s="24"/>
      <c r="AO181" s="24">
        <f t="shared" si="147"/>
        <v>668.10000000000002</v>
      </c>
      <c r="AP181" s="24"/>
      <c r="AQ181" s="24">
        <f t="shared" si="148"/>
        <v>668.10000000000002</v>
      </c>
      <c r="AR181" s="24"/>
      <c r="AS181" s="24">
        <f t="shared" si="149"/>
        <v>668.10000000000002</v>
      </c>
      <c r="AT181" s="24"/>
      <c r="AU181" s="24">
        <f t="shared" si="150"/>
        <v>668.10000000000002</v>
      </c>
      <c r="AV181" s="24"/>
      <c r="AW181" s="24">
        <f t="shared" si="151"/>
        <v>668.10000000000002</v>
      </c>
      <c r="AX181" s="24"/>
      <c r="AY181" s="24">
        <f t="shared" si="152"/>
        <v>668.10000000000002</v>
      </c>
      <c r="AZ181" s="24"/>
      <c r="BA181" s="24">
        <f t="shared" si="153"/>
        <v>668.10000000000002</v>
      </c>
      <c r="BB181" s="24"/>
      <c r="BC181" s="24">
        <f t="shared" si="154"/>
        <v>668.10000000000002</v>
      </c>
      <c r="BD181" s="24">
        <v>8231.5</v>
      </c>
      <c r="BE181" s="24"/>
      <c r="BF181" s="24">
        <f t="shared" si="155"/>
        <v>8231.5</v>
      </c>
      <c r="BG181" s="24"/>
      <c r="BH181" s="24">
        <f t="shared" si="156"/>
        <v>8231.5</v>
      </c>
      <c r="BI181" s="24"/>
      <c r="BJ181" s="24">
        <f t="shared" si="157"/>
        <v>8231.5</v>
      </c>
      <c r="BK181" s="24"/>
      <c r="BL181" s="24">
        <f t="shared" si="158"/>
        <v>8231.5</v>
      </c>
      <c r="BM181" s="24"/>
      <c r="BN181" s="25">
        <f t="shared" si="159"/>
        <v>8231.5</v>
      </c>
      <c r="BO181" s="24"/>
      <c r="BP181" s="24">
        <f t="shared" si="160"/>
        <v>8231.5</v>
      </c>
      <c r="BQ181" s="24"/>
      <c r="BR181" s="24">
        <f t="shared" si="161"/>
        <v>8231.5</v>
      </c>
      <c r="BS181" s="24"/>
      <c r="BT181" s="24">
        <f t="shared" si="162"/>
        <v>8231.5</v>
      </c>
      <c r="BU181" s="24"/>
      <c r="BV181" s="24">
        <f t="shared" si="163"/>
        <v>8231.5</v>
      </c>
      <c r="BW181" s="4" t="s">
        <v>240</v>
      </c>
      <c r="BY181" s="39"/>
    </row>
    <row r="182" ht="51.75">
      <c r="A182" s="20" t="s">
        <v>241</v>
      </c>
      <c r="B182" s="37" t="s">
        <v>242</v>
      </c>
      <c r="C182" s="66" t="s">
        <v>39</v>
      </c>
      <c r="D182" s="24">
        <v>0</v>
      </c>
      <c r="E182" s="24"/>
      <c r="F182" s="24">
        <f t="shared" si="164"/>
        <v>0</v>
      </c>
      <c r="G182" s="24"/>
      <c r="H182" s="24">
        <f t="shared" si="165"/>
        <v>0</v>
      </c>
      <c r="I182" s="24"/>
      <c r="J182" s="24">
        <f t="shared" si="166"/>
        <v>0</v>
      </c>
      <c r="K182" s="24"/>
      <c r="L182" s="24">
        <f t="shared" si="167"/>
        <v>0</v>
      </c>
      <c r="M182" s="24"/>
      <c r="N182" s="24">
        <f t="shared" si="168"/>
        <v>0</v>
      </c>
      <c r="O182" s="24"/>
      <c r="P182" s="24">
        <f t="shared" si="169"/>
        <v>0</v>
      </c>
      <c r="Q182" s="24"/>
      <c r="R182" s="24">
        <f t="shared" si="170"/>
        <v>0</v>
      </c>
      <c r="S182" s="24"/>
      <c r="T182" s="24">
        <f t="shared" si="171"/>
        <v>0</v>
      </c>
      <c r="U182" s="24"/>
      <c r="V182" s="24">
        <f t="shared" si="172"/>
        <v>0</v>
      </c>
      <c r="W182" s="24"/>
      <c r="X182" s="24">
        <f t="shared" si="173"/>
        <v>0</v>
      </c>
      <c r="Y182" s="24"/>
      <c r="Z182" s="24">
        <f t="shared" si="174"/>
        <v>0</v>
      </c>
      <c r="AA182" s="24"/>
      <c r="AB182" s="24">
        <f t="shared" si="175"/>
        <v>0</v>
      </c>
      <c r="AC182" s="24"/>
      <c r="AD182" s="24">
        <f t="shared" si="142"/>
        <v>0</v>
      </c>
      <c r="AE182" s="24">
        <v>668.10000000000002</v>
      </c>
      <c r="AF182" s="24"/>
      <c r="AG182" s="24">
        <f t="shared" si="143"/>
        <v>668.10000000000002</v>
      </c>
      <c r="AH182" s="24"/>
      <c r="AI182" s="24">
        <f t="shared" si="144"/>
        <v>668.10000000000002</v>
      </c>
      <c r="AJ182" s="24"/>
      <c r="AK182" s="24">
        <f t="shared" si="145"/>
        <v>668.10000000000002</v>
      </c>
      <c r="AL182" s="24"/>
      <c r="AM182" s="24">
        <f t="shared" si="146"/>
        <v>668.10000000000002</v>
      </c>
      <c r="AN182" s="24"/>
      <c r="AO182" s="24">
        <f t="shared" si="147"/>
        <v>668.10000000000002</v>
      </c>
      <c r="AP182" s="24"/>
      <c r="AQ182" s="24">
        <f t="shared" si="148"/>
        <v>668.10000000000002</v>
      </c>
      <c r="AR182" s="24"/>
      <c r="AS182" s="24">
        <f t="shared" si="149"/>
        <v>668.10000000000002</v>
      </c>
      <c r="AT182" s="24"/>
      <c r="AU182" s="24">
        <f t="shared" si="150"/>
        <v>668.10000000000002</v>
      </c>
      <c r="AV182" s="24"/>
      <c r="AW182" s="24">
        <f t="shared" si="151"/>
        <v>668.10000000000002</v>
      </c>
      <c r="AX182" s="24"/>
      <c r="AY182" s="24">
        <f t="shared" si="152"/>
        <v>668.10000000000002</v>
      </c>
      <c r="AZ182" s="24"/>
      <c r="BA182" s="24">
        <f t="shared" si="153"/>
        <v>668.10000000000002</v>
      </c>
      <c r="BB182" s="24"/>
      <c r="BC182" s="24">
        <f t="shared" si="154"/>
        <v>668.10000000000002</v>
      </c>
      <c r="BD182" s="24">
        <v>8231.5</v>
      </c>
      <c r="BE182" s="24"/>
      <c r="BF182" s="24">
        <f t="shared" si="155"/>
        <v>8231.5</v>
      </c>
      <c r="BG182" s="24"/>
      <c r="BH182" s="24">
        <f t="shared" si="156"/>
        <v>8231.5</v>
      </c>
      <c r="BI182" s="24"/>
      <c r="BJ182" s="24">
        <f t="shared" si="157"/>
        <v>8231.5</v>
      </c>
      <c r="BK182" s="24"/>
      <c r="BL182" s="24">
        <f t="shared" si="158"/>
        <v>8231.5</v>
      </c>
      <c r="BM182" s="24"/>
      <c r="BN182" s="25">
        <f t="shared" si="159"/>
        <v>8231.5</v>
      </c>
      <c r="BO182" s="24"/>
      <c r="BP182" s="24">
        <f t="shared" si="160"/>
        <v>8231.5</v>
      </c>
      <c r="BQ182" s="24"/>
      <c r="BR182" s="24">
        <f t="shared" si="161"/>
        <v>8231.5</v>
      </c>
      <c r="BS182" s="24"/>
      <c r="BT182" s="24">
        <f t="shared" si="162"/>
        <v>8231.5</v>
      </c>
      <c r="BU182" s="24"/>
      <c r="BV182" s="24">
        <f t="shared" si="163"/>
        <v>8231.5</v>
      </c>
      <c r="BW182" s="4" t="s">
        <v>243</v>
      </c>
      <c r="BY182" s="39"/>
    </row>
    <row r="183" ht="51.75">
      <c r="A183" s="20" t="s">
        <v>244</v>
      </c>
      <c r="B183" s="37" t="s">
        <v>245</v>
      </c>
      <c r="C183" s="66" t="s">
        <v>39</v>
      </c>
      <c r="D183" s="24">
        <v>0</v>
      </c>
      <c r="E183" s="24"/>
      <c r="F183" s="24">
        <f t="shared" si="164"/>
        <v>0</v>
      </c>
      <c r="G183" s="24"/>
      <c r="H183" s="24">
        <f t="shared" si="165"/>
        <v>0</v>
      </c>
      <c r="I183" s="24"/>
      <c r="J183" s="24">
        <f t="shared" si="166"/>
        <v>0</v>
      </c>
      <c r="K183" s="24"/>
      <c r="L183" s="24">
        <f t="shared" si="167"/>
        <v>0</v>
      </c>
      <c r="M183" s="24"/>
      <c r="N183" s="24">
        <f t="shared" si="168"/>
        <v>0</v>
      </c>
      <c r="O183" s="24"/>
      <c r="P183" s="24">
        <f t="shared" si="169"/>
        <v>0</v>
      </c>
      <c r="Q183" s="24"/>
      <c r="R183" s="24">
        <f t="shared" si="170"/>
        <v>0</v>
      </c>
      <c r="S183" s="24"/>
      <c r="T183" s="24">
        <f t="shared" si="171"/>
        <v>0</v>
      </c>
      <c r="U183" s="24"/>
      <c r="V183" s="24">
        <f t="shared" si="172"/>
        <v>0</v>
      </c>
      <c r="W183" s="24"/>
      <c r="X183" s="24">
        <f t="shared" si="173"/>
        <v>0</v>
      </c>
      <c r="Y183" s="24"/>
      <c r="Z183" s="24">
        <f t="shared" si="174"/>
        <v>0</v>
      </c>
      <c r="AA183" s="24"/>
      <c r="AB183" s="24">
        <f t="shared" si="175"/>
        <v>0</v>
      </c>
      <c r="AC183" s="24"/>
      <c r="AD183" s="24">
        <f t="shared" si="142"/>
        <v>0</v>
      </c>
      <c r="AE183" s="24">
        <v>0</v>
      </c>
      <c r="AF183" s="24"/>
      <c r="AG183" s="24">
        <f t="shared" si="143"/>
        <v>0</v>
      </c>
      <c r="AH183" s="24"/>
      <c r="AI183" s="24">
        <f t="shared" si="144"/>
        <v>0</v>
      </c>
      <c r="AJ183" s="24"/>
      <c r="AK183" s="24">
        <f t="shared" si="145"/>
        <v>0</v>
      </c>
      <c r="AL183" s="24"/>
      <c r="AM183" s="24">
        <f t="shared" si="146"/>
        <v>0</v>
      </c>
      <c r="AN183" s="24"/>
      <c r="AO183" s="24">
        <f t="shared" si="147"/>
        <v>0</v>
      </c>
      <c r="AP183" s="24"/>
      <c r="AQ183" s="24">
        <f t="shared" si="148"/>
        <v>0</v>
      </c>
      <c r="AR183" s="24"/>
      <c r="AS183" s="24">
        <f t="shared" si="149"/>
        <v>0</v>
      </c>
      <c r="AT183" s="24"/>
      <c r="AU183" s="24">
        <f t="shared" si="150"/>
        <v>0</v>
      </c>
      <c r="AV183" s="24"/>
      <c r="AW183" s="24">
        <f t="shared" si="151"/>
        <v>0</v>
      </c>
      <c r="AX183" s="24"/>
      <c r="AY183" s="24">
        <f t="shared" si="152"/>
        <v>0</v>
      </c>
      <c r="AZ183" s="24"/>
      <c r="BA183" s="24">
        <f t="shared" si="153"/>
        <v>0</v>
      </c>
      <c r="BB183" s="24"/>
      <c r="BC183" s="24">
        <f t="shared" si="154"/>
        <v>0</v>
      </c>
      <c r="BD183" s="24">
        <v>675.79999999999995</v>
      </c>
      <c r="BE183" s="24"/>
      <c r="BF183" s="24">
        <f t="shared" si="155"/>
        <v>675.79999999999995</v>
      </c>
      <c r="BG183" s="24"/>
      <c r="BH183" s="24">
        <f t="shared" si="156"/>
        <v>675.79999999999995</v>
      </c>
      <c r="BI183" s="24"/>
      <c r="BJ183" s="24">
        <f t="shared" si="157"/>
        <v>675.79999999999995</v>
      </c>
      <c r="BK183" s="24"/>
      <c r="BL183" s="24">
        <f t="shared" si="158"/>
        <v>675.79999999999995</v>
      </c>
      <c r="BM183" s="24"/>
      <c r="BN183" s="25">
        <f t="shared" si="159"/>
        <v>675.79999999999995</v>
      </c>
      <c r="BO183" s="24"/>
      <c r="BP183" s="24">
        <f t="shared" si="160"/>
        <v>675.79999999999995</v>
      </c>
      <c r="BQ183" s="24"/>
      <c r="BR183" s="24">
        <f t="shared" si="161"/>
        <v>675.79999999999995</v>
      </c>
      <c r="BS183" s="24"/>
      <c r="BT183" s="24">
        <f t="shared" si="162"/>
        <v>675.79999999999995</v>
      </c>
      <c r="BU183" s="24"/>
      <c r="BV183" s="24">
        <f t="shared" si="163"/>
        <v>675.79999999999995</v>
      </c>
      <c r="BW183" s="4" t="s">
        <v>246</v>
      </c>
      <c r="BY183" s="39"/>
    </row>
    <row r="184" ht="51.75">
      <c r="A184" s="20" t="s">
        <v>247</v>
      </c>
      <c r="B184" s="37" t="s">
        <v>248</v>
      </c>
      <c r="C184" s="66" t="s">
        <v>39</v>
      </c>
      <c r="D184" s="24">
        <v>0</v>
      </c>
      <c r="E184" s="24"/>
      <c r="F184" s="24">
        <f t="shared" si="164"/>
        <v>0</v>
      </c>
      <c r="G184" s="24"/>
      <c r="H184" s="24">
        <f t="shared" si="165"/>
        <v>0</v>
      </c>
      <c r="I184" s="24"/>
      <c r="J184" s="24">
        <f t="shared" si="166"/>
        <v>0</v>
      </c>
      <c r="K184" s="24"/>
      <c r="L184" s="24">
        <f t="shared" si="167"/>
        <v>0</v>
      </c>
      <c r="M184" s="24"/>
      <c r="N184" s="24">
        <f t="shared" si="168"/>
        <v>0</v>
      </c>
      <c r="O184" s="24"/>
      <c r="P184" s="24">
        <f t="shared" si="169"/>
        <v>0</v>
      </c>
      <c r="Q184" s="24"/>
      <c r="R184" s="24">
        <f t="shared" si="170"/>
        <v>0</v>
      </c>
      <c r="S184" s="24"/>
      <c r="T184" s="24">
        <f t="shared" si="171"/>
        <v>0</v>
      </c>
      <c r="U184" s="24"/>
      <c r="V184" s="24">
        <f t="shared" si="172"/>
        <v>0</v>
      </c>
      <c r="W184" s="24"/>
      <c r="X184" s="24">
        <f t="shared" si="173"/>
        <v>0</v>
      </c>
      <c r="Y184" s="24"/>
      <c r="Z184" s="24">
        <f t="shared" si="174"/>
        <v>0</v>
      </c>
      <c r="AA184" s="24"/>
      <c r="AB184" s="24">
        <f t="shared" si="175"/>
        <v>0</v>
      </c>
      <c r="AC184" s="24"/>
      <c r="AD184" s="24">
        <f t="shared" si="142"/>
        <v>0</v>
      </c>
      <c r="AE184" s="24">
        <v>0</v>
      </c>
      <c r="AF184" s="24"/>
      <c r="AG184" s="24">
        <f t="shared" si="143"/>
        <v>0</v>
      </c>
      <c r="AH184" s="24"/>
      <c r="AI184" s="24">
        <f t="shared" si="144"/>
        <v>0</v>
      </c>
      <c r="AJ184" s="24"/>
      <c r="AK184" s="24">
        <f t="shared" si="145"/>
        <v>0</v>
      </c>
      <c r="AL184" s="24"/>
      <c r="AM184" s="24">
        <f t="shared" si="146"/>
        <v>0</v>
      </c>
      <c r="AN184" s="24"/>
      <c r="AO184" s="24">
        <f t="shared" si="147"/>
        <v>0</v>
      </c>
      <c r="AP184" s="24"/>
      <c r="AQ184" s="24">
        <f t="shared" si="148"/>
        <v>0</v>
      </c>
      <c r="AR184" s="24"/>
      <c r="AS184" s="24">
        <f t="shared" si="149"/>
        <v>0</v>
      </c>
      <c r="AT184" s="24"/>
      <c r="AU184" s="24">
        <f t="shared" si="150"/>
        <v>0</v>
      </c>
      <c r="AV184" s="24"/>
      <c r="AW184" s="24">
        <f t="shared" si="151"/>
        <v>0</v>
      </c>
      <c r="AX184" s="24"/>
      <c r="AY184" s="24">
        <f t="shared" si="152"/>
        <v>0</v>
      </c>
      <c r="AZ184" s="24"/>
      <c r="BA184" s="24">
        <f t="shared" si="153"/>
        <v>0</v>
      </c>
      <c r="BB184" s="24"/>
      <c r="BC184" s="24">
        <f t="shared" si="154"/>
        <v>0</v>
      </c>
      <c r="BD184" s="24">
        <v>696.10000000000002</v>
      </c>
      <c r="BE184" s="24"/>
      <c r="BF184" s="24">
        <f t="shared" si="155"/>
        <v>696.10000000000002</v>
      </c>
      <c r="BG184" s="24"/>
      <c r="BH184" s="24">
        <f t="shared" si="156"/>
        <v>696.10000000000002</v>
      </c>
      <c r="BI184" s="24"/>
      <c r="BJ184" s="24">
        <f t="shared" si="157"/>
        <v>696.10000000000002</v>
      </c>
      <c r="BK184" s="24"/>
      <c r="BL184" s="24">
        <f t="shared" si="158"/>
        <v>696.10000000000002</v>
      </c>
      <c r="BM184" s="24"/>
      <c r="BN184" s="25">
        <f t="shared" si="159"/>
        <v>696.10000000000002</v>
      </c>
      <c r="BO184" s="24"/>
      <c r="BP184" s="24">
        <f t="shared" si="160"/>
        <v>696.10000000000002</v>
      </c>
      <c r="BQ184" s="24"/>
      <c r="BR184" s="24">
        <f t="shared" si="161"/>
        <v>696.10000000000002</v>
      </c>
      <c r="BS184" s="24"/>
      <c r="BT184" s="24">
        <f t="shared" si="162"/>
        <v>696.10000000000002</v>
      </c>
      <c r="BU184" s="24"/>
      <c r="BV184" s="24">
        <f t="shared" si="163"/>
        <v>696.10000000000002</v>
      </c>
      <c r="BW184" s="4" t="s">
        <v>249</v>
      </c>
      <c r="BY184" s="39"/>
    </row>
    <row r="185" ht="51.75">
      <c r="A185" s="20" t="s">
        <v>250</v>
      </c>
      <c r="B185" s="37" t="s">
        <v>251</v>
      </c>
      <c r="C185" s="66" t="s">
        <v>39</v>
      </c>
      <c r="D185" s="24">
        <v>0</v>
      </c>
      <c r="E185" s="24"/>
      <c r="F185" s="24">
        <f t="shared" si="164"/>
        <v>0</v>
      </c>
      <c r="G185" s="24"/>
      <c r="H185" s="24">
        <f t="shared" si="165"/>
        <v>0</v>
      </c>
      <c r="I185" s="24"/>
      <c r="J185" s="24">
        <f t="shared" si="166"/>
        <v>0</v>
      </c>
      <c r="K185" s="24"/>
      <c r="L185" s="24">
        <f t="shared" si="167"/>
        <v>0</v>
      </c>
      <c r="M185" s="24"/>
      <c r="N185" s="24">
        <f t="shared" si="168"/>
        <v>0</v>
      </c>
      <c r="O185" s="24"/>
      <c r="P185" s="24">
        <f t="shared" si="169"/>
        <v>0</v>
      </c>
      <c r="Q185" s="24"/>
      <c r="R185" s="24">
        <f t="shared" si="170"/>
        <v>0</v>
      </c>
      <c r="S185" s="24"/>
      <c r="T185" s="24">
        <f t="shared" si="171"/>
        <v>0</v>
      </c>
      <c r="U185" s="24"/>
      <c r="V185" s="24">
        <f t="shared" si="172"/>
        <v>0</v>
      </c>
      <c r="W185" s="24"/>
      <c r="X185" s="24">
        <f t="shared" si="173"/>
        <v>0</v>
      </c>
      <c r="Y185" s="24"/>
      <c r="Z185" s="24">
        <f t="shared" si="174"/>
        <v>0</v>
      </c>
      <c r="AA185" s="24"/>
      <c r="AB185" s="24">
        <f t="shared" si="175"/>
        <v>0</v>
      </c>
      <c r="AC185" s="24"/>
      <c r="AD185" s="24">
        <f t="shared" si="142"/>
        <v>0</v>
      </c>
      <c r="AE185" s="24">
        <v>0</v>
      </c>
      <c r="AF185" s="24"/>
      <c r="AG185" s="24">
        <f t="shared" si="143"/>
        <v>0</v>
      </c>
      <c r="AH185" s="24"/>
      <c r="AI185" s="24">
        <f t="shared" si="144"/>
        <v>0</v>
      </c>
      <c r="AJ185" s="24"/>
      <c r="AK185" s="24">
        <f t="shared" si="145"/>
        <v>0</v>
      </c>
      <c r="AL185" s="24"/>
      <c r="AM185" s="24">
        <f t="shared" si="146"/>
        <v>0</v>
      </c>
      <c r="AN185" s="24"/>
      <c r="AO185" s="24">
        <f t="shared" si="147"/>
        <v>0</v>
      </c>
      <c r="AP185" s="24"/>
      <c r="AQ185" s="24">
        <f t="shared" si="148"/>
        <v>0</v>
      </c>
      <c r="AR185" s="24"/>
      <c r="AS185" s="24">
        <f t="shared" si="149"/>
        <v>0</v>
      </c>
      <c r="AT185" s="24"/>
      <c r="AU185" s="24">
        <f t="shared" si="150"/>
        <v>0</v>
      </c>
      <c r="AV185" s="24"/>
      <c r="AW185" s="24">
        <f t="shared" si="151"/>
        <v>0</v>
      </c>
      <c r="AX185" s="24"/>
      <c r="AY185" s="24">
        <f t="shared" si="152"/>
        <v>0</v>
      </c>
      <c r="AZ185" s="24"/>
      <c r="BA185" s="24">
        <f t="shared" si="153"/>
        <v>0</v>
      </c>
      <c r="BB185" s="24"/>
      <c r="BC185" s="24">
        <f t="shared" si="154"/>
        <v>0</v>
      </c>
      <c r="BD185" s="24">
        <v>696.10000000000002</v>
      </c>
      <c r="BE185" s="24"/>
      <c r="BF185" s="24">
        <f t="shared" si="155"/>
        <v>696.10000000000002</v>
      </c>
      <c r="BG185" s="24"/>
      <c r="BH185" s="24">
        <f t="shared" si="156"/>
        <v>696.10000000000002</v>
      </c>
      <c r="BI185" s="24"/>
      <c r="BJ185" s="24">
        <f t="shared" si="157"/>
        <v>696.10000000000002</v>
      </c>
      <c r="BK185" s="24"/>
      <c r="BL185" s="24">
        <f t="shared" si="158"/>
        <v>696.10000000000002</v>
      </c>
      <c r="BM185" s="24"/>
      <c r="BN185" s="25">
        <f t="shared" si="159"/>
        <v>696.10000000000002</v>
      </c>
      <c r="BO185" s="24"/>
      <c r="BP185" s="24">
        <f t="shared" si="160"/>
        <v>696.10000000000002</v>
      </c>
      <c r="BQ185" s="24"/>
      <c r="BR185" s="24">
        <f t="shared" si="161"/>
        <v>696.10000000000002</v>
      </c>
      <c r="BS185" s="24"/>
      <c r="BT185" s="24">
        <f t="shared" si="162"/>
        <v>696.10000000000002</v>
      </c>
      <c r="BU185" s="24"/>
      <c r="BV185" s="24">
        <f t="shared" si="163"/>
        <v>696.10000000000002</v>
      </c>
      <c r="BW185" s="4" t="s">
        <v>252</v>
      </c>
      <c r="BY185" s="39"/>
    </row>
    <row r="186" ht="51.75">
      <c r="A186" s="20" t="s">
        <v>253</v>
      </c>
      <c r="B186" s="37" t="s">
        <v>254</v>
      </c>
      <c r="C186" s="66" t="s">
        <v>39</v>
      </c>
      <c r="D186" s="24"/>
      <c r="E186" s="24"/>
      <c r="F186" s="24"/>
      <c r="G186" s="24">
        <v>7704.7619999999997</v>
      </c>
      <c r="H186" s="24">
        <f t="shared" si="165"/>
        <v>7704.7619999999997</v>
      </c>
      <c r="I186" s="24"/>
      <c r="J186" s="24">
        <f t="shared" si="166"/>
        <v>7704.7619999999997</v>
      </c>
      <c r="K186" s="24"/>
      <c r="L186" s="24">
        <f t="shared" si="167"/>
        <v>7704.7619999999997</v>
      </c>
      <c r="M186" s="24"/>
      <c r="N186" s="24">
        <f t="shared" si="168"/>
        <v>7704.7619999999997</v>
      </c>
      <c r="O186" s="24"/>
      <c r="P186" s="24">
        <f t="shared" si="169"/>
        <v>7704.7619999999997</v>
      </c>
      <c r="Q186" s="24"/>
      <c r="R186" s="24">
        <f t="shared" si="170"/>
        <v>7704.7619999999997</v>
      </c>
      <c r="S186" s="24"/>
      <c r="T186" s="24">
        <f t="shared" si="171"/>
        <v>7704.7619999999997</v>
      </c>
      <c r="U186" s="24"/>
      <c r="V186" s="24">
        <f t="shared" si="172"/>
        <v>7704.7619999999997</v>
      </c>
      <c r="W186" s="24"/>
      <c r="X186" s="24">
        <f t="shared" si="173"/>
        <v>7704.7619999999997</v>
      </c>
      <c r="Y186" s="24"/>
      <c r="Z186" s="24">
        <f t="shared" si="174"/>
        <v>7704.7619999999997</v>
      </c>
      <c r="AA186" s="24"/>
      <c r="AB186" s="24">
        <f t="shared" si="175"/>
        <v>7704.7619999999997</v>
      </c>
      <c r="AC186" s="24"/>
      <c r="AD186" s="24">
        <f t="shared" si="142"/>
        <v>7704.7619999999997</v>
      </c>
      <c r="AE186" s="24"/>
      <c r="AF186" s="24"/>
      <c r="AG186" s="24"/>
      <c r="AH186" s="24"/>
      <c r="AI186" s="24">
        <f t="shared" si="144"/>
        <v>0</v>
      </c>
      <c r="AJ186" s="24"/>
      <c r="AK186" s="24">
        <f t="shared" si="145"/>
        <v>0</v>
      </c>
      <c r="AL186" s="24"/>
      <c r="AM186" s="24">
        <f t="shared" si="146"/>
        <v>0</v>
      </c>
      <c r="AN186" s="24"/>
      <c r="AO186" s="24">
        <f t="shared" si="147"/>
        <v>0</v>
      </c>
      <c r="AP186" s="24"/>
      <c r="AQ186" s="24">
        <f t="shared" si="148"/>
        <v>0</v>
      </c>
      <c r="AR186" s="24"/>
      <c r="AS186" s="24">
        <f t="shared" si="149"/>
        <v>0</v>
      </c>
      <c r="AT186" s="24"/>
      <c r="AU186" s="24">
        <f t="shared" si="150"/>
        <v>0</v>
      </c>
      <c r="AV186" s="24"/>
      <c r="AW186" s="24">
        <f t="shared" si="151"/>
        <v>0</v>
      </c>
      <c r="AX186" s="24"/>
      <c r="AY186" s="24">
        <f t="shared" si="152"/>
        <v>0</v>
      </c>
      <c r="AZ186" s="24"/>
      <c r="BA186" s="24">
        <f t="shared" si="153"/>
        <v>0</v>
      </c>
      <c r="BB186" s="24"/>
      <c r="BC186" s="24">
        <f t="shared" si="154"/>
        <v>0</v>
      </c>
      <c r="BD186" s="24"/>
      <c r="BE186" s="24"/>
      <c r="BF186" s="24"/>
      <c r="BG186" s="24"/>
      <c r="BH186" s="24">
        <f t="shared" si="156"/>
        <v>0</v>
      </c>
      <c r="BI186" s="24"/>
      <c r="BJ186" s="24">
        <f t="shared" si="157"/>
        <v>0</v>
      </c>
      <c r="BK186" s="24"/>
      <c r="BL186" s="24">
        <f t="shared" si="158"/>
        <v>0</v>
      </c>
      <c r="BM186" s="24"/>
      <c r="BN186" s="25">
        <f t="shared" si="159"/>
        <v>0</v>
      </c>
      <c r="BO186" s="24"/>
      <c r="BP186" s="24">
        <f t="shared" si="160"/>
        <v>0</v>
      </c>
      <c r="BQ186" s="24"/>
      <c r="BR186" s="24">
        <f t="shared" si="161"/>
        <v>0</v>
      </c>
      <c r="BS186" s="24"/>
      <c r="BT186" s="24">
        <f t="shared" si="162"/>
        <v>0</v>
      </c>
      <c r="BU186" s="24"/>
      <c r="BV186" s="24">
        <f t="shared" si="163"/>
        <v>0</v>
      </c>
      <c r="BW186" s="4" t="s">
        <v>255</v>
      </c>
      <c r="BY186" s="39"/>
    </row>
    <row r="187" s="1" customFormat="1" ht="17.25">
      <c r="A187" s="20"/>
      <c r="B187" s="37" t="s">
        <v>256</v>
      </c>
      <c r="C187" s="84" t="s">
        <v>30</v>
      </c>
      <c r="D187" s="24">
        <f>D188+D189+D190+D191+D192</f>
        <v>87804.5</v>
      </c>
      <c r="E187" s="24">
        <f>E188+E189+E190+E191+E192</f>
        <v>0</v>
      </c>
      <c r="F187" s="24">
        <f t="shared" si="164"/>
        <v>87804.5</v>
      </c>
      <c r="G187" s="24">
        <f>G188+G189+G190+G191+G192</f>
        <v>0</v>
      </c>
      <c r="H187" s="24">
        <f t="shared" si="165"/>
        <v>87804.5</v>
      </c>
      <c r="I187" s="24">
        <f>I188+I189+I190+I191+I192</f>
        <v>0</v>
      </c>
      <c r="J187" s="24">
        <f t="shared" si="166"/>
        <v>87804.5</v>
      </c>
      <c r="K187" s="24">
        <f>K188+K189+K190+K191+K192</f>
        <v>-12157.376</v>
      </c>
      <c r="L187" s="24">
        <f t="shared" si="167"/>
        <v>75647.123999999996</v>
      </c>
      <c r="M187" s="24">
        <f>M188+M189+M190+M191+M192</f>
        <v>12157.376</v>
      </c>
      <c r="N187" s="24">
        <f t="shared" si="168"/>
        <v>87804.5</v>
      </c>
      <c r="O187" s="24">
        <f>O188+O189+O190+O191+O192</f>
        <v>0</v>
      </c>
      <c r="P187" s="24">
        <f t="shared" si="169"/>
        <v>87804.5</v>
      </c>
      <c r="Q187" s="24">
        <f>Q188+Q189+Q190+Q191+Q192</f>
        <v>0</v>
      </c>
      <c r="R187" s="24">
        <f t="shared" si="170"/>
        <v>87804.5</v>
      </c>
      <c r="S187" s="24">
        <f>S188+S189+S190+S191+S192</f>
        <v>0</v>
      </c>
      <c r="T187" s="24">
        <f t="shared" si="171"/>
        <v>87804.5</v>
      </c>
      <c r="U187" s="24">
        <f>U188+U189+U190+U191+U192</f>
        <v>0</v>
      </c>
      <c r="V187" s="24">
        <f t="shared" si="172"/>
        <v>87804.5</v>
      </c>
      <c r="W187" s="24">
        <f>W188+W189+W190+W191+W192</f>
        <v>0</v>
      </c>
      <c r="X187" s="24">
        <f t="shared" si="173"/>
        <v>87804.5</v>
      </c>
      <c r="Y187" s="24">
        <f>Y188+Y189+Y190+Y191+Y192</f>
        <v>0</v>
      </c>
      <c r="Z187" s="24">
        <f t="shared" si="174"/>
        <v>87804.5</v>
      </c>
      <c r="AA187" s="24">
        <f>AA188+AA189+AA190+AA191+AA192</f>
        <v>0</v>
      </c>
      <c r="AB187" s="24">
        <f t="shared" si="175"/>
        <v>87804.5</v>
      </c>
      <c r="AC187" s="24">
        <f>AC188+AC189+AC190+AC191+AC192</f>
        <v>0</v>
      </c>
      <c r="AD187" s="24">
        <f t="shared" si="142"/>
        <v>87804.5</v>
      </c>
      <c r="AE187" s="24">
        <f>AE188+AE189+AE190+AE191+AE192</f>
        <v>31210.5</v>
      </c>
      <c r="AF187" s="24">
        <f>AF188+AF189+AF190+AF191+AF192</f>
        <v>0</v>
      </c>
      <c r="AG187" s="24">
        <f t="shared" si="143"/>
        <v>31210.5</v>
      </c>
      <c r="AH187" s="24">
        <f>AH188+AH189+AH190+AH191+AH192</f>
        <v>0</v>
      </c>
      <c r="AI187" s="24">
        <f t="shared" si="144"/>
        <v>31210.5</v>
      </c>
      <c r="AJ187" s="24">
        <f>AJ188+AJ189+AJ190+AJ191+AJ192</f>
        <v>0</v>
      </c>
      <c r="AK187" s="24">
        <f t="shared" si="145"/>
        <v>31210.5</v>
      </c>
      <c r="AL187" s="24">
        <f>AL188+AL189+AL190+AL191+AL192</f>
        <v>0</v>
      </c>
      <c r="AM187" s="24">
        <f t="shared" si="146"/>
        <v>31210.5</v>
      </c>
      <c r="AN187" s="24">
        <f>AN188+AN189+AN190+AN191+AN192</f>
        <v>0</v>
      </c>
      <c r="AO187" s="24">
        <f t="shared" si="147"/>
        <v>31210.5</v>
      </c>
      <c r="AP187" s="24">
        <f>AP188+AP189+AP190+AP191+AP192</f>
        <v>0</v>
      </c>
      <c r="AQ187" s="24">
        <f t="shared" si="148"/>
        <v>31210.5</v>
      </c>
      <c r="AR187" s="24">
        <f>AR188+AR189+AR190+AR191+AR192</f>
        <v>0</v>
      </c>
      <c r="AS187" s="24">
        <f t="shared" si="149"/>
        <v>31210.5</v>
      </c>
      <c r="AT187" s="24">
        <f>AT188+AT189+AT190+AT191+AT192</f>
        <v>0</v>
      </c>
      <c r="AU187" s="24">
        <f t="shared" si="150"/>
        <v>31210.5</v>
      </c>
      <c r="AV187" s="24">
        <f>AV188+AV189+AV190+AV191+AV192</f>
        <v>0</v>
      </c>
      <c r="AW187" s="24">
        <f t="shared" si="151"/>
        <v>31210.5</v>
      </c>
      <c r="AX187" s="24">
        <f>AX188+AX189+AX190+AX191+AX192</f>
        <v>0</v>
      </c>
      <c r="AY187" s="24">
        <f t="shared" si="152"/>
        <v>31210.5</v>
      </c>
      <c r="AZ187" s="24">
        <f>AZ188+AZ189+AZ190+AZ191+AZ192</f>
        <v>0</v>
      </c>
      <c r="BA187" s="24">
        <f t="shared" si="153"/>
        <v>31210.5</v>
      </c>
      <c r="BB187" s="24">
        <f>BB188+BB189+BB190+BB191+BB192</f>
        <v>0</v>
      </c>
      <c r="BC187" s="24">
        <f t="shared" si="154"/>
        <v>31210.5</v>
      </c>
      <c r="BD187" s="24">
        <f>BD188+BD189+BD190+BD191+BD192</f>
        <v>32708.599999999999</v>
      </c>
      <c r="BE187" s="24">
        <f>BE188+BE189+BE190+BE191+BE192</f>
        <v>0</v>
      </c>
      <c r="BF187" s="24">
        <f t="shared" si="155"/>
        <v>32708.599999999999</v>
      </c>
      <c r="BG187" s="24">
        <f>BG188+BG189+BG190+BG191+BG192</f>
        <v>0</v>
      </c>
      <c r="BH187" s="24">
        <f t="shared" si="156"/>
        <v>32708.599999999999</v>
      </c>
      <c r="BI187" s="24">
        <f>BI188+BI189+BI190+BI191+BI192</f>
        <v>0</v>
      </c>
      <c r="BJ187" s="24">
        <f t="shared" si="157"/>
        <v>32708.599999999999</v>
      </c>
      <c r="BK187" s="24">
        <f>BK188+BK189+BK190+BK191+BK192</f>
        <v>0</v>
      </c>
      <c r="BL187" s="24">
        <f t="shared" si="158"/>
        <v>32708.599999999999</v>
      </c>
      <c r="BM187" s="24">
        <f>BM188+BM189+BM190+BM191+BM192</f>
        <v>0</v>
      </c>
      <c r="BN187" s="25">
        <f t="shared" si="159"/>
        <v>32708.599999999999</v>
      </c>
      <c r="BO187" s="24">
        <f>BO188+BO189+BO190+BO191+BO192</f>
        <v>0</v>
      </c>
      <c r="BP187" s="24">
        <f t="shared" si="160"/>
        <v>32708.599999999999</v>
      </c>
      <c r="BQ187" s="24">
        <f>BQ188+BQ189+BQ190+BQ191+BQ192</f>
        <v>0</v>
      </c>
      <c r="BR187" s="24">
        <f t="shared" si="161"/>
        <v>32708.599999999999</v>
      </c>
      <c r="BS187" s="24">
        <f>BS188+BS189+BS190+BS191+BS192</f>
        <v>0</v>
      </c>
      <c r="BT187" s="24">
        <f t="shared" si="162"/>
        <v>32708.599999999999</v>
      </c>
      <c r="BU187" s="24">
        <f>BU188+BU189+BU190+BU191+BU192</f>
        <v>0</v>
      </c>
      <c r="BV187" s="24">
        <f t="shared" si="163"/>
        <v>32708.599999999999</v>
      </c>
      <c r="BW187" s="1"/>
      <c r="BX187" s="1"/>
      <c r="BY187" s="39"/>
    </row>
    <row r="188" ht="51.75">
      <c r="A188" s="20" t="s">
        <v>257</v>
      </c>
      <c r="B188" s="37" t="s">
        <v>258</v>
      </c>
      <c r="C188" s="66" t="s">
        <v>39</v>
      </c>
      <c r="D188" s="24">
        <v>28242.400000000001</v>
      </c>
      <c r="E188" s="24"/>
      <c r="F188" s="24">
        <f t="shared" si="164"/>
        <v>28242.400000000001</v>
      </c>
      <c r="G188" s="24"/>
      <c r="H188" s="24">
        <f t="shared" si="165"/>
        <v>28242.400000000001</v>
      </c>
      <c r="I188" s="24"/>
      <c r="J188" s="24">
        <f t="shared" si="166"/>
        <v>28242.400000000001</v>
      </c>
      <c r="K188" s="24">
        <v>-4183.5699999999997</v>
      </c>
      <c r="L188" s="24">
        <f t="shared" si="167"/>
        <v>24058.830000000002</v>
      </c>
      <c r="M188" s="24">
        <v>4183.5699999999997</v>
      </c>
      <c r="N188" s="24">
        <f t="shared" si="168"/>
        <v>28242.400000000001</v>
      </c>
      <c r="O188" s="24"/>
      <c r="P188" s="24">
        <f t="shared" si="169"/>
        <v>28242.400000000001</v>
      </c>
      <c r="Q188" s="24"/>
      <c r="R188" s="24">
        <f t="shared" si="170"/>
        <v>28242.400000000001</v>
      </c>
      <c r="S188" s="24"/>
      <c r="T188" s="24">
        <f t="shared" si="171"/>
        <v>28242.400000000001</v>
      </c>
      <c r="U188" s="24"/>
      <c r="V188" s="24">
        <f t="shared" si="172"/>
        <v>28242.400000000001</v>
      </c>
      <c r="W188" s="24"/>
      <c r="X188" s="24">
        <f t="shared" si="173"/>
        <v>28242.400000000001</v>
      </c>
      <c r="Y188" s="24"/>
      <c r="Z188" s="24">
        <f t="shared" si="174"/>
        <v>28242.400000000001</v>
      </c>
      <c r="AA188" s="24"/>
      <c r="AB188" s="24">
        <f t="shared" si="175"/>
        <v>28242.400000000001</v>
      </c>
      <c r="AC188" s="24"/>
      <c r="AD188" s="24">
        <f t="shared" si="142"/>
        <v>28242.400000000001</v>
      </c>
      <c r="AE188" s="24">
        <v>0</v>
      </c>
      <c r="AF188" s="24"/>
      <c r="AG188" s="24">
        <f t="shared" si="143"/>
        <v>0</v>
      </c>
      <c r="AH188" s="24"/>
      <c r="AI188" s="24">
        <f t="shared" si="144"/>
        <v>0</v>
      </c>
      <c r="AJ188" s="24"/>
      <c r="AK188" s="24">
        <f t="shared" si="145"/>
        <v>0</v>
      </c>
      <c r="AL188" s="24"/>
      <c r="AM188" s="24">
        <f t="shared" si="146"/>
        <v>0</v>
      </c>
      <c r="AN188" s="24"/>
      <c r="AO188" s="24">
        <f t="shared" si="147"/>
        <v>0</v>
      </c>
      <c r="AP188" s="24"/>
      <c r="AQ188" s="24">
        <f t="shared" si="148"/>
        <v>0</v>
      </c>
      <c r="AR188" s="24"/>
      <c r="AS188" s="24">
        <f t="shared" si="149"/>
        <v>0</v>
      </c>
      <c r="AT188" s="24"/>
      <c r="AU188" s="24">
        <f t="shared" si="150"/>
        <v>0</v>
      </c>
      <c r="AV188" s="24"/>
      <c r="AW188" s="24">
        <f t="shared" si="151"/>
        <v>0</v>
      </c>
      <c r="AX188" s="24"/>
      <c r="AY188" s="24">
        <f t="shared" si="152"/>
        <v>0</v>
      </c>
      <c r="AZ188" s="24"/>
      <c r="BA188" s="24">
        <f t="shared" si="153"/>
        <v>0</v>
      </c>
      <c r="BB188" s="24"/>
      <c r="BC188" s="24">
        <f t="shared" si="154"/>
        <v>0</v>
      </c>
      <c r="BD188" s="24">
        <v>0</v>
      </c>
      <c r="BE188" s="24"/>
      <c r="BF188" s="24">
        <f t="shared" si="155"/>
        <v>0</v>
      </c>
      <c r="BG188" s="24"/>
      <c r="BH188" s="24">
        <f t="shared" si="156"/>
        <v>0</v>
      </c>
      <c r="BI188" s="24"/>
      <c r="BJ188" s="24">
        <f t="shared" si="157"/>
        <v>0</v>
      </c>
      <c r="BK188" s="24"/>
      <c r="BL188" s="24">
        <f t="shared" si="158"/>
        <v>0</v>
      </c>
      <c r="BM188" s="24"/>
      <c r="BN188" s="25">
        <f t="shared" si="159"/>
        <v>0</v>
      </c>
      <c r="BO188" s="24"/>
      <c r="BP188" s="24">
        <f t="shared" si="160"/>
        <v>0</v>
      </c>
      <c r="BQ188" s="24"/>
      <c r="BR188" s="24">
        <f t="shared" si="161"/>
        <v>0</v>
      </c>
      <c r="BS188" s="24"/>
      <c r="BT188" s="24">
        <f t="shared" si="162"/>
        <v>0</v>
      </c>
      <c r="BU188" s="24"/>
      <c r="BV188" s="24">
        <f t="shared" si="163"/>
        <v>0</v>
      </c>
      <c r="BW188" s="4" t="s">
        <v>259</v>
      </c>
      <c r="BY188" s="39"/>
    </row>
    <row r="189" ht="51.75">
      <c r="A189" s="20" t="s">
        <v>260</v>
      </c>
      <c r="B189" s="37" t="s">
        <v>261</v>
      </c>
      <c r="C189" s="66" t="s">
        <v>39</v>
      </c>
      <c r="D189" s="24">
        <v>29781.099999999999</v>
      </c>
      <c r="E189" s="24"/>
      <c r="F189" s="24">
        <f t="shared" si="164"/>
        <v>29781.099999999999</v>
      </c>
      <c r="G189" s="24"/>
      <c r="H189" s="24">
        <f t="shared" si="165"/>
        <v>29781.099999999999</v>
      </c>
      <c r="I189" s="24"/>
      <c r="J189" s="24">
        <f t="shared" si="166"/>
        <v>29781.099999999999</v>
      </c>
      <c r="K189" s="24">
        <v>-3986.9029999999998</v>
      </c>
      <c r="L189" s="24">
        <f t="shared" si="167"/>
        <v>25794.197</v>
      </c>
      <c r="M189" s="24">
        <v>3986.9029999999998</v>
      </c>
      <c r="N189" s="24">
        <f t="shared" si="168"/>
        <v>29781.099999999999</v>
      </c>
      <c r="O189" s="24"/>
      <c r="P189" s="24">
        <f t="shared" si="169"/>
        <v>29781.099999999999</v>
      </c>
      <c r="Q189" s="24"/>
      <c r="R189" s="24">
        <f t="shared" si="170"/>
        <v>29781.099999999999</v>
      </c>
      <c r="S189" s="24"/>
      <c r="T189" s="24">
        <f t="shared" si="171"/>
        <v>29781.099999999999</v>
      </c>
      <c r="U189" s="24"/>
      <c r="V189" s="24">
        <f t="shared" si="172"/>
        <v>29781.099999999999</v>
      </c>
      <c r="W189" s="24"/>
      <c r="X189" s="24">
        <f t="shared" si="173"/>
        <v>29781.099999999999</v>
      </c>
      <c r="Y189" s="24"/>
      <c r="Z189" s="24">
        <f t="shared" si="174"/>
        <v>29781.099999999999</v>
      </c>
      <c r="AA189" s="24"/>
      <c r="AB189" s="24">
        <f t="shared" si="175"/>
        <v>29781.099999999999</v>
      </c>
      <c r="AC189" s="24"/>
      <c r="AD189" s="24">
        <f t="shared" si="142"/>
        <v>29781.099999999999</v>
      </c>
      <c r="AE189" s="24">
        <v>0</v>
      </c>
      <c r="AF189" s="24"/>
      <c r="AG189" s="24">
        <f t="shared" si="143"/>
        <v>0</v>
      </c>
      <c r="AH189" s="24"/>
      <c r="AI189" s="24">
        <f t="shared" si="144"/>
        <v>0</v>
      </c>
      <c r="AJ189" s="24"/>
      <c r="AK189" s="24">
        <f t="shared" si="145"/>
        <v>0</v>
      </c>
      <c r="AL189" s="24"/>
      <c r="AM189" s="24">
        <f t="shared" si="146"/>
        <v>0</v>
      </c>
      <c r="AN189" s="24"/>
      <c r="AO189" s="24">
        <f t="shared" si="147"/>
        <v>0</v>
      </c>
      <c r="AP189" s="24"/>
      <c r="AQ189" s="24">
        <f t="shared" si="148"/>
        <v>0</v>
      </c>
      <c r="AR189" s="24"/>
      <c r="AS189" s="24">
        <f t="shared" si="149"/>
        <v>0</v>
      </c>
      <c r="AT189" s="24"/>
      <c r="AU189" s="24">
        <f t="shared" si="150"/>
        <v>0</v>
      </c>
      <c r="AV189" s="24"/>
      <c r="AW189" s="24">
        <f t="shared" si="151"/>
        <v>0</v>
      </c>
      <c r="AX189" s="24"/>
      <c r="AY189" s="24">
        <f t="shared" si="152"/>
        <v>0</v>
      </c>
      <c r="AZ189" s="24"/>
      <c r="BA189" s="24">
        <f t="shared" si="153"/>
        <v>0</v>
      </c>
      <c r="BB189" s="24"/>
      <c r="BC189" s="24">
        <f t="shared" si="154"/>
        <v>0</v>
      </c>
      <c r="BD189" s="24">
        <v>0</v>
      </c>
      <c r="BE189" s="24"/>
      <c r="BF189" s="24">
        <f t="shared" si="155"/>
        <v>0</v>
      </c>
      <c r="BG189" s="24"/>
      <c r="BH189" s="24">
        <f t="shared" si="156"/>
        <v>0</v>
      </c>
      <c r="BI189" s="24"/>
      <c r="BJ189" s="24">
        <f t="shared" si="157"/>
        <v>0</v>
      </c>
      <c r="BK189" s="24"/>
      <c r="BL189" s="24">
        <f t="shared" si="158"/>
        <v>0</v>
      </c>
      <c r="BM189" s="24"/>
      <c r="BN189" s="25">
        <f t="shared" si="159"/>
        <v>0</v>
      </c>
      <c r="BO189" s="24"/>
      <c r="BP189" s="24">
        <f t="shared" si="160"/>
        <v>0</v>
      </c>
      <c r="BQ189" s="24"/>
      <c r="BR189" s="24">
        <f t="shared" si="161"/>
        <v>0</v>
      </c>
      <c r="BS189" s="24"/>
      <c r="BT189" s="24">
        <f t="shared" si="162"/>
        <v>0</v>
      </c>
      <c r="BU189" s="24"/>
      <c r="BV189" s="24">
        <f t="shared" si="163"/>
        <v>0</v>
      </c>
      <c r="BW189" s="4" t="s">
        <v>262</v>
      </c>
      <c r="BY189" s="39"/>
    </row>
    <row r="190" ht="51.75">
      <c r="A190" s="20" t="s">
        <v>263</v>
      </c>
      <c r="B190" s="37" t="s">
        <v>264</v>
      </c>
      <c r="C190" s="66" t="s">
        <v>39</v>
      </c>
      <c r="D190" s="24">
        <v>29781</v>
      </c>
      <c r="E190" s="24"/>
      <c r="F190" s="24">
        <f t="shared" si="164"/>
        <v>29781</v>
      </c>
      <c r="G190" s="24"/>
      <c r="H190" s="24">
        <f t="shared" si="165"/>
        <v>29781</v>
      </c>
      <c r="I190" s="24"/>
      <c r="J190" s="24">
        <f t="shared" si="166"/>
        <v>29781</v>
      </c>
      <c r="K190" s="24">
        <v>-3986.9029999999998</v>
      </c>
      <c r="L190" s="24">
        <f t="shared" si="167"/>
        <v>25794.097000000002</v>
      </c>
      <c r="M190" s="24">
        <v>3986.9029999999998</v>
      </c>
      <c r="N190" s="24">
        <f t="shared" si="168"/>
        <v>29781</v>
      </c>
      <c r="O190" s="24"/>
      <c r="P190" s="24">
        <f t="shared" si="169"/>
        <v>29781</v>
      </c>
      <c r="Q190" s="24"/>
      <c r="R190" s="24">
        <f t="shared" si="170"/>
        <v>29781</v>
      </c>
      <c r="S190" s="24"/>
      <c r="T190" s="24">
        <f t="shared" si="171"/>
        <v>29781</v>
      </c>
      <c r="U190" s="24"/>
      <c r="V190" s="24">
        <f t="shared" si="172"/>
        <v>29781</v>
      </c>
      <c r="W190" s="24"/>
      <c r="X190" s="24">
        <f t="shared" si="173"/>
        <v>29781</v>
      </c>
      <c r="Y190" s="24"/>
      <c r="Z190" s="24">
        <f t="shared" si="174"/>
        <v>29781</v>
      </c>
      <c r="AA190" s="24"/>
      <c r="AB190" s="24">
        <f t="shared" si="175"/>
        <v>29781</v>
      </c>
      <c r="AC190" s="24"/>
      <c r="AD190" s="24">
        <f t="shared" si="142"/>
        <v>29781</v>
      </c>
      <c r="AE190" s="24">
        <v>0</v>
      </c>
      <c r="AF190" s="24"/>
      <c r="AG190" s="24">
        <f t="shared" si="143"/>
        <v>0</v>
      </c>
      <c r="AH190" s="24"/>
      <c r="AI190" s="24">
        <f t="shared" si="144"/>
        <v>0</v>
      </c>
      <c r="AJ190" s="24"/>
      <c r="AK190" s="24">
        <f t="shared" si="145"/>
        <v>0</v>
      </c>
      <c r="AL190" s="24"/>
      <c r="AM190" s="24">
        <f t="shared" si="146"/>
        <v>0</v>
      </c>
      <c r="AN190" s="24"/>
      <c r="AO190" s="24">
        <f t="shared" si="147"/>
        <v>0</v>
      </c>
      <c r="AP190" s="24"/>
      <c r="AQ190" s="24">
        <f t="shared" si="148"/>
        <v>0</v>
      </c>
      <c r="AR190" s="24"/>
      <c r="AS190" s="24">
        <f t="shared" si="149"/>
        <v>0</v>
      </c>
      <c r="AT190" s="24"/>
      <c r="AU190" s="24">
        <f t="shared" si="150"/>
        <v>0</v>
      </c>
      <c r="AV190" s="24"/>
      <c r="AW190" s="24">
        <f t="shared" si="151"/>
        <v>0</v>
      </c>
      <c r="AX190" s="24"/>
      <c r="AY190" s="24">
        <f t="shared" si="152"/>
        <v>0</v>
      </c>
      <c r="AZ190" s="24"/>
      <c r="BA190" s="24">
        <f t="shared" si="153"/>
        <v>0</v>
      </c>
      <c r="BB190" s="24"/>
      <c r="BC190" s="24">
        <f t="shared" si="154"/>
        <v>0</v>
      </c>
      <c r="BD190" s="24">
        <v>0</v>
      </c>
      <c r="BE190" s="24"/>
      <c r="BF190" s="24">
        <f t="shared" si="155"/>
        <v>0</v>
      </c>
      <c r="BG190" s="24"/>
      <c r="BH190" s="24">
        <f t="shared" si="156"/>
        <v>0</v>
      </c>
      <c r="BI190" s="24"/>
      <c r="BJ190" s="24">
        <f t="shared" si="157"/>
        <v>0</v>
      </c>
      <c r="BK190" s="24"/>
      <c r="BL190" s="24">
        <f t="shared" si="158"/>
        <v>0</v>
      </c>
      <c r="BM190" s="24"/>
      <c r="BN190" s="25">
        <f t="shared" si="159"/>
        <v>0</v>
      </c>
      <c r="BO190" s="24"/>
      <c r="BP190" s="24">
        <f t="shared" si="160"/>
        <v>0</v>
      </c>
      <c r="BQ190" s="24"/>
      <c r="BR190" s="24">
        <f t="shared" si="161"/>
        <v>0</v>
      </c>
      <c r="BS190" s="24"/>
      <c r="BT190" s="24">
        <f t="shared" si="162"/>
        <v>0</v>
      </c>
      <c r="BU190" s="24"/>
      <c r="BV190" s="24">
        <f t="shared" si="163"/>
        <v>0</v>
      </c>
      <c r="BW190" s="4" t="s">
        <v>265</v>
      </c>
      <c r="BY190" s="39"/>
    </row>
    <row r="191" ht="51.75">
      <c r="A191" s="20" t="s">
        <v>266</v>
      </c>
      <c r="B191" s="37" t="s">
        <v>267</v>
      </c>
      <c r="C191" s="66" t="s">
        <v>39</v>
      </c>
      <c r="D191" s="24">
        <v>0</v>
      </c>
      <c r="E191" s="24"/>
      <c r="F191" s="24">
        <f t="shared" si="164"/>
        <v>0</v>
      </c>
      <c r="G191" s="24"/>
      <c r="H191" s="24">
        <f t="shared" si="165"/>
        <v>0</v>
      </c>
      <c r="I191" s="24"/>
      <c r="J191" s="24">
        <f t="shared" si="166"/>
        <v>0</v>
      </c>
      <c r="K191" s="24"/>
      <c r="L191" s="24">
        <f t="shared" si="167"/>
        <v>0</v>
      </c>
      <c r="M191" s="24"/>
      <c r="N191" s="24">
        <f t="shared" si="168"/>
        <v>0</v>
      </c>
      <c r="O191" s="24"/>
      <c r="P191" s="24">
        <f t="shared" si="169"/>
        <v>0</v>
      </c>
      <c r="Q191" s="24"/>
      <c r="R191" s="24">
        <f t="shared" si="170"/>
        <v>0</v>
      </c>
      <c r="S191" s="24"/>
      <c r="T191" s="24">
        <f t="shared" si="171"/>
        <v>0</v>
      </c>
      <c r="U191" s="24"/>
      <c r="V191" s="24">
        <f t="shared" si="172"/>
        <v>0</v>
      </c>
      <c r="W191" s="24"/>
      <c r="X191" s="24">
        <f t="shared" si="173"/>
        <v>0</v>
      </c>
      <c r="Y191" s="24"/>
      <c r="Z191" s="24">
        <f t="shared" si="174"/>
        <v>0</v>
      </c>
      <c r="AA191" s="24"/>
      <c r="AB191" s="24">
        <f t="shared" si="175"/>
        <v>0</v>
      </c>
      <c r="AC191" s="24"/>
      <c r="AD191" s="24">
        <f t="shared" si="142"/>
        <v>0</v>
      </c>
      <c r="AE191" s="24">
        <v>31210.5</v>
      </c>
      <c r="AF191" s="24"/>
      <c r="AG191" s="24">
        <f t="shared" si="143"/>
        <v>31210.5</v>
      </c>
      <c r="AH191" s="24"/>
      <c r="AI191" s="24">
        <f t="shared" si="144"/>
        <v>31210.5</v>
      </c>
      <c r="AJ191" s="24"/>
      <c r="AK191" s="24">
        <f t="shared" si="145"/>
        <v>31210.5</v>
      </c>
      <c r="AL191" s="24"/>
      <c r="AM191" s="24">
        <f t="shared" si="146"/>
        <v>31210.5</v>
      </c>
      <c r="AN191" s="24"/>
      <c r="AO191" s="24">
        <f t="shared" si="147"/>
        <v>31210.5</v>
      </c>
      <c r="AP191" s="24"/>
      <c r="AQ191" s="24">
        <f t="shared" si="148"/>
        <v>31210.5</v>
      </c>
      <c r="AR191" s="24"/>
      <c r="AS191" s="24">
        <f t="shared" si="149"/>
        <v>31210.5</v>
      </c>
      <c r="AT191" s="24"/>
      <c r="AU191" s="24">
        <f t="shared" si="150"/>
        <v>31210.5</v>
      </c>
      <c r="AV191" s="24"/>
      <c r="AW191" s="24">
        <f t="shared" si="151"/>
        <v>31210.5</v>
      </c>
      <c r="AX191" s="24"/>
      <c r="AY191" s="24">
        <f t="shared" si="152"/>
        <v>31210.5</v>
      </c>
      <c r="AZ191" s="24"/>
      <c r="BA191" s="24">
        <f t="shared" si="153"/>
        <v>31210.5</v>
      </c>
      <c r="BB191" s="24"/>
      <c r="BC191" s="24">
        <f t="shared" si="154"/>
        <v>31210.5</v>
      </c>
      <c r="BD191" s="24">
        <v>0</v>
      </c>
      <c r="BE191" s="24"/>
      <c r="BF191" s="24">
        <f t="shared" si="155"/>
        <v>0</v>
      </c>
      <c r="BG191" s="24"/>
      <c r="BH191" s="24">
        <f t="shared" si="156"/>
        <v>0</v>
      </c>
      <c r="BI191" s="24"/>
      <c r="BJ191" s="24">
        <f t="shared" si="157"/>
        <v>0</v>
      </c>
      <c r="BK191" s="24"/>
      <c r="BL191" s="24">
        <f t="shared" si="158"/>
        <v>0</v>
      </c>
      <c r="BM191" s="24"/>
      <c r="BN191" s="25">
        <f t="shared" si="159"/>
        <v>0</v>
      </c>
      <c r="BO191" s="24"/>
      <c r="BP191" s="24">
        <f t="shared" si="160"/>
        <v>0</v>
      </c>
      <c r="BQ191" s="24"/>
      <c r="BR191" s="24">
        <f t="shared" si="161"/>
        <v>0</v>
      </c>
      <c r="BS191" s="24"/>
      <c r="BT191" s="24">
        <f t="shared" si="162"/>
        <v>0</v>
      </c>
      <c r="BU191" s="24"/>
      <c r="BV191" s="24">
        <f t="shared" si="163"/>
        <v>0</v>
      </c>
      <c r="BW191" s="4" t="s">
        <v>268</v>
      </c>
      <c r="BY191" s="39"/>
    </row>
    <row r="192" ht="51.75">
      <c r="A192" s="20" t="s">
        <v>269</v>
      </c>
      <c r="B192" s="37" t="s">
        <v>270</v>
      </c>
      <c r="C192" s="66" t="s">
        <v>39</v>
      </c>
      <c r="D192" s="24">
        <v>0</v>
      </c>
      <c r="E192" s="24"/>
      <c r="F192" s="24">
        <f t="shared" si="164"/>
        <v>0</v>
      </c>
      <c r="G192" s="24"/>
      <c r="H192" s="24">
        <f t="shared" si="165"/>
        <v>0</v>
      </c>
      <c r="I192" s="24"/>
      <c r="J192" s="24">
        <f t="shared" si="166"/>
        <v>0</v>
      </c>
      <c r="K192" s="24"/>
      <c r="L192" s="24">
        <f t="shared" si="167"/>
        <v>0</v>
      </c>
      <c r="M192" s="24"/>
      <c r="N192" s="24">
        <f t="shared" si="168"/>
        <v>0</v>
      </c>
      <c r="O192" s="24"/>
      <c r="P192" s="24">
        <f t="shared" si="169"/>
        <v>0</v>
      </c>
      <c r="Q192" s="24"/>
      <c r="R192" s="24">
        <f t="shared" si="170"/>
        <v>0</v>
      </c>
      <c r="S192" s="24"/>
      <c r="T192" s="24">
        <f t="shared" si="171"/>
        <v>0</v>
      </c>
      <c r="U192" s="24"/>
      <c r="V192" s="24">
        <f t="shared" si="172"/>
        <v>0</v>
      </c>
      <c r="W192" s="24"/>
      <c r="X192" s="24">
        <f t="shared" si="173"/>
        <v>0</v>
      </c>
      <c r="Y192" s="24"/>
      <c r="Z192" s="24">
        <f t="shared" si="174"/>
        <v>0</v>
      </c>
      <c r="AA192" s="24"/>
      <c r="AB192" s="24">
        <f t="shared" si="175"/>
        <v>0</v>
      </c>
      <c r="AC192" s="24"/>
      <c r="AD192" s="24">
        <f t="shared" si="142"/>
        <v>0</v>
      </c>
      <c r="AE192" s="24">
        <v>0</v>
      </c>
      <c r="AF192" s="24"/>
      <c r="AG192" s="24">
        <f t="shared" si="143"/>
        <v>0</v>
      </c>
      <c r="AH192" s="24"/>
      <c r="AI192" s="24">
        <f t="shared" si="144"/>
        <v>0</v>
      </c>
      <c r="AJ192" s="24"/>
      <c r="AK192" s="24">
        <f t="shared" si="145"/>
        <v>0</v>
      </c>
      <c r="AL192" s="24"/>
      <c r="AM192" s="24">
        <f t="shared" si="146"/>
        <v>0</v>
      </c>
      <c r="AN192" s="24"/>
      <c r="AO192" s="24">
        <f t="shared" si="147"/>
        <v>0</v>
      </c>
      <c r="AP192" s="24"/>
      <c r="AQ192" s="24">
        <f t="shared" si="148"/>
        <v>0</v>
      </c>
      <c r="AR192" s="24"/>
      <c r="AS192" s="24">
        <f t="shared" si="149"/>
        <v>0</v>
      </c>
      <c r="AT192" s="24"/>
      <c r="AU192" s="24">
        <f t="shared" si="150"/>
        <v>0</v>
      </c>
      <c r="AV192" s="24"/>
      <c r="AW192" s="24">
        <f t="shared" si="151"/>
        <v>0</v>
      </c>
      <c r="AX192" s="24"/>
      <c r="AY192" s="24">
        <f t="shared" si="152"/>
        <v>0</v>
      </c>
      <c r="AZ192" s="24"/>
      <c r="BA192" s="24">
        <f t="shared" si="153"/>
        <v>0</v>
      </c>
      <c r="BB192" s="24"/>
      <c r="BC192" s="24">
        <f t="shared" si="154"/>
        <v>0</v>
      </c>
      <c r="BD192" s="24">
        <v>32708.599999999999</v>
      </c>
      <c r="BE192" s="24"/>
      <c r="BF192" s="24">
        <f t="shared" si="155"/>
        <v>32708.599999999999</v>
      </c>
      <c r="BG192" s="24"/>
      <c r="BH192" s="24">
        <f t="shared" si="156"/>
        <v>32708.599999999999</v>
      </c>
      <c r="BI192" s="24"/>
      <c r="BJ192" s="24">
        <f t="shared" si="157"/>
        <v>32708.599999999999</v>
      </c>
      <c r="BK192" s="24"/>
      <c r="BL192" s="24">
        <f t="shared" si="158"/>
        <v>32708.599999999999</v>
      </c>
      <c r="BM192" s="24"/>
      <c r="BN192" s="25">
        <f t="shared" si="159"/>
        <v>32708.599999999999</v>
      </c>
      <c r="BO192" s="24"/>
      <c r="BP192" s="24">
        <f t="shared" si="160"/>
        <v>32708.599999999999</v>
      </c>
      <c r="BQ192" s="24"/>
      <c r="BR192" s="24">
        <f t="shared" si="161"/>
        <v>32708.599999999999</v>
      </c>
      <c r="BS192" s="24"/>
      <c r="BT192" s="24">
        <f t="shared" si="162"/>
        <v>32708.599999999999</v>
      </c>
      <c r="BU192" s="24"/>
      <c r="BV192" s="24">
        <f t="shared" si="163"/>
        <v>32708.599999999999</v>
      </c>
      <c r="BW192" s="4" t="s">
        <v>271</v>
      </c>
      <c r="BY192" s="39"/>
    </row>
    <row r="193" s="1" customFormat="1" ht="17.25" customHeight="1">
      <c r="A193" s="20"/>
      <c r="B193" s="37" t="s">
        <v>272</v>
      </c>
      <c r="C193" s="37"/>
      <c r="D193" s="24">
        <f>D16+D74+D118+D129+D157+D169+D174+D187</f>
        <v>5567816.5999999996</v>
      </c>
      <c r="E193" s="24">
        <f>E16+E74+E118+E129+E157+E169+E174+E187</f>
        <v>-68981.171000000002</v>
      </c>
      <c r="F193" s="24">
        <f t="shared" si="164"/>
        <v>5498835.4289999995</v>
      </c>
      <c r="G193" s="24">
        <f>G16+G74+G118+G129+G157+G169+G174+G187+G167</f>
        <v>-626761.71999999986</v>
      </c>
      <c r="H193" s="24">
        <f t="shared" si="165"/>
        <v>4872073.7089999998</v>
      </c>
      <c r="I193" s="24">
        <f>I16+I74+I118+I129+I157+I169+I174+I187+I167</f>
        <v>29454.860000000001</v>
      </c>
      <c r="J193" s="24">
        <f t="shared" si="166"/>
        <v>4901528.5690000001</v>
      </c>
      <c r="K193" s="24">
        <f>K16+K74+K118+K129+K157+K169+K174+K187+K167</f>
        <v>327961.42799999996</v>
      </c>
      <c r="L193" s="24">
        <f t="shared" si="167"/>
        <v>5229489.9970000004</v>
      </c>
      <c r="M193" s="24">
        <f>M16+M74+M118+M129+M157+M169+M174+M187+M167</f>
        <v>465718.36399999994</v>
      </c>
      <c r="N193" s="24">
        <f t="shared" si="168"/>
        <v>5695208.3610000005</v>
      </c>
      <c r="O193" s="24">
        <f>O16+O74+O118+O129+O157+O169+O174+O187+O167</f>
        <v>23345.899000000001</v>
      </c>
      <c r="P193" s="24">
        <f t="shared" si="169"/>
        <v>5718554.2600000007</v>
      </c>
      <c r="Q193" s="24">
        <f>Q16+Q74+Q118+Q129+Q157+Q169+Q174+Q187+Q167</f>
        <v>594712.44099999999</v>
      </c>
      <c r="R193" s="24">
        <f t="shared" si="170"/>
        <v>6313266.7010000004</v>
      </c>
      <c r="S193" s="24">
        <f>S16+S74+S118+S129+S157+S169+S174+S187+S167</f>
        <v>324.98099999999999</v>
      </c>
      <c r="T193" s="24">
        <f t="shared" si="171"/>
        <v>6313591.682</v>
      </c>
      <c r="U193" s="24">
        <f>U16+U74+U118+U129+U157+U169+U174+U187+U167</f>
        <v>0</v>
      </c>
      <c r="V193" s="24">
        <f t="shared" si="172"/>
        <v>6313591.682</v>
      </c>
      <c r="W193" s="24">
        <f>W16+W74+W118+W129+W157+W169+W174+W187+W167</f>
        <v>1714.0159999999887</v>
      </c>
      <c r="X193" s="24">
        <f t="shared" si="173"/>
        <v>6315305.6979999999</v>
      </c>
      <c r="Y193" s="24">
        <f>Y16+Y74+Y118+Y129+Y157+Y169+Y174+Y187+Y167</f>
        <v>6019.2179999999998</v>
      </c>
      <c r="Z193" s="24">
        <f t="shared" si="174"/>
        <v>6321324.9160000002</v>
      </c>
      <c r="AA193" s="24">
        <f>AA16+AA74+AA118+AA129+AA157+AA169+AA174+AA187+AA167</f>
        <v>0</v>
      </c>
      <c r="AB193" s="24">
        <f t="shared" si="175"/>
        <v>6321324.9160000002</v>
      </c>
      <c r="AC193" s="24">
        <f>AC16+AC74+AC118+AC129+AC157+AC169+AC174+AC187+AC167</f>
        <v>123931.65499999997</v>
      </c>
      <c r="AD193" s="24">
        <f t="shared" si="142"/>
        <v>6445256.5710000005</v>
      </c>
      <c r="AE193" s="24">
        <f>AE16+AE74+AE118+AE129+AE157+AE169+AE174+AE187</f>
        <v>4489082.5</v>
      </c>
      <c r="AF193" s="24">
        <f>AF16+AF74+AF118+AF129+AF157+AF169+AF174+AF187</f>
        <v>4975.3069999999989</v>
      </c>
      <c r="AG193" s="24">
        <f t="shared" si="143"/>
        <v>4494057.807</v>
      </c>
      <c r="AH193" s="24">
        <f>AH16+AH74+AH118+AH129+AH157+AH169+AH174+AH187+AH167</f>
        <v>977618.13899999997</v>
      </c>
      <c r="AI193" s="24">
        <f t="shared" si="144"/>
        <v>5471675.9460000005</v>
      </c>
      <c r="AJ193" s="24">
        <f>AJ16+AJ74+AJ118+AJ129+AJ157+AJ169+AJ174+AJ187+AJ167</f>
        <v>11818.026999999973</v>
      </c>
      <c r="AK193" s="24">
        <f t="shared" si="145"/>
        <v>5483493.9730000002</v>
      </c>
      <c r="AL193" s="24">
        <f>AL16+AL74+AL118+AL129+AL157+AL169+AL174+AL187+AL167</f>
        <v>-4998.4359999999997</v>
      </c>
      <c r="AM193" s="24">
        <f t="shared" si="146"/>
        <v>5478495.5370000005</v>
      </c>
      <c r="AN193" s="24">
        <f>AN16+AN74+AN118+AN129+AN157+AN169+AN174+AN187+AN167</f>
        <v>156443.87800000003</v>
      </c>
      <c r="AO193" s="24">
        <f t="shared" si="147"/>
        <v>5634939.415000001</v>
      </c>
      <c r="AP193" s="24">
        <f>AP16+AP74+AP118+AP129+AP157+AP169+AP174+AP187+AP167</f>
        <v>0</v>
      </c>
      <c r="AQ193" s="24">
        <f t="shared" si="148"/>
        <v>5634939.415000001</v>
      </c>
      <c r="AR193" s="24">
        <f>AR16+AR74+AR118+AR129+AR157+AR169+AR174+AR187+AR167</f>
        <v>238150.53300000005</v>
      </c>
      <c r="AS193" s="24">
        <f t="shared" si="149"/>
        <v>5873089.9480000008</v>
      </c>
      <c r="AT193" s="24">
        <f>AT16+AT74+AT118+AT129+AT157+AT169+AT174+AT187+AT167</f>
        <v>-579.10000000000002</v>
      </c>
      <c r="AU193" s="24">
        <f t="shared" si="150"/>
        <v>5872510.8480000012</v>
      </c>
      <c r="AV193" s="24">
        <f>AV16+AV74+AV118+AV129+AV157+AV169+AV174+AV187+AV167</f>
        <v>0</v>
      </c>
      <c r="AW193" s="24">
        <f t="shared" si="151"/>
        <v>5872510.8480000012</v>
      </c>
      <c r="AX193" s="24">
        <f>AX16+AX74+AX118+AX129+AX157+AX169+AX174+AX187+AX167</f>
        <v>121585.44499999999</v>
      </c>
      <c r="AY193" s="24">
        <f t="shared" si="152"/>
        <v>5994096.2930000015</v>
      </c>
      <c r="AZ193" s="24">
        <f>AZ16+AZ74+AZ118+AZ129+AZ157+AZ169+AZ174+AZ187+AZ167</f>
        <v>513907.47700000001</v>
      </c>
      <c r="BA193" s="24">
        <f t="shared" si="153"/>
        <v>6508003.7700000014</v>
      </c>
      <c r="BB193" s="24">
        <f>BB16+BB74+BB118+BB129+BB157+BB169+BB174+BB187+BB167</f>
        <v>0</v>
      </c>
      <c r="BC193" s="24">
        <f t="shared" si="154"/>
        <v>6508003.7700000014</v>
      </c>
      <c r="BD193" s="24">
        <f>BD16+BD74+BD118+BD129+BD157+BD169+BD174+BD187</f>
        <v>3929971.9999999995</v>
      </c>
      <c r="BE193" s="24">
        <f>BE16+BE74+BE118+BE129+BE157+BE169+BE174+BE187</f>
        <v>-70868.899999999994</v>
      </c>
      <c r="BF193" s="24">
        <f t="shared" si="155"/>
        <v>3859103.0999999996</v>
      </c>
      <c r="BG193" s="24">
        <f>BG16+BG74+BG118+BG129+BG157+BG169+BG174+BG187+BG167</f>
        <v>380618.08399999997</v>
      </c>
      <c r="BH193" s="24">
        <f t="shared" si="156"/>
        <v>4239721.1839999994</v>
      </c>
      <c r="BI193" s="24">
        <f>BI16+BI74+BI118+BI129+BI157+BI169+BI174+BI187+BI167</f>
        <v>0</v>
      </c>
      <c r="BJ193" s="24">
        <f t="shared" si="157"/>
        <v>4239721.1839999994</v>
      </c>
      <c r="BK193" s="24">
        <f>BK16+BK74+BK118+BK129+BK157+BK169+BK174+BK187+BK167</f>
        <v>250797.60000000001</v>
      </c>
      <c r="BL193" s="24">
        <f t="shared" si="158"/>
        <v>4490518.7839999991</v>
      </c>
      <c r="BM193" s="24">
        <f>BM16+BM74+BM118+BM129+BM157+BM169+BM174+BM187+BM167</f>
        <v>0</v>
      </c>
      <c r="BN193" s="25">
        <f t="shared" si="159"/>
        <v>4490518.7839999991</v>
      </c>
      <c r="BO193" s="24">
        <f>BO16+BO74+BO118+BO129+BO157+BO169+BO174+BO187+BO167</f>
        <v>960.19200000003912</v>
      </c>
      <c r="BP193" s="24">
        <f t="shared" si="160"/>
        <v>4491478.9759999989</v>
      </c>
      <c r="BQ193" s="24">
        <f>BQ16+BQ74+BQ118+BQ129+BQ157+BQ169+BQ174+BQ187+BQ167</f>
        <v>27554.688999999998</v>
      </c>
      <c r="BR193" s="24">
        <f t="shared" si="161"/>
        <v>4519033.6649999991</v>
      </c>
      <c r="BS193" s="24">
        <f>BS16+BS74+BS118+BS129+BS157+BS169+BS174+BS187+BS167</f>
        <v>693336.95799999998</v>
      </c>
      <c r="BT193" s="24">
        <f t="shared" si="162"/>
        <v>5212370.6229999987</v>
      </c>
      <c r="BU193" s="24">
        <f>BU16+BU74+BU118+BU129+BU157+BU169+BU174+BU187+BU167</f>
        <v>0</v>
      </c>
      <c r="BV193" s="24">
        <f t="shared" si="163"/>
        <v>5212370.6229999987</v>
      </c>
      <c r="BW193" s="1"/>
      <c r="BX193" s="1"/>
      <c r="BY193" s="39"/>
    </row>
    <row r="194" ht="17.25" customHeight="1">
      <c r="A194" s="20"/>
      <c r="B194" s="37" t="s">
        <v>273</v>
      </c>
      <c r="C194" s="37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5"/>
      <c r="BO194" s="24"/>
      <c r="BP194" s="24"/>
      <c r="BQ194" s="24"/>
      <c r="BR194" s="24"/>
      <c r="BS194" s="24"/>
      <c r="BT194" s="24"/>
      <c r="BU194" s="24"/>
      <c r="BV194" s="24"/>
      <c r="BY194" s="39"/>
    </row>
    <row r="195" ht="17.25" customHeight="1">
      <c r="A195" s="20"/>
      <c r="B195" s="85" t="s">
        <v>160</v>
      </c>
      <c r="C195" s="85"/>
      <c r="D195" s="24">
        <f>D132</f>
        <v>14572.000000000002</v>
      </c>
      <c r="E195" s="24">
        <f>E132</f>
        <v>0</v>
      </c>
      <c r="F195" s="24">
        <f t="shared" si="164"/>
        <v>14572.000000000002</v>
      </c>
      <c r="G195" s="24">
        <f>G132</f>
        <v>0</v>
      </c>
      <c r="H195" s="24">
        <f t="shared" si="165"/>
        <v>14572.000000000002</v>
      </c>
      <c r="I195" s="24">
        <f>I132</f>
        <v>0</v>
      </c>
      <c r="J195" s="24">
        <f t="shared" si="166"/>
        <v>14572.000000000002</v>
      </c>
      <c r="K195" s="24">
        <f>K132</f>
        <v>0</v>
      </c>
      <c r="L195" s="24">
        <f t="shared" si="167"/>
        <v>14572.000000000002</v>
      </c>
      <c r="M195" s="24">
        <f>M132</f>
        <v>0</v>
      </c>
      <c r="N195" s="24">
        <f t="shared" si="168"/>
        <v>14572.000000000002</v>
      </c>
      <c r="O195" s="24">
        <f>O132</f>
        <v>0</v>
      </c>
      <c r="P195" s="24">
        <f t="shared" si="169"/>
        <v>14572.000000000002</v>
      </c>
      <c r="Q195" s="24">
        <f>Q132</f>
        <v>0</v>
      </c>
      <c r="R195" s="24">
        <f t="shared" si="170"/>
        <v>14572.000000000002</v>
      </c>
      <c r="S195" s="24">
        <f>S132</f>
        <v>0</v>
      </c>
      <c r="T195" s="24">
        <f t="shared" si="171"/>
        <v>14572.000000000002</v>
      </c>
      <c r="U195" s="24">
        <f>U132</f>
        <v>0</v>
      </c>
      <c r="V195" s="24">
        <f t="shared" si="172"/>
        <v>14572.000000000002</v>
      </c>
      <c r="W195" s="24">
        <f>W132</f>
        <v>0</v>
      </c>
      <c r="X195" s="24">
        <f t="shared" si="173"/>
        <v>14572.000000000002</v>
      </c>
      <c r="Y195" s="24">
        <f>Y132</f>
        <v>0</v>
      </c>
      <c r="Z195" s="24">
        <f t="shared" si="174"/>
        <v>14572.000000000002</v>
      </c>
      <c r="AA195" s="24">
        <f>AA132</f>
        <v>0</v>
      </c>
      <c r="AB195" s="24">
        <f t="shared" si="175"/>
        <v>14572.000000000002</v>
      </c>
      <c r="AC195" s="24">
        <f>AC132</f>
        <v>0</v>
      </c>
      <c r="AD195" s="24">
        <f t="shared" si="142"/>
        <v>14572.000000000002</v>
      </c>
      <c r="AE195" s="24">
        <f>AE132</f>
        <v>40592.799999999996</v>
      </c>
      <c r="AF195" s="24">
        <f>AF132</f>
        <v>0</v>
      </c>
      <c r="AG195" s="24">
        <f t="shared" si="143"/>
        <v>40592.799999999996</v>
      </c>
      <c r="AH195" s="24">
        <f>AH132</f>
        <v>0</v>
      </c>
      <c r="AI195" s="24">
        <f t="shared" si="144"/>
        <v>40592.799999999996</v>
      </c>
      <c r="AJ195" s="24">
        <f>AJ132</f>
        <v>0</v>
      </c>
      <c r="AK195" s="24">
        <f t="shared" si="145"/>
        <v>40592.799999999996</v>
      </c>
      <c r="AL195" s="24">
        <f>AL132</f>
        <v>0</v>
      </c>
      <c r="AM195" s="24">
        <f t="shared" si="146"/>
        <v>40592.799999999996</v>
      </c>
      <c r="AN195" s="24">
        <f>AN132</f>
        <v>0</v>
      </c>
      <c r="AO195" s="24">
        <f t="shared" si="147"/>
        <v>40592.799999999996</v>
      </c>
      <c r="AP195" s="24">
        <f>AP132</f>
        <v>0</v>
      </c>
      <c r="AQ195" s="24">
        <f t="shared" si="148"/>
        <v>40592.799999999996</v>
      </c>
      <c r="AR195" s="24">
        <f>AR132</f>
        <v>78652.098999999987</v>
      </c>
      <c r="AS195" s="24">
        <f t="shared" si="149"/>
        <v>119244.89899999998</v>
      </c>
      <c r="AT195" s="24">
        <f>AT132</f>
        <v>0</v>
      </c>
      <c r="AU195" s="24">
        <f t="shared" si="150"/>
        <v>119244.89899999998</v>
      </c>
      <c r="AV195" s="24">
        <f>AV132</f>
        <v>0</v>
      </c>
      <c r="AW195" s="24">
        <f t="shared" si="151"/>
        <v>119244.89899999998</v>
      </c>
      <c r="AX195" s="24">
        <f>AX132</f>
        <v>0</v>
      </c>
      <c r="AY195" s="24">
        <f t="shared" si="152"/>
        <v>119244.89899999998</v>
      </c>
      <c r="AZ195" s="24">
        <f>AZ132</f>
        <v>0</v>
      </c>
      <c r="BA195" s="24">
        <f t="shared" si="153"/>
        <v>119244.89899999998</v>
      </c>
      <c r="BB195" s="24">
        <f>BB132</f>
        <v>0</v>
      </c>
      <c r="BC195" s="24">
        <f t="shared" si="154"/>
        <v>119244.89899999998</v>
      </c>
      <c r="BD195" s="24">
        <f>BD132</f>
        <v>10393.299999999999</v>
      </c>
      <c r="BE195" s="24">
        <f>BE132</f>
        <v>0</v>
      </c>
      <c r="BF195" s="24">
        <f t="shared" si="155"/>
        <v>10393.299999999999</v>
      </c>
      <c r="BG195" s="24">
        <f>BG132</f>
        <v>0</v>
      </c>
      <c r="BH195" s="24">
        <f t="shared" si="156"/>
        <v>10393.299999999999</v>
      </c>
      <c r="BI195" s="24">
        <f>BI132</f>
        <v>0</v>
      </c>
      <c r="BJ195" s="24">
        <f t="shared" si="157"/>
        <v>10393.299999999999</v>
      </c>
      <c r="BK195" s="24">
        <f>BK132</f>
        <v>0</v>
      </c>
      <c r="BL195" s="24">
        <f t="shared" si="158"/>
        <v>10393.299999999999</v>
      </c>
      <c r="BM195" s="24">
        <f>BM132</f>
        <v>0</v>
      </c>
      <c r="BN195" s="25">
        <f t="shared" si="159"/>
        <v>10393.299999999999</v>
      </c>
      <c r="BO195" s="24">
        <f>BO132</f>
        <v>0</v>
      </c>
      <c r="BP195" s="24">
        <f t="shared" si="160"/>
        <v>10393.299999999999</v>
      </c>
      <c r="BQ195" s="24">
        <f>BQ132</f>
        <v>0</v>
      </c>
      <c r="BR195" s="24">
        <f t="shared" si="161"/>
        <v>10393.299999999999</v>
      </c>
      <c r="BS195" s="24">
        <f>BS132</f>
        <v>0</v>
      </c>
      <c r="BT195" s="24">
        <f t="shared" si="162"/>
        <v>10393.299999999999</v>
      </c>
      <c r="BU195" s="24">
        <f>BU132</f>
        <v>0</v>
      </c>
      <c r="BV195" s="24">
        <f t="shared" si="163"/>
        <v>10393.299999999999</v>
      </c>
      <c r="BY195" s="39"/>
    </row>
    <row r="196" ht="17.25" customHeight="1">
      <c r="A196" s="20"/>
      <c r="B196" s="37" t="s">
        <v>34</v>
      </c>
      <c r="C196" s="37"/>
      <c r="D196" s="24">
        <f>D19+D77+D121+D160</f>
        <v>1249242.7</v>
      </c>
      <c r="E196" s="24">
        <f>E19+E77+E121+E160</f>
        <v>0</v>
      </c>
      <c r="F196" s="24">
        <f t="shared" si="164"/>
        <v>1249242.7</v>
      </c>
      <c r="G196" s="24">
        <f>G19+G77+G121+G160</f>
        <v>-96028.394</v>
      </c>
      <c r="H196" s="24">
        <f t="shared" si="165"/>
        <v>1153214.3059999999</v>
      </c>
      <c r="I196" s="24">
        <f>I19+I77+I121+I160</f>
        <v>0</v>
      </c>
      <c r="J196" s="24">
        <f t="shared" si="166"/>
        <v>1153214.3059999999</v>
      </c>
      <c r="K196" s="24">
        <f>K19+K77+K121+K160</f>
        <v>106161.625</v>
      </c>
      <c r="L196" s="24">
        <f t="shared" si="167"/>
        <v>1259375.9309999999</v>
      </c>
      <c r="M196" s="24">
        <f>M19+M77+M121+M160</f>
        <v>0</v>
      </c>
      <c r="N196" s="24">
        <f t="shared" si="168"/>
        <v>1259375.9309999999</v>
      </c>
      <c r="O196" s="24">
        <f>O19+O77+O121+O160</f>
        <v>0</v>
      </c>
      <c r="P196" s="24">
        <f t="shared" si="169"/>
        <v>1259375.9309999999</v>
      </c>
      <c r="Q196" s="24">
        <f>Q19+Q77+Q121+Q160</f>
        <v>23800</v>
      </c>
      <c r="R196" s="24">
        <f t="shared" si="170"/>
        <v>1283175.9309999999</v>
      </c>
      <c r="S196" s="24">
        <f>S19+S77+S121+S160</f>
        <v>0</v>
      </c>
      <c r="T196" s="24">
        <f t="shared" si="171"/>
        <v>1283175.9309999999</v>
      </c>
      <c r="U196" s="24">
        <f>U19+U77+U121+U160</f>
        <v>0</v>
      </c>
      <c r="V196" s="24">
        <f t="shared" si="172"/>
        <v>1283175.9309999999</v>
      </c>
      <c r="W196" s="24">
        <f>W19+W77+W121+W160</f>
        <v>9358.9300000000003</v>
      </c>
      <c r="X196" s="24">
        <f t="shared" si="173"/>
        <v>1292534.8609999998</v>
      </c>
      <c r="Y196" s="24">
        <f>Y19+Y77+Y121+Y160</f>
        <v>0</v>
      </c>
      <c r="Z196" s="24">
        <f t="shared" si="174"/>
        <v>1292534.8609999998</v>
      </c>
      <c r="AA196" s="24">
        <f>AA19+AA77+AA121+AA160</f>
        <v>0</v>
      </c>
      <c r="AB196" s="24">
        <f t="shared" si="175"/>
        <v>1292534.8609999998</v>
      </c>
      <c r="AC196" s="24">
        <f>AC19+AC77+AC121+AC160</f>
        <v>0</v>
      </c>
      <c r="AD196" s="24">
        <f t="shared" si="142"/>
        <v>1292534.8609999998</v>
      </c>
      <c r="AE196" s="24">
        <f>AE19+AE77+AE121+AE160</f>
        <v>715222.20000000007</v>
      </c>
      <c r="AF196" s="24">
        <f>AF19+AF77+AF121+AF160</f>
        <v>0</v>
      </c>
      <c r="AG196" s="24">
        <f t="shared" si="143"/>
        <v>715222.20000000007</v>
      </c>
      <c r="AH196" s="24">
        <f>AH19+AH77+AH121+AH160</f>
        <v>746029.62399999995</v>
      </c>
      <c r="AI196" s="24">
        <f t="shared" si="144"/>
        <v>1461251.824</v>
      </c>
      <c r="AJ196" s="24">
        <f>AJ19+AJ77+AJ121+AJ160</f>
        <v>34761.445000000007</v>
      </c>
      <c r="AK196" s="24">
        <f t="shared" si="145"/>
        <v>1496013.2690000001</v>
      </c>
      <c r="AL196" s="24">
        <f>AL19+AL77+AL121+AL160</f>
        <v>0</v>
      </c>
      <c r="AM196" s="24">
        <f t="shared" si="146"/>
        <v>1496013.2690000001</v>
      </c>
      <c r="AN196" s="24">
        <f>AN19+AN77+AN121+AN160</f>
        <v>0</v>
      </c>
      <c r="AO196" s="24">
        <f t="shared" si="147"/>
        <v>1496013.2690000001</v>
      </c>
      <c r="AP196" s="24">
        <f>AP19+AP77+AP121+AP160</f>
        <v>0</v>
      </c>
      <c r="AQ196" s="24">
        <f t="shared" si="148"/>
        <v>1496013.2690000001</v>
      </c>
      <c r="AR196" s="24">
        <f>AR19+AR77+AR121+AR160</f>
        <v>0</v>
      </c>
      <c r="AS196" s="24">
        <f t="shared" si="149"/>
        <v>1496013.2690000001</v>
      </c>
      <c r="AT196" s="24">
        <f>AT19+AT77+AT121+AT160</f>
        <v>0</v>
      </c>
      <c r="AU196" s="24">
        <f t="shared" si="150"/>
        <v>1496013.2690000001</v>
      </c>
      <c r="AV196" s="24">
        <f>AV19+AV77+AV121+AV160</f>
        <v>0</v>
      </c>
      <c r="AW196" s="24">
        <f t="shared" si="151"/>
        <v>1496013.2690000001</v>
      </c>
      <c r="AX196" s="24">
        <f>AX19+AX77+AX121+AX160</f>
        <v>43784.469999999994</v>
      </c>
      <c r="AY196" s="24">
        <f t="shared" si="152"/>
        <v>1539797.7390000001</v>
      </c>
      <c r="AZ196" s="24">
        <f>AZ19+AZ77+AZ121+AZ160</f>
        <v>0</v>
      </c>
      <c r="BA196" s="24">
        <f t="shared" si="153"/>
        <v>1539797.7390000001</v>
      </c>
      <c r="BB196" s="24">
        <f>BB19+BB77+BB121+BB160</f>
        <v>0</v>
      </c>
      <c r="BC196" s="24">
        <f t="shared" si="154"/>
        <v>1539797.7390000001</v>
      </c>
      <c r="BD196" s="24">
        <f>BD19+BD77+BD121+BD160</f>
        <v>241189.79999999999</v>
      </c>
      <c r="BE196" s="24">
        <f>BE19+BE77+BE121+BE160</f>
        <v>0</v>
      </c>
      <c r="BF196" s="24">
        <f t="shared" si="155"/>
        <v>241189.79999999999</v>
      </c>
      <c r="BG196" s="24">
        <f>BG19+BG77+BG121+BG160</f>
        <v>0</v>
      </c>
      <c r="BH196" s="24">
        <f t="shared" si="156"/>
        <v>241189.79999999999</v>
      </c>
      <c r="BI196" s="24">
        <f>BI19+BI77+BI121+BI160</f>
        <v>0</v>
      </c>
      <c r="BJ196" s="24">
        <f t="shared" si="157"/>
        <v>241189.79999999999</v>
      </c>
      <c r="BK196" s="24">
        <f>BK19+BK77+BK121+BK160</f>
        <v>0</v>
      </c>
      <c r="BL196" s="24">
        <f t="shared" si="158"/>
        <v>241189.79999999999</v>
      </c>
      <c r="BM196" s="24">
        <f>BM19+BM77+BM121+BM160</f>
        <v>0</v>
      </c>
      <c r="BN196" s="25">
        <f t="shared" si="159"/>
        <v>241189.79999999999</v>
      </c>
      <c r="BO196" s="24">
        <f>BO19+BO77+BO121+BO160</f>
        <v>0</v>
      </c>
      <c r="BP196" s="24">
        <f t="shared" si="160"/>
        <v>241189.79999999999</v>
      </c>
      <c r="BQ196" s="24">
        <f>BQ19+BQ77+BQ121+BQ160</f>
        <v>0</v>
      </c>
      <c r="BR196" s="24">
        <f t="shared" si="161"/>
        <v>241189.79999999999</v>
      </c>
      <c r="BS196" s="24">
        <f>BS19+BS77+BS121+BS160</f>
        <v>0</v>
      </c>
      <c r="BT196" s="24">
        <f t="shared" si="162"/>
        <v>241189.79999999999</v>
      </c>
      <c r="BU196" s="24">
        <f>BU19+BU77+BU121+BU160</f>
        <v>0</v>
      </c>
      <c r="BV196" s="24">
        <f t="shared" si="163"/>
        <v>241189.79999999999</v>
      </c>
      <c r="BY196" s="39"/>
    </row>
    <row r="197" ht="17.25" customHeight="1">
      <c r="A197" s="20"/>
      <c r="B197" s="37" t="s">
        <v>55</v>
      </c>
      <c r="C197" s="37"/>
      <c r="D197" s="24">
        <f>D20+D78+D161</f>
        <v>2064318</v>
      </c>
      <c r="E197" s="24">
        <f>E20+E78+E161</f>
        <v>0</v>
      </c>
      <c r="F197" s="24">
        <f t="shared" si="164"/>
        <v>2064318</v>
      </c>
      <c r="G197" s="24">
        <f>G20+G78+G161</f>
        <v>-1344806.76</v>
      </c>
      <c r="H197" s="24">
        <f t="shared" si="165"/>
        <v>719511.23999999999</v>
      </c>
      <c r="I197" s="24">
        <f>I20+I78+I161</f>
        <v>0</v>
      </c>
      <c r="J197" s="24">
        <f t="shared" si="166"/>
        <v>719511.23999999999</v>
      </c>
      <c r="K197" s="24">
        <f>K20+K78+K161</f>
        <v>111172.70600000001</v>
      </c>
      <c r="L197" s="24">
        <f t="shared" si="167"/>
        <v>830683.946</v>
      </c>
      <c r="M197" s="24">
        <f>M20+M78+M161</f>
        <v>0</v>
      </c>
      <c r="N197" s="24">
        <f t="shared" si="168"/>
        <v>830683.946</v>
      </c>
      <c r="O197" s="24">
        <f>O20+O78+O161</f>
        <v>0</v>
      </c>
      <c r="P197" s="24">
        <f t="shared" si="169"/>
        <v>830683.946</v>
      </c>
      <c r="Q197" s="24">
        <f>Q20+Q78+Q161</f>
        <v>0</v>
      </c>
      <c r="R197" s="24">
        <f t="shared" si="170"/>
        <v>830683.946</v>
      </c>
      <c r="S197" s="24">
        <f>S20+S78+S161</f>
        <v>0</v>
      </c>
      <c r="T197" s="24">
        <f t="shared" si="171"/>
        <v>830683.946</v>
      </c>
      <c r="U197" s="24">
        <f>U20+U78+U161</f>
        <v>0</v>
      </c>
      <c r="V197" s="24">
        <f t="shared" si="172"/>
        <v>830683.946</v>
      </c>
      <c r="W197" s="24">
        <f>W20+W78+W161</f>
        <v>99276.915999999997</v>
      </c>
      <c r="X197" s="24">
        <f t="shared" si="173"/>
        <v>929960.86199999996</v>
      </c>
      <c r="Y197" s="24">
        <f>Y20+Y78+Y161</f>
        <v>0</v>
      </c>
      <c r="Z197" s="24">
        <f t="shared" si="174"/>
        <v>929960.86199999996</v>
      </c>
      <c r="AA197" s="24">
        <f>AA20+AA78+AA161</f>
        <v>0</v>
      </c>
      <c r="AB197" s="24">
        <f t="shared" si="175"/>
        <v>929960.86199999996</v>
      </c>
      <c r="AC197" s="24">
        <f>AC20+AC78+AC161</f>
        <v>0</v>
      </c>
      <c r="AD197" s="24">
        <f t="shared" si="142"/>
        <v>929960.86199999996</v>
      </c>
      <c r="AE197" s="24">
        <f>AE20+AE78+AE161</f>
        <v>550659.80000000005</v>
      </c>
      <c r="AF197" s="24">
        <f>AF20+AF78+AF161</f>
        <v>0</v>
      </c>
      <c r="AG197" s="24">
        <f t="shared" si="143"/>
        <v>550659.80000000005</v>
      </c>
      <c r="AH197" s="24">
        <f>AH20+AH78+AH161</f>
        <v>-352144.29999999999</v>
      </c>
      <c r="AI197" s="24">
        <f t="shared" si="144"/>
        <v>198515.50000000006</v>
      </c>
      <c r="AJ197" s="24">
        <f>AJ20+AJ78+AJ161</f>
        <v>0</v>
      </c>
      <c r="AK197" s="24">
        <f t="shared" si="145"/>
        <v>198515.50000000006</v>
      </c>
      <c r="AL197" s="24">
        <f>AL20+AL78+AL161</f>
        <v>0</v>
      </c>
      <c r="AM197" s="24">
        <f t="shared" si="146"/>
        <v>198515.50000000006</v>
      </c>
      <c r="AN197" s="24">
        <f>AN20+AN78+AN161</f>
        <v>0</v>
      </c>
      <c r="AO197" s="24">
        <f t="shared" si="147"/>
        <v>198515.50000000006</v>
      </c>
      <c r="AP197" s="24">
        <f>AP20+AP78+AP161</f>
        <v>0</v>
      </c>
      <c r="AQ197" s="24">
        <f t="shared" si="148"/>
        <v>198515.50000000006</v>
      </c>
      <c r="AR197" s="24">
        <f>AR20+AR78+AR161</f>
        <v>0</v>
      </c>
      <c r="AS197" s="24">
        <f t="shared" si="149"/>
        <v>198515.50000000006</v>
      </c>
      <c r="AT197" s="24">
        <f>AT20+AT78+AT161</f>
        <v>0</v>
      </c>
      <c r="AU197" s="24">
        <f t="shared" si="150"/>
        <v>198515.50000000006</v>
      </c>
      <c r="AV197" s="24">
        <f>AV20+AV78+AV161</f>
        <v>0</v>
      </c>
      <c r="AW197" s="24">
        <f t="shared" si="151"/>
        <v>198515.50000000006</v>
      </c>
      <c r="AX197" s="24">
        <f>AX20+AX78+AX161</f>
        <v>0</v>
      </c>
      <c r="AY197" s="24">
        <f t="shared" si="152"/>
        <v>198515.50000000006</v>
      </c>
      <c r="AZ197" s="24">
        <f>AZ20+AZ78+AZ161</f>
        <v>0</v>
      </c>
      <c r="BA197" s="24">
        <f t="shared" si="153"/>
        <v>198515.50000000006</v>
      </c>
      <c r="BB197" s="24">
        <f>BB20+BB78+BB161</f>
        <v>0</v>
      </c>
      <c r="BC197" s="24">
        <f t="shared" si="154"/>
        <v>198515.50000000006</v>
      </c>
      <c r="BD197" s="24">
        <f>BD20+BD78+BD161</f>
        <v>200913.79999999999</v>
      </c>
      <c r="BE197" s="24">
        <f>BE20+BE78+BE161</f>
        <v>0</v>
      </c>
      <c r="BF197" s="24">
        <f t="shared" si="155"/>
        <v>200913.79999999999</v>
      </c>
      <c r="BG197" s="24">
        <f>BG20+BG78+BG161</f>
        <v>0</v>
      </c>
      <c r="BH197" s="24">
        <f t="shared" si="156"/>
        <v>200913.79999999999</v>
      </c>
      <c r="BI197" s="24">
        <f>BI20+BI78+BI161</f>
        <v>0</v>
      </c>
      <c r="BJ197" s="24">
        <f t="shared" si="157"/>
        <v>200913.79999999999</v>
      </c>
      <c r="BK197" s="24">
        <f>BK20+BK78+BK161</f>
        <v>0</v>
      </c>
      <c r="BL197" s="24">
        <f t="shared" si="158"/>
        <v>200913.79999999999</v>
      </c>
      <c r="BM197" s="24">
        <f>BM20+BM78+BM161</f>
        <v>0</v>
      </c>
      <c r="BN197" s="25">
        <f t="shared" si="159"/>
        <v>200913.79999999999</v>
      </c>
      <c r="BO197" s="24">
        <f>BO20+BO78+BO161</f>
        <v>0</v>
      </c>
      <c r="BP197" s="24">
        <f t="shared" si="160"/>
        <v>200913.79999999999</v>
      </c>
      <c r="BQ197" s="24">
        <f>BQ20+BQ78+BQ161</f>
        <v>0</v>
      </c>
      <c r="BR197" s="24">
        <f t="shared" si="161"/>
        <v>200913.79999999999</v>
      </c>
      <c r="BS197" s="24">
        <f>BS20+BS78+BS161</f>
        <v>0</v>
      </c>
      <c r="BT197" s="24">
        <f t="shared" si="162"/>
        <v>200913.79999999999</v>
      </c>
      <c r="BU197" s="24">
        <f>BU20+BU78+BU161</f>
        <v>0</v>
      </c>
      <c r="BV197" s="24">
        <f t="shared" si="163"/>
        <v>200913.79999999999</v>
      </c>
      <c r="BY197" s="39"/>
    </row>
    <row r="198" ht="17.25" customHeight="1">
      <c r="A198" s="20"/>
      <c r="B198" s="37" t="s">
        <v>36</v>
      </c>
      <c r="C198" s="37"/>
      <c r="D198" s="24"/>
      <c r="E198" s="24">
        <f>E21</f>
        <v>122807.7</v>
      </c>
      <c r="F198" s="24">
        <f t="shared" si="164"/>
        <v>122807.7</v>
      </c>
      <c r="G198" s="24">
        <f>G21</f>
        <v>545340.29700000002</v>
      </c>
      <c r="H198" s="24">
        <f t="shared" si="165"/>
        <v>668147.99699999997</v>
      </c>
      <c r="I198" s="24">
        <f>I21</f>
        <v>0</v>
      </c>
      <c r="J198" s="24">
        <f t="shared" si="166"/>
        <v>668147.99699999997</v>
      </c>
      <c r="K198" s="24">
        <f>K21</f>
        <v>184348.644</v>
      </c>
      <c r="L198" s="24">
        <f t="shared" si="167"/>
        <v>852496.64099999995</v>
      </c>
      <c r="M198" s="24">
        <f>M21</f>
        <v>281632.84299999999</v>
      </c>
      <c r="N198" s="24">
        <f t="shared" si="168"/>
        <v>1134129.4839999999</v>
      </c>
      <c r="O198" s="24">
        <f>O21</f>
        <v>0</v>
      </c>
      <c r="P198" s="24">
        <f t="shared" si="169"/>
        <v>1134129.4839999999</v>
      </c>
      <c r="Q198" s="24">
        <f>Q21</f>
        <v>407119.46299999999</v>
      </c>
      <c r="R198" s="24">
        <f t="shared" si="170"/>
        <v>1541248.9469999999</v>
      </c>
      <c r="S198" s="24">
        <f>S21</f>
        <v>0</v>
      </c>
      <c r="T198" s="24">
        <f t="shared" si="171"/>
        <v>1541248.9469999999</v>
      </c>
      <c r="U198" s="24">
        <f>U21</f>
        <v>0</v>
      </c>
      <c r="V198" s="24">
        <f t="shared" si="172"/>
        <v>1541248.9469999999</v>
      </c>
      <c r="W198" s="24">
        <f>W21</f>
        <v>0</v>
      </c>
      <c r="X198" s="24">
        <f t="shared" si="173"/>
        <v>1541248.9469999999</v>
      </c>
      <c r="Y198" s="24">
        <f>Y21</f>
        <v>0</v>
      </c>
      <c r="Z198" s="24">
        <f t="shared" si="174"/>
        <v>1541248.9469999999</v>
      </c>
      <c r="AA198" s="24">
        <f>AA21</f>
        <v>0</v>
      </c>
      <c r="AB198" s="24">
        <f t="shared" si="175"/>
        <v>1541248.9469999999</v>
      </c>
      <c r="AC198" s="24">
        <f>AC21</f>
        <v>0</v>
      </c>
      <c r="AD198" s="24">
        <f t="shared" si="142"/>
        <v>1541248.9469999999</v>
      </c>
      <c r="AE198" s="24"/>
      <c r="AF198" s="24">
        <f>AF21</f>
        <v>0</v>
      </c>
      <c r="AG198" s="24">
        <f t="shared" si="143"/>
        <v>0</v>
      </c>
      <c r="AH198" s="24">
        <f>AH21</f>
        <v>0</v>
      </c>
      <c r="AI198" s="24">
        <f t="shared" si="144"/>
        <v>0</v>
      </c>
      <c r="AJ198" s="24">
        <f>AJ21</f>
        <v>0</v>
      </c>
      <c r="AK198" s="24">
        <f t="shared" si="145"/>
        <v>0</v>
      </c>
      <c r="AL198" s="24">
        <f>AL21</f>
        <v>0</v>
      </c>
      <c r="AM198" s="24">
        <f t="shared" si="146"/>
        <v>0</v>
      </c>
      <c r="AN198" s="24">
        <f>AN21</f>
        <v>0</v>
      </c>
      <c r="AO198" s="24">
        <f t="shared" si="147"/>
        <v>0</v>
      </c>
      <c r="AP198" s="24">
        <f>AP21</f>
        <v>0</v>
      </c>
      <c r="AQ198" s="24">
        <f t="shared" si="148"/>
        <v>0</v>
      </c>
      <c r="AR198" s="24">
        <f>AR21</f>
        <v>0</v>
      </c>
      <c r="AS198" s="24">
        <f t="shared" si="149"/>
        <v>0</v>
      </c>
      <c r="AT198" s="24">
        <f>AT21</f>
        <v>0</v>
      </c>
      <c r="AU198" s="24">
        <f t="shared" si="150"/>
        <v>0</v>
      </c>
      <c r="AV198" s="24">
        <f>AV21</f>
        <v>0</v>
      </c>
      <c r="AW198" s="24">
        <f t="shared" si="151"/>
        <v>0</v>
      </c>
      <c r="AX198" s="24">
        <f>AX21</f>
        <v>0</v>
      </c>
      <c r="AY198" s="24">
        <f t="shared" si="152"/>
        <v>0</v>
      </c>
      <c r="AZ198" s="24">
        <f>AZ21</f>
        <v>218442.43900000001</v>
      </c>
      <c r="BA198" s="24">
        <f t="shared" si="153"/>
        <v>218442.43900000001</v>
      </c>
      <c r="BB198" s="24">
        <f>BB21</f>
        <v>0</v>
      </c>
      <c r="BC198" s="24">
        <f t="shared" si="154"/>
        <v>218442.43900000001</v>
      </c>
      <c r="BD198" s="24"/>
      <c r="BE198" s="24">
        <f>BE21</f>
        <v>0</v>
      </c>
      <c r="BF198" s="24">
        <f t="shared" si="155"/>
        <v>0</v>
      </c>
      <c r="BG198" s="24">
        <f>BG21</f>
        <v>0</v>
      </c>
      <c r="BH198" s="24">
        <f t="shared" si="156"/>
        <v>0</v>
      </c>
      <c r="BI198" s="24">
        <f>BI21</f>
        <v>0</v>
      </c>
      <c r="BJ198" s="24">
        <f t="shared" si="157"/>
        <v>0</v>
      </c>
      <c r="BK198" s="24">
        <f>BK21</f>
        <v>0</v>
      </c>
      <c r="BL198" s="24">
        <f t="shared" si="158"/>
        <v>0</v>
      </c>
      <c r="BM198" s="24">
        <f>BM21</f>
        <v>0</v>
      </c>
      <c r="BN198" s="25">
        <f t="shared" si="159"/>
        <v>0</v>
      </c>
      <c r="BO198" s="24">
        <f>BO21</f>
        <v>0</v>
      </c>
      <c r="BP198" s="24">
        <f t="shared" si="160"/>
        <v>0</v>
      </c>
      <c r="BQ198" s="24">
        <f>BQ21</f>
        <v>0</v>
      </c>
      <c r="BR198" s="24">
        <f t="shared" si="161"/>
        <v>0</v>
      </c>
      <c r="BS198" s="24">
        <f>BS21</f>
        <v>0</v>
      </c>
      <c r="BT198" s="24">
        <f t="shared" si="162"/>
        <v>0</v>
      </c>
      <c r="BU198" s="24">
        <f>BU21</f>
        <v>0</v>
      </c>
      <c r="BV198" s="24">
        <f t="shared" si="163"/>
        <v>0</v>
      </c>
      <c r="BY198" s="39"/>
    </row>
    <row r="199" ht="17.25" customHeight="1">
      <c r="A199" s="20"/>
      <c r="B199" s="37" t="s">
        <v>274</v>
      </c>
      <c r="C199" s="37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5"/>
      <c r="BO199" s="24"/>
      <c r="BP199" s="24"/>
      <c r="BQ199" s="24"/>
      <c r="BR199" s="24"/>
      <c r="BS199" s="24"/>
      <c r="BT199" s="24"/>
      <c r="BU199" s="24"/>
      <c r="BV199" s="24"/>
      <c r="BY199" s="39"/>
    </row>
    <row r="200" ht="17.25">
      <c r="A200" s="20"/>
      <c r="B200" s="86" t="s">
        <v>275</v>
      </c>
      <c r="C200" s="86"/>
      <c r="D200" s="24">
        <f>D79+D80+D82+D87+D90+D175+D176+D177+D178+D179+D180+D181+D182+D183+D184+D185+D188+D189+D190+D191+D192+D103+D106+D109+D170+D171+D122+D22+D23+D25+D30+D39+D45+D50+D52+D54</f>
        <v>2897651.4000000004</v>
      </c>
      <c r="E200" s="24">
        <f>E79+E80+E82+E87+E90+E175+E176+E177+E178+E179+E180+E181+E182+E183+E184+E185+E188+E189+E190+E191+E192+E103+E106+E109+E170+E171+E122+E22+E23+E25+E30+E39+E45+E50+E52+E54</f>
        <v>-254.47299999999814</v>
      </c>
      <c r="F200" s="24">
        <f t="shared" si="164"/>
        <v>2897396.9270000001</v>
      </c>
      <c r="G200" s="24">
        <f>G79+G80+G82+G87+G90+G175+G176+G177+G178+G179+G180+G181+G182+G183+G184+G185+G188+G189+G190+G191+G192+G103+G106+G109+G170+G171+G122+G22+G23+G25+G30+G39+G45+G50+G52+G54+G56+G186+G60+G168+G172+G173+G128+G64</f>
        <v>502617.81699999998</v>
      </c>
      <c r="H200" s="24">
        <f t="shared" si="165"/>
        <v>3400014.7439999999</v>
      </c>
      <c r="I200" s="24">
        <f>I79+I80+I82+I87+I90+I175+I176+I177+I178+I179+I180+I181+I182+I183+I184+I185+I188+I189+I190+I191+I192+I103+I106+I109+I170+I171+I122+I22+I23+I25+I30+I39+I45+I50+I52+I54+I56+I186+I60+I168+I172+I173+I128+I64</f>
        <v>0</v>
      </c>
      <c r="J200" s="24">
        <f t="shared" si="166"/>
        <v>3400014.7439999999</v>
      </c>
      <c r="K200" s="24">
        <f>K79+K80+K82+K87+K90+K175+K176+K177+K178+K179+K180+K181+K182+K183+K184+K185+K188+K189+K190+K191+K192+K103+K106+K109+K170+K171+K122+K22+K23+K25+K30+K39+K45+K50+K52+K54+K56+K186+K60+K168+K172+K173+K128+K64+K115+K116</f>
        <v>2449.1629999999932</v>
      </c>
      <c r="L200" s="24">
        <f t="shared" si="167"/>
        <v>3402463.9070000001</v>
      </c>
      <c r="M200" s="24">
        <f>M79+M80+M82+M87+M90+M175+M176+M177+M178+M179+M180+M181+M182+M183+M184+M185+M188+M189+M190+M191+M192+M103+M106+M109+M170+M171+M122+M22+M23+M25+M30+M39+M45+M50+M52+M54+M56+M186+M60+M168+M172+M173+M128+M64+M115+M116</f>
        <v>211362.43100000001</v>
      </c>
      <c r="N200" s="24">
        <f t="shared" si="168"/>
        <v>3613826.338</v>
      </c>
      <c r="O200" s="24">
        <f>O79+O80+O82+O87+O90+O175+O176+O177+O178+O179+O180+O181+O182+O183+O184+O185+O188+O189+O190+O191+O192+O103+O106+O109+O170+O171+O122+O22+O23+O25+O30+O39+O45+O50+O52+O54+O56+O186+O60+O168+O172+O173+O128+O64+O115+O116</f>
        <v>0</v>
      </c>
      <c r="P200" s="24">
        <f t="shared" si="169"/>
        <v>3613826.338</v>
      </c>
      <c r="Q200" s="24">
        <f>Q79+Q80+Q82+Q87+Q90+Q175+Q176+Q177+Q178+Q179+Q180+Q181+Q182+Q183+Q184+Q185+Q188+Q189+Q190+Q191+Q192+Q103+Q106+Q109+Q170+Q171+Q122+Q22+Q23+Q25+Q30+Q39+Q45+Q50+Q52+Q54+Q56+Q186+Q60+Q168+Q172+Q173+Q128+Q64+Q115+Q116</f>
        <v>345760.96799999999</v>
      </c>
      <c r="R200" s="24">
        <f t="shared" si="170"/>
        <v>3959587.3059999999</v>
      </c>
      <c r="S200" s="24">
        <f>S79+S80+S82+S87+S90+S175+S176+S177+S178+S179+S180+S181+S182+S183+S184+S185+S188+S189+S190+S191+S192+S103+S106+S109+S170+S171+S122+S22+S23+S25+S30+S39+S45+S50+S52+S54+S56+S186+S60+S168+S172+S173+S128+S64+S115+S116</f>
        <v>0</v>
      </c>
      <c r="T200" s="24">
        <f t="shared" si="171"/>
        <v>3959587.3059999999</v>
      </c>
      <c r="U200" s="24">
        <f>U79+U80+U82+U87+U90+U175+U176+U177+U178+U179+U180+U181+U182+U183+U184+U185+U188+U189+U190+U191+U192+U103+U106+U109+U170+U171+U122+U22+U23+U25+U30+U39+U45+U50+U52+U54+U56+U186+U60+U168+U172+U173+U128+U64+U115+U116+U69</f>
        <v>0</v>
      </c>
      <c r="V200" s="24">
        <f t="shared" si="172"/>
        <v>3959587.3059999999</v>
      </c>
      <c r="W200" s="24">
        <f>W79+W80+W82+W87+W90+W175+W176+W177+W178+W179+W180+W181+W182+W183+W184+W185+W188+W189+W190+W191+W192+W103+W106+W109+W170+W171+W122+W22+W23+W25+W30+W39+W45+W50+W52+W54+W56+W186+W60+W168+W172+W173+W128+W64+W115+W116+W69</f>
        <v>-68210.71100000001</v>
      </c>
      <c r="X200" s="24">
        <f t="shared" si="173"/>
        <v>3891376.5949999997</v>
      </c>
      <c r="Y200" s="24">
        <f>Y79+Y80+Y82+Y87+Y90+Y175+Y176+Y177+Y178+Y179+Y180+Y181+Y182+Y183+Y184+Y185+Y188+Y189+Y190+Y191+Y192+Y103+Y106+Y109+Y170+Y171+Y122+Y22+Y23+Y25+Y30+Y39+Y45+Y50+Y52+Y54+Y56+Y186+Y60+Y168+Y172+Y173+Y128+Y64+Y115+Y116+Y69</f>
        <v>0</v>
      </c>
      <c r="Z200" s="24">
        <f t="shared" si="174"/>
        <v>3891376.5949999997</v>
      </c>
      <c r="AA200" s="24">
        <f>AA79+AA80+AA82+AA87+AA90+AA175+AA176+AA177+AA178+AA179+AA180+AA181+AA182+AA183+AA184+AA185+AA188+AA189+AA190+AA191+AA192+AA103+AA106+AA109+AA170+AA171+AA122+AA22+AA23+AA25+AA30+AA39+AA45+AA50+AA52+AA54+AA56+AA186+AA60+AA168+AA172+AA173+AA128+AA64+AA115+AA116+AA69+AA70</f>
        <v>0</v>
      </c>
      <c r="AB200" s="24">
        <f t="shared" si="175"/>
        <v>3891376.5949999997</v>
      </c>
      <c r="AC200" s="24">
        <f>AC79+AC80+AC82+AC87+AC90+AC175+AC176+AC177+AC178+AC179+AC180+AC181+AC182+AC183+AC184+AC185+AC188+AC189+AC190+AC191+AC192+AC103+AC106+AC109+AC170+AC171+AC122+AC22+AC23+AC25+AC30+AC39+AC45+AC50+AC52+AC54+AC56+AC186+AC60+AC168+AC172+AC173+AC128+AC64+AC115+AC116+AC69+AC70</f>
        <v>-43800.868000000002</v>
      </c>
      <c r="AD200" s="24">
        <f t="shared" si="142"/>
        <v>3847575.727</v>
      </c>
      <c r="AE200" s="24">
        <f>AE79+AE80+AE82+AE87+AE90+AE175+AE176+AE177+AE178+AE179+AE180+AE181+AE182+AE183+AE184+AE185+AE188+AE189+AE190+AE191+AE192+AE103+AE106+AE109+AE170+AE171+AE122+AE22+AE23+AE25+AE30+AE39+AE45+AE50+AE52+AE54</f>
        <v>2607969.8999999999</v>
      </c>
      <c r="AF200" s="24">
        <f>AF79+AF80+AF82+AF87+AF90+AF175+AF176+AF177+AF178+AF179+AF180+AF181+AF182+AF183+AF184+AF185+AF188+AF189+AF190+AF191+AF192+AF103+AF106+AF109+AF170+AF171+AF122+AF22+AF23+AF25+AF30+AF39+AF45+AF50+AF52+AF54</f>
        <v>-58456.699999999997</v>
      </c>
      <c r="AG200" s="24">
        <f t="shared" si="143"/>
        <v>2549513.1999999997</v>
      </c>
      <c r="AH200" s="24">
        <f>AH79+AH80+AH82+AH87+AH90+AH175+AH176+AH177+AH178+AH179+AH180+AH181+AH182+AH183+AH184+AH185+AH188+AH189+AH190+AH191+AH192+AH103+AH106+AH109+AH170+AH171+AH122+AH22+AH23+AH25+AH30+AH39+AH45+AH50+AH52+AH54+AH56+AH186+AH60+AH168+AH172+AH173+AH128+AH64</f>
        <v>985514.01100000006</v>
      </c>
      <c r="AI200" s="24">
        <f t="shared" si="144"/>
        <v>3535027.2109999997</v>
      </c>
      <c r="AJ200" s="24">
        <f>AJ79+AJ80+AJ82+AJ87+AJ90+AJ175+AJ176+AJ177+AJ178+AJ179+AJ180+AJ181+AJ182+AJ183+AJ184+AJ185+AJ188+AJ189+AJ190+AJ191+AJ192+AJ103+AJ106+AJ109+AJ170+AJ171+AJ122+AJ22+AJ23+AJ25+AJ30+AJ39+AJ45+AJ50+AJ52+AJ54+AJ56+AJ186+AJ60+AJ168+AJ172+AJ173+AJ128+AJ64+AJ115+AJ116</f>
        <v>231196.41700000002</v>
      </c>
      <c r="AK200" s="24">
        <f t="shared" si="145"/>
        <v>3766223.6279999996</v>
      </c>
      <c r="AL200" s="24">
        <f>AL79+AL80+AL82+AL87+AL90+AL175+AL176+AL177+AL178+AL179+AL180+AL181+AL182+AL183+AL184+AL185+AL188+AL189+AL190+AL191+AL192+AL103+AL106+AL109+AL170+AL171+AL122+AL22+AL23+AL25+AL30+AL39+AL45+AL50+AL52+AL54+AL56+AL186+AL60+AL168+AL172+AL173+AL128+AL64+AL115+AL116</f>
        <v>-4998.4359999999997</v>
      </c>
      <c r="AM200" s="24">
        <f t="shared" si="146"/>
        <v>3761225.1919999993</v>
      </c>
      <c r="AN200" s="24">
        <f>AN79+AN80+AN82+AN87+AN90+AN175+AN176+AN177+AN178+AN179+AN180+AN181+AN182+AN183+AN184+AN185+AN188+AN189+AN190+AN191+AN192+AN103+AN106+AN109+AN170+AN171+AN122+AN22+AN23+AN25+AN30+AN39+AN45+AN50+AN52+AN54+AN56+AN186+AN60+AN168+AN172+AN173+AN128+AN64+AN115+AN116</f>
        <v>187061.36600000001</v>
      </c>
      <c r="AO200" s="24">
        <f t="shared" si="147"/>
        <v>3948286.5579999993</v>
      </c>
      <c r="AP200" s="24">
        <f>AP79+AP80+AP82+AP87+AP90+AP175+AP176+AP177+AP178+AP179+AP180+AP181+AP182+AP183+AP184+AP185+AP188+AP189+AP190+AP191+AP192+AP103+AP106+AP109+AP170+AP171+AP122+AP22+AP23+AP25+AP30+AP39+AP45+AP50+AP52+AP54+AP56+AP186+AP60+AP168+AP172+AP173+AP128+AP64+AP115+AP116</f>
        <v>0</v>
      </c>
      <c r="AQ200" s="24">
        <f t="shared" si="148"/>
        <v>3948286.5579999993</v>
      </c>
      <c r="AR200" s="24">
        <f>AR79+AR80+AR82+AR87+AR90+AR175+AR176+AR177+AR178+AR179+AR180+AR181+AR182+AR183+AR184+AR185+AR188+AR189+AR190+AR191+AR192+AR103+AR106+AR109+AR170+AR171+AR122+AR22+AR23+AR25+AR30+AR39+AR45+AR50+AR52+AR54+AR56+AR186+AR60+AR168+AR172+AR173+AR128+AR64+AR115+AR116</f>
        <v>-309270.42800000001</v>
      </c>
      <c r="AS200" s="24">
        <f t="shared" si="149"/>
        <v>3639016.1299999994</v>
      </c>
      <c r="AT200" s="24">
        <f>AT79+AT80+AT82+AT87+AT90+AT175+AT176+AT177+AT178+AT179+AT180+AT181+AT182+AT183+AT184+AT185+AT188+AT189+AT190+AT191+AT192+AT103+AT106+AT109+AT170+AT171+AT122+AT22+AT23+AT25+AT30+AT39+AT45+AT50+AT52+AT54+AT56+AT186+AT60+AT168+AT172+AT173+AT128+AT64+AT115+AT116</f>
        <v>0</v>
      </c>
      <c r="AU200" s="24">
        <f t="shared" si="150"/>
        <v>3639016.1299999994</v>
      </c>
      <c r="AV200" s="87">
        <f>AV79+AV80+AV82+AV87+AV90+AV175+AV176+AV177+AV178+AV179+AV180+AV181+AV182+AV183+AV184+AV185+AV188+AV189+AV190+AV191+AV192+AV103+AV106+AV109+AV170+AV171+AV122+AV22+AV23+AV25+AV30+AV39+AV45+AV50+AV52+AV54+AV56+AV186+AV60+AV168+AV172+AV173+AV128+AV64+AV115+AV116+AV69</f>
        <v>0</v>
      </c>
      <c r="AW200" s="24">
        <f t="shared" si="151"/>
        <v>3639016.1299999994</v>
      </c>
      <c r="AX200" s="24">
        <f>AX79+AX80+AX82+AX87+AX90+AX175+AX176+AX177+AX178+AX179+AX180+AX181+AX182+AX183+AX184+AX185+AX188+AX189+AX190+AX191+AX192+AX103+AX106+AX109+AX170+AX171+AX122+AX22+AX23+AX25+AX30+AX39+AX45+AX50+AX52+AX54+AX56+AX186+AX60+AX168+AX172+AX173+AX128+AX64+AX115+AX116+AX69</f>
        <v>90025.309000000008</v>
      </c>
      <c r="AY200" s="24">
        <f t="shared" si="152"/>
        <v>3729041.4389999993</v>
      </c>
      <c r="AZ200" s="24">
        <f>AZ79+AZ80+AZ82+AZ87+AZ90+AZ175+AZ176+AZ177+AZ178+AZ179+AZ180+AZ181+AZ182+AZ183+AZ184+AZ185+AZ188+AZ189+AZ190+AZ191+AZ192+AZ103+AZ106+AZ109+AZ170+AZ171+AZ122+AZ22+AZ23+AZ25+AZ30+AZ39+AZ45+AZ50+AZ52+AZ54+AZ56+AZ186+AZ60+AZ168+AZ172+AZ173+AZ128+AZ64+AZ115+AZ116+AZ69+AZ70</f>
        <v>513907.47700000001</v>
      </c>
      <c r="BA200" s="24">
        <f t="shared" si="153"/>
        <v>4242948.9159999993</v>
      </c>
      <c r="BB200" s="24">
        <f>BB79+BB80+BB82+BB87+BB90+BB175+BB176+BB177+BB178+BB179+BB180+BB181+BB182+BB183+BB184+BB185+BB188+BB189+BB190+BB191+BB192+BB103+BB106+BB109+BB170+BB171+BB122+BB22+BB23+BB25+BB30+BB39+BB45+BB50+BB52+BB54+BB56+BB186+BB60+BB168+BB172+BB173+BB128+BB64+BB115+BB116+BB69+BB70</f>
        <v>0</v>
      </c>
      <c r="BC200" s="24">
        <f t="shared" si="154"/>
        <v>4242948.9159999993</v>
      </c>
      <c r="BD200" s="24">
        <f>BD79+BD80+BD82+BD87+BD90+BD175+BD176+BD177+BD178+BD179+BD180+BD181+BD182+BD183+BD184+BD185+BD188+BD189+BD190+BD191+BD192+BD103+BD106+BD109+BD170+BD171+BD122+BD22+BD23+BD25+BD30+BD39+BD45+BD50+BD52+BD54</f>
        <v>2622854.3999999994</v>
      </c>
      <c r="BE200" s="24">
        <f>BE79+BE80+BE82+BE87+BE90+BE175+BE176+BE177+BE178+BE179+BE180+BE181+BE182+BE183+BE184+BE185+BE188+BE189+BE190+BE191+BE192+BE103+BE106+BE109+BE170+BE171+BE122+BE22+BE23+BE25+BE30+BE39+BE45+BE50+BE52+BE54</f>
        <v>-70868.899999999994</v>
      </c>
      <c r="BF200" s="24">
        <f t="shared" si="155"/>
        <v>2551985.4999999995</v>
      </c>
      <c r="BG200" s="24">
        <f>BG79+BG80+BG82+BG87+BG90+BG175+BG176+BG177+BG178+BG179+BG180+BG181+BG182+BG183+BG184+BG185+BG188+BG189+BG190+BG191+BG192+BG103+BG106+BG109+BG170+BG171+BG122+BG22+BG23+BG25+BG30+BG39+BG45+BG50+BG52+BG54+BG56+BG186+BG60+BG168+BG172+BG173+BG128+BG64</f>
        <v>380618.08399999997</v>
      </c>
      <c r="BH200" s="24">
        <f t="shared" si="156"/>
        <v>2932603.5839999993</v>
      </c>
      <c r="BI200" s="24">
        <f>BI79+BI80+BI82+BI87+BI90+BI175+BI176+BI177+BI178+BI179+BI180+BI181+BI182+BI183+BI184+BI185+BI188+BI189+BI190+BI191+BI192+BI103+BI106+BI109+BI170+BI171+BI122+BI22+BI23+BI25+BI30+BI39+BI45+BI50+BI52+BI54+BI56+BI186+BI60+BI168+BI172+BI173+BI128+BI64+BI115+BI116</f>
        <v>0</v>
      </c>
      <c r="BJ200" s="24">
        <f t="shared" si="157"/>
        <v>2932603.5839999993</v>
      </c>
      <c r="BK200" s="24">
        <f>BK79+BK80+BK82+BK87+BK90+BK175+BK176+BK177+BK178+BK179+BK180+BK181+BK182+BK183+BK184+BK185+BK188+BK189+BK190+BK191+BK192+BK103+BK106+BK109+BK170+BK171+BK122+BK22+BK23+BK25+BK30+BK39+BK45+BK50+BK52+BK54+BK56+BK186+BK60+BK168+BK172+BK173+BK128+BK64+BK115+BK116</f>
        <v>250797.60000000001</v>
      </c>
      <c r="BL200" s="24">
        <f t="shared" si="158"/>
        <v>3183401.1839999994</v>
      </c>
      <c r="BM200" s="24">
        <f>BM79+BM80+BM82+BM87+BM90+BM175+BM176+BM177+BM178+BM179+BM180+BM181+BM182+BM183+BM184+BM185+BM188+BM189+BM190+BM191+BM192+BM103+BM106+BM109+BM170+BM171+BM122+BM22+BM23+BM25+BM30+BM39+BM45+BM50+BM52+BM54+BM56+BM186+BM60+BM168+BM172+BM173+BM128+BM64+BM115+BM116</f>
        <v>0</v>
      </c>
      <c r="BN200" s="25">
        <f t="shared" si="159"/>
        <v>3183401.1839999994</v>
      </c>
      <c r="BO200" s="24">
        <f>BO79+BO80+BO82+BO87+BO90+BO175+BO176+BO177+BO178+BO179+BO180+BO181+BO182+BO183+BO184+BO185+BO188+BO189+BO190+BO191+BO192+BO103+BO106+BO109+BO170+BO171+BO122+BO22+BO23+BO25+BO30+BO39+BO45+BO50+BO52+BO54+BO56+BO186+BO60+BO168+BO172+BO173+BO128+BO64+BO115+BO116+BO69</f>
        <v>960.19200000003912</v>
      </c>
      <c r="BP200" s="23">
        <f t="shared" si="160"/>
        <v>3184361.3759999992</v>
      </c>
      <c r="BQ200" s="24">
        <f>BQ79+BQ80+BQ82+BQ87+BQ90+BQ175+BQ176+BQ177+BQ178+BQ179+BQ180+BQ181+BQ182+BQ183+BQ184+BQ185+BQ188+BQ189+BQ190+BQ191+BQ192+BQ103+BQ106+BQ109+BQ170+BQ171+BQ122+BQ22+BQ23+BQ25+BQ30+BQ39+BQ45+BQ50+BQ52+BQ54+BQ56+BQ186+BQ60+BQ168+BQ172+BQ173+BQ128+BQ64+BQ115+BQ116+BQ69</f>
        <v>0</v>
      </c>
      <c r="BR200" s="24">
        <f t="shared" si="161"/>
        <v>3184361.3759999992</v>
      </c>
      <c r="BS200" s="24">
        <f>BS79+BS80+BS82+BS87+BS90+BS175+BS176+BS177+BS178+BS179+BS180+BS181+BS182+BS183+BS184+BS185+BS188+BS189+BS190+BS191+BS192+BS103+BS106+BS109+BS170+BS171+BS122+BS22+BS23+BS25+BS30+BS39+BS45+BS50+BS52+BS54+BS56+BS186+BS60+BS168+BS172+BS173+BS128+BS64+BS115+BS116+BS69+BS70</f>
        <v>693336.95799999998</v>
      </c>
      <c r="BT200" s="24">
        <f t="shared" si="162"/>
        <v>3877698.3339999993</v>
      </c>
      <c r="BU200" s="24">
        <f>BU79+BU80+BU82+BU87+BU90+BU175+BU176+BU177+BU178+BU179+BU180+BU181+BU182+BU183+BU184+BU185+BU188+BU189+BU190+BU191+BU192+BU103+BU106+BU109+BU170+BU171+BU122+BU22+BU23+BU25+BU30+BU39+BU45+BU50+BU52+BU54+BU56+BU186+BU60+BU168+BU172+BU173+BU128+BU64+BU115+BU116+BU69+BU70</f>
        <v>0</v>
      </c>
      <c r="BV200" s="24">
        <f t="shared" si="163"/>
        <v>3877698.3339999993</v>
      </c>
      <c r="BY200" s="39"/>
    </row>
    <row r="201" ht="17.25">
      <c r="A201" s="20"/>
      <c r="B201" s="86" t="s">
        <v>45</v>
      </c>
      <c r="C201" s="86"/>
      <c r="D201" s="24">
        <f>D29+D35+D51+D53+D55+D24</f>
        <v>56532.900000000001</v>
      </c>
      <c r="E201" s="24">
        <f>E29+E35+E51+E53+E55+E24</f>
        <v>0</v>
      </c>
      <c r="F201" s="24">
        <f t="shared" si="164"/>
        <v>56532.900000000001</v>
      </c>
      <c r="G201" s="24">
        <f>G29+G35+G51+G53+G55+G24</f>
        <v>0</v>
      </c>
      <c r="H201" s="24">
        <f t="shared" si="165"/>
        <v>56532.900000000001</v>
      </c>
      <c r="I201" s="24">
        <f>I29+I35+I51+I53+I55+I24</f>
        <v>0</v>
      </c>
      <c r="J201" s="24">
        <f t="shared" si="166"/>
        <v>56532.900000000001</v>
      </c>
      <c r="K201" s="24">
        <f>K29+K35+K51+K53+K55+K24</f>
        <v>45436.972000000002</v>
      </c>
      <c r="L201" s="24">
        <f t="shared" si="167"/>
        <v>101969.872</v>
      </c>
      <c r="M201" s="24">
        <f>M29+M35+M51+M53+M55+M24</f>
        <v>0</v>
      </c>
      <c r="N201" s="24">
        <f t="shared" si="168"/>
        <v>101969.872</v>
      </c>
      <c r="O201" s="24">
        <f>O29+O35+O51+O53+O55+O24</f>
        <v>0</v>
      </c>
      <c r="P201" s="24">
        <f t="shared" si="169"/>
        <v>101969.872</v>
      </c>
      <c r="Q201" s="24">
        <f>Q29+Q35+Q51+Q53+Q55+Q24+Q65</f>
        <v>45918.050999999999</v>
      </c>
      <c r="R201" s="24">
        <f t="shared" si="170"/>
        <v>147887.92300000001</v>
      </c>
      <c r="S201" s="24">
        <f>S29+S35+S51+S53+S55+S24+S65</f>
        <v>0</v>
      </c>
      <c r="T201" s="24">
        <f t="shared" si="171"/>
        <v>147887.92300000001</v>
      </c>
      <c r="U201" s="24">
        <f>U29+U35+U51+U53+U55+U24+U65</f>
        <v>0</v>
      </c>
      <c r="V201" s="24">
        <f t="shared" si="172"/>
        <v>147887.92300000001</v>
      </c>
      <c r="W201" s="24">
        <f>W29+W35+W51+W53+W55+W24+W65</f>
        <v>11703.940000000001</v>
      </c>
      <c r="X201" s="24">
        <f t="shared" si="173"/>
        <v>159591.86300000001</v>
      </c>
      <c r="Y201" s="24">
        <f>Y29+Y35+Y51+Y53+Y55+Y24+Y65</f>
        <v>-2092.4110000000001</v>
      </c>
      <c r="Z201" s="24">
        <f t="shared" si="174"/>
        <v>157499.45200000002</v>
      </c>
      <c r="AA201" s="24">
        <f>AA29+AA35+AA51+AA53+AA55+AA24+AA65</f>
        <v>0</v>
      </c>
      <c r="AB201" s="24">
        <f t="shared" si="175"/>
        <v>157499.45200000002</v>
      </c>
      <c r="AC201" s="24">
        <f>AC29+AC35+AC51+AC53+AC55+AC24+AC65</f>
        <v>0</v>
      </c>
      <c r="AD201" s="24">
        <f t="shared" si="142"/>
        <v>157499.45200000002</v>
      </c>
      <c r="AE201" s="24">
        <f>AE29+AE35+AE51+AE53+AE55+AE24</f>
        <v>27420.299999999999</v>
      </c>
      <c r="AF201" s="24">
        <f>AF29+AF35+AF51+AF53+AF55+AF24</f>
        <v>0</v>
      </c>
      <c r="AG201" s="24">
        <f t="shared" si="143"/>
        <v>27420.299999999999</v>
      </c>
      <c r="AH201" s="24">
        <f>AH29+AH35+AH51+AH53+AH55+AH24</f>
        <v>40308.101999999999</v>
      </c>
      <c r="AI201" s="24">
        <f t="shared" si="144"/>
        <v>67728.402000000002</v>
      </c>
      <c r="AJ201" s="24">
        <f>AJ29+AJ35+AJ51+AJ53+AJ55+AJ24</f>
        <v>0</v>
      </c>
      <c r="AK201" s="24">
        <f t="shared" si="145"/>
        <v>67728.402000000002</v>
      </c>
      <c r="AL201" s="24">
        <f>AL29+AL35+AL51+AL53+AL55+AL24</f>
        <v>0</v>
      </c>
      <c r="AM201" s="24">
        <f t="shared" si="146"/>
        <v>67728.402000000002</v>
      </c>
      <c r="AN201" s="24">
        <f>AN29+AN35+AN51+AN53+AN55+AN24</f>
        <v>0</v>
      </c>
      <c r="AO201" s="24">
        <f t="shared" si="147"/>
        <v>67728.402000000002</v>
      </c>
      <c r="AP201" s="24">
        <f>AP29+AP35+AP51+AP53+AP55+AP24</f>
        <v>0</v>
      </c>
      <c r="AQ201" s="24">
        <f t="shared" si="148"/>
        <v>67728.402000000002</v>
      </c>
      <c r="AR201" s="24">
        <f>AR29+AR35+AR51+AR53+AR55+AR24+AR65</f>
        <v>0</v>
      </c>
      <c r="AS201" s="24">
        <f t="shared" si="149"/>
        <v>67728.402000000002</v>
      </c>
      <c r="AT201" s="24">
        <f>AT29+AT35+AT51+AT53+AT55+AT24+AT65</f>
        <v>0</v>
      </c>
      <c r="AU201" s="24">
        <f t="shared" si="150"/>
        <v>67728.402000000002</v>
      </c>
      <c r="AV201" s="24">
        <f>AV29+AV35+AV51+AV53+AV55+AV24+AV65</f>
        <v>0</v>
      </c>
      <c r="AW201" s="24">
        <f t="shared" si="151"/>
        <v>67728.402000000002</v>
      </c>
      <c r="AX201" s="24">
        <f>AX29+AX35+AX51+AX53+AX55+AX24+AX65</f>
        <v>0</v>
      </c>
      <c r="AY201" s="24">
        <f t="shared" si="152"/>
        <v>67728.402000000002</v>
      </c>
      <c r="AZ201" s="24">
        <f>AZ29+AZ35+AZ51+AZ53+AZ55+AZ24+AZ65</f>
        <v>0</v>
      </c>
      <c r="BA201" s="24">
        <f t="shared" si="153"/>
        <v>67728.402000000002</v>
      </c>
      <c r="BB201" s="24">
        <f>BB29+BB35+BB51+BB53+BB55+BB24+BB65</f>
        <v>0</v>
      </c>
      <c r="BC201" s="24">
        <f t="shared" si="154"/>
        <v>67728.402000000002</v>
      </c>
      <c r="BD201" s="24">
        <f>BD29+BD35+BD51+BD53+BD55+BD24</f>
        <v>54620.699999999997</v>
      </c>
      <c r="BE201" s="24">
        <f>BE29+BE35+BE51+BE53+BE55+BE24</f>
        <v>0</v>
      </c>
      <c r="BF201" s="24">
        <f t="shared" si="155"/>
        <v>54620.699999999997</v>
      </c>
      <c r="BG201" s="24">
        <f>BG29+BG35+BG51+BG53+BG55+BG24</f>
        <v>0</v>
      </c>
      <c r="BH201" s="24">
        <f t="shared" si="156"/>
        <v>54620.699999999997</v>
      </c>
      <c r="BI201" s="24">
        <f>BI29+BI35+BI51+BI53+BI55+BI24</f>
        <v>0</v>
      </c>
      <c r="BJ201" s="24">
        <f t="shared" si="157"/>
        <v>54620.699999999997</v>
      </c>
      <c r="BK201" s="24">
        <f>BK29+BK35+BK51+BK53+BK55+BK24</f>
        <v>0</v>
      </c>
      <c r="BL201" s="24">
        <f t="shared" si="158"/>
        <v>54620.699999999997</v>
      </c>
      <c r="BM201" s="24">
        <f>BM29+BM35+BM51+BM53+BM55+BM24+BM65</f>
        <v>0</v>
      </c>
      <c r="BN201" s="25">
        <f t="shared" si="159"/>
        <v>54620.699999999997</v>
      </c>
      <c r="BO201" s="26">
        <f>BO29+BO35+BO51+BO53+BO55+BO24+BO65</f>
        <v>0</v>
      </c>
      <c r="BP201" s="24">
        <f t="shared" si="160"/>
        <v>54620.699999999997</v>
      </c>
      <c r="BQ201" s="24">
        <f>BQ29+BQ35+BQ51+BQ53+BQ55+BQ24+BQ65</f>
        <v>0</v>
      </c>
      <c r="BR201" s="24">
        <f t="shared" si="161"/>
        <v>54620.699999999997</v>
      </c>
      <c r="BS201" s="24">
        <f>BS29+BS35+BS51+BS53+BS55+BS24+BS65</f>
        <v>0</v>
      </c>
      <c r="BT201" s="24">
        <f t="shared" si="162"/>
        <v>54620.699999999997</v>
      </c>
      <c r="BU201" s="24">
        <f>BU29+BU35+BU51+BU53+BU55+BU24+BU65</f>
        <v>0</v>
      </c>
      <c r="BV201" s="24">
        <f t="shared" si="163"/>
        <v>54620.699999999997</v>
      </c>
      <c r="BY201" s="39"/>
    </row>
    <row r="202" ht="17.25" customHeight="1">
      <c r="A202" s="20"/>
      <c r="B202" s="37" t="s">
        <v>115</v>
      </c>
      <c r="C202" s="37"/>
      <c r="D202" s="24">
        <f>D91+D96+D99</f>
        <v>799449.80000000005</v>
      </c>
      <c r="E202" s="24">
        <f>E91+E96+E99</f>
        <v>0</v>
      </c>
      <c r="F202" s="24">
        <f t="shared" si="164"/>
        <v>799449.80000000005</v>
      </c>
      <c r="G202" s="24">
        <f>G91+G96+G99</f>
        <v>77205.544999999998</v>
      </c>
      <c r="H202" s="24">
        <f t="shared" si="165"/>
        <v>876655.34500000009</v>
      </c>
      <c r="I202" s="24">
        <f>I91+I96+I99</f>
        <v>29454.860000000001</v>
      </c>
      <c r="J202" s="24">
        <f t="shared" si="166"/>
        <v>906110.20500000007</v>
      </c>
      <c r="K202" s="24">
        <f>K91+K96+K99</f>
        <v>411929.23599999998</v>
      </c>
      <c r="L202" s="24">
        <f t="shared" si="167"/>
        <v>1318039.4410000001</v>
      </c>
      <c r="M202" s="24">
        <f>M91+M96+M99</f>
        <v>259694.75199999998</v>
      </c>
      <c r="N202" s="24">
        <f t="shared" si="168"/>
        <v>1577734.193</v>
      </c>
      <c r="O202" s="24">
        <f>O91+O96+O99</f>
        <v>23358.092000000001</v>
      </c>
      <c r="P202" s="24">
        <f t="shared" si="169"/>
        <v>1601092.2849999999</v>
      </c>
      <c r="Q202" s="24">
        <f>Q91+Q96+Q99</f>
        <v>189218.22500000001</v>
      </c>
      <c r="R202" s="24">
        <f t="shared" si="170"/>
        <v>1790310.51</v>
      </c>
      <c r="S202" s="24">
        <f>S91+S96+S99</f>
        <v>324.98099999999999</v>
      </c>
      <c r="T202" s="24">
        <f t="shared" si="171"/>
        <v>1790635.4909999999</v>
      </c>
      <c r="U202" s="24">
        <f>U91+U96+U99</f>
        <v>0</v>
      </c>
      <c r="V202" s="24">
        <f t="shared" si="172"/>
        <v>1790635.4909999999</v>
      </c>
      <c r="W202" s="24">
        <f>W91+W96+W99</f>
        <v>126607.587</v>
      </c>
      <c r="X202" s="24">
        <f t="shared" si="173"/>
        <v>1917243.078</v>
      </c>
      <c r="Y202" s="24">
        <f>Y91+Y96+Y99</f>
        <v>8111.6289999999999</v>
      </c>
      <c r="Z202" s="24">
        <f t="shared" si="174"/>
        <v>1925354.7069999999</v>
      </c>
      <c r="AA202" s="24">
        <f>AA91+AA96+AA99</f>
        <v>0</v>
      </c>
      <c r="AB202" s="24">
        <f t="shared" si="175"/>
        <v>1925354.7069999999</v>
      </c>
      <c r="AC202" s="24">
        <f>AC91+AC96+AC99</f>
        <v>172034.003</v>
      </c>
      <c r="AD202" s="24">
        <f t="shared" si="142"/>
        <v>2097388.71</v>
      </c>
      <c r="AE202" s="24">
        <f>AE91+AE96+AE99</f>
        <v>1350023</v>
      </c>
      <c r="AF202" s="24">
        <f>AF91+AF96+AF99</f>
        <v>0</v>
      </c>
      <c r="AG202" s="24">
        <f t="shared" si="143"/>
        <v>1350023</v>
      </c>
      <c r="AH202" s="24">
        <f>AH91+AH96+AH99</f>
        <v>122845.276</v>
      </c>
      <c r="AI202" s="24">
        <f t="shared" si="144"/>
        <v>1472868.2760000001</v>
      </c>
      <c r="AJ202" s="24">
        <f>AJ91+AJ96+AJ99</f>
        <v>-351891.95999999996</v>
      </c>
      <c r="AK202" s="24">
        <f t="shared" si="145"/>
        <v>1120976.3160000001</v>
      </c>
      <c r="AL202" s="24">
        <f>AL91+AL96+AL99</f>
        <v>0</v>
      </c>
      <c r="AM202" s="24">
        <f t="shared" si="146"/>
        <v>1120976.3160000001</v>
      </c>
      <c r="AN202" s="24">
        <f>AN91+AN96+AN99</f>
        <v>-32531.488000000012</v>
      </c>
      <c r="AO202" s="24">
        <f t="shared" si="147"/>
        <v>1088444.8280000002</v>
      </c>
      <c r="AP202" s="24">
        <f>AP91+AP96+AP99</f>
        <v>0</v>
      </c>
      <c r="AQ202" s="24">
        <f t="shared" si="148"/>
        <v>1088444.8280000002</v>
      </c>
      <c r="AR202" s="24">
        <f>AR91+AR96+AR99</f>
        <v>0</v>
      </c>
      <c r="AS202" s="24">
        <f t="shared" si="149"/>
        <v>1088444.8280000002</v>
      </c>
      <c r="AT202" s="24">
        <f>AT91+AT96+AT99</f>
        <v>0</v>
      </c>
      <c r="AU202" s="24">
        <f t="shared" si="150"/>
        <v>1088444.8280000002</v>
      </c>
      <c r="AV202" s="24">
        <f>AV91+AV96+AV99</f>
        <v>0</v>
      </c>
      <c r="AW202" s="24">
        <f t="shared" si="151"/>
        <v>1088444.8280000002</v>
      </c>
      <c r="AX202" s="24">
        <f>AX91+AX96+AX99</f>
        <v>-9271.9750000000058</v>
      </c>
      <c r="AY202" s="24">
        <f t="shared" si="152"/>
        <v>1079172.8530000001</v>
      </c>
      <c r="AZ202" s="24">
        <f>AZ91+AZ96+AZ99</f>
        <v>0</v>
      </c>
      <c r="BA202" s="24">
        <f t="shared" si="153"/>
        <v>1079172.8530000001</v>
      </c>
      <c r="BB202" s="24">
        <f>BB91+BB96+BB99</f>
        <v>0</v>
      </c>
      <c r="BC202" s="24">
        <f t="shared" si="154"/>
        <v>1079172.8530000001</v>
      </c>
      <c r="BD202" s="24">
        <f>BD91+BD96+BD99</f>
        <v>1242103.6000000001</v>
      </c>
      <c r="BE202" s="24">
        <f>BE91+BE96+BE99</f>
        <v>0</v>
      </c>
      <c r="BF202" s="24">
        <f t="shared" si="155"/>
        <v>1242103.6000000001</v>
      </c>
      <c r="BG202" s="24">
        <f>BG91+BG96+BG99</f>
        <v>0</v>
      </c>
      <c r="BH202" s="24">
        <f t="shared" si="156"/>
        <v>1242103.6000000001</v>
      </c>
      <c r="BI202" s="24">
        <f>BI91+BI96+BI99</f>
        <v>0</v>
      </c>
      <c r="BJ202" s="24">
        <f t="shared" si="157"/>
        <v>1242103.6000000001</v>
      </c>
      <c r="BK202" s="24">
        <f>BK91+BK96+BK99</f>
        <v>0</v>
      </c>
      <c r="BL202" s="24">
        <f t="shared" si="158"/>
        <v>1242103.6000000001</v>
      </c>
      <c r="BM202" s="24">
        <f>BM91+BM96+BM99</f>
        <v>0</v>
      </c>
      <c r="BN202" s="25">
        <f t="shared" si="159"/>
        <v>1242103.6000000001</v>
      </c>
      <c r="BO202" s="24">
        <f>BO91+BO96+BO99</f>
        <v>0</v>
      </c>
      <c r="BP202" s="24">
        <f t="shared" si="160"/>
        <v>1242103.6000000001</v>
      </c>
      <c r="BQ202" s="24">
        <f>BQ91+BQ96+BQ99</f>
        <v>0</v>
      </c>
      <c r="BR202" s="24">
        <f t="shared" si="161"/>
        <v>1242103.6000000001</v>
      </c>
      <c r="BS202" s="24">
        <f>BS91+BS96+BS99</f>
        <v>0</v>
      </c>
      <c r="BT202" s="24">
        <f t="shared" si="162"/>
        <v>1242103.6000000001</v>
      </c>
      <c r="BU202" s="24">
        <f>BU91+BU96+BU99</f>
        <v>0</v>
      </c>
      <c r="BV202" s="24">
        <f t="shared" si="163"/>
        <v>1242103.6000000001</v>
      </c>
      <c r="BY202" s="39"/>
    </row>
    <row r="203" ht="17.25" customHeight="1">
      <c r="A203" s="20"/>
      <c r="B203" s="37" t="s">
        <v>276</v>
      </c>
      <c r="C203" s="37"/>
      <c r="D203" s="24">
        <f>D123+D124+D133+D134+D135+D136+D137+D138+D142+D146</f>
        <v>715952.79999999993</v>
      </c>
      <c r="E203" s="24">
        <f>E123+E124+E133+E134+E135+E136+E137+E138+E142+E146</f>
        <v>-51425.779000000002</v>
      </c>
      <c r="F203" s="24">
        <f t="shared" si="164"/>
        <v>664527.02099999995</v>
      </c>
      <c r="G203" s="24">
        <f>G123+G124+G133+G134+G135+G136+G137+G138+G142+G146+G150+G151+G152</f>
        <v>-152281.30100000001</v>
      </c>
      <c r="H203" s="24">
        <f t="shared" si="165"/>
        <v>512245.71999999997</v>
      </c>
      <c r="I203" s="24">
        <f>I123+I124+I133+I134+I135+I136+I137+I138+I142+I146+I150+I151+I152</f>
        <v>0</v>
      </c>
      <c r="J203" s="24">
        <f t="shared" si="166"/>
        <v>512245.71999999997</v>
      </c>
      <c r="K203" s="24">
        <f>K123+K124+K133+K134+K135+K136+K137+K138+K142+K146+K150+K151+K152</f>
        <v>-122863.94300000001</v>
      </c>
      <c r="L203" s="24">
        <f t="shared" si="167"/>
        <v>389381.77699999994</v>
      </c>
      <c r="M203" s="24">
        <f>M123+M124+M133+M134+M135+M136+M137+M138+M142+M146+M150+M151+M152</f>
        <v>-5338.8189999999995</v>
      </c>
      <c r="N203" s="24">
        <f t="shared" si="168"/>
        <v>384042.95799999993</v>
      </c>
      <c r="O203" s="24">
        <f>O123+O124+O133+O134+O135+O136+O137+O138+O142+O146+O150+O151+O152</f>
        <v>-12.193</v>
      </c>
      <c r="P203" s="24">
        <f t="shared" si="169"/>
        <v>384030.7649999999</v>
      </c>
      <c r="Q203" s="24">
        <f>Q123+Q124+Q133+Q134+Q135+Q136+Q137+Q138+Q142+Q146+Q150+Q151+Q152+Q153</f>
        <v>-9784.8029999999999</v>
      </c>
      <c r="R203" s="24">
        <f t="shared" si="170"/>
        <v>374245.96199999988</v>
      </c>
      <c r="S203" s="24">
        <f>S123+S124+S133+S134+S135+S136+S137+S138+S142+S146+S150+S151+S152+S153</f>
        <v>0</v>
      </c>
      <c r="T203" s="24">
        <f t="shared" si="171"/>
        <v>374245.96199999988</v>
      </c>
      <c r="U203" s="24">
        <f>U123+U124+U133+U134+U135+U136+U137+U138+U142+U146+U150+U151+U152+U153</f>
        <v>0</v>
      </c>
      <c r="V203" s="24">
        <f t="shared" si="172"/>
        <v>374245.96199999988</v>
      </c>
      <c r="W203" s="24">
        <f>W123+W124+W133+W134+W135+W136+W137+W138+W142+W146+W150+W151+W152+W153</f>
        <v>-68386.800000000003</v>
      </c>
      <c r="X203" s="24">
        <f t="shared" si="173"/>
        <v>305859.16199999989</v>
      </c>
      <c r="Y203" s="24">
        <f>Y123+Y124+Y133+Y134+Y135+Y136+Y137+Y138+Y142+Y146+Y150+Y151+Y152+Y153</f>
        <v>0</v>
      </c>
      <c r="Z203" s="24">
        <f t="shared" si="174"/>
        <v>305859.16199999989</v>
      </c>
      <c r="AA203" s="24">
        <f>AA123+AA124+AA133+AA134+AA135+AA136+AA137+AA138+AA142+AA146+AA150+AA151+AA152+AA153</f>
        <v>0</v>
      </c>
      <c r="AB203" s="24">
        <f t="shared" si="175"/>
        <v>305859.16199999989</v>
      </c>
      <c r="AC203" s="24">
        <f>AC123+AC124+AC133+AC134+AC135+AC136+AC137+AC138+AC142+AC146+AC150+AC151+AC152+AC153</f>
        <v>0</v>
      </c>
      <c r="AD203" s="24">
        <f t="shared" si="142"/>
        <v>305859.16199999989</v>
      </c>
      <c r="AE203" s="24">
        <f>AE123+AE124+AE133+AE134+AE135+AE136+AE137+AE138+AE142+AE146</f>
        <v>128111.79999999999</v>
      </c>
      <c r="AF203" s="24">
        <f>AF123+AF124+AF133+AF134+AF135+AF136+AF137+AF138+AF142+AF146</f>
        <v>67940.256999999998</v>
      </c>
      <c r="AG203" s="24">
        <f t="shared" si="143"/>
        <v>196052.05699999997</v>
      </c>
      <c r="AH203" s="24">
        <f>AH123+AH124+AH133+AH134+AH135+AH136+AH137+AH138+AH142+AH146+AH150+AH151+AH152</f>
        <v>200000</v>
      </c>
      <c r="AI203" s="24">
        <f t="shared" si="144"/>
        <v>396052.05699999997</v>
      </c>
      <c r="AJ203" s="24">
        <f>AJ123+AJ124+AJ133+AJ134+AJ135+AJ136+AJ137+AJ138+AJ142+AJ146+AJ150+AJ151+AJ152</f>
        <v>123523.57000000001</v>
      </c>
      <c r="AK203" s="24">
        <f t="shared" si="145"/>
        <v>519575.62699999998</v>
      </c>
      <c r="AL203" s="24">
        <f>AL123+AL124+AL133+AL134+AL135+AL136+AL137+AL138+AL142+AL146+AL150+AL151+AL152</f>
        <v>0</v>
      </c>
      <c r="AM203" s="24">
        <f t="shared" si="146"/>
        <v>519575.62699999998</v>
      </c>
      <c r="AN203" s="24">
        <f>AN123+AN124+AN133+AN134+AN135+AN136+AN137+AN138+AN142+AN146+AN150+AN151+AN152</f>
        <v>1914</v>
      </c>
      <c r="AO203" s="24">
        <f t="shared" si="147"/>
        <v>521489.62699999998</v>
      </c>
      <c r="AP203" s="24">
        <f>AP123+AP124+AP133+AP134+AP135+AP136+AP137+AP138+AP142+AP146+AP150+AP151+AP152</f>
        <v>0</v>
      </c>
      <c r="AQ203" s="24">
        <f t="shared" si="148"/>
        <v>521489.62699999998</v>
      </c>
      <c r="AR203" s="24">
        <f>AR123+AR124+AR133+AR134+AR135+AR136+AR137+AR138+AR142+AR146+AR150+AR151+AR152+AR153</f>
        <v>547420.96100000001</v>
      </c>
      <c r="AS203" s="24">
        <f t="shared" si="149"/>
        <v>1068910.588</v>
      </c>
      <c r="AT203" s="24">
        <f>AT123+AT124+AT133+AT134+AT135+AT136+AT137+AT138+AT142+AT146+AT150+AT151+AT152+AT153</f>
        <v>-579.10000000000002</v>
      </c>
      <c r="AU203" s="24">
        <f t="shared" si="150"/>
        <v>1068331.4879999999</v>
      </c>
      <c r="AV203" s="24">
        <f>AV123+AV124+AV133+AV134+AV135+AV136+AV137+AV138+AV142+AV146+AV150+AV151+AV152+AV153</f>
        <v>0</v>
      </c>
      <c r="AW203" s="24">
        <f t="shared" si="151"/>
        <v>1068331.4879999999</v>
      </c>
      <c r="AX203" s="24">
        <f>AX123+AX124+AX133+AX134+AX135+AX136+AX137+AX138+AX142+AX146+AX150+AX151+AX152+AX153</f>
        <v>40832.110999999997</v>
      </c>
      <c r="AY203" s="24">
        <f t="shared" si="152"/>
        <v>1109163.5989999999</v>
      </c>
      <c r="AZ203" s="24">
        <f>AZ123+AZ124+AZ133+AZ134+AZ135+AZ136+AZ137+AZ138+AZ142+AZ146+AZ150+AZ151+AZ152+AZ153</f>
        <v>0</v>
      </c>
      <c r="BA203" s="24">
        <f t="shared" si="153"/>
        <v>1109163.5989999999</v>
      </c>
      <c r="BB203" s="24">
        <f>BB123+BB124+BB133+BB134+BB135+BB136+BB137+BB138+BB142+BB146+BB150+BB151+BB152+BB153</f>
        <v>0</v>
      </c>
      <c r="BC203" s="24">
        <f t="shared" si="154"/>
        <v>1109163.5989999999</v>
      </c>
      <c r="BD203" s="24">
        <f>BD123+BD124+BD133+BD134+BD135+BD136+BD137+BD138+BD142+BD146</f>
        <v>10393.299999999999</v>
      </c>
      <c r="BE203" s="24">
        <f>BE123+BE124+BE133+BE134+BE135+BE136+BE137+BE138+BE142+BE146</f>
        <v>0</v>
      </c>
      <c r="BF203" s="24">
        <f t="shared" si="155"/>
        <v>10393.299999999999</v>
      </c>
      <c r="BG203" s="24">
        <f>BG123+BG124+BG133+BG134+BG135+BG136+BG137+BG138+BG142+BG146+BG150+BG151+BG152</f>
        <v>0</v>
      </c>
      <c r="BH203" s="24">
        <f t="shared" si="156"/>
        <v>10393.299999999999</v>
      </c>
      <c r="BI203" s="24">
        <f>BI123+BI124+BI133+BI134+BI135+BI136+BI137+BI138+BI142+BI146+BI150+BI151+BI152</f>
        <v>0</v>
      </c>
      <c r="BJ203" s="24">
        <f t="shared" si="157"/>
        <v>10393.299999999999</v>
      </c>
      <c r="BK203" s="24">
        <f>BK123+BK124+BK133+BK134+BK135+BK136+BK137+BK138+BK142+BK146+BK150+BK151+BK152</f>
        <v>0</v>
      </c>
      <c r="BL203" s="24">
        <f t="shared" si="158"/>
        <v>10393.299999999999</v>
      </c>
      <c r="BM203" s="24">
        <f>BM123+BM124+BM133+BM134+BM135+BM136+BM137+BM138+BM142+BM146+BM150+BM151+BM152+BM153</f>
        <v>0</v>
      </c>
      <c r="BN203" s="25">
        <f t="shared" si="159"/>
        <v>10393.299999999999</v>
      </c>
      <c r="BO203" s="24">
        <f>BO123+BO124+BO133+BO134+BO135+BO136+BO137+BO138+BO142+BO146+BO150+BO151+BO152+BO153</f>
        <v>0</v>
      </c>
      <c r="BP203" s="24">
        <f t="shared" si="160"/>
        <v>10393.299999999999</v>
      </c>
      <c r="BQ203" s="24">
        <f>BQ123+BQ124+BQ133+BQ134+BQ135+BQ136+BQ137+BQ138+BQ142+BQ146+BQ150+BQ151+BQ152+BQ153</f>
        <v>27554.688999999998</v>
      </c>
      <c r="BR203" s="24">
        <f t="shared" si="161"/>
        <v>37947.989000000001</v>
      </c>
      <c r="BS203" s="24">
        <f>BS123+BS124+BS133+BS134+BS135+BS136+BS137+BS138+BS142+BS146+BS150+BS151+BS152+BS153</f>
        <v>0</v>
      </c>
      <c r="BT203" s="24">
        <f t="shared" si="162"/>
        <v>37947.989000000001</v>
      </c>
      <c r="BU203" s="24">
        <f>BU123+BU124+BU133+BU134+BU135+BU136+BU137+BU138+BU142+BU146+BU150+BU151+BU152+BU153</f>
        <v>0</v>
      </c>
      <c r="BV203" s="24">
        <f t="shared" si="163"/>
        <v>37947.989000000001</v>
      </c>
      <c r="BY203" s="39"/>
    </row>
    <row r="204" ht="12.75" hidden="1" customHeight="1">
      <c r="A204" s="41"/>
      <c r="B204" s="43" t="s">
        <v>200</v>
      </c>
      <c r="C204" s="43"/>
      <c r="D204" s="48">
        <f>D162</f>
        <v>1087961.7</v>
      </c>
      <c r="E204" s="46">
        <f>E162</f>
        <v>-17300.919000000002</v>
      </c>
      <c r="F204" s="46">
        <f t="shared" si="164"/>
        <v>1070660.781</v>
      </c>
      <c r="G204" s="46">
        <f>G162</f>
        <v>-1070660.781</v>
      </c>
      <c r="H204" s="46">
        <f t="shared" si="165"/>
        <v>0</v>
      </c>
      <c r="I204" s="46">
        <f>I162</f>
        <v>0</v>
      </c>
      <c r="J204" s="46">
        <f t="shared" si="166"/>
        <v>0</v>
      </c>
      <c r="K204" s="46">
        <f>K162</f>
        <v>0</v>
      </c>
      <c r="L204" s="46">
        <f t="shared" si="167"/>
        <v>0</v>
      </c>
      <c r="M204" s="46">
        <f>M162</f>
        <v>0</v>
      </c>
      <c r="N204" s="46">
        <f t="shared" si="168"/>
        <v>0</v>
      </c>
      <c r="O204" s="46">
        <f>O162</f>
        <v>0</v>
      </c>
      <c r="P204" s="46">
        <f t="shared" si="169"/>
        <v>0</v>
      </c>
      <c r="Q204" s="46">
        <f>Q162</f>
        <v>0</v>
      </c>
      <c r="R204" s="46">
        <f t="shared" si="170"/>
        <v>0</v>
      </c>
      <c r="S204" s="46">
        <f>S162</f>
        <v>0</v>
      </c>
      <c r="T204" s="46">
        <f t="shared" si="171"/>
        <v>0</v>
      </c>
      <c r="U204" s="46">
        <f>U162</f>
        <v>0</v>
      </c>
      <c r="V204" s="46">
        <f t="shared" si="172"/>
        <v>0</v>
      </c>
      <c r="W204" s="47">
        <f>W162</f>
        <v>0</v>
      </c>
      <c r="X204" s="46">
        <f t="shared" si="173"/>
        <v>0</v>
      </c>
      <c r="Y204" s="24">
        <f>Y162</f>
        <v>0</v>
      </c>
      <c r="Z204" s="46">
        <f t="shared" si="174"/>
        <v>0</v>
      </c>
      <c r="AA204" s="24">
        <f>AA162</f>
        <v>0</v>
      </c>
      <c r="AB204" s="46">
        <f t="shared" si="175"/>
        <v>0</v>
      </c>
      <c r="AC204" s="47">
        <f>AC162</f>
        <v>0</v>
      </c>
      <c r="AD204" s="46">
        <f t="shared" si="142"/>
        <v>0</v>
      </c>
      <c r="AE204" s="48">
        <f>AE162</f>
        <v>375557.5</v>
      </c>
      <c r="AF204" s="46">
        <f>AF162</f>
        <v>-4508.25</v>
      </c>
      <c r="AG204" s="46">
        <f t="shared" si="143"/>
        <v>371049.25</v>
      </c>
      <c r="AH204" s="46">
        <f>AH162</f>
        <v>-371049.25</v>
      </c>
      <c r="AI204" s="46">
        <f t="shared" si="144"/>
        <v>0</v>
      </c>
      <c r="AJ204" s="46">
        <f>AJ162</f>
        <v>0</v>
      </c>
      <c r="AK204" s="46">
        <f t="shared" si="145"/>
        <v>0</v>
      </c>
      <c r="AL204" s="46">
        <f>AL162</f>
        <v>0</v>
      </c>
      <c r="AM204" s="46">
        <f t="shared" si="146"/>
        <v>0</v>
      </c>
      <c r="AN204" s="46">
        <f>AN162</f>
        <v>0</v>
      </c>
      <c r="AO204" s="46">
        <f t="shared" si="147"/>
        <v>0</v>
      </c>
      <c r="AP204" s="46">
        <f>AP162</f>
        <v>0</v>
      </c>
      <c r="AQ204" s="46">
        <f t="shared" si="148"/>
        <v>0</v>
      </c>
      <c r="AR204" s="46">
        <f>AR162</f>
        <v>0</v>
      </c>
      <c r="AS204" s="46">
        <f t="shared" si="149"/>
        <v>0</v>
      </c>
      <c r="AT204" s="46">
        <f>AT162</f>
        <v>0</v>
      </c>
      <c r="AU204" s="46">
        <f t="shared" si="150"/>
        <v>0</v>
      </c>
      <c r="AV204" s="46">
        <f>AV162</f>
        <v>0</v>
      </c>
      <c r="AW204" s="46">
        <f t="shared" si="151"/>
        <v>0</v>
      </c>
      <c r="AX204" s="47">
        <f>AX162</f>
        <v>0</v>
      </c>
      <c r="AY204" s="46">
        <f t="shared" si="152"/>
        <v>0</v>
      </c>
      <c r="AZ204" s="24">
        <f>AZ162</f>
        <v>0</v>
      </c>
      <c r="BA204" s="46">
        <f t="shared" si="153"/>
        <v>0</v>
      </c>
      <c r="BB204" s="47">
        <f>BB162</f>
        <v>0</v>
      </c>
      <c r="BC204" s="46">
        <f t="shared" si="154"/>
        <v>0</v>
      </c>
      <c r="BD204" s="48">
        <f>BD162</f>
        <v>0</v>
      </c>
      <c r="BE204" s="48">
        <f>BE162</f>
        <v>0</v>
      </c>
      <c r="BF204" s="46">
        <f t="shared" si="155"/>
        <v>0</v>
      </c>
      <c r="BG204" s="46">
        <f>BG162</f>
        <v>0</v>
      </c>
      <c r="BH204" s="46">
        <f t="shared" si="156"/>
        <v>0</v>
      </c>
      <c r="BI204" s="46">
        <f>BI162</f>
        <v>0</v>
      </c>
      <c r="BJ204" s="46">
        <f t="shared" si="157"/>
        <v>0</v>
      </c>
      <c r="BK204" s="46">
        <f>BK162</f>
        <v>0</v>
      </c>
      <c r="BL204" s="46">
        <f t="shared" si="158"/>
        <v>0</v>
      </c>
      <c r="BM204" s="46">
        <f>BM162</f>
        <v>0</v>
      </c>
      <c r="BN204" s="49">
        <f t="shared" si="159"/>
        <v>0</v>
      </c>
      <c r="BO204" s="46">
        <f>BO162</f>
        <v>0</v>
      </c>
      <c r="BP204" s="46">
        <f t="shared" si="160"/>
        <v>0</v>
      </c>
      <c r="BQ204" s="47">
        <f>BQ162</f>
        <v>0</v>
      </c>
      <c r="BR204" s="46">
        <f t="shared" si="161"/>
        <v>0</v>
      </c>
      <c r="BS204" s="24">
        <f>BS162</f>
        <v>0</v>
      </c>
      <c r="BT204" s="46">
        <f t="shared" si="162"/>
        <v>0</v>
      </c>
      <c r="BU204" s="47">
        <f>BU162</f>
        <v>0</v>
      </c>
      <c r="BV204" s="46">
        <f t="shared" si="163"/>
        <v>0</v>
      </c>
      <c r="BX204" s="51" t="s">
        <v>33</v>
      </c>
    </row>
    <row r="205" ht="17.25">
      <c r="A205" s="20"/>
      <c r="B205" s="88" t="s">
        <v>95</v>
      </c>
      <c r="C205" s="88"/>
      <c r="D205" s="24">
        <f>D81+D88+D89</f>
        <v>10268</v>
      </c>
      <c r="E205" s="24">
        <f>E81+E88+E89</f>
        <v>0</v>
      </c>
      <c r="F205" s="24">
        <f t="shared" si="164"/>
        <v>10268</v>
      </c>
      <c r="G205" s="24">
        <f>G81+G88+G89+G127</f>
        <v>16357</v>
      </c>
      <c r="H205" s="24">
        <f t="shared" si="165"/>
        <v>26625</v>
      </c>
      <c r="I205" s="24">
        <f>I81+I88+I89+I127</f>
        <v>0</v>
      </c>
      <c r="J205" s="24">
        <f t="shared" si="166"/>
        <v>26625</v>
      </c>
      <c r="K205" s="24">
        <f>K81+K88+K89+K127</f>
        <v>-8990</v>
      </c>
      <c r="L205" s="24">
        <f t="shared" si="167"/>
        <v>17635</v>
      </c>
      <c r="M205" s="24">
        <f>M81+M88+M89+M127</f>
        <v>0</v>
      </c>
      <c r="N205" s="24">
        <f t="shared" si="168"/>
        <v>17635</v>
      </c>
      <c r="O205" s="24">
        <f>O81+O88+O89+O127</f>
        <v>0</v>
      </c>
      <c r="P205" s="24">
        <f t="shared" si="169"/>
        <v>17635</v>
      </c>
      <c r="Q205" s="24">
        <f>Q81+Q88+Q89+Q127+Q117</f>
        <v>23600</v>
      </c>
      <c r="R205" s="24">
        <f t="shared" si="170"/>
        <v>41235</v>
      </c>
      <c r="S205" s="24">
        <f>S81+S88+S89+S127+S117</f>
        <v>0</v>
      </c>
      <c r="T205" s="24">
        <f t="shared" si="171"/>
        <v>41235</v>
      </c>
      <c r="U205" s="24">
        <f>U81+U88+U89+U127+U117</f>
        <v>0</v>
      </c>
      <c r="V205" s="24">
        <f t="shared" si="172"/>
        <v>41235</v>
      </c>
      <c r="W205" s="24">
        <f>W81+W88+W89+W127+W117</f>
        <v>0</v>
      </c>
      <c r="X205" s="24">
        <f t="shared" si="173"/>
        <v>41235</v>
      </c>
      <c r="Y205" s="24">
        <f>Y81+Y88+Y89+Y127+Y117</f>
        <v>0</v>
      </c>
      <c r="Z205" s="24">
        <f t="shared" si="174"/>
        <v>41235</v>
      </c>
      <c r="AA205" s="24">
        <f>AA81+AA88+AA89+AA127+AA117</f>
        <v>0</v>
      </c>
      <c r="AB205" s="24">
        <f t="shared" si="175"/>
        <v>41235</v>
      </c>
      <c r="AC205" s="24">
        <f>AC81+AC88+AC89+AC127+AC117</f>
        <v>-4301.4799999999996</v>
      </c>
      <c r="AD205" s="24">
        <f t="shared" si="142"/>
        <v>36933.520000000004</v>
      </c>
      <c r="AE205" s="24">
        <f>AE81+AE88+AE89</f>
        <v>0</v>
      </c>
      <c r="AF205" s="24">
        <f>AF81+AF88+AF89</f>
        <v>0</v>
      </c>
      <c r="AG205" s="24">
        <f t="shared" si="143"/>
        <v>0</v>
      </c>
      <c r="AH205" s="24">
        <f>AH81+AH88+AH89+AH127</f>
        <v>0</v>
      </c>
      <c r="AI205" s="24">
        <f t="shared" si="144"/>
        <v>0</v>
      </c>
      <c r="AJ205" s="24">
        <f>AJ81+AJ88+AJ89+AJ127</f>
        <v>8990</v>
      </c>
      <c r="AK205" s="24">
        <f t="shared" si="145"/>
        <v>8990</v>
      </c>
      <c r="AL205" s="24">
        <f>AL81+AL88+AL89+AL127</f>
        <v>0</v>
      </c>
      <c r="AM205" s="24">
        <f t="shared" si="146"/>
        <v>8990</v>
      </c>
      <c r="AN205" s="24">
        <f>AN81+AN88+AN89+AN127</f>
        <v>0</v>
      </c>
      <c r="AO205" s="24">
        <f t="shared" si="147"/>
        <v>8990</v>
      </c>
      <c r="AP205" s="24">
        <f>AP81+AP88+AP89+AP127</f>
        <v>0</v>
      </c>
      <c r="AQ205" s="24">
        <f t="shared" si="148"/>
        <v>8990</v>
      </c>
      <c r="AR205" s="24">
        <f>AR81+AR88+AR89+AR127+AR117</f>
        <v>0</v>
      </c>
      <c r="AS205" s="24">
        <f t="shared" si="149"/>
        <v>8990</v>
      </c>
      <c r="AT205" s="24">
        <f>AT81+AT88+AT89+AT127+AT117</f>
        <v>0</v>
      </c>
      <c r="AU205" s="24">
        <f t="shared" si="150"/>
        <v>8990</v>
      </c>
      <c r="AV205" s="24">
        <f>AV81+AV88+AV89+AV127+AV117</f>
        <v>0</v>
      </c>
      <c r="AW205" s="24">
        <f t="shared" si="151"/>
        <v>8990</v>
      </c>
      <c r="AX205" s="24">
        <f>AX81+AX88+AX89+AX127+AX117</f>
        <v>0</v>
      </c>
      <c r="AY205" s="24">
        <f t="shared" si="152"/>
        <v>8990</v>
      </c>
      <c r="AZ205" s="24">
        <f>AZ81+AZ88+AZ89+AZ127+AZ117</f>
        <v>0</v>
      </c>
      <c r="BA205" s="24">
        <f t="shared" si="153"/>
        <v>8990</v>
      </c>
      <c r="BB205" s="24">
        <f>BB81+BB88+BB89+BB127+BB117</f>
        <v>0</v>
      </c>
      <c r="BC205" s="24">
        <f t="shared" si="154"/>
        <v>8990</v>
      </c>
      <c r="BD205" s="24">
        <f>BD81+BD88+BD89</f>
        <v>0</v>
      </c>
      <c r="BE205" s="24">
        <f>BE81+BE88+BE89</f>
        <v>0</v>
      </c>
      <c r="BF205" s="24">
        <f t="shared" si="155"/>
        <v>0</v>
      </c>
      <c r="BG205" s="24">
        <f>BG81+BG88+BG89+BG127</f>
        <v>0</v>
      </c>
      <c r="BH205" s="24">
        <f t="shared" si="156"/>
        <v>0</v>
      </c>
      <c r="BI205" s="24">
        <f>BI81+BI88+BI89+BI127</f>
        <v>0</v>
      </c>
      <c r="BJ205" s="24">
        <f t="shared" si="157"/>
        <v>0</v>
      </c>
      <c r="BK205" s="24">
        <f>BK81+BK88+BK89+BK127</f>
        <v>0</v>
      </c>
      <c r="BL205" s="24">
        <f t="shared" si="158"/>
        <v>0</v>
      </c>
      <c r="BM205" s="24">
        <f>BM81+BM88+BM89+BM127+BM117</f>
        <v>0</v>
      </c>
      <c r="BN205" s="25">
        <f t="shared" si="159"/>
        <v>0</v>
      </c>
      <c r="BO205" s="24">
        <f>BO81+BO88+BO89+BO127+BO117</f>
        <v>0</v>
      </c>
      <c r="BP205" s="24">
        <f t="shared" si="160"/>
        <v>0</v>
      </c>
      <c r="BQ205" s="24">
        <f>BQ81+BQ88+BQ89+BQ127+BQ117</f>
        <v>0</v>
      </c>
      <c r="BR205" s="24">
        <f t="shared" si="161"/>
        <v>0</v>
      </c>
      <c r="BS205" s="24">
        <f>BS81+BS88+BS89+BS127+BS117</f>
        <v>0</v>
      </c>
      <c r="BT205" s="24">
        <f t="shared" si="162"/>
        <v>0</v>
      </c>
      <c r="BU205" s="24">
        <f>BU81+BU88+BU89+BU127+BU117</f>
        <v>0</v>
      </c>
      <c r="BV205" s="24">
        <f t="shared" si="163"/>
        <v>0</v>
      </c>
    </row>
    <row r="206" ht="17.25"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>
        <f>Q193-Q200-Q201-Q202-Q203-Q204-Q205</f>
        <v>-1.4551915228366852e-11</v>
      </c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  <c r="BB206" s="89"/>
      <c r="BC206" s="89"/>
      <c r="BD206" s="89"/>
      <c r="BE206" s="89"/>
      <c r="BF206" s="89"/>
      <c r="BG206" s="89"/>
      <c r="BH206" s="89"/>
      <c r="BI206" s="89"/>
      <c r="BJ206" s="89"/>
      <c r="BK206" s="89"/>
      <c r="BL206" s="89"/>
      <c r="BM206" s="89"/>
      <c r="BN206" s="89"/>
      <c r="BO206" s="89"/>
      <c r="BP206" s="89"/>
      <c r="BQ206" s="89"/>
      <c r="BR206" s="89"/>
      <c r="BS206" s="89"/>
      <c r="BT206" s="89"/>
      <c r="BU206" s="89"/>
      <c r="BV206" s="89"/>
    </row>
    <row r="207" ht="12.75"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  <c r="BB207" s="89"/>
      <c r="BC207" s="89"/>
      <c r="BD207" s="89"/>
      <c r="BE207" s="89"/>
      <c r="BF207" s="89"/>
      <c r="BG207" s="89"/>
      <c r="BH207" s="89"/>
      <c r="BI207" s="89"/>
      <c r="BJ207" s="89"/>
      <c r="BK207" s="89"/>
      <c r="BL207" s="89"/>
      <c r="BM207" s="89"/>
      <c r="BN207" s="89"/>
      <c r="BO207" s="89"/>
      <c r="BP207" s="89"/>
      <c r="BQ207" s="89"/>
      <c r="BR207" s="89"/>
      <c r="BS207" s="89"/>
      <c r="BT207" s="89"/>
      <c r="BU207" s="89"/>
      <c r="BV207" s="89"/>
    </row>
    <row r="210" ht="17.25">
      <c r="B210" s="2" t="s">
        <v>277</v>
      </c>
    </row>
  </sheetData>
  <autoFilter ref="A15:BY206">
    <filterColumn colId="75">
      <filters blank="1"/>
    </filterColumn>
  </autoFilter>
  <mergeCells count="100">
    <mergeCell ref="A10:BV10"/>
    <mergeCell ref="A11:BV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AZ14:AZ15"/>
    <mergeCell ref="BA14:BA15"/>
    <mergeCell ref="BB14:BB15"/>
    <mergeCell ref="BC14:BC15"/>
    <mergeCell ref="BD14:BD15"/>
    <mergeCell ref="BE14:BE15"/>
    <mergeCell ref="BF14:BF15"/>
    <mergeCell ref="BG14:BG15"/>
    <mergeCell ref="BH14:BH15"/>
    <mergeCell ref="BI14:BI15"/>
    <mergeCell ref="BJ14:BJ15"/>
    <mergeCell ref="BK14:BK15"/>
    <mergeCell ref="BL14:BL15"/>
    <mergeCell ref="BM14:BM15"/>
    <mergeCell ref="BN14:BN15"/>
    <mergeCell ref="BO14:BO15"/>
    <mergeCell ref="BP14:BP15"/>
    <mergeCell ref="BQ14:BQ15"/>
    <mergeCell ref="BR14:BR15"/>
    <mergeCell ref="BS14:BS15"/>
    <mergeCell ref="BT14:BT15"/>
    <mergeCell ref="BU14:BU15"/>
    <mergeCell ref="BV14:BV15"/>
    <mergeCell ref="A24:A25"/>
    <mergeCell ref="B24:B25"/>
    <mergeCell ref="A29:A30"/>
    <mergeCell ref="B29:B30"/>
    <mergeCell ref="A35:A44"/>
    <mergeCell ref="A50:A51"/>
    <mergeCell ref="B50:B51"/>
    <mergeCell ref="A52:A53"/>
    <mergeCell ref="B52:B53"/>
    <mergeCell ref="A54:A55"/>
    <mergeCell ref="B54:B55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</mergeCells>
  <printOptions headings="0" gridLines="0"/>
  <pageMargins left="0.19685039370078738" right="0.19685039370078738" top="0.19685039370078738" bottom="0.47244094488188981" header="0.51181102362204689" footer="0.19652777777777802"/>
  <pageSetup paperSize="9" scale="63" firstPageNumber="1" fitToWidth="1" fitToHeight="0" pageOrder="downThenOver" orientation="portrait" usePrinterDefaults="1" blackAndWhite="0" draft="0" cellComments="none" useFirstPageNumber="1" errors="displayed" horizontalDpi="300" verticalDpi="3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Департамент финансов администрации г.Перми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Катцина Анна Владиславовна</dc:creator>
  <dc:description/>
  <dc:language>ru-RU</dc:language>
  <cp:revision>45</cp:revision>
  <dcterms:created xsi:type="dcterms:W3CDTF">2014-02-04T08:37:28Z</dcterms:created>
  <dcterms:modified xsi:type="dcterms:W3CDTF">2024-11-26T09:33:48Z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