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025-2027" sheetId="1" state="visible" r:id="rId1"/>
  </sheets>
  <definedNames>
    <definedName name="_xlnm._FilterDatabase" localSheetId="0" hidden="1">'2025-2027'!$A$14:$U$160</definedName>
    <definedName name="Print_Titles" localSheetId="0" hidden="0">'2025-2027'!$13:$14</definedName>
    <definedName name="_xlnm.Print_Area" localSheetId="0" hidden="0">'2025-2027'!$A$1:$R$160</definedName>
    <definedName name="_xlnm._FilterDatabase" localSheetId="0" hidden="1">'2025-2027'!$A$14:$U$160</definedName>
  </definedNames>
  <calcPr/>
</workbook>
</file>

<file path=xl/sharedStrings.xml><?xml version="1.0" encoding="utf-8"?>
<sst xmlns="http://schemas.openxmlformats.org/spreadsheetml/2006/main" count="243" uniqueCount="243">
  <si>
    <t xml:space="preserve">ПРИЛОЖЕНИЕ 3</t>
  </si>
  <si>
    <t xml:space="preserve">к решению</t>
  </si>
  <si>
    <t xml:space="preserve">Пермской городской Думы</t>
  </si>
  <si>
    <t xml:space="preserve">от 17.12.2024 № 218</t>
  </si>
  <si>
    <t>ПЕРЕЧЕНЬ</t>
  </si>
  <si>
    <t xml:space="preserve">объектов капитального строительства муниципальной собственности и объектов недвижимого имущества, приобретаемых в муниципальную собственность, на 2025 год и на плановый период 2026 и 2027 годов</t>
  </si>
  <si>
    <t xml:space="preserve">тыс. руб.</t>
  </si>
  <si>
    <t xml:space="preserve">№ п/п</t>
  </si>
  <si>
    <t>Объект</t>
  </si>
  <si>
    <t>Исполнитель</t>
  </si>
  <si>
    <t xml:space="preserve">2025 год</t>
  </si>
  <si>
    <t>Поправки</t>
  </si>
  <si>
    <t xml:space="preserve">Изменения февраль</t>
  </si>
  <si>
    <t xml:space="preserve">2026 год</t>
  </si>
  <si>
    <t xml:space="preserve">2027 год</t>
  </si>
  <si>
    <t>Образование</t>
  </si>
  <si>
    <t>.</t>
  </si>
  <si>
    <t xml:space="preserve">в том числе:</t>
  </si>
  <si>
    <t xml:space="preserve">местный бюджет</t>
  </si>
  <si>
    <t>0</t>
  </si>
  <si>
    <t xml:space="preserve">бюджет Пермского края</t>
  </si>
  <si>
    <t xml:space="preserve">безвозмездные поступления</t>
  </si>
  <si>
    <t>1.</t>
  </si>
  <si>
    <t xml:space="preserve">Строительство здания общеобразовательного учреждения в Ленинском районе города Перми</t>
  </si>
  <si>
    <t xml:space="preserve">Управление капитального строительства</t>
  </si>
  <si>
    <t>0720141970</t>
  </si>
  <si>
    <t>07201SH070</t>
  </si>
  <si>
    <t>2.</t>
  </si>
  <si>
    <t xml:space="preserve">Строительство здания общеобразовательного учреждения в Индустриальном районе города Перми</t>
  </si>
  <si>
    <t xml:space="preserve">Департамент образования</t>
  </si>
  <si>
    <t>0720142550</t>
  </si>
  <si>
    <t>3.</t>
  </si>
  <si>
    <t xml:space="preserve">Строительство нового корпуса МАОУ «Инженерная школа» г. Перми по ул. Академика Веденеева</t>
  </si>
  <si>
    <t>0720141680</t>
  </si>
  <si>
    <t>4.</t>
  </si>
  <si>
    <t xml:space="preserve">Реконструкция здания по ул. Уральской, 110 для размещения общеобразовательной организации г. Перми</t>
  </si>
  <si>
    <t>0720143360</t>
  </si>
  <si>
    <t>5.</t>
  </si>
  <si>
    <t xml:space="preserve">Строительство спортивного зала МАОУ «СОШ № 79» г. Перми</t>
  </si>
  <si>
    <t>0730142640</t>
  </si>
  <si>
    <t>6.</t>
  </si>
  <si>
    <t xml:space="preserve">Строительство спортивного зала МАОУ «СОШ № 81» г. Перми</t>
  </si>
  <si>
    <t>0730143510</t>
  </si>
  <si>
    <t>7.</t>
  </si>
  <si>
    <t xml:space="preserve">Строительство здания общеобразовательного учреждения по адресу: г. Пермь, ул. Ветлужская</t>
  </si>
  <si>
    <t>0720141660</t>
  </si>
  <si>
    <t>8.</t>
  </si>
  <si>
    <t xml:space="preserve">Реконструкция здания под размещение общеобразовательной организации по ул. Целинной, 15</t>
  </si>
  <si>
    <t>0730141160</t>
  </si>
  <si>
    <t>9.</t>
  </si>
  <si>
    <t xml:space="preserve">Строительство спортивного зала МАОУ «СОШ № 96» г. Перми</t>
  </si>
  <si>
    <t>0730143520</t>
  </si>
  <si>
    <t>10.</t>
  </si>
  <si>
    <t xml:space="preserve">Реконструкция ледовой арены МАУ ДО «ДЮЦ «Здоровье»</t>
  </si>
  <si>
    <t>0530141300</t>
  </si>
  <si>
    <t xml:space="preserve">Жилищно-коммунальное хозяйство</t>
  </si>
  <si>
    <t xml:space="preserve">федеральный бюджет</t>
  </si>
  <si>
    <t xml:space="preserve">Реконструкция системы очистки сточных вод в микрорайоне «Крым» Кировского района города Перми</t>
  </si>
  <si>
    <t>1330041090</t>
  </si>
  <si>
    <t>11.</t>
  </si>
  <si>
    <t xml:space="preserve">Строительство водопроводных сетей в микрорайоне «Вышка-1» Мотовилихинского района города Перми</t>
  </si>
  <si>
    <t>1330041220</t>
  </si>
  <si>
    <t>12.</t>
  </si>
  <si>
    <t xml:space="preserve">Строительство сетей водоснабжения в микрорайоне «Заозерье» для земельных участков многодетных семей</t>
  </si>
  <si>
    <t>1330043480</t>
  </si>
  <si>
    <t>13.</t>
  </si>
  <si>
    <t xml:space="preserve">Реконструкция канализационной насосной станции «Речник» Дзержинского района города Перми</t>
  </si>
  <si>
    <t>1330042360</t>
  </si>
  <si>
    <t>14.</t>
  </si>
  <si>
    <t xml:space="preserve">Строительство водопроводных сетей в микрорайоне Турбино</t>
  </si>
  <si>
    <t>1330041770</t>
  </si>
  <si>
    <t>15.</t>
  </si>
  <si>
    <t xml:space="preserve">Строительство водопроводных сетей по ул. 2-я Мулянская Дзержинского района города Перми</t>
  </si>
  <si>
    <t>1330041780</t>
  </si>
  <si>
    <t>16.</t>
  </si>
  <si>
    <t xml:space="preserve">Строительство скважин для обеспечения населения города Перми резервным водоснабжением, при возникновении чрезвычайных ситуаций</t>
  </si>
  <si>
    <t xml:space="preserve">Департамент жилищно-коммунального хозяйства</t>
  </si>
  <si>
    <t>1330141320</t>
  </si>
  <si>
    <t>17.</t>
  </si>
  <si>
    <t xml:space="preserve">Выкуп центрального теплового пункта № 10 по адресу: г. Пермь, ул. И.Франко, 38а</t>
  </si>
  <si>
    <t>1330142020</t>
  </si>
  <si>
    <t>18.</t>
  </si>
  <si>
    <t xml:space="preserve">Строительство водопроводных сетей в микрорайоне Левшино</t>
  </si>
  <si>
    <t>1330142000</t>
  </si>
  <si>
    <t>19.</t>
  </si>
  <si>
    <t xml:space="preserve">Строительство водопроводных сетей в микрорайоне Энергетик</t>
  </si>
  <si>
    <t>1330142010</t>
  </si>
  <si>
    <t>20.</t>
  </si>
  <si>
    <t xml:space="preserve"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</si>
  <si>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 xml:space="preserve">Управление жилищных отношений</t>
  </si>
  <si>
    <t xml:space="preserve">1530121480, 15201SЖ160, 15201SЖ180</t>
  </si>
  <si>
    <t>151F367484</t>
  </si>
  <si>
    <t>21.</t>
  </si>
  <si>
    <t xml:space="preserve">Строительство многоквартирного жилого дома на земельном участке с кадастровыми номерами 59:01:0000000:87873, 59:01:0000000:89809, расположенного по адресу: г. Пермь, ул. Нейвинская, 3а, Нейвинская ЗУ 5</t>
  </si>
  <si>
    <t>22.</t>
  </si>
  <si>
    <t xml:space="preserve"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</si>
  <si>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153022С080</t>
  </si>
  <si>
    <t>23.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</si>
  <si>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</si>
  <si>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15302R0820</t>
  </si>
  <si>
    <t>24.</t>
  </si>
  <si>
    <t xml:space="preserve">Санация и строительство 2-й нитки водовода Гайва-Заозерье</t>
  </si>
  <si>
    <t>1330142050</t>
  </si>
  <si>
    <t xml:space="preserve">Внешнее благоустройство</t>
  </si>
  <si>
    <t>25.</t>
  </si>
  <si>
    <t xml:space="preserve">Строительство городского питомника растений на земельном участке с кадастровым номером 59:01:0000000:91384</t>
  </si>
  <si>
    <t>1430043570</t>
  </si>
  <si>
    <t>26.</t>
  </si>
  <si>
    <t xml:space="preserve">Строительство крематория на кладбище «Восточное» города Перми</t>
  </si>
  <si>
    <t xml:space="preserve">Департамент дорог и благоустройства</t>
  </si>
  <si>
    <t>1030441120</t>
  </si>
  <si>
    <t>27.</t>
  </si>
  <si>
    <t xml:space="preserve">Строительство места отвала снега по ул. Промышленной</t>
  </si>
  <si>
    <t>1330142040</t>
  </si>
  <si>
    <t xml:space="preserve">Дорожное хозяйство</t>
  </si>
  <si>
    <t xml:space="preserve">дорожный фонд Пермского края</t>
  </si>
  <si>
    <t>28.</t>
  </si>
  <si>
    <t xml:space="preserve">Реконструкция автомобильной дороги по ул. Н. Островского на участке от ул. Революции до ул. Белинского</t>
  </si>
  <si>
    <t>10201SД110</t>
  </si>
  <si>
    <t>29.</t>
  </si>
  <si>
    <t xml:space="preserve">Строительство автомобильной дороги по ул. Углеуральской</t>
  </si>
  <si>
    <t>103019Д012</t>
  </si>
  <si>
    <t>30.</t>
  </si>
  <si>
    <t xml:space="preserve">Реконструкция ул. Карпинского от ул. Архитектора Свиязева до ул. Космонавта Леонова</t>
  </si>
  <si>
    <t xml:space="preserve">103019Д010 10201SД110</t>
  </si>
  <si>
    <t>31.</t>
  </si>
  <si>
    <t xml:space="preserve">Строительство автомобильной дороги по ул. Агатовой</t>
  </si>
  <si>
    <t xml:space="preserve">103019Д011 10201SД110</t>
  </si>
  <si>
    <t>32.</t>
  </si>
  <si>
    <t xml:space="preserve"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</si>
  <si>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103019Д013</t>
  </si>
  <si>
    <t>33.</t>
  </si>
  <si>
    <t xml:space="preserve">Строительство очистных сооружений и водоотвода ливневых стоков по ул. Куйбышева, 1 от ул. Петропавловской до выпуска</t>
  </si>
  <si>
    <t>103019Д014</t>
  </si>
  <si>
    <t>34.</t>
  </si>
  <si>
    <t xml:space="preserve">Строительство очистных сооружений и водоотвода ливневых стоков по ул. Куфонина от ул. Трамвайной до ул. Подлесной до выпуска</t>
  </si>
  <si>
    <t>103019Д015</t>
  </si>
  <si>
    <t>35.</t>
  </si>
  <si>
    <t xml:space="preserve">Реконструкция ул. Пермской от ул. Плеханова до ул. Попова</t>
  </si>
  <si>
    <t>36.</t>
  </si>
  <si>
    <t xml:space="preserve">Реконструкция автомобильной дороги по ул. Мира на участке от транспортной развязки на пересечении улиц Мира, Стахановская, Карпинского до шоссе Космонавтов</t>
  </si>
  <si>
    <t>37.</t>
  </si>
  <si>
    <t xml:space="preserve">Строительство проезда на участке от ул. Уральской до ул. Степана Разина</t>
  </si>
  <si>
    <t>103019Д016</t>
  </si>
  <si>
    <t xml:space="preserve">Строительство проезда от автомобильной дороги по ул. Советской до объекта регионального значения «Культурно-рекреационное пространство»</t>
  </si>
  <si>
    <t>103019Д021</t>
  </si>
  <si>
    <t>38.</t>
  </si>
  <si>
    <t>39.</t>
  </si>
  <si>
    <t xml:space="preserve">Строительство автомобильной дороги по ул. Монастырской на участке от площади Трех столетий до территории Мотовилихинских заводов</t>
  </si>
  <si>
    <t>103019Д017</t>
  </si>
  <si>
    <t>40.</t>
  </si>
  <si>
    <t xml:space="preserve">Реконструкция ул. Героев Хасана от ул. Хлебозаводская до ул. Василия Васильева</t>
  </si>
  <si>
    <t>103019Д018</t>
  </si>
  <si>
    <t xml:space="preserve">Культура и молодежная политика</t>
  </si>
  <si>
    <t>41.</t>
  </si>
  <si>
    <t xml:space="preserve">Приобретение в собственность муниципального образования город Пермь нежилого здания</t>
  </si>
  <si>
    <t xml:space="preserve">Департамент имущественных отношений</t>
  </si>
  <si>
    <t>0330141980</t>
  </si>
  <si>
    <t>42.</t>
  </si>
  <si>
    <t xml:space="preserve">Реконструкция здания МАУ «Дворец молодежи» г. Перми</t>
  </si>
  <si>
    <t>0330141910</t>
  </si>
  <si>
    <t xml:space="preserve">Физическая культура и спорт</t>
  </si>
  <si>
    <t xml:space="preserve">Строительство плавательного бассейна по адресу: ул. Гайвинская, 50</t>
  </si>
  <si>
    <t>0530141880</t>
  </si>
  <si>
    <t xml:space="preserve">Строительство спортивной трассы для лыжероллеров по адресу: г. Пермь, ул. Агрономическая, 23</t>
  </si>
  <si>
    <t>0530141950</t>
  </si>
  <si>
    <t>43.</t>
  </si>
  <si>
    <t xml:space="preserve">Реконструкция физкультурно-оздоровительного комплекса по адресу: г. Пермь, ул. Рабочая, 9</t>
  </si>
  <si>
    <t>05301SФ280</t>
  </si>
  <si>
    <t>44.</t>
  </si>
  <si>
    <t xml:space="preserve">Общественная безопасность</t>
  </si>
  <si>
    <t>45.</t>
  </si>
  <si>
    <t xml:space="preserve">Строительство противооползневого сооружения в районе жилых домов по ул. КИМ, 5, 7, ул. Ивановской, 19 и ул. Чехова, 2, 4, 6, 8, 10</t>
  </si>
  <si>
    <t>0230241030</t>
  </si>
  <si>
    <t>46.</t>
  </si>
  <si>
    <t xml:space="preserve"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</si>
  <si>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0230143170</t>
  </si>
  <si>
    <t>47.</t>
  </si>
  <si>
    <t xml:space="preserve">Строительство пожарного резервуара по ул. Борцов Революции Ленинского района города Перми</t>
  </si>
  <si>
    <t>0230143180</t>
  </si>
  <si>
    <t>48.</t>
  </si>
  <si>
    <t xml:space="preserve">Строительство пожарного резервуара в микрорайоне Вышка-2 по ул. Омской Мотовилихинского района города Перми</t>
  </si>
  <si>
    <t>0230143620</t>
  </si>
  <si>
    <t>49.</t>
  </si>
  <si>
    <t xml:space="preserve">Строительство пожарного резервуара в микрорайоне Липовая Гора по ул. 4-й Липогорской Свердловского района города Перми</t>
  </si>
  <si>
    <t>0230143610</t>
  </si>
  <si>
    <t>50.</t>
  </si>
  <si>
    <t xml:space="preserve">Строительство пожарного резервуара в микрорайоне Социалистический Орджоникидзевского района города Перми</t>
  </si>
  <si>
    <t>0230141630</t>
  </si>
  <si>
    <t>51.</t>
  </si>
  <si>
    <t xml:space="preserve">Строительство пожарного резервуара в микрорайоне Химики Орджоникидзевского района города Перми</t>
  </si>
  <si>
    <t>0230143630</t>
  </si>
  <si>
    <t>52.</t>
  </si>
  <si>
    <t xml:space="preserve">Строительство пожарного резервуара в микрорайоне Новобродовский Свердловского района города Перми</t>
  </si>
  <si>
    <t>0230141650</t>
  </si>
  <si>
    <t>53.</t>
  </si>
  <si>
    <t xml:space="preserve">Строительство пожарного резервуара в микрорайоне Пихтовая стрелка Мотовилихинского района города Перми</t>
  </si>
  <si>
    <t>0230141890</t>
  </si>
  <si>
    <t>54.</t>
  </si>
  <si>
    <t xml:space="preserve">Строительство пожарного резервуара в микрорайоне Акуловский по ул. Красноборская Дзержинского района города Перми</t>
  </si>
  <si>
    <t>0230141900</t>
  </si>
  <si>
    <t>55.</t>
  </si>
  <si>
    <t xml:space="preserve">Строительство пожарного резервуара в микрорайоне Верхняя Васильевка Орджоникидзевского района города Перми</t>
  </si>
  <si>
    <t>0230141920</t>
  </si>
  <si>
    <t>56.</t>
  </si>
  <si>
    <t xml:space="preserve">Строительство пожарного резервуара в микрорайоне Нижняя Васильевка Орджоникидзевского района города Перми</t>
  </si>
  <si>
    <t>0230141960</t>
  </si>
  <si>
    <t>57.</t>
  </si>
  <si>
    <t xml:space="preserve">Строительство пожарного резервуара в микрорайоне Верхнемуллинский по ул. 2-я Открытая Индустриального района города Перми</t>
  </si>
  <si>
    <t>0230141930</t>
  </si>
  <si>
    <t>58.</t>
  </si>
  <si>
    <t xml:space="preserve">Строительство пожарного резервуара в микрорайоне Свободный Орджоникидзевского района города Перми</t>
  </si>
  <si>
    <t>0230141940</t>
  </si>
  <si>
    <t>59.</t>
  </si>
  <si>
    <t xml:space="preserve">Строительство пожарного резервуара в микрорайоне Центральная усадьба по ул. Бобруйской Мотовилихинского района города Перми</t>
  </si>
  <si>
    <t>0230143190</t>
  </si>
  <si>
    <t>60.</t>
  </si>
  <si>
    <t xml:space="preserve">Строительство пожарного резервуара в микрорайоне Чапаевский Орджоникидзевского района города Перми</t>
  </si>
  <si>
    <t>0230143600</t>
  </si>
  <si>
    <t>61.</t>
  </si>
  <si>
    <t xml:space="preserve">Строительство пожарного резервуара в д. Ласьвинские хутора Кировского района города Перми</t>
  </si>
  <si>
    <t>0230143210</t>
  </si>
  <si>
    <t xml:space="preserve">Прочие объекты</t>
  </si>
  <si>
    <t>62.</t>
  </si>
  <si>
    <t xml:space="preserve">Строительство нежилого здания под размещение общественного центра по адресу: г. Пермь, Кировский район, ул. Батумская</t>
  </si>
  <si>
    <t>0130141040</t>
  </si>
  <si>
    <t>63.</t>
  </si>
  <si>
    <t xml:space="preserve">Строительство нежилого здания под размещение общественного центра по адресу: г. Пермь, Свердловский район, ул. Бродовское кольцо (микрорайон Новобродовский)</t>
  </si>
  <si>
    <t>0130141720</t>
  </si>
  <si>
    <t>64.</t>
  </si>
  <si>
    <t xml:space="preserve">Строительство нежилого здания под размещение общественного центра по адресу: г. Пермь, Ленинский район, ул. Борцов Революции, 153а</t>
  </si>
  <si>
    <t>0130141730</t>
  </si>
  <si>
    <t>65.</t>
  </si>
  <si>
    <t xml:space="preserve">Строительство нежилого здания под размещение общественного центра по адресу: г. Пермь, Свердловский район, ул. Промысловая (пос. Голый Мыс)</t>
  </si>
  <si>
    <t>0130141740</t>
  </si>
  <si>
    <t>66.</t>
  </si>
  <si>
    <t xml:space="preserve">Строительство нежилого здания под размещение общественного центра по адресу: г. Пермь, Орджоникидзевский район, ул. Кубанская (микрорайон Январский)</t>
  </si>
  <si>
    <t>0130141750</t>
  </si>
  <si>
    <t>Всего:</t>
  </si>
  <si>
    <t xml:space="preserve">в том числе</t>
  </si>
  <si>
    <t xml:space="preserve">в разрезе исполнителей</t>
  </si>
  <si>
    <t xml:space="preserve">Управление капитального строительства </t>
  </si>
  <si>
    <t xml:space="preserve">Департамент дорог и благоустройства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</si>
</sst>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#,##0.000"/>
    <numFmt numFmtId="161" formatCode="#,##0.0"/>
  </numFmts>
  <fonts count="8">
    <font>
      <sz val="10.000000"/>
      <color theme="1"/>
      <name val="Arial Cyr"/>
    </font>
    <font>
      <sz val="14.000000"/>
      <name val="Times New Roman"/>
    </font>
    <font>
      <sz val="12.000000"/>
      <name val="Times New Roman"/>
    </font>
    <font>
      <b/>
      <sz val="14.000000"/>
      <name val="Times New Roman"/>
    </font>
    <font>
      <b/>
      <sz val="14.000000"/>
      <color theme="0" tint="0"/>
      <name val="Times New Roman"/>
    </font>
    <font>
      <b/>
      <sz val="12.000000"/>
      <name val="Times New Roman"/>
    </font>
    <font>
      <sz val="14.000000"/>
      <color theme="0" tint="0"/>
      <name val="Times New Roman"/>
    </font>
    <font>
      <sz val="14.0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 tint="0"/>
        <bgColor theme="0" tint="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90">
    <xf fontId="0" fillId="0" borderId="0" numFmtId="0" xfId="0"/>
    <xf fontId="1" fillId="2" borderId="0" numFmtId="0" xfId="0" applyFont="1" applyFill="1"/>
    <xf fontId="1" fillId="2" borderId="0" numFmtId="0" xfId="0" applyFont="1" applyFill="1" applyAlignment="1">
      <alignment horizontal="left"/>
    </xf>
    <xf fontId="1" fillId="2" borderId="0" numFmtId="0" xfId="0" applyFont="1" applyFill="1" applyAlignment="1">
      <alignment horizontal="center" vertical="center"/>
    </xf>
    <xf fontId="2" fillId="2" borderId="0" numFmtId="49" xfId="0" applyNumberFormat="1" applyFont="1" applyFill="1" applyAlignment="1">
      <alignment horizontal="left" vertical="center"/>
    </xf>
    <xf fontId="1" fillId="2" borderId="0" numFmtId="49" xfId="0" applyNumberFormat="1" applyFont="1" applyFill="1" applyAlignment="1">
      <alignment horizontal="left" vertical="center"/>
    </xf>
    <xf fontId="1" fillId="2" borderId="0" numFmtId="0" xfId="0" applyFont="1" applyFill="1" applyAlignment="1">
      <alignment horizontal="right" vertical="center"/>
    </xf>
    <xf fontId="3" fillId="2" borderId="0" numFmtId="0" xfId="0" applyFont="1" applyFill="1" applyAlignment="1">
      <alignment horizontal="center" vertical="center" wrapText="1"/>
    </xf>
    <xf fontId="2" fillId="2" borderId="0" numFmtId="49" xfId="0" applyNumberFormat="1" applyFont="1" applyFill="1" applyAlignment="1">
      <alignment horizontal="left" vertical="center" wrapText="1"/>
    </xf>
    <xf fontId="3" fillId="2" borderId="0" numFmtId="0" xfId="0" applyFont="1" applyFill="1" applyAlignment="1">
      <alignment horizontal="center" vertical="top" wrapText="1"/>
    </xf>
    <xf fontId="1" fillId="2" borderId="0" numFmtId="0" xfId="0" applyFont="1" applyFill="1" applyAlignment="1">
      <alignment horizontal="left" vertical="center"/>
    </xf>
    <xf fontId="1" fillId="2" borderId="1" numFmtId="0" xfId="0" applyFont="1" applyFill="1" applyBorder="1" applyAlignment="1">
      <alignment horizontal="center" vertical="center" wrapText="1"/>
    </xf>
    <xf fontId="1" fillId="2" borderId="1" numFmtId="160" xfId="0" applyNumberFormat="1" applyFont="1" applyFill="1" applyBorder="1" applyAlignment="1">
      <alignment horizontal="center" vertical="center" wrapText="1"/>
    </xf>
    <xf fontId="1" fillId="2" borderId="1" numFmtId="49" xfId="0" applyNumberFormat="1" applyFont="1" applyFill="1" applyBorder="1" applyAlignment="1">
      <alignment horizontal="center" vertical="center" wrapText="1"/>
    </xf>
    <xf fontId="1" fillId="2" borderId="1" numFmtId="0" xfId="0" applyFont="1" applyFill="1" applyBorder="1" applyAlignment="1">
      <alignment horizontal="center"/>
    </xf>
    <xf fontId="1" fillId="2" borderId="1" numFmtId="0" xfId="0" applyFont="1" applyFill="1" applyBorder="1" applyAlignment="1">
      <alignment horizontal="center" vertical="center"/>
    </xf>
    <xf fontId="1" fillId="2" borderId="1" numFmtId="160" xfId="0" applyNumberFormat="1" applyFont="1" applyFill="1" applyBorder="1" applyAlignment="1">
      <alignment horizontal="center" vertical="center"/>
    </xf>
    <xf fontId="1" fillId="2" borderId="1" numFmtId="49" xfId="0" applyNumberFormat="1" applyFont="1" applyFill="1" applyBorder="1" applyAlignment="1">
      <alignment horizontal="center" vertical="center"/>
    </xf>
    <xf fontId="3" fillId="2" borderId="0" numFmtId="0" xfId="0" applyFont="1" applyFill="1" applyAlignment="1">
      <alignment vertical="center"/>
    </xf>
    <xf fontId="3" fillId="2" borderId="1" numFmtId="0" xfId="0" applyFont="1" applyFill="1" applyBorder="1" applyAlignment="1">
      <alignment horizontal="center" vertical="center"/>
    </xf>
    <xf fontId="3" fillId="2" borderId="1" numFmtId="49" xfId="0" applyNumberFormat="1" applyFont="1" applyFill="1" applyBorder="1" applyAlignment="1">
      <alignment horizontal="left" shrinkToFit="1" vertical="center"/>
    </xf>
    <xf fontId="4" fillId="2" borderId="1" numFmtId="49" xfId="0" applyNumberFormat="1" applyFont="1" applyFill="1" applyBorder="1" applyAlignment="1">
      <alignment horizontal="left" vertical="center"/>
    </xf>
    <xf fontId="3" fillId="2" borderId="1" numFmtId="161" xfId="0" applyNumberFormat="1" applyFont="1" applyFill="1" applyBorder="1" applyAlignment="1">
      <alignment horizontal="right" vertical="center"/>
    </xf>
    <xf fontId="3" fillId="2" borderId="1" numFmtId="160" xfId="0" applyNumberFormat="1" applyFont="1" applyFill="1" applyBorder="1" applyAlignment="1">
      <alignment horizontal="right" vertical="center"/>
    </xf>
    <xf fontId="5" fillId="2" borderId="0" numFmtId="49" xfId="0" applyNumberFormat="1" applyFont="1" applyFill="1" applyAlignment="1">
      <alignment horizontal="left" vertical="center"/>
    </xf>
    <xf fontId="3" fillId="2" borderId="0" numFmtId="49" xfId="0" applyNumberFormat="1" applyFont="1" applyFill="1" applyAlignment="1">
      <alignment horizontal="left" vertical="center"/>
    </xf>
    <xf fontId="1" fillId="2" borderId="1" numFmtId="0" xfId="0" applyFont="1" applyFill="1" applyBorder="1" applyAlignment="1">
      <alignment horizontal="center" vertical="top"/>
    </xf>
    <xf fontId="1" fillId="2" borderId="1" numFmtId="49" xfId="0" applyNumberFormat="1" applyFont="1" applyFill="1" applyBorder="1" applyAlignment="1">
      <alignment horizontal="left" vertical="top"/>
    </xf>
    <xf fontId="1" fillId="2" borderId="1" numFmtId="161" xfId="0" applyNumberFormat="1" applyFont="1" applyFill="1" applyBorder="1" applyAlignment="1">
      <alignment horizontal="right" vertical="center"/>
    </xf>
    <xf fontId="1" fillId="2" borderId="1" numFmtId="160" xfId="0" applyNumberFormat="1" applyFont="1" applyFill="1" applyBorder="1" applyAlignment="1">
      <alignment horizontal="right" vertical="center"/>
    </xf>
    <xf fontId="1" fillId="3" borderId="0" numFmtId="0" xfId="0" applyFont="1" applyFill="1"/>
    <xf fontId="1" fillId="3" borderId="1" numFmtId="0" xfId="0" applyFont="1" applyFill="1" applyBorder="1" applyAlignment="1">
      <alignment horizontal="center" vertical="top"/>
    </xf>
    <xf fontId="1" fillId="3" borderId="1" numFmtId="49" xfId="0" applyNumberFormat="1" applyFont="1" applyFill="1" applyBorder="1" applyAlignment="1">
      <alignment vertical="top" wrapText="1"/>
    </xf>
    <xf fontId="1" fillId="3" borderId="1" numFmtId="160" xfId="0" applyNumberFormat="1" applyFont="1" applyFill="1" applyBorder="1" applyAlignment="1">
      <alignment vertical="top"/>
    </xf>
    <xf fontId="1" fillId="3" borderId="1" numFmtId="161" xfId="0" applyNumberFormat="1" applyFont="1" applyFill="1" applyBorder="1" applyAlignment="1">
      <alignment horizontal="right"/>
    </xf>
    <xf fontId="1" fillId="3" borderId="1" numFmtId="160" xfId="0" applyNumberFormat="1" applyFont="1" applyFill="1" applyBorder="1" applyAlignment="1">
      <alignment horizontal="right"/>
    </xf>
    <xf fontId="2" fillId="3" borderId="0" numFmtId="49" xfId="0" applyNumberFormat="1" applyFont="1" applyFill="1" applyAlignment="1">
      <alignment horizontal="left"/>
    </xf>
    <xf fontId="1" fillId="3" borderId="0" numFmtId="49" xfId="0" applyNumberFormat="1" applyFont="1" applyFill="1" applyAlignment="1">
      <alignment horizontal="left" vertical="center"/>
    </xf>
    <xf fontId="1" fillId="3" borderId="0" numFmtId="1" xfId="0" applyNumberFormat="1" applyFont="1" applyFill="1" applyAlignment="1">
      <alignment horizontal="left" vertical="center"/>
    </xf>
    <xf fontId="1" fillId="2" borderId="1" numFmtId="49" xfId="0" applyNumberFormat="1" applyFont="1" applyFill="1" applyBorder="1" applyAlignment="1">
      <alignment horizontal="left" vertical="top" wrapText="1"/>
    </xf>
    <xf fontId="6" fillId="2" borderId="1" numFmtId="49" xfId="0" applyNumberFormat="1" applyFont="1" applyFill="1" applyBorder="1" applyAlignment="1">
      <alignment horizontal="left" vertical="top"/>
    </xf>
    <xf fontId="1" fillId="2" borderId="0" numFmtId="1" xfId="0" applyNumberFormat="1" applyFont="1" applyFill="1" applyAlignment="1">
      <alignment horizontal="left" vertical="center"/>
    </xf>
    <xf fontId="7" fillId="2" borderId="1" numFmtId="49" xfId="0" applyNumberFormat="1" applyFont="1" applyFill="1" applyBorder="1" applyAlignment="1">
      <alignment horizontal="left" vertical="center" wrapText="1"/>
    </xf>
    <xf fontId="1" fillId="4" borderId="0" numFmtId="0" xfId="0" applyFont="1" applyFill="1"/>
    <xf fontId="1" fillId="0" borderId="1" numFmtId="0" xfId="0" applyFont="1" applyBorder="1" applyAlignment="1">
      <alignment horizontal="center" vertical="top"/>
    </xf>
    <xf fontId="1" fillId="0" borderId="1" numFmtId="49" xfId="0" applyNumberFormat="1" applyFont="1" applyBorder="1" applyAlignment="1">
      <alignment horizontal="left" vertical="top" wrapText="1"/>
    </xf>
    <xf fontId="1" fillId="0" borderId="1" numFmtId="161" xfId="0" applyNumberFormat="1" applyFont="1" applyBorder="1" applyAlignment="1">
      <alignment horizontal="right" vertical="center"/>
    </xf>
    <xf fontId="1" fillId="5" borderId="1" numFmtId="161" xfId="0" applyNumberFormat="1" applyFont="1" applyFill="1" applyBorder="1" applyAlignment="1">
      <alignment horizontal="right" vertical="center"/>
    </xf>
    <xf fontId="1" fillId="5" borderId="1" numFmtId="160" xfId="0" applyNumberFormat="1" applyFont="1" applyFill="1" applyBorder="1" applyAlignment="1">
      <alignment horizontal="right" vertical="center"/>
    </xf>
    <xf fontId="1" fillId="0" borderId="1" numFmtId="160" xfId="0" applyNumberFormat="1" applyFont="1" applyBorder="1" applyAlignment="1">
      <alignment horizontal="right" vertical="center"/>
    </xf>
    <xf fontId="2" fillId="0" borderId="0" numFmtId="49" xfId="0" applyNumberFormat="1" applyFont="1" applyAlignment="1">
      <alignment horizontal="left" vertical="center"/>
    </xf>
    <xf fontId="1" fillId="0" borderId="0" numFmtId="49" xfId="0" applyNumberFormat="1" applyFont="1" applyAlignment="1">
      <alignment horizontal="left" vertical="center"/>
    </xf>
    <xf fontId="1" fillId="0" borderId="0" numFmtId="1" xfId="0" applyNumberFormat="1" applyFont="1" applyAlignment="1">
      <alignment horizontal="left" vertical="center"/>
    </xf>
    <xf fontId="1" fillId="0" borderId="0" numFmtId="0" xfId="0" applyFont="1"/>
    <xf fontId="6" fillId="2" borderId="1" numFmtId="49" xfId="0" applyNumberFormat="1" applyFont="1" applyFill="1" applyBorder="1" applyAlignment="1">
      <alignment horizontal="left" vertical="top" wrapText="1"/>
    </xf>
    <xf fontId="1" fillId="2" borderId="1" numFmtId="49" xfId="0" applyNumberFormat="1" applyFont="1" applyFill="1" applyBorder="1" applyAlignment="1">
      <alignment vertical="top" wrapText="1"/>
    </xf>
    <xf fontId="7" fillId="2" borderId="1" numFmtId="49" xfId="0" applyNumberFormat="1" applyFont="1" applyFill="1" applyBorder="1" applyAlignment="1">
      <alignment horizontal="left" vertical="top" wrapText="1"/>
    </xf>
    <xf fontId="1" fillId="4" borderId="1" numFmtId="0" xfId="0" applyFont="1" applyFill="1" applyBorder="1" applyAlignment="1">
      <alignment horizontal="center" vertical="top"/>
    </xf>
    <xf fontId="6" fillId="2" borderId="1" numFmtId="49" xfId="0" applyNumberFormat="1" applyFont="1" applyFill="1" applyBorder="1" applyAlignment="1">
      <alignment horizontal="left" vertical="center" wrapText="1"/>
    </xf>
    <xf fontId="7" fillId="0" borderId="1" numFmtId="49" xfId="0" applyNumberFormat="1" applyFont="1" applyBorder="1" applyAlignment="1">
      <alignment horizontal="left" vertical="center" wrapText="1"/>
    </xf>
    <xf fontId="1" fillId="2" borderId="1" numFmtId="49" xfId="0" applyNumberFormat="1" applyFont="1" applyFill="1" applyBorder="1" applyAlignment="1">
      <alignment horizontal="left" vertical="center" wrapText="1"/>
    </xf>
    <xf fontId="1" fillId="3" borderId="1" numFmtId="160" xfId="0" applyNumberFormat="1" applyFont="1" applyFill="1" applyBorder="1" applyAlignment="1">
      <alignment horizontal="left" vertical="center" wrapText="1"/>
    </xf>
    <xf fontId="1" fillId="3" borderId="1" numFmtId="161" xfId="0" applyNumberFormat="1" applyFont="1" applyFill="1" applyBorder="1" applyAlignment="1">
      <alignment horizontal="right" vertical="center"/>
    </xf>
    <xf fontId="1" fillId="3" borderId="1" numFmtId="160" xfId="0" applyNumberFormat="1" applyFont="1" applyFill="1" applyBorder="1" applyAlignment="1">
      <alignment horizontal="right" vertical="center"/>
    </xf>
    <xf fontId="2" fillId="3" borderId="0" numFmtId="49" xfId="0" applyNumberFormat="1" applyFont="1" applyFill="1" applyAlignment="1">
      <alignment horizontal="left" vertical="center"/>
    </xf>
    <xf fontId="1" fillId="0" borderId="1" numFmtId="49" xfId="0" applyNumberFormat="1" applyFont="1" applyBorder="1" applyAlignment="1">
      <alignment horizontal="left" vertical="center" wrapText="1"/>
    </xf>
    <xf fontId="1" fillId="3" borderId="1" numFmtId="0" xfId="0" applyFont="1" applyFill="1" applyBorder="1" applyAlignment="1">
      <alignment vertical="top" wrapText="1"/>
    </xf>
    <xf fontId="1" fillId="0" borderId="1" numFmtId="49" xfId="0" applyNumberFormat="1" applyFont="1" applyBorder="1" applyAlignment="1">
      <alignment vertical="top" wrapText="1"/>
    </xf>
    <xf fontId="1" fillId="4" borderId="1" numFmtId="49" xfId="0" applyNumberFormat="1" applyFont="1" applyFill="1" applyBorder="1" applyAlignment="1">
      <alignment horizontal="left" vertical="top" wrapText="1"/>
    </xf>
    <xf fontId="1" fillId="4" borderId="1" numFmtId="0" xfId="0" applyFont="1" applyFill="1" applyBorder="1" applyAlignment="1">
      <alignment horizontal="left" vertical="center" wrapText="1"/>
    </xf>
    <xf fontId="1" fillId="4" borderId="1" numFmtId="161" xfId="0" applyNumberFormat="1" applyFont="1" applyFill="1" applyBorder="1" applyAlignment="1">
      <alignment horizontal="right" vertical="center"/>
    </xf>
    <xf fontId="1" fillId="4" borderId="1" numFmtId="160" xfId="0" applyNumberFormat="1" applyFont="1" applyFill="1" applyBorder="1" applyAlignment="1">
      <alignment horizontal="right" vertical="center"/>
    </xf>
    <xf fontId="1" fillId="4" borderId="1" numFmtId="49" xfId="0" applyNumberFormat="1" applyFont="1" applyFill="1" applyBorder="1" applyAlignment="1">
      <alignment horizontal="left" vertical="center" wrapText="1"/>
    </xf>
    <xf fontId="3" fillId="2" borderId="0" numFmtId="160" xfId="0" applyNumberFormat="1" applyFont="1" applyFill="1" applyAlignment="1">
      <alignment horizontal="right" vertical="center"/>
    </xf>
    <xf fontId="7" fillId="4" borderId="1" numFmtId="49" xfId="0" applyNumberFormat="1" applyFont="1" applyFill="1" applyBorder="1" applyAlignment="1">
      <alignment horizontal="left" vertical="center" wrapText="1"/>
    </xf>
    <xf fontId="7" fillId="2" borderId="0" numFmtId="49" xfId="0" applyNumberFormat="1" applyFont="1" applyFill="1" applyAlignment="1">
      <alignment horizontal="left" vertical="center" wrapText="1"/>
    </xf>
    <xf fontId="1" fillId="2" borderId="0" numFmtId="161" xfId="0" applyNumberFormat="1" applyFont="1" applyFill="1" applyAlignment="1">
      <alignment horizontal="right" vertical="center"/>
    </xf>
    <xf fontId="3" fillId="2" borderId="1" numFmtId="160" xfId="0" applyNumberFormat="1" applyFont="1" applyFill="1" applyBorder="1" applyAlignment="1">
      <alignment horizontal="right" shrinkToFit="1" vertical="center"/>
    </xf>
    <xf fontId="1" fillId="2" borderId="1" numFmtId="49" xfId="0" applyNumberFormat="1" applyFont="1" applyFill="1" applyBorder="1" applyAlignment="1">
      <alignment horizontal="left" shrinkToFit="1" vertical="top"/>
    </xf>
    <xf fontId="1" fillId="2" borderId="1" numFmtId="49" xfId="0" applyNumberFormat="1" applyFont="1" applyFill="1" applyBorder="1" applyAlignment="1">
      <alignment horizontal="left" shrinkToFit="1" vertical="top" wrapText="1"/>
    </xf>
    <xf fontId="0" fillId="2" borderId="1" numFmtId="49" xfId="0" applyNumberFormat="1" applyFill="1" applyBorder="1" applyAlignment="1">
      <alignment horizontal="left" shrinkToFit="1" vertical="top" wrapText="1"/>
    </xf>
    <xf fontId="1" fillId="2" borderId="1" numFmtId="161" xfId="0" applyNumberFormat="1" applyFont="1" applyFill="1" applyBorder="1" applyAlignment="1">
      <alignment horizontal="right" shrinkToFit="1" vertical="center"/>
    </xf>
    <xf fontId="1" fillId="2" borderId="1" numFmtId="160" xfId="0" applyNumberFormat="1" applyFont="1" applyFill="1" applyBorder="1" applyAlignment="1">
      <alignment horizontal="right" shrinkToFit="1" vertical="center"/>
    </xf>
    <xf fontId="1" fillId="2" borderId="1" numFmtId="49" xfId="0" applyNumberFormat="1" applyFont="1" applyFill="1" applyBorder="1" applyAlignment="1">
      <alignment horizontal="left" shrinkToFit="1" vertical="center"/>
    </xf>
    <xf fontId="1" fillId="2" borderId="0" numFmtId="160" xfId="0" applyNumberFormat="1" applyFont="1" applyFill="1" applyAlignment="1">
      <alignment horizontal="right" vertical="center"/>
    </xf>
    <xf fontId="1" fillId="2" borderId="1" numFmtId="49" xfId="0" applyNumberFormat="1" applyFont="1" applyFill="1" applyBorder="1" applyAlignment="1">
      <alignment horizontal="left" shrinkToFit="1" vertical="center" wrapText="1"/>
    </xf>
    <xf fontId="1" fillId="2" borderId="1" numFmtId="49" xfId="0" applyNumberFormat="1" applyFont="1" applyFill="1" applyBorder="1" applyAlignment="1">
      <alignment horizontal="left" shrinkToFit="1"/>
    </xf>
    <xf fontId="1" fillId="2" borderId="1" numFmtId="0" xfId="0" applyFont="1" applyFill="1" applyBorder="1"/>
    <xf fontId="1" fillId="2" borderId="1" numFmtId="0" xfId="0" applyFont="1" applyFill="1" applyBorder="1" applyAlignment="1">
      <alignment horizontal="left" shrinkToFit="1"/>
    </xf>
    <xf fontId="1" fillId="2" borderId="0" numFmtId="161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1">
    <outlinePr applyStyles="0" summaryBelow="1" summaryRight="1" showOutlineSymbols="1"/>
    <pageSetUpPr autoPageBreaks="1" fitToPage="1"/>
  </sheetPr>
  <sheetViews>
    <sheetView topLeftCell="A147" zoomScale="70" workbookViewId="0">
      <selection activeCell="A1" activeCellId="0" sqref="A1:L131"/>
    </sheetView>
  </sheetViews>
  <sheetFormatPr defaultColWidth="9.140625" defaultRowHeight="12.75"/>
  <cols>
    <col customWidth="1" min="1" max="1" style="1" width="5.5703125"/>
    <col customWidth="1" min="2" max="2" style="2" width="82.7109375"/>
    <col bestFit="1" customWidth="1" min="3" max="3" style="2" width="21.25390625"/>
    <col customWidth="1" hidden="1" min="4" max="6" style="3" width="17.5703125"/>
    <col customWidth="1" hidden="1" min="7" max="7" style="3" width="15.8515625"/>
    <col customWidth="1" min="8" max="8" style="3" width="17.5703125"/>
    <col customWidth="1" hidden="1" min="9" max="12" style="3" width="17.5703125"/>
    <col customWidth="1" min="13" max="13" style="3" width="17.5703125"/>
    <col customWidth="1" hidden="1" min="14" max="17" style="3" width="17.5703125"/>
    <col customWidth="1" min="18" max="18" style="3" width="17.5703125"/>
    <col customWidth="1" hidden="1" min="19" max="19" style="4" width="17.140625"/>
    <col customWidth="1" hidden="1" min="20" max="20" style="5" width="10"/>
    <col customWidth="1" hidden="1" min="21" max="21" style="1" width="9.42578125"/>
    <col customWidth="1" min="22" max="23" style="1" width="9.140625"/>
    <col min="24" max="38" style="1" width="9.140625"/>
    <col min="39" max="16384" style="1" width="9.140625"/>
  </cols>
  <sheetData>
    <row r="1" ht="17.25">
      <c r="N1" s="6"/>
      <c r="O1" s="6"/>
      <c r="Q1" s="6"/>
      <c r="R1" s="6" t="s">
        <v>0</v>
      </c>
    </row>
    <row r="2" ht="17.25">
      <c r="N2" s="6"/>
      <c r="O2" s="6"/>
      <c r="Q2" s="6"/>
      <c r="R2" s="6" t="s">
        <v>1</v>
      </c>
    </row>
    <row r="3" ht="17.25">
      <c r="N3" s="6"/>
      <c r="O3" s="6"/>
      <c r="Q3" s="6"/>
      <c r="R3" s="6" t="s">
        <v>2</v>
      </c>
    </row>
    <row r="5" ht="17.25">
      <c r="R5" s="6" t="s">
        <v>0</v>
      </c>
    </row>
    <row r="6" ht="17.25">
      <c r="R6" s="6" t="s">
        <v>1</v>
      </c>
    </row>
    <row r="7" ht="17.25">
      <c r="R7" s="6" t="s">
        <v>2</v>
      </c>
    </row>
    <row r="8" ht="17.25">
      <c r="R8" s="6" t="s">
        <v>3</v>
      </c>
    </row>
    <row r="9" ht="15.75" customHeight="1">
      <c r="A9" s="7" t="s">
        <v>4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8"/>
    </row>
    <row r="10" ht="19.5" customHeight="1">
      <c r="A10" s="7" t="s">
        <v>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8"/>
    </row>
    <row r="11" ht="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8"/>
    </row>
    <row r="12" ht="17.25">
      <c r="A12" s="9"/>
      <c r="B12" s="10"/>
      <c r="C12" s="10"/>
      <c r="N12" s="6"/>
      <c r="O12" s="6"/>
      <c r="Q12" s="6"/>
      <c r="R12" s="6" t="s">
        <v>6</v>
      </c>
    </row>
    <row r="13" ht="18.75" customHeight="1">
      <c r="A13" s="11" t="s">
        <v>7</v>
      </c>
      <c r="B13" s="11" t="s">
        <v>8</v>
      </c>
      <c r="C13" s="11" t="s">
        <v>9</v>
      </c>
      <c r="D13" s="12" t="s">
        <v>10</v>
      </c>
      <c r="E13" s="12" t="s">
        <v>11</v>
      </c>
      <c r="F13" s="12" t="s">
        <v>10</v>
      </c>
      <c r="G13" s="12" t="s">
        <v>12</v>
      </c>
      <c r="H13" s="12" t="s">
        <v>10</v>
      </c>
      <c r="I13" s="12" t="s">
        <v>13</v>
      </c>
      <c r="J13" s="12" t="s">
        <v>11</v>
      </c>
      <c r="K13" s="13" t="s">
        <v>13</v>
      </c>
      <c r="L13" s="12" t="s">
        <v>12</v>
      </c>
      <c r="M13" s="13" t="s">
        <v>13</v>
      </c>
      <c r="N13" s="12" t="s">
        <v>14</v>
      </c>
      <c r="O13" s="12" t="s">
        <v>11</v>
      </c>
      <c r="P13" s="13" t="s">
        <v>14</v>
      </c>
      <c r="Q13" s="12" t="s">
        <v>12</v>
      </c>
      <c r="R13" s="13" t="s">
        <v>14</v>
      </c>
      <c r="S13" s="8"/>
    </row>
    <row r="14">
      <c r="A14" s="14"/>
      <c r="B14" s="15"/>
      <c r="C14" s="14"/>
      <c r="D14" s="12"/>
      <c r="E14" s="12"/>
      <c r="F14" s="12"/>
      <c r="G14" s="12"/>
      <c r="H14" s="12"/>
      <c r="I14" s="16"/>
      <c r="J14" s="12"/>
      <c r="K14" s="17"/>
      <c r="L14" s="12"/>
      <c r="M14" s="13"/>
      <c r="N14" s="16"/>
      <c r="O14" s="12"/>
      <c r="P14" s="17"/>
      <c r="Q14" s="12"/>
      <c r="R14" s="13"/>
    </row>
    <row r="15" s="18" customFormat="1" ht="33.75" customHeight="1">
      <c r="A15" s="19"/>
      <c r="B15" s="20" t="s">
        <v>15</v>
      </c>
      <c r="C15" s="21" t="s">
        <v>16</v>
      </c>
      <c r="D15" s="22">
        <f>D20+D27+D31+D39+D45+D46+D24+D36+D44</f>
        <v>1569194.9999999998</v>
      </c>
      <c r="E15" s="22">
        <f>E20+E27+E31+E39+E45+E46+E24+E36+E44</f>
        <v>0</v>
      </c>
      <c r="F15" s="23">
        <f>D15+E15</f>
        <v>1569194.9999999998</v>
      </c>
      <c r="G15" s="23">
        <f>G20+G27+G31+G39+G45+G46+G24+G36+G44+G47+G50+G53+G54</f>
        <v>336319.11862000002</v>
      </c>
      <c r="H15" s="23">
        <f>F15+G15</f>
        <v>1905514.1186199998</v>
      </c>
      <c r="I15" s="23">
        <f>I20+I27+I31+I39+I45+I46+I24+I36+I44</f>
        <v>1989897</v>
      </c>
      <c r="J15" s="23">
        <f>J20+J27+J31+J39+J45+J46+J24+J36+J44</f>
        <v>0</v>
      </c>
      <c r="K15" s="23">
        <f>I15+J15</f>
        <v>1989897</v>
      </c>
      <c r="L15" s="23">
        <f>L20+L27+L31+L39+L45+L46+L24+L36+L44+L47+L50+L53+L54</f>
        <v>0</v>
      </c>
      <c r="M15" s="23">
        <f>K15+L15</f>
        <v>1989897</v>
      </c>
      <c r="N15" s="23">
        <f>N20+N27+N31+N39+N45+N46+N24+N36+N44</f>
        <v>1477335.5</v>
      </c>
      <c r="O15" s="23">
        <f>O20+O27+O31+O39+O45+O46+O24+O36+O44</f>
        <v>0</v>
      </c>
      <c r="P15" s="23">
        <f>N15+O15</f>
        <v>1477335.5</v>
      </c>
      <c r="Q15" s="23">
        <f>Q20+Q27+Q31+Q39+Q45+Q46+Q24+Q36+Q44+Q47+Q50+Q53+Q54</f>
        <v>0.035999999999999997</v>
      </c>
      <c r="R15" s="23">
        <f>P15+Q15</f>
        <v>1477335.5360000001</v>
      </c>
      <c r="S15" s="24"/>
      <c r="T15" s="25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</row>
    <row r="16" s="1" customFormat="1" ht="17.25">
      <c r="A16" s="26"/>
      <c r="B16" s="27" t="s">
        <v>17</v>
      </c>
      <c r="C16" s="27"/>
      <c r="D16" s="28"/>
      <c r="E16" s="28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4"/>
      <c r="T16" s="5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="30" customFormat="1" ht="17.25" hidden="1">
      <c r="A17" s="31"/>
      <c r="B17" s="32" t="s">
        <v>18</v>
      </c>
      <c r="C17" s="33"/>
      <c r="D17" s="34">
        <f>D22+D29+D33+D41+D45+D46+D44</f>
        <v>206017.20000000001</v>
      </c>
      <c r="E17" s="34">
        <f>E22+E29+E33+E41+E45+E46+E44</f>
        <v>0</v>
      </c>
      <c r="F17" s="34">
        <f t="shared" ref="F17:F80" si="0">D17+E17</f>
        <v>206017.20000000001</v>
      </c>
      <c r="G17" s="35">
        <f>G22+G29+G33+G41+G45+G46+G44+G53+G54</f>
        <v>186108.41104000001</v>
      </c>
      <c r="H17" s="35">
        <f t="shared" ref="H17:H80" si="1">F17+G17</f>
        <v>392125.61103999999</v>
      </c>
      <c r="I17" s="35">
        <f>I22+I29+I33+I41+I45+I46+I44</f>
        <v>1989.9000000000233</v>
      </c>
      <c r="J17" s="35">
        <f>J22+J29+J33+J41+J45+J46+J44</f>
        <v>0</v>
      </c>
      <c r="K17" s="35">
        <f t="shared" ref="K17:K80" si="2">I17+J17</f>
        <v>1989.9000000000233</v>
      </c>
      <c r="L17" s="35">
        <f>L22+L29+L33+L41+L45+L46+L44+L53+L54</f>
        <v>0</v>
      </c>
      <c r="M17" s="35">
        <f t="shared" ref="M17:M80" si="3">K17+L17</f>
        <v>1989.9000000000233</v>
      </c>
      <c r="N17" s="35">
        <f>N22+N29+N33+N41+N45+N46+N44</f>
        <v>1477.3</v>
      </c>
      <c r="O17" s="35">
        <f>O22+O29+O33+O41+O45+O46+O44</f>
        <v>0</v>
      </c>
      <c r="P17" s="35">
        <f t="shared" ref="P17:P80" si="4">N17+O17</f>
        <v>1477.3</v>
      </c>
      <c r="Q17" s="35">
        <f>Q22+Q29+Q33+Q41+Q45+Q46+Q44+Q53+Q54</f>
        <v>0.035999999999999997</v>
      </c>
      <c r="R17" s="35">
        <f t="shared" ref="R17:R80" si="5">P17+Q17</f>
        <v>1477.336</v>
      </c>
      <c r="S17" s="36"/>
      <c r="T17" s="37" t="s">
        <v>19</v>
      </c>
      <c r="U17" s="38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</row>
    <row r="18" s="1" customFormat="1" ht="17.25">
      <c r="A18" s="26"/>
      <c r="B18" s="39" t="s">
        <v>20</v>
      </c>
      <c r="C18" s="40" t="s">
        <v>16</v>
      </c>
      <c r="D18" s="28">
        <f>D23+D30+D34+D42+D38+D26</f>
        <v>1363177.7999999998</v>
      </c>
      <c r="E18" s="28">
        <f>E23+E30+E34+E42+E38+E26</f>
        <v>0</v>
      </c>
      <c r="F18" s="29">
        <f t="shared" si="0"/>
        <v>1363177.7999999998</v>
      </c>
      <c r="G18" s="29">
        <f>G23+G30+G34+G42+G38+G26</f>
        <v>0</v>
      </c>
      <c r="H18" s="29">
        <f t="shared" si="1"/>
        <v>1363177.7999999998</v>
      </c>
      <c r="I18" s="29">
        <f>I23+I30+I34+I42+I38+I26</f>
        <v>1987907.0999999999</v>
      </c>
      <c r="J18" s="29">
        <f>J23+J30+J34+J42+J38+J26</f>
        <v>0</v>
      </c>
      <c r="K18" s="29">
        <f t="shared" si="2"/>
        <v>1987907.0999999999</v>
      </c>
      <c r="L18" s="29">
        <f>L23+L30+L34+L42+L38+L26</f>
        <v>0</v>
      </c>
      <c r="M18" s="29">
        <f t="shared" si="3"/>
        <v>1987907.0999999999</v>
      </c>
      <c r="N18" s="29">
        <f>N23+N30+N34+N42+N38+N26</f>
        <v>1475858.2</v>
      </c>
      <c r="O18" s="29">
        <f>O23+O30+O34+O42+O38+O26</f>
        <v>0</v>
      </c>
      <c r="P18" s="29">
        <f t="shared" si="4"/>
        <v>1475858.2</v>
      </c>
      <c r="Q18" s="29">
        <f>Q23+Q30+Q34+Q42+Q38+Q26</f>
        <v>0</v>
      </c>
      <c r="R18" s="29">
        <f t="shared" si="5"/>
        <v>1475858.2</v>
      </c>
      <c r="S18" s="4"/>
      <c r="T18" s="5"/>
      <c r="U18" s="4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="1" customFormat="1" ht="17.25">
      <c r="A19" s="26"/>
      <c r="B19" s="39" t="s">
        <v>21</v>
      </c>
      <c r="C19" s="40" t="s">
        <v>16</v>
      </c>
      <c r="D19" s="28"/>
      <c r="E19" s="28"/>
      <c r="F19" s="29"/>
      <c r="G19" s="29">
        <f>G35+G43+G49+G52</f>
        <v>150210.70758000002</v>
      </c>
      <c r="H19" s="29">
        <f t="shared" si="1"/>
        <v>150210.70758000002</v>
      </c>
      <c r="I19" s="29"/>
      <c r="J19" s="29"/>
      <c r="K19" s="29"/>
      <c r="L19" s="29">
        <f>L35+L43+L49+L52</f>
        <v>0</v>
      </c>
      <c r="M19" s="29">
        <f t="shared" si="3"/>
        <v>0</v>
      </c>
      <c r="N19" s="29"/>
      <c r="O19" s="29"/>
      <c r="P19" s="29"/>
      <c r="Q19" s="29">
        <f>Q35+Q43+Q49+Q52</f>
        <v>0</v>
      </c>
      <c r="R19" s="29">
        <f t="shared" si="5"/>
        <v>0</v>
      </c>
      <c r="S19" s="4"/>
      <c r="T19" s="5"/>
      <c r="U19" s="4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ht="51.75">
      <c r="A20" s="26" t="s">
        <v>22</v>
      </c>
      <c r="B20" s="39" t="s">
        <v>23</v>
      </c>
      <c r="C20" s="42" t="s">
        <v>24</v>
      </c>
      <c r="D20" s="28">
        <f>D22+D23</f>
        <v>35000</v>
      </c>
      <c r="E20" s="28">
        <f>E22+E23</f>
        <v>0</v>
      </c>
      <c r="F20" s="29">
        <f t="shared" si="0"/>
        <v>35000</v>
      </c>
      <c r="G20" s="29">
        <f>G22+G23</f>
        <v>0</v>
      </c>
      <c r="H20" s="29">
        <f t="shared" si="1"/>
        <v>35000</v>
      </c>
      <c r="I20" s="29">
        <f>I22+I23</f>
        <v>540000</v>
      </c>
      <c r="J20" s="29">
        <f>J22+J23</f>
        <v>0</v>
      </c>
      <c r="K20" s="29">
        <f t="shared" si="2"/>
        <v>540000</v>
      </c>
      <c r="L20" s="29">
        <f>L22+L23</f>
        <v>0</v>
      </c>
      <c r="M20" s="29">
        <f t="shared" si="3"/>
        <v>540000</v>
      </c>
      <c r="N20" s="29">
        <f>N22+N23</f>
        <v>1077335.5</v>
      </c>
      <c r="O20" s="29">
        <f>O22+O23</f>
        <v>0</v>
      </c>
      <c r="P20" s="29">
        <f t="shared" si="4"/>
        <v>1077335.5</v>
      </c>
      <c r="Q20" s="29">
        <f>Q22+Q23</f>
        <v>0.035999999999999997</v>
      </c>
      <c r="R20" s="29">
        <f t="shared" si="5"/>
        <v>1077335.5360000001</v>
      </c>
      <c r="U20" s="41"/>
    </row>
    <row r="21" ht="17.25">
      <c r="A21" s="26"/>
      <c r="B21" s="39" t="s">
        <v>17</v>
      </c>
      <c r="C21" s="27"/>
      <c r="D21" s="28"/>
      <c r="E21" s="28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4"/>
      <c r="U21" s="41"/>
    </row>
    <row r="22" s="43" customFormat="1" ht="17.25" hidden="1">
      <c r="A22" s="44"/>
      <c r="B22" s="45" t="s">
        <v>18</v>
      </c>
      <c r="C22" s="45"/>
      <c r="D22" s="46">
        <v>35</v>
      </c>
      <c r="E22" s="47"/>
      <c r="F22" s="46">
        <f t="shared" si="0"/>
        <v>35</v>
      </c>
      <c r="G22" s="48"/>
      <c r="H22" s="49">
        <f t="shared" si="1"/>
        <v>35</v>
      </c>
      <c r="I22" s="49">
        <v>540</v>
      </c>
      <c r="J22" s="48"/>
      <c r="K22" s="49">
        <f t="shared" si="2"/>
        <v>540</v>
      </c>
      <c r="L22" s="48"/>
      <c r="M22" s="49">
        <f t="shared" si="3"/>
        <v>540</v>
      </c>
      <c r="N22" s="49">
        <v>1077.3</v>
      </c>
      <c r="O22" s="48"/>
      <c r="P22" s="49">
        <f t="shared" si="4"/>
        <v>1077.3</v>
      </c>
      <c r="Q22" s="48">
        <v>0.035999999999999997</v>
      </c>
      <c r="R22" s="49">
        <f t="shared" si="5"/>
        <v>1077.336</v>
      </c>
      <c r="S22" s="50" t="s">
        <v>25</v>
      </c>
      <c r="T22" s="51" t="s">
        <v>19</v>
      </c>
      <c r="U22" s="52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</row>
    <row r="23" ht="17.25">
      <c r="A23" s="26"/>
      <c r="B23" s="39" t="s">
        <v>20</v>
      </c>
      <c r="C23" s="54" t="s">
        <v>16</v>
      </c>
      <c r="D23" s="28">
        <v>34965</v>
      </c>
      <c r="E23" s="28"/>
      <c r="F23" s="29">
        <f t="shared" si="0"/>
        <v>34965</v>
      </c>
      <c r="G23" s="29"/>
      <c r="H23" s="29">
        <f t="shared" si="1"/>
        <v>34965</v>
      </c>
      <c r="I23" s="29">
        <v>539460</v>
      </c>
      <c r="J23" s="29"/>
      <c r="K23" s="29">
        <f t="shared" si="2"/>
        <v>539460</v>
      </c>
      <c r="L23" s="29"/>
      <c r="M23" s="29">
        <f t="shared" si="3"/>
        <v>539460</v>
      </c>
      <c r="N23" s="29">
        <v>1076258.2</v>
      </c>
      <c r="O23" s="29"/>
      <c r="P23" s="29">
        <f t="shared" si="4"/>
        <v>1076258.2</v>
      </c>
      <c r="Q23" s="29"/>
      <c r="R23" s="29">
        <f t="shared" si="5"/>
        <v>1076258.2</v>
      </c>
      <c r="S23" s="4" t="s">
        <v>26</v>
      </c>
      <c r="U23" s="41"/>
    </row>
    <row r="24" ht="34.5">
      <c r="A24" s="26" t="s">
        <v>27</v>
      </c>
      <c r="B24" s="55" t="s">
        <v>28</v>
      </c>
      <c r="C24" s="56" t="s">
        <v>29</v>
      </c>
      <c r="D24" s="28">
        <f>D26</f>
        <v>0</v>
      </c>
      <c r="E24" s="28">
        <f>E26</f>
        <v>0</v>
      </c>
      <c r="F24" s="29">
        <f t="shared" si="0"/>
        <v>0</v>
      </c>
      <c r="G24" s="29">
        <f>G26</f>
        <v>0</v>
      </c>
      <c r="H24" s="29">
        <f t="shared" si="1"/>
        <v>0</v>
      </c>
      <c r="I24" s="29">
        <f>I26</f>
        <v>54620.699999999997</v>
      </c>
      <c r="J24" s="29">
        <f>J26</f>
        <v>0</v>
      </c>
      <c r="K24" s="29">
        <f t="shared" si="2"/>
        <v>54620.699999999997</v>
      </c>
      <c r="L24" s="29">
        <f>L26</f>
        <v>0</v>
      </c>
      <c r="M24" s="29">
        <f t="shared" si="3"/>
        <v>54620.699999999997</v>
      </c>
      <c r="N24" s="29">
        <f>N26</f>
        <v>0</v>
      </c>
      <c r="O24" s="29">
        <f>O26</f>
        <v>0</v>
      </c>
      <c r="P24" s="29">
        <f t="shared" si="4"/>
        <v>0</v>
      </c>
      <c r="Q24" s="29">
        <f>Q26</f>
        <v>0</v>
      </c>
      <c r="R24" s="29">
        <f t="shared" si="5"/>
        <v>0</v>
      </c>
      <c r="S24" s="4"/>
      <c r="U24" s="41"/>
    </row>
    <row r="25" ht="17.25">
      <c r="A25" s="26"/>
      <c r="B25" s="39" t="s">
        <v>17</v>
      </c>
      <c r="C25" s="56"/>
      <c r="D25" s="28"/>
      <c r="E25" s="28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4"/>
      <c r="U25" s="41"/>
    </row>
    <row r="26" ht="17.25">
      <c r="A26" s="26"/>
      <c r="B26" s="39" t="s">
        <v>20</v>
      </c>
      <c r="C26" s="54" t="s">
        <v>16</v>
      </c>
      <c r="D26" s="28">
        <v>0</v>
      </c>
      <c r="E26" s="28"/>
      <c r="F26" s="29">
        <f t="shared" si="0"/>
        <v>0</v>
      </c>
      <c r="G26" s="29"/>
      <c r="H26" s="29">
        <f t="shared" si="1"/>
        <v>0</v>
      </c>
      <c r="I26" s="29">
        <v>54620.699999999997</v>
      </c>
      <c r="J26" s="29"/>
      <c r="K26" s="29">
        <f t="shared" si="2"/>
        <v>54620.699999999997</v>
      </c>
      <c r="L26" s="29"/>
      <c r="M26" s="29">
        <f t="shared" si="3"/>
        <v>54620.699999999997</v>
      </c>
      <c r="N26" s="29">
        <v>0</v>
      </c>
      <c r="O26" s="29"/>
      <c r="P26" s="29">
        <f t="shared" si="4"/>
        <v>0</v>
      </c>
      <c r="Q26" s="29"/>
      <c r="R26" s="29">
        <f t="shared" si="5"/>
        <v>0</v>
      </c>
      <c r="S26" s="4" t="s">
        <v>26</v>
      </c>
      <c r="U26" s="41"/>
    </row>
    <row r="27" ht="51.75">
      <c r="A27" s="26"/>
      <c r="B27" s="55" t="s">
        <v>28</v>
      </c>
      <c r="C27" s="42" t="s">
        <v>24</v>
      </c>
      <c r="D27" s="28">
        <f>D29+D30</f>
        <v>558438.40000000002</v>
      </c>
      <c r="E27" s="28">
        <f>E29+E30</f>
        <v>0</v>
      </c>
      <c r="F27" s="29">
        <f t="shared" si="0"/>
        <v>558438.40000000002</v>
      </c>
      <c r="G27" s="29">
        <f>G29+G30</f>
        <v>15345.7713</v>
      </c>
      <c r="H27" s="29">
        <f t="shared" si="1"/>
        <v>573784.17130000005</v>
      </c>
      <c r="I27" s="29">
        <f>I29+I30</f>
        <v>743778.30000000005</v>
      </c>
      <c r="J27" s="29">
        <f>J29+J30</f>
        <v>0</v>
      </c>
      <c r="K27" s="29">
        <f t="shared" si="2"/>
        <v>743778.30000000005</v>
      </c>
      <c r="L27" s="29">
        <f>L29+L30</f>
        <v>0</v>
      </c>
      <c r="M27" s="29">
        <f t="shared" si="3"/>
        <v>743778.30000000005</v>
      </c>
      <c r="N27" s="29">
        <f>N29+N30</f>
        <v>200000</v>
      </c>
      <c r="O27" s="29">
        <f>O29+O30</f>
        <v>0</v>
      </c>
      <c r="P27" s="29">
        <f t="shared" si="4"/>
        <v>200000</v>
      </c>
      <c r="Q27" s="29">
        <f>Q29+Q30</f>
        <v>0</v>
      </c>
      <c r="R27" s="29">
        <f t="shared" si="5"/>
        <v>200000</v>
      </c>
      <c r="U27" s="41"/>
    </row>
    <row r="28" ht="17.25">
      <c r="A28" s="26"/>
      <c r="B28" s="39" t="s">
        <v>17</v>
      </c>
      <c r="C28" s="39"/>
      <c r="D28" s="28"/>
      <c r="E28" s="28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U28" s="41"/>
    </row>
    <row r="29" s="43" customFormat="1" ht="17.25" hidden="1">
      <c r="A29" s="57"/>
      <c r="B29" s="45" t="s">
        <v>18</v>
      </c>
      <c r="C29" s="45"/>
      <c r="D29" s="46">
        <v>558.40000000002328</v>
      </c>
      <c r="E29" s="47"/>
      <c r="F29" s="46">
        <f t="shared" si="0"/>
        <v>558.40000000002328</v>
      </c>
      <c r="G29" s="48">
        <v>15345.7713</v>
      </c>
      <c r="H29" s="49">
        <f t="shared" si="1"/>
        <v>15904.171300000024</v>
      </c>
      <c r="I29" s="49">
        <v>798.40000000002328</v>
      </c>
      <c r="J29" s="48"/>
      <c r="K29" s="49">
        <f t="shared" si="2"/>
        <v>798.40000000002328</v>
      </c>
      <c r="L29" s="48"/>
      <c r="M29" s="49">
        <f t="shared" si="3"/>
        <v>798.40000000002328</v>
      </c>
      <c r="N29" s="49">
        <v>200</v>
      </c>
      <c r="O29" s="48"/>
      <c r="P29" s="49">
        <f t="shared" si="4"/>
        <v>200</v>
      </c>
      <c r="Q29" s="48"/>
      <c r="R29" s="49">
        <f t="shared" si="5"/>
        <v>200</v>
      </c>
      <c r="S29" s="50" t="s">
        <v>30</v>
      </c>
      <c r="T29" s="51" t="s">
        <v>19</v>
      </c>
      <c r="U29" s="52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</row>
    <row r="30" ht="17.25">
      <c r="A30" s="26"/>
      <c r="B30" s="39" t="s">
        <v>20</v>
      </c>
      <c r="C30" s="54" t="s">
        <v>16</v>
      </c>
      <c r="D30" s="28">
        <v>557880</v>
      </c>
      <c r="E30" s="28"/>
      <c r="F30" s="29">
        <f t="shared" si="0"/>
        <v>557880</v>
      </c>
      <c r="G30" s="29"/>
      <c r="H30" s="29">
        <f t="shared" si="1"/>
        <v>557880</v>
      </c>
      <c r="I30" s="29">
        <f>797600.6-54620.7</f>
        <v>742979.90000000002</v>
      </c>
      <c r="J30" s="29"/>
      <c r="K30" s="29">
        <f t="shared" si="2"/>
        <v>742979.90000000002</v>
      </c>
      <c r="L30" s="29"/>
      <c r="M30" s="29">
        <f t="shared" si="3"/>
        <v>742979.90000000002</v>
      </c>
      <c r="N30" s="29">
        <v>199800</v>
      </c>
      <c r="O30" s="29"/>
      <c r="P30" s="29">
        <f t="shared" si="4"/>
        <v>199800</v>
      </c>
      <c r="Q30" s="29"/>
      <c r="R30" s="29">
        <f t="shared" si="5"/>
        <v>199800</v>
      </c>
      <c r="S30" s="4" t="s">
        <v>26</v>
      </c>
      <c r="U30" s="41"/>
    </row>
    <row r="31" ht="51.75">
      <c r="A31" s="26" t="s">
        <v>31</v>
      </c>
      <c r="B31" s="39" t="s">
        <v>32</v>
      </c>
      <c r="C31" s="42" t="s">
        <v>24</v>
      </c>
      <c r="D31" s="28">
        <f>D33+D34</f>
        <v>453000</v>
      </c>
      <c r="E31" s="28">
        <f>E33+E34</f>
        <v>0</v>
      </c>
      <c r="F31" s="29">
        <f t="shared" si="0"/>
        <v>453000</v>
      </c>
      <c r="G31" s="29">
        <f>G33+G34+G35</f>
        <v>17979.14402</v>
      </c>
      <c r="H31" s="29">
        <f t="shared" si="1"/>
        <v>470979.14402000001</v>
      </c>
      <c r="I31" s="29">
        <f>I33+I34</f>
        <v>651498</v>
      </c>
      <c r="J31" s="29">
        <f>J33+J34</f>
        <v>0</v>
      </c>
      <c r="K31" s="29">
        <f t="shared" si="2"/>
        <v>651498</v>
      </c>
      <c r="L31" s="29">
        <f>L33+L34</f>
        <v>0</v>
      </c>
      <c r="M31" s="29">
        <f t="shared" si="3"/>
        <v>651498</v>
      </c>
      <c r="N31" s="29">
        <f>N33+N34</f>
        <v>200000</v>
      </c>
      <c r="O31" s="29">
        <f>O33+O34</f>
        <v>0</v>
      </c>
      <c r="P31" s="29">
        <f t="shared" si="4"/>
        <v>200000</v>
      </c>
      <c r="Q31" s="29">
        <f>Q33+Q34</f>
        <v>0</v>
      </c>
      <c r="R31" s="29">
        <f t="shared" si="5"/>
        <v>200000</v>
      </c>
      <c r="U31" s="41"/>
    </row>
    <row r="32" ht="17.25">
      <c r="A32" s="26"/>
      <c r="B32" s="39" t="s">
        <v>17</v>
      </c>
      <c r="C32" s="39"/>
      <c r="D32" s="28"/>
      <c r="E32" s="28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U32" s="41"/>
    </row>
    <row r="33" s="43" customFormat="1" ht="17.25" hidden="1">
      <c r="A33" s="44"/>
      <c r="B33" s="45" t="s">
        <v>18</v>
      </c>
      <c r="C33" s="45"/>
      <c r="D33" s="46">
        <v>453</v>
      </c>
      <c r="E33" s="47"/>
      <c r="F33" s="46">
        <f t="shared" si="0"/>
        <v>453</v>
      </c>
      <c r="G33" s="48"/>
      <c r="H33" s="49">
        <f t="shared" si="1"/>
        <v>453</v>
      </c>
      <c r="I33" s="49">
        <v>651.5</v>
      </c>
      <c r="J33" s="48"/>
      <c r="K33" s="49">
        <f t="shared" si="2"/>
        <v>651.5</v>
      </c>
      <c r="L33" s="48"/>
      <c r="M33" s="49">
        <f t="shared" si="3"/>
        <v>651.5</v>
      </c>
      <c r="N33" s="49">
        <v>200</v>
      </c>
      <c r="O33" s="48"/>
      <c r="P33" s="49">
        <f t="shared" si="4"/>
        <v>200</v>
      </c>
      <c r="Q33" s="48"/>
      <c r="R33" s="49">
        <f t="shared" si="5"/>
        <v>200</v>
      </c>
      <c r="S33" s="50" t="s">
        <v>33</v>
      </c>
      <c r="T33" s="51" t="s">
        <v>19</v>
      </c>
      <c r="U33" s="52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</row>
    <row r="34" ht="17.25">
      <c r="A34" s="26"/>
      <c r="B34" s="39" t="s">
        <v>20</v>
      </c>
      <c r="C34" s="54" t="s">
        <v>16</v>
      </c>
      <c r="D34" s="28">
        <v>452547</v>
      </c>
      <c r="E34" s="28"/>
      <c r="F34" s="29">
        <f t="shared" si="0"/>
        <v>452547</v>
      </c>
      <c r="G34" s="29"/>
      <c r="H34" s="29">
        <f t="shared" si="1"/>
        <v>452547</v>
      </c>
      <c r="I34" s="29">
        <v>650846.5</v>
      </c>
      <c r="J34" s="29"/>
      <c r="K34" s="29">
        <f t="shared" si="2"/>
        <v>650846.5</v>
      </c>
      <c r="L34" s="29"/>
      <c r="M34" s="29">
        <f t="shared" si="3"/>
        <v>650846.5</v>
      </c>
      <c r="N34" s="29">
        <v>199800</v>
      </c>
      <c r="O34" s="29"/>
      <c r="P34" s="29">
        <f t="shared" si="4"/>
        <v>199800</v>
      </c>
      <c r="Q34" s="29"/>
      <c r="R34" s="29">
        <f t="shared" si="5"/>
        <v>199800</v>
      </c>
      <c r="S34" s="4" t="s">
        <v>26</v>
      </c>
      <c r="U34" s="41"/>
    </row>
    <row r="35" s="1" customFormat="1" ht="17.25">
      <c r="A35" s="26"/>
      <c r="B35" s="39" t="s">
        <v>21</v>
      </c>
      <c r="C35" s="54" t="s">
        <v>16</v>
      </c>
      <c r="D35" s="28"/>
      <c r="E35" s="28"/>
      <c r="F35" s="29"/>
      <c r="G35" s="29">
        <v>17979.14402</v>
      </c>
      <c r="H35" s="29">
        <f t="shared" si="1"/>
        <v>17979.14402</v>
      </c>
      <c r="I35" s="29"/>
      <c r="J35" s="29"/>
      <c r="K35" s="29"/>
      <c r="L35" s="29"/>
      <c r="M35" s="29">
        <f t="shared" si="3"/>
        <v>0</v>
      </c>
      <c r="N35" s="29"/>
      <c r="O35" s="29"/>
      <c r="P35" s="29"/>
      <c r="Q35" s="29"/>
      <c r="R35" s="29">
        <f t="shared" si="5"/>
        <v>0</v>
      </c>
      <c r="S35" s="4" t="s">
        <v>33</v>
      </c>
      <c r="T35" s="1"/>
      <c r="U35" s="4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ht="34.5">
      <c r="A36" s="26" t="s">
        <v>34</v>
      </c>
      <c r="B36" s="55" t="s">
        <v>35</v>
      </c>
      <c r="C36" s="56" t="s">
        <v>29</v>
      </c>
      <c r="D36" s="28">
        <f>D38</f>
        <v>66317.899999999994</v>
      </c>
      <c r="E36" s="28">
        <f>E38</f>
        <v>0</v>
      </c>
      <c r="F36" s="29">
        <f t="shared" si="0"/>
        <v>66317.899999999994</v>
      </c>
      <c r="G36" s="29">
        <f>G38</f>
        <v>0</v>
      </c>
      <c r="H36" s="29">
        <f t="shared" si="1"/>
        <v>66317.899999999994</v>
      </c>
      <c r="I36" s="29">
        <f>I38</f>
        <v>0</v>
      </c>
      <c r="J36" s="29">
        <f>J38</f>
        <v>0</v>
      </c>
      <c r="K36" s="29">
        <f t="shared" si="2"/>
        <v>0</v>
      </c>
      <c r="L36" s="29">
        <f>L38</f>
        <v>0</v>
      </c>
      <c r="M36" s="29">
        <f t="shared" si="3"/>
        <v>0</v>
      </c>
      <c r="N36" s="29">
        <f>N38</f>
        <v>0</v>
      </c>
      <c r="O36" s="29">
        <f>O38</f>
        <v>0</v>
      </c>
      <c r="P36" s="29">
        <f t="shared" si="4"/>
        <v>0</v>
      </c>
      <c r="Q36" s="29">
        <f>Q38</f>
        <v>0</v>
      </c>
      <c r="R36" s="29">
        <f t="shared" si="5"/>
        <v>0</v>
      </c>
      <c r="U36" s="41"/>
    </row>
    <row r="37" ht="17.25">
      <c r="A37" s="26"/>
      <c r="B37" s="39" t="s">
        <v>17</v>
      </c>
      <c r="C37" s="39"/>
      <c r="D37" s="28"/>
      <c r="E37" s="28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U37" s="41"/>
    </row>
    <row r="38" ht="17.25">
      <c r="A38" s="26"/>
      <c r="B38" s="39" t="s">
        <v>20</v>
      </c>
      <c r="C38" s="54" t="s">
        <v>16</v>
      </c>
      <c r="D38" s="28">
        <v>66317.899999999994</v>
      </c>
      <c r="E38" s="28"/>
      <c r="F38" s="29">
        <f t="shared" si="0"/>
        <v>66317.899999999994</v>
      </c>
      <c r="G38" s="29"/>
      <c r="H38" s="29">
        <f t="shared" si="1"/>
        <v>66317.899999999994</v>
      </c>
      <c r="I38" s="29">
        <v>0</v>
      </c>
      <c r="J38" s="29"/>
      <c r="K38" s="29">
        <f t="shared" si="2"/>
        <v>0</v>
      </c>
      <c r="L38" s="29"/>
      <c r="M38" s="29">
        <f t="shared" si="3"/>
        <v>0</v>
      </c>
      <c r="N38" s="29">
        <v>0</v>
      </c>
      <c r="O38" s="29"/>
      <c r="P38" s="29">
        <f t="shared" si="4"/>
        <v>0</v>
      </c>
      <c r="Q38" s="29"/>
      <c r="R38" s="29">
        <f t="shared" si="5"/>
        <v>0</v>
      </c>
      <c r="S38" s="4" t="s">
        <v>26</v>
      </c>
      <c r="U38" s="41"/>
    </row>
    <row r="39" ht="57" customHeight="1">
      <c r="A39" s="26"/>
      <c r="B39" s="55" t="s">
        <v>35</v>
      </c>
      <c r="C39" s="42" t="s">
        <v>24</v>
      </c>
      <c r="D39" s="28">
        <f>D41+D42</f>
        <v>251785.99999999997</v>
      </c>
      <c r="E39" s="28">
        <f>E41+E42</f>
        <v>0</v>
      </c>
      <c r="F39" s="29">
        <f t="shared" si="0"/>
        <v>251785.99999999997</v>
      </c>
      <c r="G39" s="29">
        <f>G41+G42+G43</f>
        <v>215331.15668000001</v>
      </c>
      <c r="H39" s="29">
        <f t="shared" si="1"/>
        <v>467117.15668000001</v>
      </c>
      <c r="I39" s="29">
        <f>I41+I42</f>
        <v>0</v>
      </c>
      <c r="J39" s="29">
        <f>J41+J42</f>
        <v>0</v>
      </c>
      <c r="K39" s="29">
        <f t="shared" si="2"/>
        <v>0</v>
      </c>
      <c r="L39" s="29">
        <f>L41+L42+L43</f>
        <v>0</v>
      </c>
      <c r="M39" s="29">
        <f t="shared" si="3"/>
        <v>0</v>
      </c>
      <c r="N39" s="29">
        <f>N41+N42</f>
        <v>0</v>
      </c>
      <c r="O39" s="29">
        <f>O41+O42</f>
        <v>0</v>
      </c>
      <c r="P39" s="29">
        <f t="shared" si="4"/>
        <v>0</v>
      </c>
      <c r="Q39" s="29">
        <f>Q41+Q42+Q43</f>
        <v>0</v>
      </c>
      <c r="R39" s="29">
        <f t="shared" si="5"/>
        <v>0</v>
      </c>
      <c r="U39" s="41"/>
    </row>
    <row r="40" ht="17.25">
      <c r="A40" s="26"/>
      <c r="B40" s="39" t="s">
        <v>17</v>
      </c>
      <c r="C40" s="39"/>
      <c r="D40" s="28"/>
      <c r="E40" s="28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U40" s="41"/>
    </row>
    <row r="41" s="43" customFormat="1" ht="17.25" hidden="1">
      <c r="A41" s="44"/>
      <c r="B41" s="45" t="s">
        <v>18</v>
      </c>
      <c r="C41" s="45"/>
      <c r="D41" s="46">
        <v>318.09999999997672</v>
      </c>
      <c r="E41" s="47"/>
      <c r="F41" s="46">
        <f t="shared" si="0"/>
        <v>318.09999999997672</v>
      </c>
      <c r="G41" s="48">
        <v>99943.513149999999</v>
      </c>
      <c r="H41" s="49">
        <f t="shared" si="1"/>
        <v>100261.61314999998</v>
      </c>
      <c r="I41" s="49">
        <v>0</v>
      </c>
      <c r="J41" s="48"/>
      <c r="K41" s="49">
        <f t="shared" si="2"/>
        <v>0</v>
      </c>
      <c r="L41" s="48"/>
      <c r="M41" s="49">
        <f t="shared" si="3"/>
        <v>0</v>
      </c>
      <c r="N41" s="49">
        <v>0</v>
      </c>
      <c r="O41" s="48"/>
      <c r="P41" s="49">
        <f t="shared" si="4"/>
        <v>0</v>
      </c>
      <c r="Q41" s="48"/>
      <c r="R41" s="49">
        <f t="shared" si="5"/>
        <v>0</v>
      </c>
      <c r="S41" s="50" t="s">
        <v>36</v>
      </c>
      <c r="T41" s="51" t="s">
        <v>19</v>
      </c>
      <c r="U41" s="52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ht="17.25">
      <c r="A42" s="26"/>
      <c r="B42" s="39" t="s">
        <v>20</v>
      </c>
      <c r="C42" s="54" t="s">
        <v>16</v>
      </c>
      <c r="D42" s="28">
        <f>317785.8-66317.9</f>
        <v>251467.89999999999</v>
      </c>
      <c r="E42" s="28"/>
      <c r="F42" s="29">
        <f t="shared" si="0"/>
        <v>251467.89999999999</v>
      </c>
      <c r="G42" s="29"/>
      <c r="H42" s="29">
        <f t="shared" si="1"/>
        <v>251467.89999999999</v>
      </c>
      <c r="I42" s="29">
        <v>0</v>
      </c>
      <c r="J42" s="29"/>
      <c r="K42" s="29">
        <f t="shared" si="2"/>
        <v>0</v>
      </c>
      <c r="L42" s="29"/>
      <c r="M42" s="29">
        <f t="shared" si="3"/>
        <v>0</v>
      </c>
      <c r="N42" s="29">
        <v>0</v>
      </c>
      <c r="O42" s="29"/>
      <c r="P42" s="29">
        <f t="shared" si="4"/>
        <v>0</v>
      </c>
      <c r="Q42" s="29"/>
      <c r="R42" s="29">
        <f t="shared" si="5"/>
        <v>0</v>
      </c>
      <c r="S42" s="4" t="s">
        <v>26</v>
      </c>
      <c r="U42" s="41"/>
    </row>
    <row r="43" s="1" customFormat="1" ht="17.25">
      <c r="A43" s="26"/>
      <c r="B43" s="39" t="s">
        <v>21</v>
      </c>
      <c r="C43" s="54" t="s">
        <v>16</v>
      </c>
      <c r="D43" s="28"/>
      <c r="E43" s="28"/>
      <c r="F43" s="29"/>
      <c r="G43" s="29">
        <v>115387.64353</v>
      </c>
      <c r="H43" s="29">
        <f t="shared" si="1"/>
        <v>115387.64353</v>
      </c>
      <c r="I43" s="29"/>
      <c r="J43" s="29"/>
      <c r="K43" s="29"/>
      <c r="L43" s="29"/>
      <c r="M43" s="29">
        <f t="shared" si="3"/>
        <v>0</v>
      </c>
      <c r="N43" s="29"/>
      <c r="O43" s="29"/>
      <c r="P43" s="29"/>
      <c r="Q43" s="29"/>
      <c r="R43" s="29">
        <f t="shared" si="5"/>
        <v>0</v>
      </c>
      <c r="S43" s="4" t="s">
        <v>36</v>
      </c>
      <c r="T43" s="1"/>
      <c r="U43" s="4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ht="34.5">
      <c r="A44" s="26" t="s">
        <v>37</v>
      </c>
      <c r="B44" s="39" t="s">
        <v>38</v>
      </c>
      <c r="C44" s="56" t="s">
        <v>29</v>
      </c>
      <c r="D44" s="28">
        <v>1410.5</v>
      </c>
      <c r="E44" s="28"/>
      <c r="F44" s="29">
        <f t="shared" si="0"/>
        <v>1410.5</v>
      </c>
      <c r="G44" s="29"/>
      <c r="H44" s="29">
        <f t="shared" si="1"/>
        <v>1410.5</v>
      </c>
      <c r="I44" s="29">
        <v>0</v>
      </c>
      <c r="J44" s="29"/>
      <c r="K44" s="29">
        <f t="shared" si="2"/>
        <v>0</v>
      </c>
      <c r="L44" s="29"/>
      <c r="M44" s="29">
        <f t="shared" si="3"/>
        <v>0</v>
      </c>
      <c r="N44" s="29">
        <v>0</v>
      </c>
      <c r="O44" s="29"/>
      <c r="P44" s="29">
        <f t="shared" si="4"/>
        <v>0</v>
      </c>
      <c r="Q44" s="29"/>
      <c r="R44" s="29">
        <f t="shared" si="5"/>
        <v>0</v>
      </c>
      <c r="S44" s="4" t="s">
        <v>39</v>
      </c>
      <c r="U44" s="41"/>
    </row>
    <row r="45" ht="52.5" customHeight="1">
      <c r="A45" s="26"/>
      <c r="B45" s="39"/>
      <c r="C45" s="42" t="s">
        <v>24</v>
      </c>
      <c r="D45" s="28">
        <f>103232.8-1410.5</f>
        <v>101822.3</v>
      </c>
      <c r="E45" s="28"/>
      <c r="F45" s="29">
        <f t="shared" si="0"/>
        <v>101822.3</v>
      </c>
      <c r="G45" s="29"/>
      <c r="H45" s="29">
        <f t="shared" si="1"/>
        <v>101822.3</v>
      </c>
      <c r="I45" s="29">
        <v>0</v>
      </c>
      <c r="J45" s="29"/>
      <c r="K45" s="29">
        <f t="shared" si="2"/>
        <v>0</v>
      </c>
      <c r="L45" s="29"/>
      <c r="M45" s="29">
        <f t="shared" si="3"/>
        <v>0</v>
      </c>
      <c r="N45" s="29">
        <v>0</v>
      </c>
      <c r="O45" s="29"/>
      <c r="P45" s="29">
        <f t="shared" si="4"/>
        <v>0</v>
      </c>
      <c r="Q45" s="29"/>
      <c r="R45" s="29">
        <f t="shared" si="5"/>
        <v>0</v>
      </c>
      <c r="S45" s="4" t="s">
        <v>39</v>
      </c>
      <c r="U45" s="41"/>
    </row>
    <row r="46" ht="51.75">
      <c r="A46" s="26" t="s">
        <v>40</v>
      </c>
      <c r="B46" s="39" t="s">
        <v>41</v>
      </c>
      <c r="C46" s="42" t="s">
        <v>24</v>
      </c>
      <c r="D46" s="28">
        <v>101419.89999999999</v>
      </c>
      <c r="E46" s="28"/>
      <c r="F46" s="29">
        <f t="shared" si="0"/>
        <v>101419.89999999999</v>
      </c>
      <c r="G46" s="29">
        <v>435.22268000000003</v>
      </c>
      <c r="H46" s="29">
        <f t="shared" si="1"/>
        <v>101855.12268</v>
      </c>
      <c r="I46" s="29">
        <v>0</v>
      </c>
      <c r="J46" s="29"/>
      <c r="K46" s="29">
        <f t="shared" si="2"/>
        <v>0</v>
      </c>
      <c r="L46" s="29"/>
      <c r="M46" s="29">
        <f t="shared" si="3"/>
        <v>0</v>
      </c>
      <c r="N46" s="29">
        <v>0</v>
      </c>
      <c r="O46" s="29"/>
      <c r="P46" s="29">
        <f t="shared" si="4"/>
        <v>0</v>
      </c>
      <c r="Q46" s="29"/>
      <c r="R46" s="29">
        <f t="shared" si="5"/>
        <v>0</v>
      </c>
      <c r="S46" s="4" t="s">
        <v>42</v>
      </c>
      <c r="U46" s="41"/>
    </row>
    <row r="47" s="1" customFormat="1" ht="51.75">
      <c r="A47" s="26" t="s">
        <v>43</v>
      </c>
      <c r="B47" s="39" t="s">
        <v>44</v>
      </c>
      <c r="C47" s="42" t="s">
        <v>24</v>
      </c>
      <c r="D47" s="28"/>
      <c r="E47" s="28"/>
      <c r="F47" s="29"/>
      <c r="G47" s="29">
        <f>G49</f>
        <v>8404.7960500000008</v>
      </c>
      <c r="H47" s="29">
        <f t="shared" si="1"/>
        <v>8404.7960500000008</v>
      </c>
      <c r="I47" s="29"/>
      <c r="J47" s="29"/>
      <c r="K47" s="29"/>
      <c r="L47" s="29">
        <f>L49</f>
        <v>0</v>
      </c>
      <c r="M47" s="29">
        <f t="shared" si="3"/>
        <v>0</v>
      </c>
      <c r="N47" s="29"/>
      <c r="O47" s="29"/>
      <c r="P47" s="29"/>
      <c r="Q47" s="29">
        <f>Q49</f>
        <v>0</v>
      </c>
      <c r="R47" s="29">
        <f t="shared" si="5"/>
        <v>0</v>
      </c>
      <c r="S47" s="4"/>
      <c r="T47" s="1"/>
      <c r="U47" s="4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="1" customFormat="1" ht="17.25">
      <c r="A48" s="26"/>
      <c r="B48" s="39" t="s">
        <v>17</v>
      </c>
      <c r="C48" s="42"/>
      <c r="D48" s="28"/>
      <c r="E48" s="28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4"/>
      <c r="U48" s="41"/>
    </row>
    <row r="49" s="1" customFormat="1" ht="17.25">
      <c r="A49" s="26"/>
      <c r="B49" s="39" t="s">
        <v>21</v>
      </c>
      <c r="C49" s="58" t="s">
        <v>16</v>
      </c>
      <c r="D49" s="28"/>
      <c r="E49" s="28"/>
      <c r="F49" s="29"/>
      <c r="G49" s="29">
        <v>8404.7960500000008</v>
      </c>
      <c r="H49" s="29">
        <f t="shared" si="1"/>
        <v>8404.7960500000008</v>
      </c>
      <c r="I49" s="29"/>
      <c r="J49" s="29"/>
      <c r="K49" s="29"/>
      <c r="L49" s="29"/>
      <c r="M49" s="29">
        <f t="shared" si="3"/>
        <v>0</v>
      </c>
      <c r="N49" s="29"/>
      <c r="O49" s="29"/>
      <c r="P49" s="29"/>
      <c r="Q49" s="29"/>
      <c r="R49" s="29">
        <f t="shared" si="5"/>
        <v>0</v>
      </c>
      <c r="S49" s="4" t="s">
        <v>45</v>
      </c>
      <c r="T49" s="1"/>
      <c r="U49" s="4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="1" customFormat="1" ht="51.75">
      <c r="A50" s="26" t="s">
        <v>46</v>
      </c>
      <c r="B50" s="39" t="s">
        <v>47</v>
      </c>
      <c r="C50" s="42" t="s">
        <v>24</v>
      </c>
      <c r="D50" s="28"/>
      <c r="E50" s="28"/>
      <c r="F50" s="29"/>
      <c r="G50" s="29">
        <f>G52</f>
        <v>8439.1239800000003</v>
      </c>
      <c r="H50" s="29">
        <f t="shared" si="1"/>
        <v>8439.1239800000003</v>
      </c>
      <c r="I50" s="29"/>
      <c r="J50" s="29"/>
      <c r="K50" s="29"/>
      <c r="L50" s="29">
        <f>L52</f>
        <v>0</v>
      </c>
      <c r="M50" s="29">
        <f t="shared" si="3"/>
        <v>0</v>
      </c>
      <c r="N50" s="29"/>
      <c r="O50" s="29"/>
      <c r="P50" s="29"/>
      <c r="Q50" s="29">
        <f>Q52</f>
        <v>0</v>
      </c>
      <c r="R50" s="29">
        <f t="shared" si="5"/>
        <v>0</v>
      </c>
      <c r="S50" s="4"/>
      <c r="T50" s="1"/>
      <c r="U50" s="4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="1" customFormat="1" ht="17.25">
      <c r="A51" s="26"/>
      <c r="B51" s="39" t="s">
        <v>17</v>
      </c>
      <c r="C51" s="42"/>
      <c r="D51" s="28"/>
      <c r="E51" s="28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4"/>
      <c r="T51" s="1"/>
      <c r="U51" s="41"/>
      <c r="V51" s="1"/>
      <c r="W51" s="1"/>
    </row>
    <row r="52" s="1" customFormat="1" ht="17.25">
      <c r="A52" s="26"/>
      <c r="B52" s="39" t="s">
        <v>21</v>
      </c>
      <c r="C52" s="58" t="s">
        <v>16</v>
      </c>
      <c r="D52" s="28"/>
      <c r="E52" s="28"/>
      <c r="F52" s="29"/>
      <c r="G52" s="29">
        <v>8439.1239800000003</v>
      </c>
      <c r="H52" s="29">
        <f t="shared" si="1"/>
        <v>8439.1239800000003</v>
      </c>
      <c r="I52" s="29"/>
      <c r="J52" s="29"/>
      <c r="K52" s="29"/>
      <c r="L52" s="29"/>
      <c r="M52" s="29">
        <f t="shared" si="3"/>
        <v>0</v>
      </c>
      <c r="N52" s="29"/>
      <c r="O52" s="29"/>
      <c r="P52" s="29"/>
      <c r="Q52" s="29"/>
      <c r="R52" s="29">
        <f t="shared" si="5"/>
        <v>0</v>
      </c>
      <c r="S52" s="4" t="s">
        <v>48</v>
      </c>
      <c r="T52" s="1"/>
      <c r="U52" s="4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="1" customFormat="1" ht="51.75">
      <c r="A53" s="26" t="s">
        <v>49</v>
      </c>
      <c r="B53" s="39" t="s">
        <v>50</v>
      </c>
      <c r="C53" s="42" t="s">
        <v>24</v>
      </c>
      <c r="D53" s="28"/>
      <c r="E53" s="28"/>
      <c r="F53" s="29"/>
      <c r="G53" s="29">
        <v>70383.903909999994</v>
      </c>
      <c r="H53" s="29">
        <f t="shared" si="1"/>
        <v>70383.903909999994</v>
      </c>
      <c r="I53" s="29"/>
      <c r="J53" s="29"/>
      <c r="K53" s="29"/>
      <c r="L53" s="29">
        <v>0</v>
      </c>
      <c r="M53" s="29">
        <f t="shared" si="3"/>
        <v>0</v>
      </c>
      <c r="N53" s="29"/>
      <c r="O53" s="29"/>
      <c r="P53" s="29"/>
      <c r="Q53" s="29">
        <v>0</v>
      </c>
      <c r="R53" s="29">
        <f t="shared" si="5"/>
        <v>0</v>
      </c>
      <c r="S53" s="4" t="s">
        <v>51</v>
      </c>
      <c r="T53" s="1"/>
      <c r="U53" s="4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="53" customFormat="1" ht="51.75" hidden="1">
      <c r="A54" s="44" t="s">
        <v>52</v>
      </c>
      <c r="B54" s="45" t="s">
        <v>53</v>
      </c>
      <c r="C54" s="59" t="s">
        <v>24</v>
      </c>
      <c r="D54" s="46"/>
      <c r="E54" s="47"/>
      <c r="F54" s="49"/>
      <c r="G54" s="48"/>
      <c r="H54" s="49">
        <f t="shared" si="1"/>
        <v>0</v>
      </c>
      <c r="I54" s="49"/>
      <c r="J54" s="48"/>
      <c r="K54" s="49"/>
      <c r="L54" s="48">
        <v>0</v>
      </c>
      <c r="M54" s="49">
        <f t="shared" si="3"/>
        <v>0</v>
      </c>
      <c r="N54" s="49"/>
      <c r="O54" s="48"/>
      <c r="P54" s="49"/>
      <c r="Q54" s="48">
        <v>0</v>
      </c>
      <c r="R54" s="49">
        <f t="shared" si="5"/>
        <v>0</v>
      </c>
      <c r="S54" s="50" t="s">
        <v>54</v>
      </c>
      <c r="T54" s="53">
        <v>0</v>
      </c>
      <c r="U54" s="52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="18" customFormat="1" ht="33.75" customHeight="1">
      <c r="A55" s="19"/>
      <c r="B55" s="20" t="s">
        <v>55</v>
      </c>
      <c r="C55" s="21" t="s">
        <v>16</v>
      </c>
      <c r="D55" s="22">
        <f>D70+D74+D77+D80+D60+D61+D62+D63+D64+D65+D66+D68+D69+D67</f>
        <v>1957174.5</v>
      </c>
      <c r="E55" s="22">
        <f>E70+E74+E77+E80+E60+E61+E62+E63+E64+E65+E66+E68+E69+E67</f>
        <v>0</v>
      </c>
      <c r="F55" s="23">
        <f t="shared" si="0"/>
        <v>1957174.5</v>
      </c>
      <c r="G55" s="23">
        <f>G70+G74+G77+G80+G60+G61+G62+G63+G64+G65+G66+G68+G69+G67+G84</f>
        <v>333694.69675000006</v>
      </c>
      <c r="H55" s="23">
        <f t="shared" si="1"/>
        <v>2290869.1967500001</v>
      </c>
      <c r="I55" s="23">
        <f>I70+I74+I77+I80+I60+I61+I62+I63+I64+I65+I66+I68+I69+I67</f>
        <v>1994617.2</v>
      </c>
      <c r="J55" s="23">
        <f>J70+J74+J77+J80+J60+J61+J62+J63+J64+J65+J66+J68+J69+J67</f>
        <v>0</v>
      </c>
      <c r="K55" s="23">
        <f t="shared" si="2"/>
        <v>1994617.2</v>
      </c>
      <c r="L55" s="23">
        <f>L70+L74+L77+L80+L60+L61+L62+L63+L64+L65+L66+L68+L69+L67+L84</f>
        <v>0</v>
      </c>
      <c r="M55" s="23">
        <f t="shared" si="3"/>
        <v>1994617.2</v>
      </c>
      <c r="N55" s="23">
        <f>N70+N74+N77+N80+N60+N61+N62+N63+N64+N65+N66+N68+N69+N67</f>
        <v>1679548.2999999998</v>
      </c>
      <c r="O55" s="23">
        <f>O70+O74+O77+O80+O60+O61+O62+O63+O64+O65+O66+O68+O69+O67</f>
        <v>0</v>
      </c>
      <c r="P55" s="23">
        <f t="shared" si="4"/>
        <v>1679548.2999999998</v>
      </c>
      <c r="Q55" s="23">
        <f>Q70+Q74+Q77+Q80+Q60+Q61+Q62+Q63+Q64+Q65+Q66+Q68+Q69+Q67+Q84</f>
        <v>-231023.29000000001</v>
      </c>
      <c r="R55" s="23">
        <f t="shared" si="5"/>
        <v>1448525.0099999998</v>
      </c>
      <c r="S55" s="24"/>
      <c r="T55" s="25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</row>
    <row r="56" s="1" customFormat="1" ht="17.25">
      <c r="A56" s="26"/>
      <c r="B56" s="27" t="s">
        <v>17</v>
      </c>
      <c r="C56" s="60"/>
      <c r="D56" s="28"/>
      <c r="E56" s="28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4"/>
      <c r="T56" s="5"/>
      <c r="U56" s="4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="30" customFormat="1" ht="17.25" hidden="1">
      <c r="A57" s="31"/>
      <c r="B57" s="32" t="s">
        <v>18</v>
      </c>
      <c r="C57" s="61"/>
      <c r="D57" s="62">
        <f>D72+D60+D61+D62+D63+D64+D65+D66+D68+D69+D67</f>
        <v>904283.50000000012</v>
      </c>
      <c r="E57" s="62">
        <f>E72+E60+E61+E62+E63+E64+E65+E66+E68+E69+E67</f>
        <v>0</v>
      </c>
      <c r="F57" s="62">
        <f t="shared" si="0"/>
        <v>904283.50000000012</v>
      </c>
      <c r="G57" s="63">
        <f>G72+G60+G61+G62+G63+G64+G65+G66+G68+G69+G67+G84</f>
        <v>333694.69675000006</v>
      </c>
      <c r="H57" s="63">
        <f t="shared" si="1"/>
        <v>1237978.1967500001</v>
      </c>
      <c r="I57" s="63">
        <f>I72+I60+I61+I62+I63+I64+I65+I66+I68+I69+I67</f>
        <v>1323402.8</v>
      </c>
      <c r="J57" s="63">
        <f>J72+J60+J61+J62+J63+J64+J65+J66+J68+J69+J67</f>
        <v>0</v>
      </c>
      <c r="K57" s="63">
        <f t="shared" si="2"/>
        <v>1323402.8</v>
      </c>
      <c r="L57" s="63">
        <f>L72+L60+L61+L62+L63+L64+L65+L66+L68+L69+L67+L84</f>
        <v>0</v>
      </c>
      <c r="M57" s="63">
        <f t="shared" si="3"/>
        <v>1323402.8</v>
      </c>
      <c r="N57" s="63">
        <f>N72+N60+N61+N62+N63+N64+N65+N66+N68+N69+N67</f>
        <v>918578.5</v>
      </c>
      <c r="O57" s="63">
        <f>O72+O60+O61+O62+O63+O64+O65+O66+O68+O69+O67</f>
        <v>0</v>
      </c>
      <c r="P57" s="63">
        <f t="shared" si="4"/>
        <v>918578.5</v>
      </c>
      <c r="Q57" s="63">
        <f>Q72+Q60+Q61+Q62+Q63+Q64+Q65+Q66+Q68+Q69+Q67+Q84</f>
        <v>-231023.29000000001</v>
      </c>
      <c r="R57" s="63">
        <f t="shared" si="5"/>
        <v>687555.20999999996</v>
      </c>
      <c r="S57" s="64"/>
      <c r="T57" s="37" t="s">
        <v>19</v>
      </c>
      <c r="U57" s="38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</row>
    <row r="58" s="1" customFormat="1" ht="17.25">
      <c r="A58" s="26"/>
      <c r="B58" s="39" t="s">
        <v>20</v>
      </c>
      <c r="C58" s="58" t="s">
        <v>16</v>
      </c>
      <c r="D58" s="28">
        <f>D73+D76+D79+D82</f>
        <v>835094.69999999995</v>
      </c>
      <c r="E58" s="28">
        <f>E73+E76+E79+E82</f>
        <v>0</v>
      </c>
      <c r="F58" s="29">
        <f t="shared" si="0"/>
        <v>835094.69999999995</v>
      </c>
      <c r="G58" s="29">
        <f>G73+G76+G79+G82</f>
        <v>0</v>
      </c>
      <c r="H58" s="29">
        <f t="shared" si="1"/>
        <v>835094.69999999995</v>
      </c>
      <c r="I58" s="29">
        <f>I73+I76+I79+I82</f>
        <v>452260.20000000001</v>
      </c>
      <c r="J58" s="29">
        <f>J73+J76+J79+J82</f>
        <v>0</v>
      </c>
      <c r="K58" s="29">
        <f t="shared" si="2"/>
        <v>452260.20000000001</v>
      </c>
      <c r="L58" s="29">
        <f>L73+L76+L79+L82</f>
        <v>0</v>
      </c>
      <c r="M58" s="29">
        <f t="shared" si="3"/>
        <v>452260.20000000001</v>
      </c>
      <c r="N58" s="29">
        <f>N73+N76+N79+N82</f>
        <v>542015.59999999998</v>
      </c>
      <c r="O58" s="29">
        <f>O73+O76+O79+O82</f>
        <v>0</v>
      </c>
      <c r="P58" s="29">
        <f t="shared" si="4"/>
        <v>542015.59999999998</v>
      </c>
      <c r="Q58" s="29">
        <f>Q73+Q76+Q79+Q82</f>
        <v>0</v>
      </c>
      <c r="R58" s="29">
        <f t="shared" si="5"/>
        <v>542015.59999999998</v>
      </c>
      <c r="S58" s="4"/>
      <c r="T58" s="5"/>
      <c r="U58" s="4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="1" customFormat="1" ht="17.25">
      <c r="A59" s="26"/>
      <c r="B59" s="39" t="s">
        <v>56</v>
      </c>
      <c r="C59" s="58" t="s">
        <v>16</v>
      </c>
      <c r="D59" s="28">
        <f>D83</f>
        <v>217796.29999999999</v>
      </c>
      <c r="E59" s="28">
        <f>E83</f>
        <v>0</v>
      </c>
      <c r="F59" s="29">
        <f t="shared" si="0"/>
        <v>217796.29999999999</v>
      </c>
      <c r="G59" s="29">
        <f>G83</f>
        <v>0</v>
      </c>
      <c r="H59" s="29">
        <f t="shared" si="1"/>
        <v>217796.29999999999</v>
      </c>
      <c r="I59" s="29">
        <f>I83</f>
        <v>218954.20000000001</v>
      </c>
      <c r="J59" s="29">
        <f>J83</f>
        <v>0</v>
      </c>
      <c r="K59" s="29">
        <f t="shared" si="2"/>
        <v>218954.20000000001</v>
      </c>
      <c r="L59" s="29">
        <f>L83</f>
        <v>0</v>
      </c>
      <c r="M59" s="29">
        <f t="shared" si="3"/>
        <v>218954.20000000001</v>
      </c>
      <c r="N59" s="29">
        <f>N83</f>
        <v>218954.20000000001</v>
      </c>
      <c r="O59" s="29">
        <f>O83</f>
        <v>0</v>
      </c>
      <c r="P59" s="29">
        <f t="shared" si="4"/>
        <v>218954.20000000001</v>
      </c>
      <c r="Q59" s="29">
        <f>Q83</f>
        <v>0</v>
      </c>
      <c r="R59" s="29">
        <f t="shared" si="5"/>
        <v>218954.20000000001</v>
      </c>
      <c r="S59" s="4"/>
      <c r="T59" s="5"/>
      <c r="U59" s="4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ht="51.75">
      <c r="A60" s="26" t="s">
        <v>52</v>
      </c>
      <c r="B60" s="39" t="s">
        <v>57</v>
      </c>
      <c r="C60" s="42" t="s">
        <v>24</v>
      </c>
      <c r="D60" s="28">
        <v>96899.300000000003</v>
      </c>
      <c r="E60" s="28"/>
      <c r="F60" s="29">
        <f t="shared" si="0"/>
        <v>96899.300000000003</v>
      </c>
      <c r="G60" s="29"/>
      <c r="H60" s="29">
        <f t="shared" si="1"/>
        <v>96899.300000000003</v>
      </c>
      <c r="I60" s="29">
        <v>301615.5</v>
      </c>
      <c r="J60" s="29"/>
      <c r="K60" s="29">
        <f t="shared" si="2"/>
        <v>301615.5</v>
      </c>
      <c r="L60" s="29"/>
      <c r="M60" s="29">
        <f t="shared" si="3"/>
        <v>301615.5</v>
      </c>
      <c r="N60" s="29">
        <v>0</v>
      </c>
      <c r="O60" s="29"/>
      <c r="P60" s="29">
        <f t="shared" si="4"/>
        <v>0</v>
      </c>
      <c r="Q60" s="29"/>
      <c r="R60" s="29">
        <f t="shared" si="5"/>
        <v>0</v>
      </c>
      <c r="S60" s="4" t="s">
        <v>58</v>
      </c>
      <c r="T60" s="5"/>
      <c r="U60" s="41"/>
      <c r="V60" s="1"/>
      <c r="W60" s="1"/>
    </row>
    <row r="61" ht="51.75">
      <c r="A61" s="26" t="s">
        <v>59</v>
      </c>
      <c r="B61" s="39" t="s">
        <v>60</v>
      </c>
      <c r="C61" s="42" t="s">
        <v>24</v>
      </c>
      <c r="D61" s="28">
        <v>23507.200000000001</v>
      </c>
      <c r="E61" s="28"/>
      <c r="F61" s="29">
        <f t="shared" si="0"/>
        <v>23507.200000000001</v>
      </c>
      <c r="G61" s="29"/>
      <c r="H61" s="29">
        <f t="shared" si="1"/>
        <v>23507.200000000001</v>
      </c>
      <c r="I61" s="29">
        <v>50000</v>
      </c>
      <c r="J61" s="29"/>
      <c r="K61" s="29">
        <f t="shared" si="2"/>
        <v>50000</v>
      </c>
      <c r="L61" s="29"/>
      <c r="M61" s="29">
        <f t="shared" si="3"/>
        <v>50000</v>
      </c>
      <c r="N61" s="29">
        <v>0</v>
      </c>
      <c r="O61" s="29"/>
      <c r="P61" s="29">
        <f t="shared" si="4"/>
        <v>0</v>
      </c>
      <c r="Q61" s="29"/>
      <c r="R61" s="29">
        <f t="shared" si="5"/>
        <v>0</v>
      </c>
      <c r="S61" s="4" t="s">
        <v>61</v>
      </c>
      <c r="T61" s="5"/>
      <c r="U61" s="41"/>
      <c r="V61" s="1"/>
      <c r="W61" s="1"/>
    </row>
    <row r="62" ht="51.75">
      <c r="A62" s="26" t="s">
        <v>62</v>
      </c>
      <c r="B62" s="39" t="s">
        <v>63</v>
      </c>
      <c r="C62" s="42" t="s">
        <v>24</v>
      </c>
      <c r="D62" s="28">
        <v>80000</v>
      </c>
      <c r="E62" s="28"/>
      <c r="F62" s="29">
        <f t="shared" si="0"/>
        <v>80000</v>
      </c>
      <c r="G62" s="29"/>
      <c r="H62" s="29">
        <f t="shared" si="1"/>
        <v>80000</v>
      </c>
      <c r="I62" s="29">
        <v>100530.10000000001</v>
      </c>
      <c r="J62" s="29"/>
      <c r="K62" s="29">
        <f t="shared" si="2"/>
        <v>100530.10000000001</v>
      </c>
      <c r="L62" s="29"/>
      <c r="M62" s="29">
        <f t="shared" si="3"/>
        <v>100530.10000000001</v>
      </c>
      <c r="N62" s="29">
        <v>118578.5</v>
      </c>
      <c r="O62" s="29"/>
      <c r="P62" s="29">
        <f t="shared" si="4"/>
        <v>118578.5</v>
      </c>
      <c r="Q62" s="29"/>
      <c r="R62" s="29">
        <f t="shared" si="5"/>
        <v>118578.5</v>
      </c>
      <c r="S62" s="4" t="s">
        <v>64</v>
      </c>
      <c r="T62" s="5"/>
      <c r="U62" s="41"/>
      <c r="V62" s="1"/>
      <c r="W62" s="1"/>
    </row>
    <row r="63" ht="51.75">
      <c r="A63" s="26" t="s">
        <v>65</v>
      </c>
      <c r="B63" s="39" t="s">
        <v>66</v>
      </c>
      <c r="C63" s="42" t="s">
        <v>24</v>
      </c>
      <c r="D63" s="28">
        <v>43764.300000000003</v>
      </c>
      <c r="E63" s="28"/>
      <c r="F63" s="29">
        <f t="shared" si="0"/>
        <v>43764.300000000003</v>
      </c>
      <c r="G63" s="29"/>
      <c r="H63" s="29">
        <f t="shared" si="1"/>
        <v>43764.300000000003</v>
      </c>
      <c r="I63" s="29">
        <v>0</v>
      </c>
      <c r="J63" s="29"/>
      <c r="K63" s="29">
        <f t="shared" si="2"/>
        <v>0</v>
      </c>
      <c r="L63" s="29"/>
      <c r="M63" s="29">
        <f t="shared" si="3"/>
        <v>0</v>
      </c>
      <c r="N63" s="29">
        <v>0</v>
      </c>
      <c r="O63" s="29"/>
      <c r="P63" s="29">
        <f t="shared" si="4"/>
        <v>0</v>
      </c>
      <c r="Q63" s="29"/>
      <c r="R63" s="29">
        <f t="shared" si="5"/>
        <v>0</v>
      </c>
      <c r="S63" s="4" t="s">
        <v>67</v>
      </c>
      <c r="T63" s="5"/>
      <c r="U63" s="41"/>
      <c r="V63" s="1"/>
      <c r="W63" s="1"/>
    </row>
    <row r="64" ht="51.75">
      <c r="A64" s="26" t="s">
        <v>68</v>
      </c>
      <c r="B64" s="39" t="s">
        <v>69</v>
      </c>
      <c r="C64" s="42" t="s">
        <v>24</v>
      </c>
      <c r="D64" s="28">
        <v>4784.2999999999993</v>
      </c>
      <c r="E64" s="28"/>
      <c r="F64" s="29">
        <f t="shared" si="0"/>
        <v>4784.2999999999993</v>
      </c>
      <c r="G64" s="29"/>
      <c r="H64" s="29">
        <f t="shared" si="1"/>
        <v>4784.2999999999993</v>
      </c>
      <c r="I64" s="29">
        <v>0</v>
      </c>
      <c r="J64" s="29"/>
      <c r="K64" s="29">
        <f t="shared" si="2"/>
        <v>0</v>
      </c>
      <c r="L64" s="29"/>
      <c r="M64" s="29">
        <f t="shared" si="3"/>
        <v>0</v>
      </c>
      <c r="N64" s="29">
        <v>0</v>
      </c>
      <c r="O64" s="29"/>
      <c r="P64" s="29">
        <f t="shared" si="4"/>
        <v>0</v>
      </c>
      <c r="Q64" s="29"/>
      <c r="R64" s="29">
        <f t="shared" si="5"/>
        <v>0</v>
      </c>
      <c r="S64" s="4" t="s">
        <v>70</v>
      </c>
      <c r="U64" s="41"/>
      <c r="V64" s="1"/>
      <c r="W64" s="1"/>
    </row>
    <row r="65" ht="51.75">
      <c r="A65" s="26" t="s">
        <v>71</v>
      </c>
      <c r="B65" s="39" t="s">
        <v>72</v>
      </c>
      <c r="C65" s="42" t="s">
        <v>24</v>
      </c>
      <c r="D65" s="28">
        <v>26891</v>
      </c>
      <c r="E65" s="28"/>
      <c r="F65" s="29">
        <f t="shared" si="0"/>
        <v>26891</v>
      </c>
      <c r="G65" s="29"/>
      <c r="H65" s="29">
        <f t="shared" si="1"/>
        <v>26891</v>
      </c>
      <c r="I65" s="29">
        <v>0</v>
      </c>
      <c r="J65" s="29"/>
      <c r="K65" s="29">
        <f t="shared" si="2"/>
        <v>0</v>
      </c>
      <c r="L65" s="29"/>
      <c r="M65" s="29">
        <f t="shared" si="3"/>
        <v>0</v>
      </c>
      <c r="N65" s="29">
        <v>0</v>
      </c>
      <c r="O65" s="29"/>
      <c r="P65" s="29">
        <f t="shared" si="4"/>
        <v>0</v>
      </c>
      <c r="Q65" s="29"/>
      <c r="R65" s="29">
        <f t="shared" si="5"/>
        <v>0</v>
      </c>
      <c r="S65" s="4" t="s">
        <v>73</v>
      </c>
      <c r="T65" s="5"/>
      <c r="U65" s="41"/>
      <c r="V65" s="1"/>
      <c r="W65" s="1"/>
    </row>
    <row r="66" ht="69">
      <c r="A66" s="26" t="s">
        <v>74</v>
      </c>
      <c r="B66" s="39" t="s">
        <v>75</v>
      </c>
      <c r="C66" s="42" t="s">
        <v>76</v>
      </c>
      <c r="D66" s="28">
        <v>8990</v>
      </c>
      <c r="E66" s="28"/>
      <c r="F66" s="29">
        <f t="shared" si="0"/>
        <v>8990</v>
      </c>
      <c r="G66" s="29"/>
      <c r="H66" s="29">
        <f t="shared" si="1"/>
        <v>8990</v>
      </c>
      <c r="I66" s="29">
        <v>0</v>
      </c>
      <c r="J66" s="29"/>
      <c r="K66" s="29">
        <f t="shared" si="2"/>
        <v>0</v>
      </c>
      <c r="L66" s="29"/>
      <c r="M66" s="29">
        <f t="shared" si="3"/>
        <v>0</v>
      </c>
      <c r="N66" s="29">
        <v>0</v>
      </c>
      <c r="O66" s="29"/>
      <c r="P66" s="29">
        <f t="shared" si="4"/>
        <v>0</v>
      </c>
      <c r="Q66" s="29"/>
      <c r="R66" s="29">
        <f t="shared" si="5"/>
        <v>0</v>
      </c>
      <c r="S66" s="4" t="s">
        <v>77</v>
      </c>
      <c r="T66" s="5"/>
      <c r="U66" s="41"/>
      <c r="V66" s="1"/>
      <c r="W66" s="1"/>
    </row>
    <row r="67" ht="69">
      <c r="A67" s="26" t="s">
        <v>78</v>
      </c>
      <c r="B67" s="55" t="s">
        <v>79</v>
      </c>
      <c r="C67" s="42" t="s">
        <v>76</v>
      </c>
      <c r="D67" s="28">
        <v>9201</v>
      </c>
      <c r="E67" s="28"/>
      <c r="F67" s="29">
        <f t="shared" si="0"/>
        <v>9201</v>
      </c>
      <c r="G67" s="29"/>
      <c r="H67" s="29">
        <f t="shared" si="1"/>
        <v>9201</v>
      </c>
      <c r="I67" s="29">
        <v>0</v>
      </c>
      <c r="J67" s="29"/>
      <c r="K67" s="29">
        <f t="shared" si="2"/>
        <v>0</v>
      </c>
      <c r="L67" s="29"/>
      <c r="M67" s="29">
        <f t="shared" si="3"/>
        <v>0</v>
      </c>
      <c r="N67" s="29">
        <v>0</v>
      </c>
      <c r="O67" s="29"/>
      <c r="P67" s="29">
        <f t="shared" si="4"/>
        <v>0</v>
      </c>
      <c r="Q67" s="29"/>
      <c r="R67" s="29">
        <f t="shared" si="5"/>
        <v>0</v>
      </c>
      <c r="S67" s="4" t="s">
        <v>80</v>
      </c>
      <c r="T67" s="5"/>
      <c r="U67" s="41"/>
      <c r="V67" s="1"/>
      <c r="W67" s="1"/>
    </row>
    <row r="68" ht="51.75">
      <c r="A68" s="26" t="s">
        <v>81</v>
      </c>
      <c r="B68" s="39" t="s">
        <v>82</v>
      </c>
      <c r="C68" s="42" t="s">
        <v>24</v>
      </c>
      <c r="D68" s="28">
        <v>4000</v>
      </c>
      <c r="E68" s="28"/>
      <c r="F68" s="29">
        <f t="shared" si="0"/>
        <v>4000</v>
      </c>
      <c r="G68" s="29"/>
      <c r="H68" s="29">
        <f t="shared" si="1"/>
        <v>4000</v>
      </c>
      <c r="I68" s="29">
        <v>34485.800000000003</v>
      </c>
      <c r="J68" s="29"/>
      <c r="K68" s="29">
        <f t="shared" si="2"/>
        <v>34485.800000000003</v>
      </c>
      <c r="L68" s="29"/>
      <c r="M68" s="29">
        <f t="shared" si="3"/>
        <v>34485.800000000003</v>
      </c>
      <c r="N68" s="29">
        <v>0</v>
      </c>
      <c r="O68" s="29"/>
      <c r="P68" s="29">
        <f t="shared" si="4"/>
        <v>0</v>
      </c>
      <c r="Q68" s="29"/>
      <c r="R68" s="29">
        <f t="shared" si="5"/>
        <v>0</v>
      </c>
      <c r="S68" s="4" t="s">
        <v>83</v>
      </c>
      <c r="U68" s="41"/>
    </row>
    <row r="69" ht="51.75">
      <c r="A69" s="26" t="s">
        <v>84</v>
      </c>
      <c r="B69" s="39" t="s">
        <v>85</v>
      </c>
      <c r="C69" s="42" t="s">
        <v>24</v>
      </c>
      <c r="D69" s="28">
        <f>6000+246.4</f>
        <v>6246.3999999999996</v>
      </c>
      <c r="E69" s="28"/>
      <c r="F69" s="29">
        <f t="shared" si="0"/>
        <v>6246.3999999999996</v>
      </c>
      <c r="G69" s="29"/>
      <c r="H69" s="29">
        <f t="shared" si="1"/>
        <v>6246.3999999999996</v>
      </c>
      <c r="I69" s="29">
        <v>36771.400000000001</v>
      </c>
      <c r="J69" s="29"/>
      <c r="K69" s="29">
        <f t="shared" si="2"/>
        <v>36771.400000000001</v>
      </c>
      <c r="L69" s="29"/>
      <c r="M69" s="29">
        <f t="shared" si="3"/>
        <v>36771.400000000001</v>
      </c>
      <c r="N69" s="29">
        <v>0</v>
      </c>
      <c r="O69" s="29"/>
      <c r="P69" s="29">
        <f t="shared" si="4"/>
        <v>0</v>
      </c>
      <c r="Q69" s="29"/>
      <c r="R69" s="29">
        <f t="shared" si="5"/>
        <v>0</v>
      </c>
      <c r="S69" s="4" t="s">
        <v>86</v>
      </c>
      <c r="U69" s="41"/>
    </row>
    <row r="70" ht="51.75">
      <c r="A70" s="26" t="s">
        <v>87</v>
      </c>
      <c r="B70" s="39" t="s">
        <v>88</v>
      </c>
      <c r="C70" s="42" t="s">
        <v>89</v>
      </c>
      <c r="D70" s="28">
        <f>D72+D73</f>
        <v>895059.19999999995</v>
      </c>
      <c r="E70" s="28">
        <f>E72+E73</f>
        <v>0</v>
      </c>
      <c r="F70" s="29">
        <f t="shared" si="0"/>
        <v>895059.19999999995</v>
      </c>
      <c r="G70" s="29">
        <f>G72+G73</f>
        <v>333642.24808000005</v>
      </c>
      <c r="H70" s="29">
        <f t="shared" si="1"/>
        <v>1228701.44808</v>
      </c>
      <c r="I70" s="29">
        <f>I72+I73</f>
        <v>800000</v>
      </c>
      <c r="J70" s="29">
        <f>J72+J73</f>
        <v>0</v>
      </c>
      <c r="K70" s="29">
        <f t="shared" si="2"/>
        <v>800000</v>
      </c>
      <c r="L70" s="29">
        <f>L72+L73</f>
        <v>0</v>
      </c>
      <c r="M70" s="29">
        <f t="shared" si="3"/>
        <v>800000</v>
      </c>
      <c r="N70" s="29">
        <f>N72+N73</f>
        <v>800000</v>
      </c>
      <c r="O70" s="29">
        <f>O72+O73</f>
        <v>0</v>
      </c>
      <c r="P70" s="29">
        <f t="shared" si="4"/>
        <v>800000</v>
      </c>
      <c r="Q70" s="29">
        <f>Q72+Q73</f>
        <v>-231023.29000000001</v>
      </c>
      <c r="R70" s="29">
        <f t="shared" si="5"/>
        <v>568976.70999999996</v>
      </c>
      <c r="U70" s="41"/>
    </row>
    <row r="71" ht="17.25">
      <c r="A71" s="26"/>
      <c r="B71" s="55" t="s">
        <v>17</v>
      </c>
      <c r="C71" s="60"/>
      <c r="D71" s="28"/>
      <c r="E71" s="28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U71" s="41"/>
    </row>
    <row r="72" s="43" customFormat="1" ht="30" hidden="1">
      <c r="A72" s="44"/>
      <c r="B72" s="45" t="s">
        <v>18</v>
      </c>
      <c r="C72" s="65"/>
      <c r="D72" s="46">
        <f>600000</f>
        <v>600000</v>
      </c>
      <c r="E72" s="47"/>
      <c r="F72" s="46">
        <f t="shared" si="0"/>
        <v>600000</v>
      </c>
      <c r="G72" s="48">
        <f>231023.29+16916.26938+85702.6887</f>
        <v>333642.24808000005</v>
      </c>
      <c r="H72" s="49">
        <f t="shared" si="1"/>
        <v>933642.24808000005</v>
      </c>
      <c r="I72" s="49">
        <f>800000</f>
        <v>800000</v>
      </c>
      <c r="J72" s="48"/>
      <c r="K72" s="49">
        <f t="shared" si="2"/>
        <v>800000</v>
      </c>
      <c r="L72" s="48"/>
      <c r="M72" s="49">
        <f t="shared" si="3"/>
        <v>800000</v>
      </c>
      <c r="N72" s="49">
        <f>800000</f>
        <v>800000</v>
      </c>
      <c r="O72" s="48"/>
      <c r="P72" s="49">
        <f t="shared" si="4"/>
        <v>800000</v>
      </c>
      <c r="Q72" s="48">
        <v>-231023.29000000001</v>
      </c>
      <c r="R72" s="49">
        <f t="shared" si="5"/>
        <v>568976.70999999996</v>
      </c>
      <c r="S72" s="50" t="s">
        <v>90</v>
      </c>
      <c r="T72" s="51" t="s">
        <v>19</v>
      </c>
      <c r="U72" s="52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</row>
    <row r="73" ht="17.25">
      <c r="A73" s="26"/>
      <c r="B73" s="39" t="s">
        <v>20</v>
      </c>
      <c r="C73" s="58" t="s">
        <v>16</v>
      </c>
      <c r="D73" s="28">
        <f>248115.7+46943.5</f>
        <v>295059.20000000001</v>
      </c>
      <c r="E73" s="28"/>
      <c r="F73" s="29">
        <f t="shared" si="0"/>
        <v>295059.20000000001</v>
      </c>
      <c r="G73" s="29"/>
      <c r="H73" s="29">
        <f t="shared" si="1"/>
        <v>295059.20000000001</v>
      </c>
      <c r="I73" s="29">
        <v>0</v>
      </c>
      <c r="J73" s="29"/>
      <c r="K73" s="29">
        <f t="shared" si="2"/>
        <v>0</v>
      </c>
      <c r="L73" s="29"/>
      <c r="M73" s="29">
        <f t="shared" si="3"/>
        <v>0</v>
      </c>
      <c r="N73" s="29">
        <v>0</v>
      </c>
      <c r="O73" s="29"/>
      <c r="P73" s="29">
        <f t="shared" si="4"/>
        <v>0</v>
      </c>
      <c r="Q73" s="29"/>
      <c r="R73" s="29">
        <f t="shared" si="5"/>
        <v>0</v>
      </c>
      <c r="S73" s="4" t="s">
        <v>91</v>
      </c>
      <c r="U73" s="41"/>
    </row>
    <row r="74" ht="69">
      <c r="A74" s="26" t="s">
        <v>92</v>
      </c>
      <c r="B74" s="39" t="s">
        <v>93</v>
      </c>
      <c r="C74" s="42" t="s">
        <v>24</v>
      </c>
      <c r="D74" s="28">
        <f>D76</f>
        <v>152958.39999999999</v>
      </c>
      <c r="E74" s="28">
        <f>E76</f>
        <v>0</v>
      </c>
      <c r="F74" s="29">
        <f t="shared" si="0"/>
        <v>152958.39999999999</v>
      </c>
      <c r="G74" s="29">
        <f>G76</f>
        <v>0</v>
      </c>
      <c r="H74" s="29">
        <f t="shared" si="1"/>
        <v>152958.39999999999</v>
      </c>
      <c r="I74" s="29">
        <f>I76</f>
        <v>0</v>
      </c>
      <c r="J74" s="29">
        <f>J76</f>
        <v>0</v>
      </c>
      <c r="K74" s="29">
        <f t="shared" si="2"/>
        <v>0</v>
      </c>
      <c r="L74" s="29">
        <f>L76</f>
        <v>0</v>
      </c>
      <c r="M74" s="29">
        <f t="shared" si="3"/>
        <v>0</v>
      </c>
      <c r="N74" s="29">
        <f>N76</f>
        <v>0</v>
      </c>
      <c r="O74" s="29">
        <f>O76</f>
        <v>0</v>
      </c>
      <c r="P74" s="29">
        <f t="shared" si="4"/>
        <v>0</v>
      </c>
      <c r="Q74" s="29">
        <f>Q76</f>
        <v>0</v>
      </c>
      <c r="R74" s="29">
        <f t="shared" si="5"/>
        <v>0</v>
      </c>
      <c r="U74" s="41"/>
    </row>
    <row r="75" ht="17.25">
      <c r="A75" s="26"/>
      <c r="B75" s="55" t="s">
        <v>17</v>
      </c>
      <c r="C75" s="60"/>
      <c r="D75" s="28"/>
      <c r="E75" s="28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U75" s="41"/>
    </row>
    <row r="76" ht="17.25">
      <c r="A76" s="26"/>
      <c r="B76" s="39" t="s">
        <v>20</v>
      </c>
      <c r="C76" s="58" t="s">
        <v>16</v>
      </c>
      <c r="D76" s="28">
        <f>199901.9-46943.5</f>
        <v>152958.39999999999</v>
      </c>
      <c r="E76" s="28"/>
      <c r="F76" s="29">
        <f t="shared" si="0"/>
        <v>152958.39999999999</v>
      </c>
      <c r="G76" s="29"/>
      <c r="H76" s="29">
        <f t="shared" si="1"/>
        <v>152958.39999999999</v>
      </c>
      <c r="I76" s="29">
        <v>0</v>
      </c>
      <c r="J76" s="29"/>
      <c r="K76" s="29">
        <f t="shared" si="2"/>
        <v>0</v>
      </c>
      <c r="L76" s="29"/>
      <c r="M76" s="29">
        <f t="shared" si="3"/>
        <v>0</v>
      </c>
      <c r="N76" s="29">
        <v>0</v>
      </c>
      <c r="O76" s="29"/>
      <c r="P76" s="29">
        <f t="shared" si="4"/>
        <v>0</v>
      </c>
      <c r="Q76" s="29"/>
      <c r="R76" s="29">
        <f t="shared" si="5"/>
        <v>0</v>
      </c>
      <c r="S76" s="4" t="s">
        <v>91</v>
      </c>
      <c r="U76" s="41"/>
    </row>
    <row r="77" ht="103.5">
      <c r="A77" s="26" t="s">
        <v>94</v>
      </c>
      <c r="B77" s="39" t="s">
        <v>95</v>
      </c>
      <c r="C77" s="42" t="s">
        <v>89</v>
      </c>
      <c r="D77" s="28">
        <f>D79</f>
        <v>314478.40000000002</v>
      </c>
      <c r="E77" s="28">
        <f>E79</f>
        <v>0</v>
      </c>
      <c r="F77" s="29">
        <f t="shared" si="0"/>
        <v>314478.40000000002</v>
      </c>
      <c r="G77" s="29">
        <f>G79</f>
        <v>0</v>
      </c>
      <c r="H77" s="29">
        <f t="shared" si="1"/>
        <v>314478.40000000002</v>
      </c>
      <c r="I77" s="29">
        <f>I79</f>
        <v>379275.5</v>
      </c>
      <c r="J77" s="29">
        <f>J79</f>
        <v>0</v>
      </c>
      <c r="K77" s="29">
        <f t="shared" si="2"/>
        <v>379275.5</v>
      </c>
      <c r="L77" s="29">
        <f>L79</f>
        <v>0</v>
      </c>
      <c r="M77" s="29">
        <f t="shared" si="3"/>
        <v>379275.5</v>
      </c>
      <c r="N77" s="29">
        <f>N79</f>
        <v>469030.90000000002</v>
      </c>
      <c r="O77" s="29">
        <f>O79</f>
        <v>0</v>
      </c>
      <c r="P77" s="29">
        <f t="shared" si="4"/>
        <v>469030.90000000002</v>
      </c>
      <c r="Q77" s="29">
        <f>Q79</f>
        <v>0</v>
      </c>
      <c r="R77" s="29">
        <f t="shared" si="5"/>
        <v>469030.90000000002</v>
      </c>
      <c r="U77" s="41"/>
    </row>
    <row r="78" ht="17.25">
      <c r="A78" s="26"/>
      <c r="B78" s="39" t="s">
        <v>17</v>
      </c>
      <c r="C78" s="60"/>
      <c r="D78" s="28"/>
      <c r="E78" s="28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U78" s="41"/>
    </row>
    <row r="79" ht="17.25">
      <c r="A79" s="26"/>
      <c r="B79" s="39" t="s">
        <v>20</v>
      </c>
      <c r="C79" s="58" t="s">
        <v>16</v>
      </c>
      <c r="D79" s="28">
        <v>314478.40000000002</v>
      </c>
      <c r="E79" s="28"/>
      <c r="F79" s="29">
        <f t="shared" si="0"/>
        <v>314478.40000000002</v>
      </c>
      <c r="G79" s="29"/>
      <c r="H79" s="29">
        <f t="shared" si="1"/>
        <v>314478.40000000002</v>
      </c>
      <c r="I79" s="29">
        <v>379275.5</v>
      </c>
      <c r="J79" s="29"/>
      <c r="K79" s="29">
        <f t="shared" si="2"/>
        <v>379275.5</v>
      </c>
      <c r="L79" s="29"/>
      <c r="M79" s="29">
        <f t="shared" si="3"/>
        <v>379275.5</v>
      </c>
      <c r="N79" s="29">
        <v>469030.90000000002</v>
      </c>
      <c r="O79" s="29"/>
      <c r="P79" s="29">
        <f t="shared" si="4"/>
        <v>469030.90000000002</v>
      </c>
      <c r="Q79" s="29"/>
      <c r="R79" s="29">
        <f t="shared" si="5"/>
        <v>469030.90000000002</v>
      </c>
      <c r="S79" s="4" t="s">
        <v>96</v>
      </c>
      <c r="U79" s="41"/>
    </row>
    <row r="80" ht="51.75">
      <c r="A80" s="26" t="s">
        <v>97</v>
      </c>
      <c r="B80" s="39" t="s">
        <v>98</v>
      </c>
      <c r="C80" s="42" t="s">
        <v>89</v>
      </c>
      <c r="D80" s="28">
        <f>D82+D83</f>
        <v>290395</v>
      </c>
      <c r="E80" s="28">
        <f>E82+E83</f>
        <v>0</v>
      </c>
      <c r="F80" s="29">
        <f t="shared" si="0"/>
        <v>290395</v>
      </c>
      <c r="G80" s="29">
        <f>G82+G83</f>
        <v>0</v>
      </c>
      <c r="H80" s="29">
        <f t="shared" si="1"/>
        <v>290395</v>
      </c>
      <c r="I80" s="29">
        <f>I82+I83</f>
        <v>291938.90000000002</v>
      </c>
      <c r="J80" s="29">
        <f>J82+J83</f>
        <v>0</v>
      </c>
      <c r="K80" s="29">
        <f t="shared" si="2"/>
        <v>291938.90000000002</v>
      </c>
      <c r="L80" s="29">
        <f>L82+L83</f>
        <v>0</v>
      </c>
      <c r="M80" s="29">
        <f t="shared" si="3"/>
        <v>291938.90000000002</v>
      </c>
      <c r="N80" s="29">
        <f>N82+N83</f>
        <v>291938.90000000002</v>
      </c>
      <c r="O80" s="29">
        <f>O82+O83</f>
        <v>0</v>
      </c>
      <c r="P80" s="29">
        <f t="shared" si="4"/>
        <v>291938.90000000002</v>
      </c>
      <c r="Q80" s="29">
        <f>Q82+Q83</f>
        <v>0</v>
      </c>
      <c r="R80" s="29">
        <f t="shared" si="5"/>
        <v>291938.90000000002</v>
      </c>
      <c r="U80" s="41"/>
    </row>
    <row r="81" ht="17.25">
      <c r="A81" s="26"/>
      <c r="B81" s="39" t="s">
        <v>17</v>
      </c>
      <c r="C81" s="60"/>
      <c r="D81" s="28"/>
      <c r="E81" s="28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U81" s="41"/>
    </row>
    <row r="82" ht="17.25">
      <c r="A82" s="26"/>
      <c r="B82" s="39" t="s">
        <v>20</v>
      </c>
      <c r="C82" s="58" t="s">
        <v>16</v>
      </c>
      <c r="D82" s="28">
        <v>72598.699999999997</v>
      </c>
      <c r="E82" s="28"/>
      <c r="F82" s="29">
        <f t="shared" ref="F81:F144" si="6">D82+E82</f>
        <v>72598.699999999997</v>
      </c>
      <c r="G82" s="29"/>
      <c r="H82" s="29">
        <f t="shared" ref="H81:H124" si="7">F82+G82</f>
        <v>72598.699999999997</v>
      </c>
      <c r="I82" s="29">
        <v>72984.699999999997</v>
      </c>
      <c r="J82" s="29"/>
      <c r="K82" s="29">
        <f t="shared" ref="K81:K124" si="8">I82+J82</f>
        <v>72984.699999999997</v>
      </c>
      <c r="L82" s="29"/>
      <c r="M82" s="29">
        <f t="shared" ref="M81:M124" si="9">K82+L82</f>
        <v>72984.699999999997</v>
      </c>
      <c r="N82" s="29">
        <v>72984.699999999997</v>
      </c>
      <c r="O82" s="29"/>
      <c r="P82" s="29">
        <f t="shared" ref="P81:P124" si="10">N82+O82</f>
        <v>72984.699999999997</v>
      </c>
      <c r="Q82" s="29"/>
      <c r="R82" s="29">
        <f t="shared" ref="R81:R124" si="11">P82+Q82</f>
        <v>72984.699999999997</v>
      </c>
      <c r="S82" s="4" t="s">
        <v>99</v>
      </c>
      <c r="U82" s="41"/>
    </row>
    <row r="83" ht="17.25">
      <c r="A83" s="26"/>
      <c r="B83" s="39" t="s">
        <v>56</v>
      </c>
      <c r="C83" s="58" t="s">
        <v>16</v>
      </c>
      <c r="D83" s="28">
        <v>217796.29999999999</v>
      </c>
      <c r="E83" s="28"/>
      <c r="F83" s="29">
        <f t="shared" si="6"/>
        <v>217796.29999999999</v>
      </c>
      <c r="G83" s="29"/>
      <c r="H83" s="29">
        <f t="shared" si="7"/>
        <v>217796.29999999999</v>
      </c>
      <c r="I83" s="29">
        <v>218954.20000000001</v>
      </c>
      <c r="J83" s="29"/>
      <c r="K83" s="29">
        <f t="shared" si="8"/>
        <v>218954.20000000001</v>
      </c>
      <c r="L83" s="29"/>
      <c r="M83" s="29">
        <f t="shared" si="9"/>
        <v>218954.20000000001</v>
      </c>
      <c r="N83" s="29">
        <v>218954.20000000001</v>
      </c>
      <c r="O83" s="29"/>
      <c r="P83" s="29">
        <f t="shared" si="10"/>
        <v>218954.20000000001</v>
      </c>
      <c r="Q83" s="29"/>
      <c r="R83" s="29">
        <f t="shared" si="11"/>
        <v>218954.20000000001</v>
      </c>
      <c r="S83" s="4" t="s">
        <v>99</v>
      </c>
      <c r="U83" s="41"/>
    </row>
    <row r="84" s="1" customFormat="1" ht="51.75">
      <c r="A84" s="26" t="s">
        <v>100</v>
      </c>
      <c r="B84" s="39" t="s">
        <v>101</v>
      </c>
      <c r="C84" s="42" t="s">
        <v>24</v>
      </c>
      <c r="D84" s="28"/>
      <c r="E84" s="28"/>
      <c r="F84" s="29"/>
      <c r="G84" s="29">
        <v>52.44867</v>
      </c>
      <c r="H84" s="29">
        <f t="shared" si="7"/>
        <v>52.44867</v>
      </c>
      <c r="I84" s="29"/>
      <c r="J84" s="29"/>
      <c r="K84" s="29"/>
      <c r="L84" s="29">
        <v>0</v>
      </c>
      <c r="M84" s="29">
        <f t="shared" si="9"/>
        <v>0</v>
      </c>
      <c r="N84" s="29"/>
      <c r="O84" s="29"/>
      <c r="P84" s="29"/>
      <c r="Q84" s="29">
        <v>0</v>
      </c>
      <c r="R84" s="29">
        <f t="shared" si="11"/>
        <v>0</v>
      </c>
      <c r="S84" s="4" t="s">
        <v>102</v>
      </c>
      <c r="T84" s="1"/>
      <c r="U84" s="4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="18" customFormat="1" ht="33.75" customHeight="1">
      <c r="A85" s="19"/>
      <c r="B85" s="20" t="s">
        <v>103</v>
      </c>
      <c r="C85" s="21" t="s">
        <v>16</v>
      </c>
      <c r="D85" s="22">
        <f>D87+D86</f>
        <v>154441.5</v>
      </c>
      <c r="E85" s="22">
        <f>E87+E86</f>
        <v>-9784.8999999999996</v>
      </c>
      <c r="F85" s="23">
        <f t="shared" si="6"/>
        <v>144656.60000000001</v>
      </c>
      <c r="G85" s="23">
        <f>G87+G86+G88</f>
        <v>13877.61233</v>
      </c>
      <c r="H85" s="23">
        <f t="shared" si="7"/>
        <v>158534.21233000001</v>
      </c>
      <c r="I85" s="23">
        <f>I87+I86</f>
        <v>0</v>
      </c>
      <c r="J85" s="23">
        <f>J87+J86</f>
        <v>0</v>
      </c>
      <c r="K85" s="23">
        <f t="shared" si="8"/>
        <v>0</v>
      </c>
      <c r="L85" s="23">
        <f>L87+L86+L88</f>
        <v>0</v>
      </c>
      <c r="M85" s="23">
        <f t="shared" si="9"/>
        <v>0</v>
      </c>
      <c r="N85" s="23">
        <f>N87+N86</f>
        <v>478982.79999999999</v>
      </c>
      <c r="O85" s="23">
        <f>O87+O86</f>
        <v>0</v>
      </c>
      <c r="P85" s="23">
        <f t="shared" si="10"/>
        <v>478982.79999999999</v>
      </c>
      <c r="Q85" s="23">
        <f>Q87+Q86+Q88</f>
        <v>0</v>
      </c>
      <c r="R85" s="23">
        <f t="shared" si="11"/>
        <v>478982.79999999999</v>
      </c>
      <c r="S85" s="24"/>
      <c r="T85" s="25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</row>
    <row r="86" ht="51.75">
      <c r="A86" s="26" t="s">
        <v>104</v>
      </c>
      <c r="B86" s="39" t="s">
        <v>105</v>
      </c>
      <c r="C86" s="42" t="s">
        <v>24</v>
      </c>
      <c r="D86" s="28">
        <v>144656.60000000001</v>
      </c>
      <c r="E86" s="28"/>
      <c r="F86" s="29">
        <f t="shared" si="6"/>
        <v>144656.60000000001</v>
      </c>
      <c r="G86" s="29">
        <v>217.61232999999999</v>
      </c>
      <c r="H86" s="29">
        <f t="shared" si="7"/>
        <v>144874.21233000001</v>
      </c>
      <c r="I86" s="29">
        <v>0</v>
      </c>
      <c r="J86" s="29"/>
      <c r="K86" s="29">
        <f t="shared" si="8"/>
        <v>0</v>
      </c>
      <c r="L86" s="29"/>
      <c r="M86" s="29">
        <f t="shared" si="9"/>
        <v>0</v>
      </c>
      <c r="N86" s="29">
        <v>0</v>
      </c>
      <c r="O86" s="29"/>
      <c r="P86" s="29">
        <f t="shared" si="10"/>
        <v>0</v>
      </c>
      <c r="Q86" s="29"/>
      <c r="R86" s="29">
        <f t="shared" si="11"/>
        <v>0</v>
      </c>
      <c r="S86" s="4" t="s">
        <v>106</v>
      </c>
      <c r="U86" s="41"/>
    </row>
    <row r="87" ht="51.75">
      <c r="A87" s="26" t="s">
        <v>107</v>
      </c>
      <c r="B87" s="27" t="s">
        <v>108</v>
      </c>
      <c r="C87" s="60" t="s">
        <v>109</v>
      </c>
      <c r="D87" s="28">
        <v>9784.8999999999996</v>
      </c>
      <c r="E87" s="28">
        <v>-9784.8999999999996</v>
      </c>
      <c r="F87" s="29">
        <f t="shared" si="6"/>
        <v>0</v>
      </c>
      <c r="G87" s="29"/>
      <c r="H87" s="29">
        <f t="shared" si="7"/>
        <v>0</v>
      </c>
      <c r="I87" s="29">
        <v>0</v>
      </c>
      <c r="J87" s="29"/>
      <c r="K87" s="29">
        <f t="shared" si="8"/>
        <v>0</v>
      </c>
      <c r="L87" s="29"/>
      <c r="M87" s="29">
        <f t="shared" si="9"/>
        <v>0</v>
      </c>
      <c r="N87" s="29">
        <v>478982.79999999999</v>
      </c>
      <c r="O87" s="29"/>
      <c r="P87" s="29">
        <f t="shared" si="10"/>
        <v>478982.79999999999</v>
      </c>
      <c r="Q87" s="29"/>
      <c r="R87" s="29">
        <f t="shared" si="11"/>
        <v>478982.79999999999</v>
      </c>
      <c r="S87" s="4" t="s">
        <v>110</v>
      </c>
      <c r="U87" s="41"/>
    </row>
    <row r="88" ht="69">
      <c r="A88" s="26" t="s">
        <v>111</v>
      </c>
      <c r="B88" s="27" t="s">
        <v>112</v>
      </c>
      <c r="C88" s="60" t="s">
        <v>76</v>
      </c>
      <c r="D88" s="28"/>
      <c r="E88" s="28"/>
      <c r="F88" s="29"/>
      <c r="G88" s="29">
        <v>13660</v>
      </c>
      <c r="H88" s="29">
        <f t="shared" si="7"/>
        <v>13660</v>
      </c>
      <c r="I88" s="29"/>
      <c r="J88" s="29"/>
      <c r="K88" s="29"/>
      <c r="L88" s="29"/>
      <c r="M88" s="29">
        <f t="shared" si="9"/>
        <v>0</v>
      </c>
      <c r="N88" s="29"/>
      <c r="O88" s="29"/>
      <c r="P88" s="29"/>
      <c r="Q88" s="29"/>
      <c r="R88" s="29">
        <f t="shared" si="11"/>
        <v>0</v>
      </c>
      <c r="S88" s="4" t="s">
        <v>113</v>
      </c>
      <c r="U88" s="41"/>
    </row>
    <row r="89" s="18" customFormat="1" ht="33.75" customHeight="1">
      <c r="A89" s="19"/>
      <c r="B89" s="20" t="s">
        <v>114</v>
      </c>
      <c r="C89" s="21" t="s">
        <v>16</v>
      </c>
      <c r="D89" s="22">
        <f>D93+D97+D98+D99+D100+D101+D102+D103+D107</f>
        <v>866523.30000000005</v>
      </c>
      <c r="E89" s="22">
        <f>E93+E97+E98+E99+E100+E101+E102+E103+E107</f>
        <v>-22851.5</v>
      </c>
      <c r="F89" s="23">
        <f t="shared" si="6"/>
        <v>843671.80000000005</v>
      </c>
      <c r="G89" s="23">
        <f>G93+G97+G98+G99+G100+G101+G102+G103+G107+G111+G112+G113+G114+G115</f>
        <v>42664.073599999996</v>
      </c>
      <c r="H89" s="23">
        <f t="shared" si="7"/>
        <v>886335.87360000005</v>
      </c>
      <c r="I89" s="23">
        <f>I93+I97+I98+I99+I100+I101+I102+I103+I107</f>
        <v>521975.90000000002</v>
      </c>
      <c r="J89" s="23">
        <f>J93+J97+J98+J99+J100+J101+J102+J103+J107</f>
        <v>-135.30000000000001</v>
      </c>
      <c r="K89" s="23">
        <f t="shared" si="8"/>
        <v>521840.60000000003</v>
      </c>
      <c r="L89" s="23">
        <f>L93+L97+L98+L99+L100+L101+L102+L103+L107+L111+L112+L113+L114+L115</f>
        <v>43321.919000000002</v>
      </c>
      <c r="M89" s="23">
        <f t="shared" si="9"/>
        <v>565162.51900000009</v>
      </c>
      <c r="N89" s="23">
        <f>N93+N97+N98+N99+N100+N101+N102+N103+N107</f>
        <v>401690.59999999998</v>
      </c>
      <c r="O89" s="23">
        <f>O93+O97+O98+O99+O100+O101+O102+O103+O107</f>
        <v>0</v>
      </c>
      <c r="P89" s="23">
        <f t="shared" si="10"/>
        <v>401690.59999999998</v>
      </c>
      <c r="Q89" s="23">
        <f>Q93+Q97+Q98+Q99+Q100+Q101+Q102+Q103+Q107+Q111+Q112+Q113+Q114+Q115</f>
        <v>0</v>
      </c>
      <c r="R89" s="23">
        <f t="shared" si="11"/>
        <v>401690.59999999998</v>
      </c>
      <c r="S89" s="24"/>
      <c r="T89" s="25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</row>
    <row r="90" s="1" customFormat="1" ht="17.25">
      <c r="A90" s="26"/>
      <c r="B90" s="27" t="s">
        <v>17</v>
      </c>
      <c r="C90" s="54" t="s">
        <v>16</v>
      </c>
      <c r="D90" s="28"/>
      <c r="E90" s="28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4"/>
      <c r="T90" s="5"/>
      <c r="U90" s="4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="30" customFormat="1" ht="17.25" hidden="1">
      <c r="A91" s="31"/>
      <c r="B91" s="32" t="s">
        <v>18</v>
      </c>
      <c r="C91" s="66"/>
      <c r="D91" s="34">
        <f>D95+D97+D98+D99+D100+D101+D102+D105+D109</f>
        <v>747446.30000000005</v>
      </c>
      <c r="E91" s="34">
        <f>E95+E97+E98+E99+E100+E101+E102+E105+E109</f>
        <v>-22851.5</v>
      </c>
      <c r="F91" s="34">
        <f t="shared" si="6"/>
        <v>724594.80000000005</v>
      </c>
      <c r="G91" s="35">
        <f>G95+G97+G98+G99+G100+G101+G102+G105+G109+G111+G112+G113+G114+G115</f>
        <v>42664.073599999996</v>
      </c>
      <c r="H91" s="35">
        <f t="shared" si="7"/>
        <v>767258.87360000005</v>
      </c>
      <c r="I91" s="35">
        <f>I95+I97+I98+I99+I100+I101+I102+I105+I109</f>
        <v>491814.20000000001</v>
      </c>
      <c r="J91" s="35">
        <f>J95+J97+J98+J99+J100+J101+J102+J105+J109</f>
        <v>-135.30000000000001</v>
      </c>
      <c r="K91" s="35">
        <f t="shared" si="8"/>
        <v>491678.90000000002</v>
      </c>
      <c r="L91" s="35">
        <f>L95+L97+L98+L99+L100+L101+L102+L105+L109+L111+L112+L113+L114+L115</f>
        <v>43321.919000000002</v>
      </c>
      <c r="M91" s="35">
        <f t="shared" si="9"/>
        <v>535000.81900000002</v>
      </c>
      <c r="N91" s="35">
        <f>N95+N97+N98+N99+N100+N101+N102+N105+N109</f>
        <v>401690.59999999998</v>
      </c>
      <c r="O91" s="35">
        <f>O95+O97+O98+O99+O100+O101+O102+O105+O109</f>
        <v>0</v>
      </c>
      <c r="P91" s="35">
        <f t="shared" si="10"/>
        <v>401690.59999999998</v>
      </c>
      <c r="Q91" s="35">
        <f>Q95+Q97+Q98+Q99+Q100+Q101+Q102+Q105+Q109+Q111+Q112+Q113+Q114+Q115</f>
        <v>0</v>
      </c>
      <c r="R91" s="35">
        <f t="shared" si="11"/>
        <v>401690.59999999998</v>
      </c>
      <c r="S91" s="36"/>
      <c r="T91" s="37" t="s">
        <v>19</v>
      </c>
      <c r="U91" s="38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</row>
    <row r="92" s="1" customFormat="1" ht="17.25">
      <c r="A92" s="26"/>
      <c r="B92" s="39" t="s">
        <v>115</v>
      </c>
      <c r="C92" s="54" t="s">
        <v>16</v>
      </c>
      <c r="D92" s="28">
        <f>D96+D106+D110</f>
        <v>119077</v>
      </c>
      <c r="E92" s="28">
        <f>E96+E106+E110</f>
        <v>0</v>
      </c>
      <c r="F92" s="29">
        <f t="shared" si="6"/>
        <v>119077</v>
      </c>
      <c r="G92" s="29">
        <f>G96+G106+G110</f>
        <v>0</v>
      </c>
      <c r="H92" s="29">
        <f t="shared" si="7"/>
        <v>119077</v>
      </c>
      <c r="I92" s="29">
        <f>I96+I106+I110</f>
        <v>30161.700000000001</v>
      </c>
      <c r="J92" s="29">
        <f>J96+J106+J110</f>
        <v>0</v>
      </c>
      <c r="K92" s="29">
        <f t="shared" si="8"/>
        <v>30161.700000000001</v>
      </c>
      <c r="L92" s="29">
        <f>L96+L106+L110</f>
        <v>0</v>
      </c>
      <c r="M92" s="29">
        <f t="shared" si="9"/>
        <v>30161.700000000001</v>
      </c>
      <c r="N92" s="29">
        <f>N96+N106+N110</f>
        <v>0</v>
      </c>
      <c r="O92" s="29">
        <f>O96+O106+O110</f>
        <v>0</v>
      </c>
      <c r="P92" s="29">
        <f t="shared" si="10"/>
        <v>0</v>
      </c>
      <c r="Q92" s="29">
        <f>Q96+Q106+Q110</f>
        <v>0</v>
      </c>
      <c r="R92" s="29">
        <f t="shared" si="11"/>
        <v>0</v>
      </c>
      <c r="S92" s="4"/>
      <c r="T92" s="5"/>
      <c r="U92" s="4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ht="51.75">
      <c r="A93" s="26" t="s">
        <v>116</v>
      </c>
      <c r="B93" s="39" t="s">
        <v>117</v>
      </c>
      <c r="C93" s="60" t="s">
        <v>109</v>
      </c>
      <c r="D93" s="28">
        <f>D95+D96</f>
        <v>0</v>
      </c>
      <c r="E93" s="28">
        <f>E95+E96</f>
        <v>0</v>
      </c>
      <c r="F93" s="29">
        <f t="shared" si="6"/>
        <v>0</v>
      </c>
      <c r="G93" s="29">
        <f>G95+G96</f>
        <v>0</v>
      </c>
      <c r="H93" s="29">
        <f t="shared" si="7"/>
        <v>0</v>
      </c>
      <c r="I93" s="29">
        <f>I95+I96</f>
        <v>40215.599999999999</v>
      </c>
      <c r="J93" s="29">
        <f>J95+J96</f>
        <v>0</v>
      </c>
      <c r="K93" s="29">
        <f t="shared" si="8"/>
        <v>40215.599999999999</v>
      </c>
      <c r="L93" s="29">
        <f>L95+L96</f>
        <v>0</v>
      </c>
      <c r="M93" s="29">
        <f t="shared" si="9"/>
        <v>40215.599999999999</v>
      </c>
      <c r="N93" s="29">
        <f>N95+N96</f>
        <v>0</v>
      </c>
      <c r="O93" s="29">
        <f>O95+O96</f>
        <v>0</v>
      </c>
      <c r="P93" s="29">
        <f t="shared" si="10"/>
        <v>0</v>
      </c>
      <c r="Q93" s="29">
        <f>Q95+Q96</f>
        <v>0</v>
      </c>
      <c r="R93" s="29">
        <f t="shared" si="11"/>
        <v>0</v>
      </c>
      <c r="S93" s="4"/>
      <c r="U93" s="41"/>
    </row>
    <row r="94" ht="17.25">
      <c r="A94" s="26"/>
      <c r="B94" s="39" t="s">
        <v>17</v>
      </c>
      <c r="C94" s="39"/>
      <c r="D94" s="28"/>
      <c r="E94" s="28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4"/>
      <c r="U94" s="41"/>
    </row>
    <row r="95" s="43" customFormat="1" ht="17.25" hidden="1">
      <c r="A95" s="44"/>
      <c r="B95" s="45" t="s">
        <v>18</v>
      </c>
      <c r="C95" s="67"/>
      <c r="D95" s="46">
        <v>0</v>
      </c>
      <c r="E95" s="47"/>
      <c r="F95" s="46">
        <f t="shared" si="6"/>
        <v>0</v>
      </c>
      <c r="G95" s="48"/>
      <c r="H95" s="49">
        <f t="shared" si="7"/>
        <v>0</v>
      </c>
      <c r="I95" s="49">
        <v>10053.9</v>
      </c>
      <c r="J95" s="48"/>
      <c r="K95" s="49">
        <f t="shared" si="8"/>
        <v>10053.9</v>
      </c>
      <c r="L95" s="48"/>
      <c r="M95" s="49">
        <f t="shared" si="9"/>
        <v>10053.9</v>
      </c>
      <c r="N95" s="49">
        <v>0</v>
      </c>
      <c r="O95" s="48"/>
      <c r="P95" s="49">
        <f t="shared" si="10"/>
        <v>0</v>
      </c>
      <c r="Q95" s="48"/>
      <c r="R95" s="49">
        <f t="shared" si="11"/>
        <v>0</v>
      </c>
      <c r="S95" s="50" t="s">
        <v>118</v>
      </c>
      <c r="T95" s="51" t="s">
        <v>19</v>
      </c>
      <c r="U95" s="52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</row>
    <row r="96" ht="17.25">
      <c r="A96" s="26"/>
      <c r="B96" s="39" t="s">
        <v>115</v>
      </c>
      <c r="C96" s="54" t="s">
        <v>16</v>
      </c>
      <c r="D96" s="28">
        <v>0</v>
      </c>
      <c r="E96" s="28"/>
      <c r="F96" s="29">
        <f t="shared" si="6"/>
        <v>0</v>
      </c>
      <c r="G96" s="29"/>
      <c r="H96" s="29">
        <f t="shared" si="7"/>
        <v>0</v>
      </c>
      <c r="I96" s="29">
        <v>30161.700000000001</v>
      </c>
      <c r="J96" s="29"/>
      <c r="K96" s="29">
        <f t="shared" si="8"/>
        <v>30161.700000000001</v>
      </c>
      <c r="L96" s="29"/>
      <c r="M96" s="29">
        <f t="shared" si="9"/>
        <v>30161.700000000001</v>
      </c>
      <c r="N96" s="29">
        <v>0</v>
      </c>
      <c r="O96" s="29"/>
      <c r="P96" s="29">
        <f t="shared" si="10"/>
        <v>0</v>
      </c>
      <c r="Q96" s="29"/>
      <c r="R96" s="29">
        <f t="shared" si="11"/>
        <v>0</v>
      </c>
      <c r="S96" s="4" t="s">
        <v>118</v>
      </c>
      <c r="U96" s="41"/>
    </row>
    <row r="97" ht="51.75" customHeight="1">
      <c r="A97" s="26" t="s">
        <v>119</v>
      </c>
      <c r="B97" s="39" t="s">
        <v>120</v>
      </c>
      <c r="C97" s="60" t="s">
        <v>109</v>
      </c>
      <c r="D97" s="28">
        <v>0</v>
      </c>
      <c r="E97" s="28"/>
      <c r="F97" s="29">
        <f t="shared" si="6"/>
        <v>0</v>
      </c>
      <c r="G97" s="29"/>
      <c r="H97" s="29">
        <f t="shared" si="7"/>
        <v>0</v>
      </c>
      <c r="I97" s="29">
        <v>29234.799999999999</v>
      </c>
      <c r="J97" s="29"/>
      <c r="K97" s="29">
        <f t="shared" si="8"/>
        <v>29234.799999999999</v>
      </c>
      <c r="L97" s="29"/>
      <c r="M97" s="29">
        <f t="shared" si="9"/>
        <v>29234.799999999999</v>
      </c>
      <c r="N97" s="29">
        <v>0</v>
      </c>
      <c r="O97" s="29"/>
      <c r="P97" s="29">
        <f t="shared" si="10"/>
        <v>0</v>
      </c>
      <c r="Q97" s="29"/>
      <c r="R97" s="29">
        <f t="shared" si="11"/>
        <v>0</v>
      </c>
      <c r="S97" s="4" t="s">
        <v>121</v>
      </c>
      <c r="U97" s="41"/>
    </row>
    <row r="98" ht="51.75">
      <c r="A98" s="26" t="s">
        <v>122</v>
      </c>
      <c r="B98" s="39" t="s">
        <v>123</v>
      </c>
      <c r="C98" s="60" t="s">
        <v>109</v>
      </c>
      <c r="D98" s="28">
        <v>0</v>
      </c>
      <c r="E98" s="28"/>
      <c r="F98" s="29">
        <f t="shared" si="6"/>
        <v>0</v>
      </c>
      <c r="G98" s="29">
        <v>2887.2343700000001</v>
      </c>
      <c r="H98" s="29">
        <f t="shared" si="7"/>
        <v>2887.2343700000001</v>
      </c>
      <c r="I98" s="29">
        <v>401690.59999999998</v>
      </c>
      <c r="J98" s="29">
        <v>-135.30000000000001</v>
      </c>
      <c r="K98" s="29">
        <f t="shared" si="8"/>
        <v>401555.29999999999</v>
      </c>
      <c r="L98" s="29"/>
      <c r="M98" s="29">
        <f t="shared" si="9"/>
        <v>401555.29999999999</v>
      </c>
      <c r="N98" s="29">
        <v>401690.59999999998</v>
      </c>
      <c r="O98" s="29"/>
      <c r="P98" s="29">
        <f t="shared" si="10"/>
        <v>401690.59999999998</v>
      </c>
      <c r="Q98" s="29"/>
      <c r="R98" s="29">
        <f t="shared" si="11"/>
        <v>401690.59999999998</v>
      </c>
      <c r="S98" s="4" t="s">
        <v>124</v>
      </c>
      <c r="U98" s="41"/>
    </row>
    <row r="99" ht="49.5" customHeight="1">
      <c r="A99" s="26" t="s">
        <v>125</v>
      </c>
      <c r="B99" s="39" t="s">
        <v>126</v>
      </c>
      <c r="C99" s="60" t="s">
        <v>109</v>
      </c>
      <c r="D99" s="28">
        <v>51663.399999999994</v>
      </c>
      <c r="E99" s="28">
        <v>30694.900000000001</v>
      </c>
      <c r="F99" s="29">
        <f t="shared" si="6"/>
        <v>82358.299999999988</v>
      </c>
      <c r="G99" s="29">
        <v>2166.1999999999998</v>
      </c>
      <c r="H99" s="29">
        <f t="shared" si="7"/>
        <v>84524.499999999985</v>
      </c>
      <c r="I99" s="29">
        <v>50834.900000000001</v>
      </c>
      <c r="J99" s="29"/>
      <c r="K99" s="29">
        <f t="shared" si="8"/>
        <v>50834.900000000001</v>
      </c>
      <c r="L99" s="29"/>
      <c r="M99" s="29">
        <f t="shared" si="9"/>
        <v>50834.900000000001</v>
      </c>
      <c r="N99" s="29">
        <v>0</v>
      </c>
      <c r="O99" s="29"/>
      <c r="P99" s="29">
        <f t="shared" si="10"/>
        <v>0</v>
      </c>
      <c r="Q99" s="29"/>
      <c r="R99" s="29">
        <f t="shared" si="11"/>
        <v>0</v>
      </c>
      <c r="S99" s="4" t="s">
        <v>127</v>
      </c>
      <c r="U99" s="41"/>
    </row>
    <row r="100" ht="51.75">
      <c r="A100" s="26" t="s">
        <v>128</v>
      </c>
      <c r="B100" s="39" t="s">
        <v>129</v>
      </c>
      <c r="C100" s="60" t="s">
        <v>109</v>
      </c>
      <c r="D100" s="28">
        <v>420626.60000000003</v>
      </c>
      <c r="E100" s="28">
        <v>-53126.300000000003</v>
      </c>
      <c r="F100" s="29">
        <f t="shared" si="6"/>
        <v>367500.30000000005</v>
      </c>
      <c r="G100" s="29"/>
      <c r="H100" s="29">
        <f t="shared" si="7"/>
        <v>367500.30000000005</v>
      </c>
      <c r="I100" s="29">
        <v>0</v>
      </c>
      <c r="J100" s="29"/>
      <c r="K100" s="29">
        <f t="shared" si="8"/>
        <v>0</v>
      </c>
      <c r="L100" s="29"/>
      <c r="M100" s="29">
        <f t="shared" si="9"/>
        <v>0</v>
      </c>
      <c r="N100" s="29">
        <v>0</v>
      </c>
      <c r="O100" s="29"/>
      <c r="P100" s="29">
        <f t="shared" si="10"/>
        <v>0</v>
      </c>
      <c r="Q100" s="29"/>
      <c r="R100" s="29">
        <f t="shared" si="11"/>
        <v>0</v>
      </c>
      <c r="S100" s="4" t="s">
        <v>130</v>
      </c>
      <c r="U100" s="41"/>
    </row>
    <row r="101" ht="51.75">
      <c r="A101" s="26" t="s">
        <v>131</v>
      </c>
      <c r="B101" s="55" t="s">
        <v>132</v>
      </c>
      <c r="C101" s="60" t="s">
        <v>109</v>
      </c>
      <c r="D101" s="28">
        <v>130463.40000000001</v>
      </c>
      <c r="E101" s="28">
        <v>-195</v>
      </c>
      <c r="F101" s="29">
        <f t="shared" si="6"/>
        <v>130268.40000000001</v>
      </c>
      <c r="G101" s="29">
        <v>7323.8743599999998</v>
      </c>
      <c r="H101" s="29">
        <f t="shared" si="7"/>
        <v>137592.27436000001</v>
      </c>
      <c r="I101" s="29">
        <v>0</v>
      </c>
      <c r="J101" s="29"/>
      <c r="K101" s="29">
        <f t="shared" si="8"/>
        <v>0</v>
      </c>
      <c r="L101" s="29"/>
      <c r="M101" s="29">
        <f t="shared" si="9"/>
        <v>0</v>
      </c>
      <c r="N101" s="29">
        <v>0</v>
      </c>
      <c r="O101" s="29"/>
      <c r="P101" s="29">
        <f t="shared" si="10"/>
        <v>0</v>
      </c>
      <c r="Q101" s="29"/>
      <c r="R101" s="29">
        <f t="shared" si="11"/>
        <v>0</v>
      </c>
      <c r="S101" s="4" t="s">
        <v>133</v>
      </c>
      <c r="U101" s="41"/>
    </row>
    <row r="102" ht="51.75">
      <c r="A102" s="26" t="s">
        <v>134</v>
      </c>
      <c r="B102" s="39" t="s">
        <v>135</v>
      </c>
      <c r="C102" s="60" t="s">
        <v>109</v>
      </c>
      <c r="D102" s="28">
        <v>105000.5</v>
      </c>
      <c r="E102" s="28">
        <v>-225.09999999999999</v>
      </c>
      <c r="F102" s="29">
        <f t="shared" si="6"/>
        <v>104775.39999999999</v>
      </c>
      <c r="G102" s="29">
        <v>9546.2330500000007</v>
      </c>
      <c r="H102" s="29">
        <f t="shared" si="7"/>
        <v>114321.63304999999</v>
      </c>
      <c r="I102" s="29">
        <v>0</v>
      </c>
      <c r="J102" s="29"/>
      <c r="K102" s="29">
        <f t="shared" si="8"/>
        <v>0</v>
      </c>
      <c r="L102" s="29">
        <v>38326.349999999999</v>
      </c>
      <c r="M102" s="29">
        <f t="shared" si="9"/>
        <v>38326.349999999999</v>
      </c>
      <c r="N102" s="29">
        <v>0</v>
      </c>
      <c r="O102" s="29"/>
      <c r="P102" s="29">
        <f t="shared" si="10"/>
        <v>0</v>
      </c>
      <c r="Q102" s="29"/>
      <c r="R102" s="29">
        <f t="shared" si="11"/>
        <v>0</v>
      </c>
      <c r="S102" s="4" t="s">
        <v>136</v>
      </c>
      <c r="U102" s="41"/>
    </row>
    <row r="103" ht="51.75">
      <c r="A103" s="26" t="s">
        <v>137</v>
      </c>
      <c r="B103" s="39" t="s">
        <v>138</v>
      </c>
      <c r="C103" s="60" t="s">
        <v>109</v>
      </c>
      <c r="D103" s="28">
        <f>D105+D106</f>
        <v>7655.8999999999996</v>
      </c>
      <c r="E103" s="28">
        <f>E105+E106</f>
        <v>0</v>
      </c>
      <c r="F103" s="29">
        <f t="shared" si="6"/>
        <v>7655.8999999999996</v>
      </c>
      <c r="G103" s="29">
        <f>G105+G106</f>
        <v>0</v>
      </c>
      <c r="H103" s="29">
        <f t="shared" si="7"/>
        <v>7655.8999999999996</v>
      </c>
      <c r="I103" s="29">
        <f>I105+I106</f>
        <v>0</v>
      </c>
      <c r="J103" s="29">
        <f>J105+J106</f>
        <v>0</v>
      </c>
      <c r="K103" s="29">
        <f t="shared" si="8"/>
        <v>0</v>
      </c>
      <c r="L103" s="29">
        <f>L105+L106</f>
        <v>0</v>
      </c>
      <c r="M103" s="29">
        <f t="shared" si="9"/>
        <v>0</v>
      </c>
      <c r="N103" s="29">
        <f>N105+N106</f>
        <v>0</v>
      </c>
      <c r="O103" s="29">
        <f>O105+O106</f>
        <v>0</v>
      </c>
      <c r="P103" s="29">
        <f t="shared" si="10"/>
        <v>0</v>
      </c>
      <c r="Q103" s="29">
        <f>Q105+Q106</f>
        <v>0</v>
      </c>
      <c r="R103" s="29">
        <f t="shared" si="11"/>
        <v>0</v>
      </c>
      <c r="U103" s="41"/>
    </row>
    <row r="104" ht="17.25">
      <c r="A104" s="26"/>
      <c r="B104" s="39" t="s">
        <v>17</v>
      </c>
      <c r="C104" s="60"/>
      <c r="D104" s="28"/>
      <c r="E104" s="28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U104" s="41"/>
    </row>
    <row r="105" ht="17.25" hidden="1">
      <c r="A105" s="57"/>
      <c r="B105" s="68" t="s">
        <v>18</v>
      </c>
      <c r="C105" s="69"/>
      <c r="D105" s="70">
        <v>1914</v>
      </c>
      <c r="E105" s="47"/>
      <c r="F105" s="70">
        <f t="shared" si="6"/>
        <v>1914</v>
      </c>
      <c r="G105" s="48"/>
      <c r="H105" s="71">
        <f t="shared" si="7"/>
        <v>1914</v>
      </c>
      <c r="I105" s="71">
        <v>0</v>
      </c>
      <c r="J105" s="48"/>
      <c r="K105" s="71">
        <f t="shared" si="8"/>
        <v>0</v>
      </c>
      <c r="L105" s="48"/>
      <c r="M105" s="71">
        <f t="shared" si="9"/>
        <v>0</v>
      </c>
      <c r="N105" s="71">
        <v>0</v>
      </c>
      <c r="O105" s="48"/>
      <c r="P105" s="71">
        <f t="shared" si="10"/>
        <v>0</v>
      </c>
      <c r="Q105" s="48"/>
      <c r="R105" s="71">
        <f t="shared" si="11"/>
        <v>0</v>
      </c>
      <c r="S105" s="50" t="s">
        <v>118</v>
      </c>
      <c r="T105" s="51" t="s">
        <v>19</v>
      </c>
      <c r="U105" s="52"/>
    </row>
    <row r="106" ht="17.25">
      <c r="A106" s="26"/>
      <c r="B106" s="39" t="s">
        <v>115</v>
      </c>
      <c r="C106" s="58" t="s">
        <v>16</v>
      </c>
      <c r="D106" s="28">
        <v>5741.8999999999996</v>
      </c>
      <c r="E106" s="28"/>
      <c r="F106" s="29">
        <f t="shared" si="6"/>
        <v>5741.8999999999996</v>
      </c>
      <c r="G106" s="29"/>
      <c r="H106" s="29">
        <f t="shared" si="7"/>
        <v>5741.8999999999996</v>
      </c>
      <c r="I106" s="29">
        <v>0</v>
      </c>
      <c r="J106" s="29"/>
      <c r="K106" s="29">
        <f t="shared" si="8"/>
        <v>0</v>
      </c>
      <c r="L106" s="29"/>
      <c r="M106" s="29">
        <f t="shared" si="9"/>
        <v>0</v>
      </c>
      <c r="N106" s="29">
        <v>0</v>
      </c>
      <c r="O106" s="29"/>
      <c r="P106" s="29">
        <f t="shared" si="10"/>
        <v>0</v>
      </c>
      <c r="Q106" s="29"/>
      <c r="R106" s="29">
        <f t="shared" si="11"/>
        <v>0</v>
      </c>
      <c r="S106" s="4" t="s">
        <v>118</v>
      </c>
      <c r="U106" s="41"/>
    </row>
    <row r="107" ht="51.75">
      <c r="A107" s="26" t="s">
        <v>139</v>
      </c>
      <c r="B107" s="39" t="s">
        <v>140</v>
      </c>
      <c r="C107" s="60" t="s">
        <v>109</v>
      </c>
      <c r="D107" s="28">
        <f>D109+D110</f>
        <v>151113.5</v>
      </c>
      <c r="E107" s="28">
        <f>E109+E110</f>
        <v>0</v>
      </c>
      <c r="F107" s="29">
        <f t="shared" si="6"/>
        <v>151113.5</v>
      </c>
      <c r="G107" s="29">
        <f>G109+G110</f>
        <v>0</v>
      </c>
      <c r="H107" s="29">
        <f t="shared" si="7"/>
        <v>151113.5</v>
      </c>
      <c r="I107" s="29">
        <f>I109+I110</f>
        <v>0</v>
      </c>
      <c r="J107" s="29">
        <f>J109+J110</f>
        <v>0</v>
      </c>
      <c r="K107" s="29">
        <f t="shared" si="8"/>
        <v>0</v>
      </c>
      <c r="L107" s="29">
        <f>L109+L110</f>
        <v>0</v>
      </c>
      <c r="M107" s="29">
        <f t="shared" si="9"/>
        <v>0</v>
      </c>
      <c r="N107" s="29">
        <f>N109+N110</f>
        <v>0</v>
      </c>
      <c r="O107" s="29">
        <f>O109+O110</f>
        <v>0</v>
      </c>
      <c r="P107" s="29">
        <f t="shared" si="10"/>
        <v>0</v>
      </c>
      <c r="Q107" s="29">
        <f>Q109+Q110</f>
        <v>0</v>
      </c>
      <c r="R107" s="29">
        <f t="shared" si="11"/>
        <v>0</v>
      </c>
      <c r="T107" s="5"/>
      <c r="U107" s="41"/>
    </row>
    <row r="108" ht="17.25">
      <c r="A108" s="26"/>
      <c r="B108" s="39" t="s">
        <v>17</v>
      </c>
      <c r="C108" s="60"/>
      <c r="D108" s="28"/>
      <c r="E108" s="28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U108" s="41"/>
    </row>
    <row r="109" s="43" customFormat="1" ht="17.25" hidden="1">
      <c r="A109" s="44"/>
      <c r="B109" s="45" t="s">
        <v>18</v>
      </c>
      <c r="C109" s="65"/>
      <c r="D109" s="46">
        <v>37778.400000000001</v>
      </c>
      <c r="E109" s="47"/>
      <c r="F109" s="46">
        <f t="shared" si="6"/>
        <v>37778.400000000001</v>
      </c>
      <c r="G109" s="48"/>
      <c r="H109" s="49">
        <f t="shared" si="7"/>
        <v>37778.400000000001</v>
      </c>
      <c r="I109" s="49">
        <v>0</v>
      </c>
      <c r="J109" s="48"/>
      <c r="K109" s="49">
        <f t="shared" si="8"/>
        <v>0</v>
      </c>
      <c r="L109" s="48"/>
      <c r="M109" s="49">
        <f t="shared" si="9"/>
        <v>0</v>
      </c>
      <c r="N109" s="49">
        <v>0</v>
      </c>
      <c r="O109" s="48"/>
      <c r="P109" s="49">
        <f t="shared" si="10"/>
        <v>0</v>
      </c>
      <c r="Q109" s="48"/>
      <c r="R109" s="49">
        <f t="shared" si="11"/>
        <v>0</v>
      </c>
      <c r="S109" s="50" t="s">
        <v>118</v>
      </c>
      <c r="T109" s="51" t="s">
        <v>19</v>
      </c>
      <c r="U109" s="52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</row>
    <row r="110" ht="17.25">
      <c r="A110" s="26"/>
      <c r="B110" s="39" t="s">
        <v>115</v>
      </c>
      <c r="C110" s="58" t="s">
        <v>16</v>
      </c>
      <c r="D110" s="28">
        <v>113335.10000000001</v>
      </c>
      <c r="E110" s="28"/>
      <c r="F110" s="29">
        <f t="shared" si="6"/>
        <v>113335.10000000001</v>
      </c>
      <c r="G110" s="29"/>
      <c r="H110" s="29">
        <f t="shared" si="7"/>
        <v>113335.10000000001</v>
      </c>
      <c r="I110" s="29">
        <v>0</v>
      </c>
      <c r="J110" s="29"/>
      <c r="K110" s="29">
        <f t="shared" si="8"/>
        <v>0</v>
      </c>
      <c r="L110" s="29"/>
      <c r="M110" s="29">
        <f t="shared" si="9"/>
        <v>0</v>
      </c>
      <c r="N110" s="29">
        <v>0</v>
      </c>
      <c r="O110" s="29"/>
      <c r="P110" s="29">
        <f t="shared" si="10"/>
        <v>0</v>
      </c>
      <c r="Q110" s="29"/>
      <c r="R110" s="29">
        <f t="shared" si="11"/>
        <v>0</v>
      </c>
      <c r="S110" s="4" t="s">
        <v>118</v>
      </c>
      <c r="U110" s="41"/>
    </row>
    <row r="111" ht="51.75" hidden="1">
      <c r="A111" s="57" t="s">
        <v>141</v>
      </c>
      <c r="B111" s="68" t="s">
        <v>142</v>
      </c>
      <c r="C111" s="72" t="s">
        <v>109</v>
      </c>
      <c r="D111" s="70"/>
      <c r="E111" s="47"/>
      <c r="F111" s="71"/>
      <c r="G111" s="48"/>
      <c r="H111" s="71">
        <f t="shared" ref="H111:H115" si="12">F111+G111</f>
        <v>0</v>
      </c>
      <c r="I111" s="71"/>
      <c r="J111" s="48"/>
      <c r="K111" s="71"/>
      <c r="L111" s="48"/>
      <c r="M111" s="71">
        <f t="shared" ref="M111:M115" si="13">K111+L111</f>
        <v>0</v>
      </c>
      <c r="N111" s="71"/>
      <c r="O111" s="48"/>
      <c r="P111" s="71"/>
      <c r="Q111" s="48"/>
      <c r="R111" s="71">
        <f t="shared" ref="R111:R115" si="14">P111+Q111</f>
        <v>0</v>
      </c>
      <c r="S111" s="50" t="s">
        <v>143</v>
      </c>
      <c r="T111" s="51" t="s">
        <v>19</v>
      </c>
      <c r="U111" s="52"/>
    </row>
    <row r="112" ht="51.75">
      <c r="A112" s="26" t="s">
        <v>141</v>
      </c>
      <c r="B112" s="39" t="s">
        <v>144</v>
      </c>
      <c r="C112" s="60" t="s">
        <v>109</v>
      </c>
      <c r="D112" s="28"/>
      <c r="E112" s="28"/>
      <c r="F112" s="29"/>
      <c r="G112" s="29"/>
      <c r="H112" s="29">
        <f t="shared" si="12"/>
        <v>0</v>
      </c>
      <c r="I112" s="29"/>
      <c r="J112" s="29"/>
      <c r="K112" s="29"/>
      <c r="L112" s="29">
        <v>4995.5690000000004</v>
      </c>
      <c r="M112" s="29">
        <f t="shared" si="13"/>
        <v>4995.5690000000004</v>
      </c>
      <c r="N112" s="29"/>
      <c r="O112" s="29"/>
      <c r="P112" s="29"/>
      <c r="Q112" s="29"/>
      <c r="R112" s="29">
        <f t="shared" si="14"/>
        <v>0</v>
      </c>
      <c r="S112" s="4" t="s">
        <v>145</v>
      </c>
      <c r="U112" s="41"/>
    </row>
    <row r="113" ht="51.75">
      <c r="A113" s="26" t="s">
        <v>146</v>
      </c>
      <c r="B113" s="55" t="s">
        <v>142</v>
      </c>
      <c r="C113" s="60" t="s">
        <v>109</v>
      </c>
      <c r="D113" s="28"/>
      <c r="E113" s="28"/>
      <c r="F113" s="29"/>
      <c r="G113" s="29">
        <f>2393.15544+345.94456+395.349</f>
        <v>3134.4490000000001</v>
      </c>
      <c r="H113" s="29">
        <f t="shared" si="12"/>
        <v>3134.4490000000001</v>
      </c>
      <c r="I113" s="29"/>
      <c r="J113" s="29"/>
      <c r="K113" s="29"/>
      <c r="L113" s="29"/>
      <c r="M113" s="29">
        <f t="shared" si="13"/>
        <v>0</v>
      </c>
      <c r="N113" s="29"/>
      <c r="O113" s="29"/>
      <c r="P113" s="29"/>
      <c r="Q113" s="29"/>
      <c r="R113" s="29">
        <f t="shared" si="14"/>
        <v>0</v>
      </c>
      <c r="S113" s="4" t="s">
        <v>143</v>
      </c>
      <c r="U113" s="41"/>
    </row>
    <row r="114" ht="51.75">
      <c r="A114" s="26" t="s">
        <v>147</v>
      </c>
      <c r="B114" s="55" t="s">
        <v>148</v>
      </c>
      <c r="C114" s="60" t="s">
        <v>109</v>
      </c>
      <c r="D114" s="28"/>
      <c r="E114" s="28"/>
      <c r="F114" s="29"/>
      <c r="G114" s="29">
        <f>13559.8953+1347.1687</f>
        <v>14907.064</v>
      </c>
      <c r="H114" s="29">
        <f t="shared" si="12"/>
        <v>14907.064</v>
      </c>
      <c r="I114" s="29"/>
      <c r="J114" s="29"/>
      <c r="K114" s="29"/>
      <c r="L114" s="29"/>
      <c r="M114" s="29">
        <f t="shared" si="13"/>
        <v>0</v>
      </c>
      <c r="N114" s="29"/>
      <c r="O114" s="29"/>
      <c r="P114" s="29"/>
      <c r="Q114" s="29"/>
      <c r="R114" s="29">
        <f t="shared" si="14"/>
        <v>0</v>
      </c>
      <c r="S114" s="4" t="s">
        <v>149</v>
      </c>
      <c r="U114" s="41"/>
    </row>
    <row r="115" ht="51.75">
      <c r="A115" s="26" t="s">
        <v>150</v>
      </c>
      <c r="B115" s="55" t="s">
        <v>151</v>
      </c>
      <c r="C115" s="60" t="s">
        <v>109</v>
      </c>
      <c r="D115" s="28"/>
      <c r="E115" s="28"/>
      <c r="F115" s="29"/>
      <c r="G115" s="29">
        <v>2699.0188199999998</v>
      </c>
      <c r="H115" s="29">
        <f t="shared" si="12"/>
        <v>2699.0188199999998</v>
      </c>
      <c r="I115" s="29"/>
      <c r="J115" s="29"/>
      <c r="K115" s="29"/>
      <c r="L115" s="29"/>
      <c r="M115" s="29">
        <f t="shared" si="13"/>
        <v>0</v>
      </c>
      <c r="N115" s="29"/>
      <c r="O115" s="29"/>
      <c r="P115" s="29"/>
      <c r="Q115" s="29"/>
      <c r="R115" s="29">
        <f t="shared" si="14"/>
        <v>0</v>
      </c>
      <c r="S115" s="4" t="s">
        <v>152</v>
      </c>
      <c r="U115" s="41"/>
    </row>
    <row r="116" s="18" customFormat="1" ht="33.75" customHeight="1">
      <c r="A116" s="19"/>
      <c r="B116" s="20" t="s">
        <v>153</v>
      </c>
      <c r="C116" s="21" t="s">
        <v>16</v>
      </c>
      <c r="D116" s="22">
        <f>D117</f>
        <v>260000</v>
      </c>
      <c r="E116" s="22">
        <f>E117</f>
        <v>0</v>
      </c>
      <c r="F116" s="23">
        <f t="shared" si="6"/>
        <v>260000</v>
      </c>
      <c r="G116" s="23">
        <f>G117+G118</f>
        <v>76952.030719999995</v>
      </c>
      <c r="H116" s="23">
        <f t="shared" si="7"/>
        <v>336952.03071999998</v>
      </c>
      <c r="I116" s="23">
        <f>I117</f>
        <v>0</v>
      </c>
      <c r="J116" s="23">
        <f>J117</f>
        <v>0</v>
      </c>
      <c r="K116" s="23">
        <f t="shared" si="8"/>
        <v>0</v>
      </c>
      <c r="L116" s="23">
        <f>L117+L118</f>
        <v>0</v>
      </c>
      <c r="M116" s="23">
        <f t="shared" si="9"/>
        <v>0</v>
      </c>
      <c r="N116" s="23">
        <f>N117</f>
        <v>0</v>
      </c>
      <c r="O116" s="23">
        <f>O117</f>
        <v>0</v>
      </c>
      <c r="P116" s="23">
        <f t="shared" si="10"/>
        <v>0</v>
      </c>
      <c r="Q116" s="23">
        <f>Q117+Q118</f>
        <v>0</v>
      </c>
      <c r="R116" s="23">
        <f t="shared" si="11"/>
        <v>0</v>
      </c>
      <c r="S116" s="24"/>
      <c r="T116" s="25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</row>
    <row r="117" ht="51.75">
      <c r="A117" s="26" t="s">
        <v>154</v>
      </c>
      <c r="B117" s="55" t="s">
        <v>155</v>
      </c>
      <c r="C117" s="60" t="s">
        <v>156</v>
      </c>
      <c r="D117" s="28">
        <v>260000</v>
      </c>
      <c r="E117" s="28"/>
      <c r="F117" s="29">
        <f t="shared" si="6"/>
        <v>260000</v>
      </c>
      <c r="G117" s="29"/>
      <c r="H117" s="29">
        <f t="shared" si="7"/>
        <v>260000</v>
      </c>
      <c r="I117" s="29">
        <v>0</v>
      </c>
      <c r="J117" s="29"/>
      <c r="K117" s="29">
        <f t="shared" si="8"/>
        <v>0</v>
      </c>
      <c r="L117" s="29"/>
      <c r="M117" s="29">
        <f t="shared" si="9"/>
        <v>0</v>
      </c>
      <c r="N117" s="29">
        <v>0</v>
      </c>
      <c r="O117" s="29"/>
      <c r="P117" s="29">
        <f t="shared" si="10"/>
        <v>0</v>
      </c>
      <c r="Q117" s="29"/>
      <c r="R117" s="29">
        <f t="shared" si="11"/>
        <v>0</v>
      </c>
      <c r="S117" s="4" t="s">
        <v>157</v>
      </c>
      <c r="T117" s="5"/>
      <c r="U117" s="41"/>
    </row>
    <row r="118" ht="51.75">
      <c r="A118" s="26" t="s">
        <v>158</v>
      </c>
      <c r="B118" s="55" t="s">
        <v>159</v>
      </c>
      <c r="C118" s="42" t="s">
        <v>24</v>
      </c>
      <c r="D118" s="28"/>
      <c r="E118" s="28"/>
      <c r="F118" s="29"/>
      <c r="G118" s="29">
        <v>76952.030719999995</v>
      </c>
      <c r="H118" s="29">
        <f>F118+G118</f>
        <v>76952.030719999995</v>
      </c>
      <c r="I118" s="29"/>
      <c r="J118" s="29"/>
      <c r="K118" s="29"/>
      <c r="L118" s="29"/>
      <c r="M118" s="29">
        <f>K118+L118</f>
        <v>0</v>
      </c>
      <c r="N118" s="29"/>
      <c r="O118" s="29"/>
      <c r="P118" s="29"/>
      <c r="Q118" s="29"/>
      <c r="R118" s="29">
        <f>P118+Q118</f>
        <v>0</v>
      </c>
      <c r="S118" s="4" t="s">
        <v>160</v>
      </c>
      <c r="U118" s="41"/>
    </row>
    <row r="119" s="18" customFormat="1" ht="33.75" customHeight="1">
      <c r="A119" s="19"/>
      <c r="B119" s="20" t="s">
        <v>161</v>
      </c>
      <c r="C119" s="21" t="s">
        <v>16</v>
      </c>
      <c r="D119" s="22">
        <f>D121+D120</f>
        <v>345489.09999999998</v>
      </c>
      <c r="E119" s="22">
        <f>E121+E120</f>
        <v>0</v>
      </c>
      <c r="F119" s="23">
        <f t="shared" si="6"/>
        <v>345489.09999999998</v>
      </c>
      <c r="G119" s="23">
        <f>G121+G120+G122+G123</f>
        <v>-269917.78307999996</v>
      </c>
      <c r="H119" s="23">
        <f t="shared" si="7"/>
        <v>75571.316920000012</v>
      </c>
      <c r="I119" s="23">
        <f>I121+I120</f>
        <v>313169.79999999999</v>
      </c>
      <c r="J119" s="23">
        <f>J121+J120</f>
        <v>0</v>
      </c>
      <c r="K119" s="23">
        <f t="shared" si="8"/>
        <v>313169.79999999999</v>
      </c>
      <c r="L119" s="73">
        <f>L121+L120+L122+L123</f>
        <v>-313169.79999999999</v>
      </c>
      <c r="M119" s="23">
        <f t="shared" si="9"/>
        <v>0</v>
      </c>
      <c r="N119" s="23">
        <f>N121+N120</f>
        <v>0</v>
      </c>
      <c r="O119" s="23">
        <f>O121+O120</f>
        <v>0</v>
      </c>
      <c r="P119" s="23">
        <f t="shared" si="10"/>
        <v>0</v>
      </c>
      <c r="Q119" s="73">
        <f>Q121+Q120+Q122+Q123</f>
        <v>0</v>
      </c>
      <c r="R119" s="23">
        <f t="shared" si="11"/>
        <v>0</v>
      </c>
      <c r="S119" s="24"/>
      <c r="T119" s="25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</row>
    <row r="120" ht="51.75" hidden="1">
      <c r="A120" s="57"/>
      <c r="B120" s="68" t="s">
        <v>162</v>
      </c>
      <c r="C120" s="74" t="s">
        <v>24</v>
      </c>
      <c r="D120" s="70">
        <v>190073.70000000001</v>
      </c>
      <c r="E120" s="47"/>
      <c r="F120" s="71">
        <f t="shared" si="6"/>
        <v>190073.70000000001</v>
      </c>
      <c r="G120" s="48">
        <v>-190073.70000000001</v>
      </c>
      <c r="H120" s="71">
        <f t="shared" si="7"/>
        <v>0</v>
      </c>
      <c r="I120" s="71">
        <v>313169.79999999999</v>
      </c>
      <c r="J120" s="48"/>
      <c r="K120" s="71">
        <f t="shared" si="8"/>
        <v>313169.79999999999</v>
      </c>
      <c r="L120" s="48">
        <v>-313169.79999999999</v>
      </c>
      <c r="M120" s="71">
        <f t="shared" si="9"/>
        <v>0</v>
      </c>
      <c r="N120" s="71">
        <v>0</v>
      </c>
      <c r="O120" s="48"/>
      <c r="P120" s="71">
        <f t="shared" si="10"/>
        <v>0</v>
      </c>
      <c r="Q120" s="48"/>
      <c r="R120" s="71">
        <f t="shared" si="11"/>
        <v>0</v>
      </c>
      <c r="S120" s="50" t="s">
        <v>163</v>
      </c>
      <c r="T120">
        <v>0</v>
      </c>
      <c r="U120" s="52"/>
    </row>
    <row r="121" ht="51.75" hidden="1">
      <c r="A121" s="57"/>
      <c r="B121" s="68" t="s">
        <v>164</v>
      </c>
      <c r="C121" s="74" t="s">
        <v>24</v>
      </c>
      <c r="D121" s="70">
        <v>155415.39999999999</v>
      </c>
      <c r="E121" s="47"/>
      <c r="F121" s="71">
        <f t="shared" si="6"/>
        <v>155415.39999999999</v>
      </c>
      <c r="G121" s="48">
        <v>-155415.39999999999</v>
      </c>
      <c r="H121" s="71">
        <f t="shared" si="7"/>
        <v>0</v>
      </c>
      <c r="I121" s="71">
        <v>0</v>
      </c>
      <c r="J121" s="48"/>
      <c r="K121" s="71">
        <f t="shared" si="8"/>
        <v>0</v>
      </c>
      <c r="L121" s="48"/>
      <c r="M121" s="71">
        <f t="shared" si="9"/>
        <v>0</v>
      </c>
      <c r="N121" s="71">
        <v>0</v>
      </c>
      <c r="O121" s="48"/>
      <c r="P121" s="71">
        <f t="shared" si="10"/>
        <v>0</v>
      </c>
      <c r="Q121" s="48"/>
      <c r="R121" s="71">
        <f t="shared" si="11"/>
        <v>0</v>
      </c>
      <c r="S121" s="50" t="s">
        <v>165</v>
      </c>
      <c r="T121">
        <v>0</v>
      </c>
      <c r="U121" s="52"/>
    </row>
    <row r="122" s="1" customFormat="1" ht="51.75">
      <c r="A122" s="26" t="s">
        <v>166</v>
      </c>
      <c r="B122" s="39" t="s">
        <v>167</v>
      </c>
      <c r="C122" s="42" t="s">
        <v>24</v>
      </c>
      <c r="D122" s="28"/>
      <c r="E122" s="28"/>
      <c r="F122" s="29"/>
      <c r="G122" s="29">
        <v>63108.294419999998</v>
      </c>
      <c r="H122" s="29">
        <f t="shared" ref="H122:H123" si="15">F122+G122</f>
        <v>63108.294419999998</v>
      </c>
      <c r="I122" s="29"/>
      <c r="J122" s="29"/>
      <c r="K122" s="29"/>
      <c r="L122" s="29">
        <v>0</v>
      </c>
      <c r="M122" s="29">
        <f t="shared" ref="M122:M123" si="16">K122+L122</f>
        <v>0</v>
      </c>
      <c r="N122" s="29"/>
      <c r="O122" s="29"/>
      <c r="P122" s="29"/>
      <c r="Q122" s="29">
        <v>0</v>
      </c>
      <c r="R122" s="29">
        <f t="shared" ref="R122:R123" si="17">P122+Q122</f>
        <v>0</v>
      </c>
      <c r="S122" s="4" t="s">
        <v>168</v>
      </c>
      <c r="U122" s="4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="1" customFormat="1" ht="51.75">
      <c r="A123" s="26" t="s">
        <v>169</v>
      </c>
      <c r="B123" s="39" t="s">
        <v>53</v>
      </c>
      <c r="C123" s="75" t="s">
        <v>24</v>
      </c>
      <c r="D123" s="28"/>
      <c r="E123" s="76"/>
      <c r="F123" s="29"/>
      <c r="G123" s="29">
        <v>12463.022499999999</v>
      </c>
      <c r="H123" s="29">
        <f t="shared" si="15"/>
        <v>12463.022499999999</v>
      </c>
      <c r="I123" s="29"/>
      <c r="J123" s="29"/>
      <c r="K123" s="29"/>
      <c r="L123" s="29"/>
      <c r="M123" s="29">
        <f t="shared" si="16"/>
        <v>0</v>
      </c>
      <c r="N123" s="29"/>
      <c r="O123" s="29"/>
      <c r="P123" s="29"/>
      <c r="Q123" s="29"/>
      <c r="R123" s="29">
        <f t="shared" si="17"/>
        <v>0</v>
      </c>
      <c r="S123" s="4" t="s">
        <v>54</v>
      </c>
      <c r="U123" s="4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="18" customFormat="1" ht="33.75" customHeight="1">
      <c r="A124" s="19"/>
      <c r="B124" s="20" t="s">
        <v>170</v>
      </c>
      <c r="C124" s="21" t="s">
        <v>16</v>
      </c>
      <c r="D124" s="22">
        <f>D126+D127+D128+D129+D130+D131+D132+D133+D134+D135+D136+D137+D138+D125</f>
        <v>56273.300000000003</v>
      </c>
      <c r="E124" s="22">
        <f>E126+E127+E128+E129+E130+E131+E132+E133+E134+E135+E136+E137+E138+E125</f>
        <v>0</v>
      </c>
      <c r="F124" s="23">
        <f t="shared" si="6"/>
        <v>56273.300000000003</v>
      </c>
      <c r="G124" s="23">
        <f>G126+G127+G128+G129+G130+G131+G132+G133+G134+G135+G136+G137+G138+G125+G139+G140+G141</f>
        <v>11682.045770000001</v>
      </c>
      <c r="H124" s="23">
        <f t="shared" si="7"/>
        <v>67955.34577</v>
      </c>
      <c r="I124" s="23">
        <f>I126+I127+I128+I129+I130+I131+I132+I133+I134+I135+I136+I137+I138+I125</f>
        <v>25127.5</v>
      </c>
      <c r="J124" s="23">
        <f>J126+J127+J128+J129+J130+J131+J132+J133+J134+J135+J136+J137+J138+J125</f>
        <v>0</v>
      </c>
      <c r="K124" s="23">
        <f t="shared" si="8"/>
        <v>25127.5</v>
      </c>
      <c r="L124" s="23">
        <f>L126+L127+L128+L129+L130+L131+L132+L133+L134+L135+L136+L137+L138+L125+L139+L140+L141</f>
        <v>0</v>
      </c>
      <c r="M124" s="23">
        <f t="shared" si="9"/>
        <v>25127.5</v>
      </c>
      <c r="N124" s="23">
        <f>N126+N127+N128+N129+N130+N131+N132+N133+N134+N135+N136+N137+N138+N125</f>
        <v>57799.69999999999</v>
      </c>
      <c r="O124" s="23">
        <f>O126+O127+O128+O129+O130+O131+O132+O133+O134+O135+O136+O137+O138+O125</f>
        <v>0</v>
      </c>
      <c r="P124" s="23">
        <f t="shared" si="10"/>
        <v>57799.69999999999</v>
      </c>
      <c r="Q124" s="23">
        <f>Q126+Q127+Q128+Q129+Q130+Q131+Q132+Q133+Q134+Q135+Q136+Q137+Q138+Q125+Q139+Q140+Q141</f>
        <v>0</v>
      </c>
      <c r="R124" s="23">
        <f t="shared" si="11"/>
        <v>57799.69999999999</v>
      </c>
      <c r="S124" s="24"/>
      <c r="T124" s="25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</row>
    <row r="125" ht="51.75">
      <c r="A125" s="26" t="s">
        <v>171</v>
      </c>
      <c r="B125" s="39" t="s">
        <v>172</v>
      </c>
      <c r="C125" s="42" t="s">
        <v>24</v>
      </c>
      <c r="D125" s="28">
        <v>35549</v>
      </c>
      <c r="E125" s="28"/>
      <c r="F125" s="29">
        <f t="shared" si="6"/>
        <v>35549</v>
      </c>
      <c r="G125" s="29"/>
      <c r="H125" s="29">
        <f t="shared" ref="H125:H160" si="18">F125+G125</f>
        <v>35549</v>
      </c>
      <c r="I125" s="29">
        <v>0</v>
      </c>
      <c r="J125" s="29"/>
      <c r="K125" s="29">
        <f t="shared" ref="K125:K160" si="19">I125+J125</f>
        <v>0</v>
      </c>
      <c r="L125" s="29"/>
      <c r="M125" s="29">
        <f t="shared" ref="M125:M160" si="20">K125+L125</f>
        <v>0</v>
      </c>
      <c r="N125" s="29">
        <v>0</v>
      </c>
      <c r="O125" s="29"/>
      <c r="P125" s="29">
        <f t="shared" ref="P125:P160" si="21">N125+O125</f>
        <v>0</v>
      </c>
      <c r="Q125" s="29"/>
      <c r="R125" s="29">
        <f t="shared" ref="R125:R160" si="22">P125+Q125</f>
        <v>0</v>
      </c>
      <c r="S125" s="4" t="s">
        <v>173</v>
      </c>
      <c r="U125" s="41"/>
    </row>
    <row r="126" ht="51.75">
      <c r="A126" s="26" t="s">
        <v>174</v>
      </c>
      <c r="B126" s="39" t="s">
        <v>175</v>
      </c>
      <c r="C126" s="42" t="s">
        <v>24</v>
      </c>
      <c r="D126" s="28">
        <v>9209.2999999999993</v>
      </c>
      <c r="E126" s="28"/>
      <c r="F126" s="29">
        <f t="shared" si="6"/>
        <v>9209.2999999999993</v>
      </c>
      <c r="G126" s="29"/>
      <c r="H126" s="29">
        <f t="shared" si="18"/>
        <v>9209.2999999999993</v>
      </c>
      <c r="I126" s="29">
        <v>0</v>
      </c>
      <c r="J126" s="29"/>
      <c r="K126" s="29">
        <f t="shared" si="19"/>
        <v>0</v>
      </c>
      <c r="L126" s="29"/>
      <c r="M126" s="29">
        <f t="shared" si="20"/>
        <v>0</v>
      </c>
      <c r="N126" s="29">
        <v>0</v>
      </c>
      <c r="O126" s="29"/>
      <c r="P126" s="29">
        <f t="shared" si="21"/>
        <v>0</v>
      </c>
      <c r="Q126" s="29"/>
      <c r="R126" s="29">
        <f t="shared" si="22"/>
        <v>0</v>
      </c>
      <c r="S126" s="4" t="s">
        <v>176</v>
      </c>
      <c r="U126" s="41"/>
    </row>
    <row r="127" ht="51.75">
      <c r="A127" s="26" t="s">
        <v>177</v>
      </c>
      <c r="B127" s="39" t="s">
        <v>178</v>
      </c>
      <c r="C127" s="42" t="s">
        <v>24</v>
      </c>
      <c r="D127" s="28">
        <v>9849.2000000000007</v>
      </c>
      <c r="E127" s="28"/>
      <c r="F127" s="29">
        <f t="shared" si="6"/>
        <v>9849.2000000000007</v>
      </c>
      <c r="G127" s="29">
        <v>333.19578000000001</v>
      </c>
      <c r="H127" s="29">
        <f t="shared" si="18"/>
        <v>10182.395780000001</v>
      </c>
      <c r="I127" s="29">
        <v>0</v>
      </c>
      <c r="J127" s="29"/>
      <c r="K127" s="29">
        <f t="shared" si="19"/>
        <v>0</v>
      </c>
      <c r="L127" s="29"/>
      <c r="M127" s="29">
        <f t="shared" si="20"/>
        <v>0</v>
      </c>
      <c r="N127" s="29">
        <v>0</v>
      </c>
      <c r="O127" s="29"/>
      <c r="P127" s="29">
        <f t="shared" si="21"/>
        <v>0</v>
      </c>
      <c r="Q127" s="29"/>
      <c r="R127" s="29">
        <f t="shared" si="22"/>
        <v>0</v>
      </c>
      <c r="S127" s="4" t="s">
        <v>179</v>
      </c>
      <c r="U127" s="41"/>
    </row>
    <row r="128" ht="51.75">
      <c r="A128" s="26" t="s">
        <v>180</v>
      </c>
      <c r="B128" s="55" t="s">
        <v>181</v>
      </c>
      <c r="C128" s="42" t="s">
        <v>24</v>
      </c>
      <c r="D128" s="28">
        <v>0</v>
      </c>
      <c r="E128" s="28"/>
      <c r="F128" s="29">
        <f t="shared" si="6"/>
        <v>0</v>
      </c>
      <c r="G128" s="29"/>
      <c r="H128" s="29">
        <f t="shared" si="18"/>
        <v>0</v>
      </c>
      <c r="I128" s="29">
        <v>877.10000000000002</v>
      </c>
      <c r="J128" s="29"/>
      <c r="K128" s="29">
        <f t="shared" si="19"/>
        <v>877.10000000000002</v>
      </c>
      <c r="L128" s="29"/>
      <c r="M128" s="29">
        <f t="shared" si="20"/>
        <v>877.10000000000002</v>
      </c>
      <c r="N128" s="29">
        <v>10827.4</v>
      </c>
      <c r="O128" s="29"/>
      <c r="P128" s="29">
        <f t="shared" si="21"/>
        <v>10827.4</v>
      </c>
      <c r="Q128" s="29"/>
      <c r="R128" s="29">
        <f t="shared" si="22"/>
        <v>10827.4</v>
      </c>
      <c r="S128" s="4" t="s">
        <v>182</v>
      </c>
      <c r="U128" s="41"/>
    </row>
    <row r="129" ht="51.75">
      <c r="A129" s="26" t="s">
        <v>183</v>
      </c>
      <c r="B129" s="55" t="s">
        <v>184</v>
      </c>
      <c r="C129" s="42" t="s">
        <v>24</v>
      </c>
      <c r="D129" s="28">
        <v>0</v>
      </c>
      <c r="E129" s="28"/>
      <c r="F129" s="29">
        <f t="shared" si="6"/>
        <v>0</v>
      </c>
      <c r="G129" s="29"/>
      <c r="H129" s="29">
        <f t="shared" si="18"/>
        <v>0</v>
      </c>
      <c r="I129" s="29">
        <v>877.09999999999991</v>
      </c>
      <c r="J129" s="29"/>
      <c r="K129" s="29">
        <f t="shared" si="19"/>
        <v>877.09999999999991</v>
      </c>
      <c r="L129" s="29"/>
      <c r="M129" s="29">
        <f t="shared" si="20"/>
        <v>877.09999999999991</v>
      </c>
      <c r="N129" s="29">
        <v>10827.4</v>
      </c>
      <c r="O129" s="29"/>
      <c r="P129" s="29">
        <f t="shared" si="21"/>
        <v>10827.4</v>
      </c>
      <c r="Q129" s="29"/>
      <c r="R129" s="29">
        <f t="shared" si="22"/>
        <v>10827.4</v>
      </c>
      <c r="S129" s="4" t="s">
        <v>185</v>
      </c>
      <c r="U129" s="41"/>
    </row>
    <row r="130" ht="51.75">
      <c r="A130" s="26" t="s">
        <v>186</v>
      </c>
      <c r="B130" s="39" t="s">
        <v>187</v>
      </c>
      <c r="C130" s="42" t="s">
        <v>24</v>
      </c>
      <c r="D130" s="28">
        <v>832.90000000000009</v>
      </c>
      <c r="E130" s="28"/>
      <c r="F130" s="29">
        <f t="shared" si="6"/>
        <v>832.90000000000009</v>
      </c>
      <c r="G130" s="29"/>
      <c r="H130" s="29">
        <f t="shared" si="18"/>
        <v>832.90000000000009</v>
      </c>
      <c r="I130" s="29">
        <v>10371</v>
      </c>
      <c r="J130" s="29"/>
      <c r="K130" s="29">
        <f t="shared" si="19"/>
        <v>10371</v>
      </c>
      <c r="L130" s="29"/>
      <c r="M130" s="29">
        <f t="shared" si="20"/>
        <v>10371</v>
      </c>
      <c r="N130" s="29">
        <v>0</v>
      </c>
      <c r="O130" s="29"/>
      <c r="P130" s="29">
        <f t="shared" si="21"/>
        <v>0</v>
      </c>
      <c r="Q130" s="29"/>
      <c r="R130" s="29">
        <f t="shared" si="22"/>
        <v>0</v>
      </c>
      <c r="S130" s="4" t="s">
        <v>188</v>
      </c>
      <c r="U130" s="41"/>
    </row>
    <row r="131" ht="51.75">
      <c r="A131" s="26" t="s">
        <v>189</v>
      </c>
      <c r="B131" s="55" t="s">
        <v>190</v>
      </c>
      <c r="C131" s="42" t="s">
        <v>24</v>
      </c>
      <c r="D131" s="28">
        <v>0</v>
      </c>
      <c r="E131" s="28"/>
      <c r="F131" s="29">
        <f t="shared" si="6"/>
        <v>0</v>
      </c>
      <c r="G131" s="29"/>
      <c r="H131" s="29">
        <f t="shared" si="18"/>
        <v>0</v>
      </c>
      <c r="I131" s="29">
        <v>877.10000000000002</v>
      </c>
      <c r="J131" s="29"/>
      <c r="K131" s="29">
        <f t="shared" si="19"/>
        <v>877.10000000000002</v>
      </c>
      <c r="L131" s="29"/>
      <c r="M131" s="29">
        <f t="shared" si="20"/>
        <v>877.10000000000002</v>
      </c>
      <c r="N131" s="29">
        <v>10827.4</v>
      </c>
      <c r="O131" s="29"/>
      <c r="P131" s="29">
        <f t="shared" si="21"/>
        <v>10827.4</v>
      </c>
      <c r="Q131" s="29"/>
      <c r="R131" s="29">
        <f t="shared" si="22"/>
        <v>10827.4</v>
      </c>
      <c r="S131" s="4" t="s">
        <v>191</v>
      </c>
      <c r="U131" s="41"/>
    </row>
    <row r="132" ht="51.75">
      <c r="A132" s="26" t="s">
        <v>192</v>
      </c>
      <c r="B132" s="39" t="s">
        <v>193</v>
      </c>
      <c r="C132" s="42" t="s">
        <v>24</v>
      </c>
      <c r="D132" s="28">
        <v>832.90000000000009</v>
      </c>
      <c r="E132" s="28"/>
      <c r="F132" s="29">
        <f t="shared" si="6"/>
        <v>832.90000000000009</v>
      </c>
      <c r="G132" s="29"/>
      <c r="H132" s="29">
        <f t="shared" si="18"/>
        <v>832.90000000000009</v>
      </c>
      <c r="I132" s="29">
        <v>10371</v>
      </c>
      <c r="J132" s="29"/>
      <c r="K132" s="29">
        <f t="shared" si="19"/>
        <v>10371</v>
      </c>
      <c r="L132" s="29"/>
      <c r="M132" s="29">
        <f t="shared" si="20"/>
        <v>10371</v>
      </c>
      <c r="N132" s="29">
        <v>0</v>
      </c>
      <c r="O132" s="29"/>
      <c r="P132" s="29">
        <f t="shared" si="21"/>
        <v>0</v>
      </c>
      <c r="Q132" s="29"/>
      <c r="R132" s="29">
        <f t="shared" si="22"/>
        <v>0</v>
      </c>
      <c r="S132" s="4" t="s">
        <v>194</v>
      </c>
      <c r="U132" s="41"/>
    </row>
    <row r="133" ht="51.75">
      <c r="A133" s="26" t="s">
        <v>195</v>
      </c>
      <c r="B133" s="39" t="s">
        <v>196</v>
      </c>
      <c r="C133" s="42" t="s">
        <v>24</v>
      </c>
      <c r="D133" s="28">
        <v>0</v>
      </c>
      <c r="E133" s="28"/>
      <c r="F133" s="29">
        <f t="shared" si="6"/>
        <v>0</v>
      </c>
      <c r="G133" s="29"/>
      <c r="H133" s="29">
        <f t="shared" si="18"/>
        <v>0</v>
      </c>
      <c r="I133" s="29">
        <v>877.10000000000002</v>
      </c>
      <c r="J133" s="29"/>
      <c r="K133" s="29">
        <f t="shared" si="19"/>
        <v>877.10000000000002</v>
      </c>
      <c r="L133" s="29"/>
      <c r="M133" s="29">
        <f t="shared" si="20"/>
        <v>877.10000000000002</v>
      </c>
      <c r="N133" s="29">
        <v>10827.4</v>
      </c>
      <c r="O133" s="29"/>
      <c r="P133" s="29">
        <f t="shared" si="21"/>
        <v>10827.4</v>
      </c>
      <c r="Q133" s="29"/>
      <c r="R133" s="29">
        <f t="shared" si="22"/>
        <v>10827.4</v>
      </c>
      <c r="S133" s="4" t="s">
        <v>197</v>
      </c>
      <c r="U133" s="41"/>
    </row>
    <row r="134" ht="51.75">
      <c r="A134" s="26" t="s">
        <v>198</v>
      </c>
      <c r="B134" s="39" t="s">
        <v>199</v>
      </c>
      <c r="C134" s="42" t="s">
        <v>24</v>
      </c>
      <c r="D134" s="28">
        <v>0</v>
      </c>
      <c r="E134" s="28"/>
      <c r="F134" s="29">
        <f t="shared" si="6"/>
        <v>0</v>
      </c>
      <c r="G134" s="29"/>
      <c r="H134" s="29">
        <f t="shared" si="18"/>
        <v>0</v>
      </c>
      <c r="I134" s="29">
        <v>877.10000000000002</v>
      </c>
      <c r="J134" s="29"/>
      <c r="K134" s="29">
        <f t="shared" si="19"/>
        <v>877.10000000000002</v>
      </c>
      <c r="L134" s="29"/>
      <c r="M134" s="29">
        <f t="shared" si="20"/>
        <v>877.10000000000002</v>
      </c>
      <c r="N134" s="29">
        <v>10827.4</v>
      </c>
      <c r="O134" s="29"/>
      <c r="P134" s="29">
        <f t="shared" si="21"/>
        <v>10827.4</v>
      </c>
      <c r="Q134" s="29"/>
      <c r="R134" s="29">
        <f t="shared" si="22"/>
        <v>10827.4</v>
      </c>
      <c r="S134" s="4" t="s">
        <v>200</v>
      </c>
      <c r="U134" s="41"/>
    </row>
    <row r="135" ht="51.75">
      <c r="A135" s="26" t="s">
        <v>201</v>
      </c>
      <c r="B135" s="39" t="s">
        <v>202</v>
      </c>
      <c r="C135" s="42" t="s">
        <v>24</v>
      </c>
      <c r="D135" s="28">
        <v>0</v>
      </c>
      <c r="E135" s="28"/>
      <c r="F135" s="29">
        <f t="shared" si="6"/>
        <v>0</v>
      </c>
      <c r="G135" s="29"/>
      <c r="H135" s="29">
        <f t="shared" si="18"/>
        <v>0</v>
      </c>
      <c r="I135" s="29">
        <v>0</v>
      </c>
      <c r="J135" s="29"/>
      <c r="K135" s="29">
        <f t="shared" si="19"/>
        <v>0</v>
      </c>
      <c r="L135" s="29"/>
      <c r="M135" s="29">
        <f t="shared" si="20"/>
        <v>0</v>
      </c>
      <c r="N135" s="29">
        <v>915.70000000000005</v>
      </c>
      <c r="O135" s="29"/>
      <c r="P135" s="29">
        <f t="shared" si="21"/>
        <v>915.70000000000005</v>
      </c>
      <c r="Q135" s="29"/>
      <c r="R135" s="29">
        <f t="shared" si="22"/>
        <v>915.70000000000005</v>
      </c>
      <c r="S135" s="4" t="s">
        <v>203</v>
      </c>
      <c r="U135" s="41"/>
    </row>
    <row r="136" ht="51.75">
      <c r="A136" s="26" t="s">
        <v>204</v>
      </c>
      <c r="B136" s="39" t="s">
        <v>205</v>
      </c>
      <c r="C136" s="42" t="s">
        <v>24</v>
      </c>
      <c r="D136" s="28">
        <v>0</v>
      </c>
      <c r="E136" s="28"/>
      <c r="F136" s="29">
        <f t="shared" si="6"/>
        <v>0</v>
      </c>
      <c r="G136" s="29"/>
      <c r="H136" s="29">
        <f t="shared" si="18"/>
        <v>0</v>
      </c>
      <c r="I136" s="29">
        <v>0</v>
      </c>
      <c r="J136" s="29"/>
      <c r="K136" s="29">
        <f t="shared" si="19"/>
        <v>0</v>
      </c>
      <c r="L136" s="29"/>
      <c r="M136" s="29">
        <f t="shared" si="20"/>
        <v>0</v>
      </c>
      <c r="N136" s="29">
        <v>915.70000000000005</v>
      </c>
      <c r="O136" s="29"/>
      <c r="P136" s="29">
        <f t="shared" si="21"/>
        <v>915.70000000000005</v>
      </c>
      <c r="Q136" s="29"/>
      <c r="R136" s="29">
        <f t="shared" si="22"/>
        <v>915.70000000000005</v>
      </c>
      <c r="S136" s="4" t="s">
        <v>206</v>
      </c>
      <c r="U136" s="41"/>
    </row>
    <row r="137" ht="51.75">
      <c r="A137" s="26" t="s">
        <v>207</v>
      </c>
      <c r="B137" s="39" t="s">
        <v>208</v>
      </c>
      <c r="C137" s="42" t="s">
        <v>24</v>
      </c>
      <c r="D137" s="28">
        <v>0</v>
      </c>
      <c r="E137" s="28"/>
      <c r="F137" s="29">
        <f t="shared" si="6"/>
        <v>0</v>
      </c>
      <c r="G137" s="29"/>
      <c r="H137" s="29">
        <f t="shared" si="18"/>
        <v>0</v>
      </c>
      <c r="I137" s="29">
        <v>0</v>
      </c>
      <c r="J137" s="29"/>
      <c r="K137" s="29">
        <f t="shared" si="19"/>
        <v>0</v>
      </c>
      <c r="L137" s="29"/>
      <c r="M137" s="29">
        <f t="shared" si="20"/>
        <v>0</v>
      </c>
      <c r="N137" s="29">
        <v>915.70000000000005</v>
      </c>
      <c r="O137" s="29"/>
      <c r="P137" s="29">
        <f t="shared" si="21"/>
        <v>915.70000000000005</v>
      </c>
      <c r="Q137" s="29"/>
      <c r="R137" s="29">
        <f t="shared" si="22"/>
        <v>915.70000000000005</v>
      </c>
      <c r="S137" s="4" t="s">
        <v>209</v>
      </c>
      <c r="U137" s="41"/>
    </row>
    <row r="138" ht="51.75">
      <c r="A138" s="26" t="s">
        <v>210</v>
      </c>
      <c r="B138" s="39" t="s">
        <v>211</v>
      </c>
      <c r="C138" s="42" t="s">
        <v>24</v>
      </c>
      <c r="D138" s="28">
        <v>0</v>
      </c>
      <c r="E138" s="28"/>
      <c r="F138" s="29">
        <f t="shared" si="6"/>
        <v>0</v>
      </c>
      <c r="G138" s="29"/>
      <c r="H138" s="29">
        <f t="shared" si="18"/>
        <v>0</v>
      </c>
      <c r="I138" s="29">
        <v>0</v>
      </c>
      <c r="J138" s="29"/>
      <c r="K138" s="29">
        <f t="shared" si="19"/>
        <v>0</v>
      </c>
      <c r="L138" s="29"/>
      <c r="M138" s="29">
        <f t="shared" si="20"/>
        <v>0</v>
      </c>
      <c r="N138" s="29">
        <v>915.60000000000002</v>
      </c>
      <c r="O138" s="29"/>
      <c r="P138" s="29">
        <f t="shared" si="21"/>
        <v>915.60000000000002</v>
      </c>
      <c r="Q138" s="29"/>
      <c r="R138" s="29">
        <f t="shared" si="22"/>
        <v>915.60000000000002</v>
      </c>
      <c r="S138" s="4" t="s">
        <v>212</v>
      </c>
      <c r="U138" s="41"/>
    </row>
    <row r="139" s="1" customFormat="1" ht="51.75">
      <c r="A139" s="26" t="s">
        <v>213</v>
      </c>
      <c r="B139" s="39" t="s">
        <v>214</v>
      </c>
      <c r="C139" s="42" t="s">
        <v>24</v>
      </c>
      <c r="D139" s="28"/>
      <c r="E139" s="28"/>
      <c r="F139" s="29"/>
      <c r="G139" s="29">
        <v>1822.9440400000001</v>
      </c>
      <c r="H139" s="29">
        <f t="shared" si="18"/>
        <v>1822.9440400000001</v>
      </c>
      <c r="I139" s="29"/>
      <c r="J139" s="29"/>
      <c r="K139" s="29"/>
      <c r="L139" s="29"/>
      <c r="M139" s="29">
        <f t="shared" si="20"/>
        <v>0</v>
      </c>
      <c r="N139" s="29"/>
      <c r="O139" s="29"/>
      <c r="P139" s="29"/>
      <c r="Q139" s="29"/>
      <c r="R139" s="29">
        <f t="shared" si="22"/>
        <v>0</v>
      </c>
      <c r="S139" s="4" t="s">
        <v>215</v>
      </c>
      <c r="T139" s="1"/>
      <c r="U139" s="4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="1" customFormat="1" ht="51.75">
      <c r="A140" s="26" t="s">
        <v>216</v>
      </c>
      <c r="B140" s="39" t="s">
        <v>217</v>
      </c>
      <c r="C140" s="42" t="s">
        <v>24</v>
      </c>
      <c r="D140" s="28"/>
      <c r="E140" s="28"/>
      <c r="F140" s="29"/>
      <c r="G140" s="29">
        <v>1860.1279500000001</v>
      </c>
      <c r="H140" s="29">
        <f t="shared" si="18"/>
        <v>1860.1279500000001</v>
      </c>
      <c r="I140" s="29"/>
      <c r="J140" s="29"/>
      <c r="K140" s="29"/>
      <c r="L140" s="29"/>
      <c r="M140" s="29">
        <f t="shared" si="20"/>
        <v>0</v>
      </c>
      <c r="N140" s="29"/>
      <c r="O140" s="29"/>
      <c r="P140" s="29"/>
      <c r="Q140" s="29"/>
      <c r="R140" s="29">
        <f t="shared" si="22"/>
        <v>0</v>
      </c>
      <c r="S140" s="4" t="s">
        <v>218</v>
      </c>
      <c r="T140" s="1"/>
      <c r="U140" s="4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="1" customFormat="1" ht="51.75">
      <c r="A141" s="26" t="s">
        <v>219</v>
      </c>
      <c r="B141" s="39" t="s">
        <v>220</v>
      </c>
      <c r="C141" s="42" t="s">
        <v>24</v>
      </c>
      <c r="D141" s="28"/>
      <c r="E141" s="28"/>
      <c r="F141" s="29"/>
      <c r="G141" s="29">
        <v>7665.7780000000002</v>
      </c>
      <c r="H141" s="29">
        <f t="shared" si="18"/>
        <v>7665.7780000000002</v>
      </c>
      <c r="I141" s="29"/>
      <c r="J141" s="29"/>
      <c r="K141" s="29"/>
      <c r="L141" s="29"/>
      <c r="M141" s="29">
        <f t="shared" si="20"/>
        <v>0</v>
      </c>
      <c r="N141" s="29"/>
      <c r="O141" s="29"/>
      <c r="P141" s="29"/>
      <c r="Q141" s="29"/>
      <c r="R141" s="29">
        <f t="shared" si="22"/>
        <v>0</v>
      </c>
      <c r="S141" s="4" t="s">
        <v>221</v>
      </c>
      <c r="T141" s="1"/>
      <c r="U141" s="4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="18" customFormat="1" ht="33.75" customHeight="1">
      <c r="A142" s="19"/>
      <c r="B142" s="20" t="s">
        <v>222</v>
      </c>
      <c r="C142" s="21" t="s">
        <v>16</v>
      </c>
      <c r="D142" s="22">
        <f>D147+D146+D145+D144+D143</f>
        <v>64748.000000000007</v>
      </c>
      <c r="E142" s="22">
        <f>E147+E146+E145+E144+E143</f>
        <v>0</v>
      </c>
      <c r="F142" s="23">
        <f t="shared" si="6"/>
        <v>64748.000000000007</v>
      </c>
      <c r="G142" s="77">
        <f>G147+G146+G145+G144+G143</f>
        <v>65434.583730000006</v>
      </c>
      <c r="H142" s="77">
        <f t="shared" si="18"/>
        <v>130182.58373000001</v>
      </c>
      <c r="I142" s="23">
        <f>I147+I146+I145+I144+I143</f>
        <v>32708.599999999999</v>
      </c>
      <c r="J142" s="23">
        <f>J147+J146+J145+J144+J143</f>
        <v>0</v>
      </c>
      <c r="K142" s="23">
        <f t="shared" si="19"/>
        <v>32708.599999999999</v>
      </c>
      <c r="L142" s="23">
        <f>L147+L146+L145+L144+L143</f>
        <v>0</v>
      </c>
      <c r="M142" s="23">
        <f t="shared" si="20"/>
        <v>32708.599999999999</v>
      </c>
      <c r="N142" s="23">
        <f>N147+N146+N145+N144+N143</f>
        <v>0</v>
      </c>
      <c r="O142" s="23">
        <f>O147+O146+O145+O144+O143</f>
        <v>0</v>
      </c>
      <c r="P142" s="23">
        <f t="shared" si="21"/>
        <v>0</v>
      </c>
      <c r="Q142" s="23">
        <f>Q147+Q146+Q145+Q144+Q143</f>
        <v>0</v>
      </c>
      <c r="R142" s="23">
        <f t="shared" si="22"/>
        <v>0</v>
      </c>
      <c r="S142" s="24"/>
      <c r="T142" s="25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</row>
    <row r="143" ht="51.75">
      <c r="A143" s="26" t="s">
        <v>223</v>
      </c>
      <c r="B143" s="39" t="s">
        <v>224</v>
      </c>
      <c r="C143" s="42" t="s">
        <v>24</v>
      </c>
      <c r="D143" s="28">
        <f>5844.6+120.7</f>
        <v>5965.3000000000002</v>
      </c>
      <c r="E143" s="28"/>
      <c r="F143" s="29">
        <f t="shared" si="6"/>
        <v>5965.3000000000002</v>
      </c>
      <c r="G143" s="29">
        <v>6034.6826300000002</v>
      </c>
      <c r="H143" s="29">
        <f t="shared" si="18"/>
        <v>11999.98263</v>
      </c>
      <c r="I143" s="29">
        <v>0</v>
      </c>
      <c r="J143" s="29"/>
      <c r="K143" s="29">
        <f t="shared" si="19"/>
        <v>0</v>
      </c>
      <c r="L143" s="29"/>
      <c r="M143" s="29">
        <f t="shared" si="20"/>
        <v>0</v>
      </c>
      <c r="N143" s="29">
        <v>0</v>
      </c>
      <c r="O143" s="29"/>
      <c r="P143" s="29">
        <f t="shared" si="21"/>
        <v>0</v>
      </c>
      <c r="Q143" s="29"/>
      <c r="R143" s="29">
        <f t="shared" si="22"/>
        <v>0</v>
      </c>
      <c r="S143" s="4" t="s">
        <v>225</v>
      </c>
      <c r="U143" s="41"/>
    </row>
    <row r="144" ht="51.75">
      <c r="A144" s="26" t="s">
        <v>226</v>
      </c>
      <c r="B144" s="39" t="s">
        <v>227</v>
      </c>
      <c r="C144" s="42" t="s">
        <v>24</v>
      </c>
      <c r="D144" s="28">
        <f>17964-367.1</f>
        <v>17596.900000000001</v>
      </c>
      <c r="E144" s="28"/>
      <c r="F144" s="29">
        <f t="shared" si="6"/>
        <v>17596.900000000001</v>
      </c>
      <c r="G144" s="29">
        <f>4006.86525+25700.58505</f>
        <v>29707.4503</v>
      </c>
      <c r="H144" s="29">
        <f t="shared" si="18"/>
        <v>47304.350300000006</v>
      </c>
      <c r="I144" s="29">
        <v>0</v>
      </c>
      <c r="J144" s="29"/>
      <c r="K144" s="29">
        <f t="shared" si="19"/>
        <v>0</v>
      </c>
      <c r="L144" s="29"/>
      <c r="M144" s="29">
        <f t="shared" si="20"/>
        <v>0</v>
      </c>
      <c r="N144" s="29">
        <v>0</v>
      </c>
      <c r="O144" s="29"/>
      <c r="P144" s="29">
        <f t="shared" si="21"/>
        <v>0</v>
      </c>
      <c r="Q144" s="29"/>
      <c r="R144" s="29">
        <f t="shared" si="22"/>
        <v>0</v>
      </c>
      <c r="S144" s="4" t="s">
        <v>228</v>
      </c>
      <c r="U144" s="41"/>
    </row>
    <row r="145" ht="51.75">
      <c r="A145" s="26" t="s">
        <v>229</v>
      </c>
      <c r="B145" s="39" t="s">
        <v>230</v>
      </c>
      <c r="C145" s="42" t="s">
        <v>24</v>
      </c>
      <c r="D145" s="28">
        <v>9975.2999999999993</v>
      </c>
      <c r="E145" s="28"/>
      <c r="F145" s="29">
        <f t="shared" ref="F145:F160" si="23">D145+E145</f>
        <v>9975.2999999999993</v>
      </c>
      <c r="G145" s="29">
        <f>3971.35388+25721.09692</f>
        <v>29692.450799999999</v>
      </c>
      <c r="H145" s="29">
        <f t="shared" si="18"/>
        <v>39667.750799999994</v>
      </c>
      <c r="I145" s="29">
        <v>0</v>
      </c>
      <c r="J145" s="29"/>
      <c r="K145" s="29">
        <f t="shared" si="19"/>
        <v>0</v>
      </c>
      <c r="L145" s="29"/>
      <c r="M145" s="29">
        <f t="shared" si="20"/>
        <v>0</v>
      </c>
      <c r="N145" s="29">
        <v>0</v>
      </c>
      <c r="O145" s="29"/>
      <c r="P145" s="29">
        <f t="shared" si="21"/>
        <v>0</v>
      </c>
      <c r="Q145" s="29"/>
      <c r="R145" s="29">
        <f t="shared" si="22"/>
        <v>0</v>
      </c>
      <c r="S145" s="4" t="s">
        <v>231</v>
      </c>
      <c r="U145" s="41"/>
    </row>
    <row r="146" ht="51.75">
      <c r="A146" s="26" t="s">
        <v>232</v>
      </c>
      <c r="B146" s="39" t="s">
        <v>233</v>
      </c>
      <c r="C146" s="42" t="s">
        <v>24</v>
      </c>
      <c r="D146" s="28">
        <v>31210.5</v>
      </c>
      <c r="E146" s="28"/>
      <c r="F146" s="29">
        <f t="shared" si="23"/>
        <v>31210.5</v>
      </c>
      <c r="G146" s="29"/>
      <c r="H146" s="29">
        <f t="shared" si="18"/>
        <v>31210.5</v>
      </c>
      <c r="I146" s="29">
        <v>0</v>
      </c>
      <c r="J146" s="29"/>
      <c r="K146" s="29">
        <f t="shared" si="19"/>
        <v>0</v>
      </c>
      <c r="L146" s="29"/>
      <c r="M146" s="29">
        <f t="shared" si="20"/>
        <v>0</v>
      </c>
      <c r="N146" s="29">
        <v>0</v>
      </c>
      <c r="O146" s="29"/>
      <c r="P146" s="29">
        <f t="shared" si="21"/>
        <v>0</v>
      </c>
      <c r="Q146" s="29"/>
      <c r="R146" s="29">
        <f t="shared" si="22"/>
        <v>0</v>
      </c>
      <c r="S146" s="4" t="s">
        <v>234</v>
      </c>
      <c r="U146" s="41"/>
    </row>
    <row r="147" ht="51.75">
      <c r="A147" s="26" t="s">
        <v>235</v>
      </c>
      <c r="B147" s="39" t="s">
        <v>236</v>
      </c>
      <c r="C147" s="42" t="s">
        <v>24</v>
      </c>
      <c r="D147" s="28">
        <v>0</v>
      </c>
      <c r="E147" s="28"/>
      <c r="F147" s="29">
        <f t="shared" si="23"/>
        <v>0</v>
      </c>
      <c r="G147" s="29"/>
      <c r="H147" s="29">
        <f t="shared" si="18"/>
        <v>0</v>
      </c>
      <c r="I147" s="29">
        <v>32708.599999999999</v>
      </c>
      <c r="J147" s="29"/>
      <c r="K147" s="29">
        <f t="shared" si="19"/>
        <v>32708.599999999999</v>
      </c>
      <c r="L147" s="29"/>
      <c r="M147" s="29">
        <f t="shared" si="20"/>
        <v>32708.599999999999</v>
      </c>
      <c r="N147" s="29">
        <v>0</v>
      </c>
      <c r="O147" s="29"/>
      <c r="P147" s="29">
        <f t="shared" si="21"/>
        <v>0</v>
      </c>
      <c r="Q147" s="29"/>
      <c r="R147" s="29">
        <f t="shared" si="22"/>
        <v>0</v>
      </c>
      <c r="S147" s="4" t="s">
        <v>237</v>
      </c>
      <c r="U147" s="41"/>
      <c r="W147" s="1"/>
    </row>
    <row r="148" s="18" customFormat="1" ht="33.75" customHeight="1">
      <c r="A148" s="19"/>
      <c r="B148" s="20" t="s">
        <v>238</v>
      </c>
      <c r="C148" s="20"/>
      <c r="D148" s="22">
        <f>D15+D55+D85+D89+D119+D124+D142+D116</f>
        <v>5273844.6999999993</v>
      </c>
      <c r="E148" s="22">
        <f>E15+E55+E85+E89+E119+E124+E142+E116</f>
        <v>-32636.400000000001</v>
      </c>
      <c r="F148" s="23">
        <f t="shared" si="23"/>
        <v>5241208.2999999989</v>
      </c>
      <c r="G148" s="23">
        <f>G15+G55+G85+G89+G119+G124+G142+G116</f>
        <v>610706.37844000023</v>
      </c>
      <c r="H148" s="23">
        <f t="shared" si="18"/>
        <v>5851914.678439999</v>
      </c>
      <c r="I148" s="23">
        <f>I15+I55+I85+I89+I119+I124+I142+I116</f>
        <v>4877496</v>
      </c>
      <c r="J148" s="23">
        <f>J15+J55+J85+J89+J119+J124+J142+J116</f>
        <v>-135.30000000000001</v>
      </c>
      <c r="K148" s="23">
        <f t="shared" si="19"/>
        <v>4877360.7000000002</v>
      </c>
      <c r="L148" s="23">
        <f>L15+L55+L85+L89+L119+L124+L142+L116</f>
        <v>-269847.88099999999</v>
      </c>
      <c r="M148" s="23">
        <f t="shared" si="20"/>
        <v>4607512.8190000001</v>
      </c>
      <c r="N148" s="23">
        <f>N15+N55+N85+N89+N119+N124+N142+N116</f>
        <v>4095356.8999999999</v>
      </c>
      <c r="O148" s="23">
        <f>O15+O55+O85+O89+O119+O124+O142+O116</f>
        <v>0</v>
      </c>
      <c r="P148" s="23">
        <f t="shared" si="21"/>
        <v>4095356.8999999999</v>
      </c>
      <c r="Q148" s="23">
        <f>Q15+Q55+Q85+Q89+Q119+Q124+Q142+Q116</f>
        <v>-231023.25400000002</v>
      </c>
      <c r="R148" s="23">
        <f t="shared" si="22"/>
        <v>3864333.6459999997</v>
      </c>
      <c r="S148" s="24"/>
      <c r="T148" s="25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</row>
    <row r="149" ht="17.25">
      <c r="A149" s="26"/>
      <c r="B149" s="78" t="s">
        <v>239</v>
      </c>
      <c r="C149" s="78"/>
      <c r="D149" s="28"/>
      <c r="E149" s="28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U149" s="41"/>
    </row>
    <row r="150" ht="17.25">
      <c r="A150" s="26"/>
      <c r="B150" s="78" t="s">
        <v>115</v>
      </c>
      <c r="C150" s="78"/>
      <c r="D150" s="28">
        <f>D92</f>
        <v>119077</v>
      </c>
      <c r="E150" s="28">
        <f>E92</f>
        <v>0</v>
      </c>
      <c r="F150" s="29">
        <f t="shared" si="23"/>
        <v>119077</v>
      </c>
      <c r="G150" s="29">
        <f>G92</f>
        <v>0</v>
      </c>
      <c r="H150" s="29">
        <f t="shared" si="18"/>
        <v>119077</v>
      </c>
      <c r="I150" s="29">
        <f>I92</f>
        <v>30161.700000000001</v>
      </c>
      <c r="J150" s="29">
        <f>J92</f>
        <v>0</v>
      </c>
      <c r="K150" s="29">
        <f t="shared" si="19"/>
        <v>30161.700000000001</v>
      </c>
      <c r="L150" s="29">
        <f>L92</f>
        <v>0</v>
      </c>
      <c r="M150" s="29">
        <f t="shared" si="20"/>
        <v>30161.700000000001</v>
      </c>
      <c r="N150" s="29">
        <f>N92</f>
        <v>0</v>
      </c>
      <c r="O150" s="29">
        <f>O92</f>
        <v>0</v>
      </c>
      <c r="P150" s="29">
        <f t="shared" si="21"/>
        <v>0</v>
      </c>
      <c r="Q150" s="29">
        <f>Q92</f>
        <v>0</v>
      </c>
      <c r="R150" s="29">
        <f t="shared" si="22"/>
        <v>0</v>
      </c>
      <c r="U150" s="41"/>
    </row>
    <row r="151" ht="17.25">
      <c r="A151" s="26"/>
      <c r="B151" s="79" t="s">
        <v>20</v>
      </c>
      <c r="C151" s="80"/>
      <c r="D151" s="28">
        <f>D18+D58</f>
        <v>2198272.5</v>
      </c>
      <c r="E151" s="28">
        <f>E18+E58</f>
        <v>0</v>
      </c>
      <c r="F151" s="29">
        <f t="shared" si="23"/>
        <v>2198272.5</v>
      </c>
      <c r="G151" s="29">
        <f>G18+G58</f>
        <v>0</v>
      </c>
      <c r="H151" s="29">
        <f t="shared" si="18"/>
        <v>2198272.5</v>
      </c>
      <c r="I151" s="29">
        <f>I18+I58</f>
        <v>2440167.2999999998</v>
      </c>
      <c r="J151" s="29">
        <f>J18+J58</f>
        <v>0</v>
      </c>
      <c r="K151" s="29">
        <f t="shared" si="19"/>
        <v>2440167.2999999998</v>
      </c>
      <c r="L151" s="29">
        <f>L18+L58</f>
        <v>0</v>
      </c>
      <c r="M151" s="29">
        <f t="shared" si="20"/>
        <v>2440167.2999999998</v>
      </c>
      <c r="N151" s="29">
        <f>N18+N58</f>
        <v>2017873.7999999998</v>
      </c>
      <c r="O151" s="29">
        <f>O18+O58</f>
        <v>0</v>
      </c>
      <c r="P151" s="29">
        <f t="shared" si="21"/>
        <v>2017873.7999999998</v>
      </c>
      <c r="Q151" s="29">
        <f>Q18+Q58</f>
        <v>0</v>
      </c>
      <c r="R151" s="29">
        <f t="shared" si="22"/>
        <v>2017873.7999999998</v>
      </c>
      <c r="U151" s="41"/>
    </row>
    <row r="152" ht="17.25">
      <c r="A152" s="26"/>
      <c r="B152" s="79" t="s">
        <v>56</v>
      </c>
      <c r="C152" s="80"/>
      <c r="D152" s="28">
        <f>D59</f>
        <v>217796.29999999999</v>
      </c>
      <c r="E152" s="28">
        <f>E59</f>
        <v>0</v>
      </c>
      <c r="F152" s="29">
        <f t="shared" si="23"/>
        <v>217796.29999999999</v>
      </c>
      <c r="G152" s="29">
        <f>G59</f>
        <v>0</v>
      </c>
      <c r="H152" s="29">
        <f t="shared" si="18"/>
        <v>217796.29999999999</v>
      </c>
      <c r="I152" s="29">
        <f>I59</f>
        <v>218954.20000000001</v>
      </c>
      <c r="J152" s="29">
        <f>J59</f>
        <v>0</v>
      </c>
      <c r="K152" s="29">
        <f t="shared" si="19"/>
        <v>218954.20000000001</v>
      </c>
      <c r="L152" s="29">
        <f>L59</f>
        <v>0</v>
      </c>
      <c r="M152" s="29">
        <f t="shared" si="20"/>
        <v>218954.20000000001</v>
      </c>
      <c r="N152" s="29">
        <f>N59</f>
        <v>218954.20000000001</v>
      </c>
      <c r="O152" s="29">
        <f>O59</f>
        <v>0</v>
      </c>
      <c r="P152" s="29">
        <f t="shared" si="21"/>
        <v>218954.20000000001</v>
      </c>
      <c r="Q152" s="29">
        <f>Q59</f>
        <v>0</v>
      </c>
      <c r="R152" s="29">
        <f t="shared" si="22"/>
        <v>218954.20000000001</v>
      </c>
      <c r="U152" s="41"/>
    </row>
    <row r="153" ht="17.25">
      <c r="A153" s="26"/>
      <c r="B153" s="79" t="s">
        <v>21</v>
      </c>
      <c r="C153" s="80"/>
      <c r="D153" s="28"/>
      <c r="E153" s="28"/>
      <c r="F153" s="29"/>
      <c r="G153" s="29">
        <f>G19</f>
        <v>150210.70758000002</v>
      </c>
      <c r="H153" s="29">
        <f t="shared" si="18"/>
        <v>150210.70758000002</v>
      </c>
      <c r="I153" s="29"/>
      <c r="J153" s="29"/>
      <c r="K153" s="29"/>
      <c r="L153" s="29">
        <f>L19</f>
        <v>0</v>
      </c>
      <c r="M153" s="29">
        <f t="shared" si="20"/>
        <v>0</v>
      </c>
      <c r="N153" s="29"/>
      <c r="O153" s="29"/>
      <c r="P153" s="29"/>
      <c r="Q153" s="29">
        <f>Q19</f>
        <v>0</v>
      </c>
      <c r="R153" s="29">
        <f t="shared" si="22"/>
        <v>0</v>
      </c>
      <c r="U153" s="41"/>
    </row>
    <row r="154" ht="17.25">
      <c r="A154" s="26"/>
      <c r="B154" s="78" t="s">
        <v>240</v>
      </c>
      <c r="C154" s="78"/>
      <c r="D154" s="81"/>
      <c r="E154" s="81"/>
      <c r="F154" s="82"/>
      <c r="G154" s="82"/>
      <c r="H154" s="82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U154" s="41"/>
    </row>
    <row r="155" ht="17.25">
      <c r="A155" s="26"/>
      <c r="B155" s="83" t="s">
        <v>241</v>
      </c>
      <c r="C155" s="83"/>
      <c r="D155" s="28">
        <f>D20+D27+D31+D39+D45+D46+D60+D61+D62+D63+D64+D65+D68+D69+D74+D86+D120+D121+D125+D126+D127+D128+D129+D130+D131+D132+D133+D134+D135+D136+D137+D138+D143+D144+D145+D146+D147</f>
        <v>2551684.4999999991</v>
      </c>
      <c r="E155" s="28">
        <f>E20+E27+E31+E39+E45+E46+E60+E61+E62+E63+E64+E65+E68+E69+E74+E86+E120+E121+E125+E126+E127+E128+E129+E130+E131+E132+E133+E134+E135+E136+E137+E138+E143+E144+E145+E146+E147</f>
        <v>0</v>
      </c>
      <c r="F155" s="29">
        <f t="shared" si="23"/>
        <v>2551684.4999999991</v>
      </c>
      <c r="G155" s="84">
        <f>G20+G27+G31+G39+G45+G46+G60+G61+G62+G63+G64+G65+G68+G69+G74+G86+G120+G121+G125+G126+G127+G128+G129+G130+G131+G132+G133+G134+G135+G136+G137+G138+G143+G144+G145+G146+G147+G47+G50+G53+G54+G84+G122+G139+G140+G141+G118+G123</f>
        <v>220740.05675999998</v>
      </c>
      <c r="H155" s="29">
        <f t="shared" si="18"/>
        <v>2772424.5567599991</v>
      </c>
      <c r="I155" s="29">
        <f>I20+I27+I31+I39+I45+I46+I60+I61+I62+I63+I64+I65+I68+I69+I74+I86+I120+I121+I125+I126+I127+I128+I129+I130+I131+I132+I133+I134+I135+I136+I137+I138+I143+I144+I145+I146+I147</f>
        <v>2829685</v>
      </c>
      <c r="J155" s="29">
        <f>J20+J27+J31+J39+J45+J46+J60+J61+J62+J63+J64+J65+J68+J69+J74+J86+J120+J121+J125+J126+J127+J128+J129+J130+J131+J132+J133+J134+J135+J136+J137+J138+J143+J144+J145+J146+J147</f>
        <v>0</v>
      </c>
      <c r="K155" s="29">
        <f t="shared" si="19"/>
        <v>2829685</v>
      </c>
      <c r="L155" s="84">
        <f>L20+L27+L31+L39+L45+L46+L60+L61+L62+L63+L64+L65+L68+L69+L74+L86+L120+L121+L125+L126+L127+L128+L129+L130+L131+L132+L133+L134+L135+L136+L137+L138+L143+L144+L145+L146+L147+L47+L50+L53+L54+L84+L122+L139+L140+L141+L118+L123</f>
        <v>-313169.79999999999</v>
      </c>
      <c r="M155" s="29">
        <f t="shared" si="20"/>
        <v>2516515.2000000002</v>
      </c>
      <c r="N155" s="29">
        <f>N20+N27+N31+N39+N45+N46+N60+N61+N62+N63+N64+N65+N68+N69+N74+N86+N120+N121+N125+N126+N127+N128+N129+N130+N131+N132+N133+N134+N135+N136+N137+N138+N143+N144+N145+N146+N147</f>
        <v>1653713.6999999995</v>
      </c>
      <c r="O155" s="29">
        <f>O20+O27+O31+O39+O45+O46+O60+O61+O62+O63+O64+O65+O68+O69+O74+O86+O120+O121+O125+O126+O127+O128+O129+O130+O131+O132+O133+O134+O135+O136+O137+O138+O143+O144+O145+O146+O147</f>
        <v>0</v>
      </c>
      <c r="P155" s="29">
        <f t="shared" si="21"/>
        <v>1653713.6999999995</v>
      </c>
      <c r="Q155" s="84">
        <f>Q20+Q27+Q31+Q39+Q45+Q46+Q60+Q61+Q62+Q63+Q64+Q65+Q68+Q69+Q74+Q86+Q120+Q121+Q125+Q126+Q127+Q128+Q129+Q130+Q131+Q132+Q133+Q134+Q135+Q136+Q137+Q138+Q143+Q144+Q145+Q146+Q147+Q47+Q50+Q53+Q54+Q84+Q122+Q139+Q140+Q141+Q118+Q123</f>
        <v>0.035999999999999997</v>
      </c>
      <c r="R155" s="29">
        <f t="shared" si="22"/>
        <v>1653713.7359999996</v>
      </c>
      <c r="U155" s="41"/>
    </row>
    <row r="156" ht="17.25">
      <c r="A156" s="26"/>
      <c r="B156" s="83" t="s">
        <v>29</v>
      </c>
      <c r="C156" s="83"/>
      <c r="D156" s="28">
        <f>D24+D36+D44</f>
        <v>67728.399999999994</v>
      </c>
      <c r="E156" s="28">
        <f>E24+E36+E44</f>
        <v>0</v>
      </c>
      <c r="F156" s="29">
        <f t="shared" si="23"/>
        <v>67728.399999999994</v>
      </c>
      <c r="G156" s="29">
        <f>G24+G36+G44</f>
        <v>0</v>
      </c>
      <c r="H156" s="29">
        <f t="shared" si="18"/>
        <v>67728.399999999994</v>
      </c>
      <c r="I156" s="29">
        <f>I24+I36+I44</f>
        <v>54620.699999999997</v>
      </c>
      <c r="J156" s="29">
        <f>J24+J36+J44</f>
        <v>0</v>
      </c>
      <c r="K156" s="29">
        <f t="shared" si="19"/>
        <v>54620.699999999997</v>
      </c>
      <c r="L156" s="29">
        <f>L24+L36+L44</f>
        <v>0</v>
      </c>
      <c r="M156" s="29">
        <f t="shared" si="20"/>
        <v>54620.699999999997</v>
      </c>
      <c r="N156" s="29">
        <f>N24+N36+N44</f>
        <v>0</v>
      </c>
      <c r="O156" s="29">
        <f>O24+O36+O44</f>
        <v>0</v>
      </c>
      <c r="P156" s="29">
        <f t="shared" si="21"/>
        <v>0</v>
      </c>
      <c r="Q156" s="29">
        <f>Q24+Q36+Q44</f>
        <v>0</v>
      </c>
      <c r="R156" s="29">
        <f t="shared" si="22"/>
        <v>0</v>
      </c>
      <c r="U156" s="41"/>
    </row>
    <row r="157" ht="17.25">
      <c r="A157" s="26"/>
      <c r="B157" s="85" t="s">
        <v>89</v>
      </c>
      <c r="C157" s="86"/>
      <c r="D157" s="28">
        <f>D70+D77+D80</f>
        <v>1499932.6000000001</v>
      </c>
      <c r="E157" s="28">
        <f>E70+E77+E80</f>
        <v>0</v>
      </c>
      <c r="F157" s="29">
        <f t="shared" si="23"/>
        <v>1499932.6000000001</v>
      </c>
      <c r="G157" s="29">
        <f>G70+G77+G80</f>
        <v>333642.24808000005</v>
      </c>
      <c r="H157" s="29">
        <f t="shared" si="18"/>
        <v>1833574.8480800001</v>
      </c>
      <c r="I157" s="29">
        <f>I70+I77+I80</f>
        <v>1471214.3999999999</v>
      </c>
      <c r="J157" s="29">
        <f>J70+J77+J80</f>
        <v>0</v>
      </c>
      <c r="K157" s="29">
        <f t="shared" si="19"/>
        <v>1471214.3999999999</v>
      </c>
      <c r="L157" s="29">
        <f>L70+L77+L80</f>
        <v>0</v>
      </c>
      <c r="M157" s="29">
        <f t="shared" si="20"/>
        <v>1471214.3999999999</v>
      </c>
      <c r="N157" s="29">
        <f>N70+N77+N80</f>
        <v>1560969.7999999998</v>
      </c>
      <c r="O157" s="29">
        <f>O70+O77+O80</f>
        <v>0</v>
      </c>
      <c r="P157" s="29">
        <f t="shared" si="21"/>
        <v>1560969.7999999998</v>
      </c>
      <c r="Q157" s="29">
        <f>Q70+Q77+Q80</f>
        <v>-231023.29000000001</v>
      </c>
      <c r="R157" s="29">
        <f t="shared" si="22"/>
        <v>1329946.5099999998</v>
      </c>
      <c r="U157" s="41"/>
    </row>
    <row r="158" ht="17.25">
      <c r="A158" s="26"/>
      <c r="B158" s="79" t="s">
        <v>242</v>
      </c>
      <c r="C158" s="86"/>
      <c r="D158" s="28">
        <f>D87+D93+D97+D98+D99+D100+D101+D102+D103+D107</f>
        <v>876308.20000000007</v>
      </c>
      <c r="E158" s="28">
        <f>E87+E93+E97+E98+E99+E100+E101+E102+E103+E107</f>
        <v>-32636.400000000001</v>
      </c>
      <c r="F158" s="29">
        <f t="shared" si="23"/>
        <v>843671.80000000005</v>
      </c>
      <c r="G158" s="29">
        <f>G87+G93+G97+G98+G99+G100+G101+G102+G103+G107+G111+G112+G113+G114+G115</f>
        <v>42664.073599999996</v>
      </c>
      <c r="H158" s="29">
        <f t="shared" si="18"/>
        <v>886335.87360000005</v>
      </c>
      <c r="I158" s="29">
        <f>I87+I93+I97+I98+I99+I100+I101+I102+I103+I107</f>
        <v>521975.90000000002</v>
      </c>
      <c r="J158" s="29">
        <f>J87+J93+J97+J98+J99+J100+J101+J102+J103+J107</f>
        <v>-135.30000000000001</v>
      </c>
      <c r="K158" s="29">
        <f t="shared" si="19"/>
        <v>521840.60000000003</v>
      </c>
      <c r="L158" s="29">
        <f>L87+L93+L97+L98+L99+L100+L101+L102+L103+L107+L111+L112+L113+L114+L115</f>
        <v>43321.919000000002</v>
      </c>
      <c r="M158" s="29">
        <f t="shared" si="20"/>
        <v>565162.51900000009</v>
      </c>
      <c r="N158" s="29">
        <f>N87+N93+N97+N98+N99+N100+N101+N102+N103+N107</f>
        <v>880673.39999999991</v>
      </c>
      <c r="O158" s="29">
        <f>O87+O93+O97+O98+O99+O100+O101+O102+O103+O107</f>
        <v>0</v>
      </c>
      <c r="P158" s="29">
        <f t="shared" si="21"/>
        <v>880673.39999999991</v>
      </c>
      <c r="Q158" s="29">
        <f>Q87+Q93+Q97+Q98+Q99+Q100+Q101+Q102+Q103+Q107+Q111+Q112+Q113+Q114+Q115</f>
        <v>0</v>
      </c>
      <c r="R158" s="29">
        <f t="shared" si="22"/>
        <v>880673.39999999991</v>
      </c>
      <c r="U158" s="41"/>
    </row>
    <row r="159" ht="17.25">
      <c r="A159" s="26"/>
      <c r="B159" s="86" t="s">
        <v>76</v>
      </c>
      <c r="C159" s="86"/>
      <c r="D159" s="28">
        <f>D66+D67</f>
        <v>18191</v>
      </c>
      <c r="E159" s="28">
        <f>E66+E67</f>
        <v>0</v>
      </c>
      <c r="F159" s="29">
        <f t="shared" si="23"/>
        <v>18191</v>
      </c>
      <c r="G159" s="29">
        <f>G66+G67+G88</f>
        <v>13660</v>
      </c>
      <c r="H159" s="29">
        <f t="shared" si="18"/>
        <v>31851</v>
      </c>
      <c r="I159" s="29">
        <f>I66+I67</f>
        <v>0</v>
      </c>
      <c r="J159" s="29">
        <f>J66+J67</f>
        <v>0</v>
      </c>
      <c r="K159" s="29">
        <f t="shared" si="19"/>
        <v>0</v>
      </c>
      <c r="L159" s="29">
        <f>L66+L67+L88</f>
        <v>0</v>
      </c>
      <c r="M159" s="29">
        <f t="shared" si="20"/>
        <v>0</v>
      </c>
      <c r="N159" s="29">
        <f>N66+N67</f>
        <v>0</v>
      </c>
      <c r="O159" s="29">
        <f>O66+O67</f>
        <v>0</v>
      </c>
      <c r="P159" s="29">
        <f t="shared" si="21"/>
        <v>0</v>
      </c>
      <c r="Q159" s="29">
        <f>Q66+Q67+Q88</f>
        <v>0</v>
      </c>
      <c r="R159" s="29">
        <f t="shared" si="22"/>
        <v>0</v>
      </c>
    </row>
    <row r="160" ht="17.25">
      <c r="A160" s="87"/>
      <c r="B160" s="88" t="s">
        <v>156</v>
      </c>
      <c r="C160" s="88"/>
      <c r="D160" s="28">
        <f>D117</f>
        <v>260000</v>
      </c>
      <c r="E160" s="28">
        <f>E117</f>
        <v>0</v>
      </c>
      <c r="F160" s="29">
        <f t="shared" si="23"/>
        <v>260000</v>
      </c>
      <c r="G160" s="29">
        <f>G117</f>
        <v>0</v>
      </c>
      <c r="H160" s="29">
        <f t="shared" si="18"/>
        <v>260000</v>
      </c>
      <c r="I160" s="29">
        <f>I117</f>
        <v>0</v>
      </c>
      <c r="J160" s="29">
        <f>J117</f>
        <v>0</v>
      </c>
      <c r="K160" s="29">
        <f t="shared" si="19"/>
        <v>0</v>
      </c>
      <c r="L160" s="29">
        <f>L117</f>
        <v>0</v>
      </c>
      <c r="M160" s="29">
        <f t="shared" si="20"/>
        <v>0</v>
      </c>
      <c r="N160" s="29">
        <f>N117</f>
        <v>0</v>
      </c>
      <c r="O160" s="29">
        <f>O117</f>
        <v>0</v>
      </c>
      <c r="P160" s="29">
        <f t="shared" si="21"/>
        <v>0</v>
      </c>
      <c r="Q160" s="29">
        <f>Q117</f>
        <v>0</v>
      </c>
      <c r="R160" s="29">
        <f t="shared" si="22"/>
        <v>0</v>
      </c>
    </row>
    <row r="161"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</row>
    <row r="162"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</row>
    <row r="163">
      <c r="D163" s="3"/>
      <c r="E163" s="3"/>
      <c r="G163" s="3"/>
      <c r="I163" s="3"/>
      <c r="J163" s="3"/>
      <c r="L163" s="3"/>
      <c r="N163" s="3"/>
      <c r="O163" s="3"/>
      <c r="Q163" s="3"/>
    </row>
    <row r="164">
      <c r="D164" s="3"/>
      <c r="E164" s="3"/>
      <c r="G164" s="3"/>
      <c r="I164" s="3"/>
      <c r="J164" s="3"/>
      <c r="L164" s="3"/>
      <c r="N164" s="3"/>
      <c r="O164" s="3"/>
      <c r="Q164" s="3"/>
    </row>
    <row r="165">
      <c r="D165" s="3"/>
      <c r="E165" s="3"/>
      <c r="G165" s="3"/>
      <c r="I165" s="3"/>
      <c r="J165" s="3"/>
      <c r="L165" s="3"/>
      <c r="N165" s="3"/>
      <c r="O165" s="3"/>
      <c r="Q165" s="3"/>
    </row>
    <row r="166">
      <c r="D166" s="3"/>
      <c r="E166" s="3"/>
      <c r="G166" s="3"/>
      <c r="I166" s="3"/>
      <c r="J166" s="3"/>
      <c r="L166" s="3"/>
      <c r="N166" s="3"/>
      <c r="O166" s="3"/>
      <c r="Q166" s="3"/>
    </row>
    <row r="167">
      <c r="D167" s="3"/>
      <c r="E167" s="3"/>
      <c r="G167" s="3"/>
      <c r="I167" s="3"/>
      <c r="J167" s="3"/>
      <c r="L167" s="3"/>
      <c r="N167" s="3"/>
      <c r="O167" s="3"/>
      <c r="Q167" s="3"/>
    </row>
    <row r="168">
      <c r="D168" s="3"/>
      <c r="E168" s="3"/>
      <c r="G168" s="3"/>
      <c r="I168" s="3"/>
      <c r="J168" s="3"/>
      <c r="L168" s="3"/>
      <c r="N168" s="3"/>
      <c r="O168" s="3"/>
      <c r="Q168" s="3"/>
    </row>
    <row r="169">
      <c r="O169" s="3"/>
    </row>
    <row r="170">
      <c r="D170" s="3"/>
      <c r="E170" s="3"/>
      <c r="G170" s="3"/>
      <c r="I170" s="3"/>
      <c r="J170" s="3"/>
      <c r="L170" s="3"/>
      <c r="N170" s="3"/>
      <c r="O170" s="3"/>
      <c r="Q170" s="3"/>
    </row>
    <row r="171" ht="12.75">
      <c r="D171" s="3"/>
      <c r="E171" s="3"/>
      <c r="G171" s="3"/>
      <c r="I171" s="3"/>
      <c r="J171" s="3"/>
      <c r="L171" s="3"/>
      <c r="N171" s="3"/>
      <c r="O171" s="3"/>
      <c r="Q171" s="3"/>
    </row>
    <row r="172">
      <c r="D172" s="3"/>
      <c r="E172" s="3"/>
      <c r="G172" s="3"/>
      <c r="I172" s="3"/>
      <c r="J172" s="3"/>
      <c r="L172" s="3"/>
      <c r="N172" s="3"/>
      <c r="O172" s="3"/>
      <c r="Q172" s="3"/>
    </row>
    <row r="173">
      <c r="D173" s="3"/>
      <c r="E173" s="3"/>
      <c r="G173" s="3"/>
      <c r="I173" s="3"/>
      <c r="J173" s="3"/>
      <c r="L173" s="3"/>
      <c r="N173" s="3"/>
      <c r="O173" s="3"/>
      <c r="Q173" s="3"/>
    </row>
    <row r="174">
      <c r="D174" s="3"/>
      <c r="E174" s="3"/>
      <c r="G174" s="3"/>
      <c r="I174" s="3"/>
      <c r="J174" s="3"/>
      <c r="L174" s="3"/>
      <c r="N174" s="3"/>
      <c r="O174" s="3"/>
      <c r="Q174" s="3"/>
    </row>
    <row r="175" ht="12.75">
      <c r="D175" s="3"/>
      <c r="E175" s="3"/>
      <c r="G175" s="3"/>
      <c r="I175" s="3"/>
      <c r="J175" s="3"/>
      <c r="L175" s="3"/>
      <c r="N175" s="3"/>
      <c r="O175" s="3"/>
      <c r="Q175" s="3"/>
    </row>
    <row r="176">
      <c r="O176" s="3"/>
    </row>
    <row r="177">
      <c r="O177" s="3"/>
    </row>
    <row r="178">
      <c r="O178" s="3"/>
    </row>
    <row r="179">
      <c r="O179" s="3"/>
    </row>
    <row r="180">
      <c r="O180" s="3"/>
    </row>
    <row r="181">
      <c r="O181" s="3"/>
    </row>
  </sheetData>
  <autoFilter ref="A14:U160">
    <filterColumn colId="19">
      <filters blank="1"/>
    </filterColumn>
  </autoFilter>
  <mergeCells count="37">
    <mergeCell ref="A9:R9"/>
    <mergeCell ref="A10:R11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A24:A30"/>
    <mergeCell ref="A36:A39"/>
    <mergeCell ref="A44:A45"/>
    <mergeCell ref="B44:B45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</mergeCells>
  <printOptions headings="0" gridLines="0"/>
  <pageMargins left="0.23622047244094491" right="0.15748031496062992" top="0.39370078740157477" bottom="0.55118110236220474" header="0.51181102362204722" footer="0.11811023622047245"/>
  <pageSetup paperSize="9" scale="64" firstPageNumber="1" fitToWidth="1" fitToHeight="0" pageOrder="downThenOver" orientation="portrait" usePrinterDefaults="1" blackAndWhite="0" draft="0" cellComments="none" useFirstPageNumber="1" errors="displayed" horizontalDpi="2147483648" verticalDpi="2147483648" copies="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Company>Департамент финансов администрации г.Перми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revision>69</cp:revision>
  <dcterms:created xsi:type="dcterms:W3CDTF">2014-02-04T08:37:28Z</dcterms:created>
  <dcterms:modified xsi:type="dcterms:W3CDTF">2025-02-04T10:23:31Z</dcterms:modified>
</cp:coreProperties>
</file>