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2025-2027" sheetId="1" r:id="rId1"/>
  </sheets>
  <definedNames>
    <definedName name="_xlnm._FilterDatabase" localSheetId="0" hidden="1">'2025-2027'!$A$17:$U$163</definedName>
    <definedName name="Print_Titles" localSheetId="0">'2025-2027'!$16:$17</definedName>
    <definedName name="_xlnm.Print_Titles" localSheetId="0">'2025-2027'!$16:$17</definedName>
    <definedName name="_xlnm.Print_Area" localSheetId="0">'2025-2027'!$A$1:$R$163</definedName>
  </definedNames>
  <calcPr calcId="145621"/>
</workbook>
</file>

<file path=xl/calcChain.xml><?xml version="1.0" encoding="utf-8"?>
<calcChain xmlns="http://schemas.openxmlformats.org/spreadsheetml/2006/main">
  <c r="G75" i="1" l="1"/>
  <c r="G116" i="1" l="1"/>
  <c r="G117" i="1" l="1"/>
  <c r="H117" i="1" s="1"/>
  <c r="L105" i="1"/>
  <c r="L92" i="1" s="1"/>
  <c r="Q163" i="1"/>
  <c r="O163" i="1"/>
  <c r="N163" i="1"/>
  <c r="P163" i="1" s="1"/>
  <c r="R163" i="1" s="1"/>
  <c r="L163" i="1"/>
  <c r="J163" i="1"/>
  <c r="I163" i="1"/>
  <c r="K163" i="1" s="1"/>
  <c r="M163" i="1" s="1"/>
  <c r="G163" i="1"/>
  <c r="E163" i="1"/>
  <c r="D163" i="1"/>
  <c r="F163" i="1" s="1"/>
  <c r="H163" i="1" s="1"/>
  <c r="Q162" i="1"/>
  <c r="O162" i="1"/>
  <c r="N162" i="1"/>
  <c r="P162" i="1" s="1"/>
  <c r="R162" i="1" s="1"/>
  <c r="L162" i="1"/>
  <c r="K162" i="1"/>
  <c r="M162" i="1" s="1"/>
  <c r="J162" i="1"/>
  <c r="I162" i="1"/>
  <c r="G162" i="1"/>
  <c r="F162" i="1"/>
  <c r="H162" i="1" s="1"/>
  <c r="E162" i="1"/>
  <c r="D162" i="1"/>
  <c r="P150" i="1"/>
  <c r="R150" i="1" s="1"/>
  <c r="M150" i="1"/>
  <c r="K150" i="1"/>
  <c r="F150" i="1"/>
  <c r="H150" i="1" s="1"/>
  <c r="R149" i="1"/>
  <c r="P149" i="1"/>
  <c r="K149" i="1"/>
  <c r="M149" i="1" s="1"/>
  <c r="H149" i="1"/>
  <c r="F149" i="1"/>
  <c r="P148" i="1"/>
  <c r="R148" i="1" s="1"/>
  <c r="M148" i="1"/>
  <c r="K148" i="1"/>
  <c r="G148" i="1"/>
  <c r="F148" i="1"/>
  <c r="H148" i="1" s="1"/>
  <c r="R147" i="1"/>
  <c r="P147" i="1"/>
  <c r="K147" i="1"/>
  <c r="M147" i="1" s="1"/>
  <c r="G147" i="1"/>
  <c r="D147" i="1"/>
  <c r="D145" i="1" s="1"/>
  <c r="F145" i="1" s="1"/>
  <c r="H145" i="1" s="1"/>
  <c r="R146" i="1"/>
  <c r="P146" i="1"/>
  <c r="K146" i="1"/>
  <c r="M146" i="1" s="1"/>
  <c r="D146" i="1"/>
  <c r="F146" i="1" s="1"/>
  <c r="H146" i="1" s="1"/>
  <c r="Q145" i="1"/>
  <c r="O145" i="1"/>
  <c r="N145" i="1"/>
  <c r="P145" i="1" s="1"/>
  <c r="R145" i="1" s="1"/>
  <c r="L145" i="1"/>
  <c r="J145" i="1"/>
  <c r="I145" i="1"/>
  <c r="K145" i="1" s="1"/>
  <c r="M145" i="1" s="1"/>
  <c r="G145" i="1"/>
  <c r="E145" i="1"/>
  <c r="R144" i="1"/>
  <c r="M144" i="1"/>
  <c r="H144" i="1"/>
  <c r="R143" i="1"/>
  <c r="M143" i="1"/>
  <c r="H143" i="1"/>
  <c r="R142" i="1"/>
  <c r="M142" i="1"/>
  <c r="H142" i="1"/>
  <c r="R141" i="1"/>
  <c r="P141" i="1"/>
  <c r="K141" i="1"/>
  <c r="M141" i="1" s="1"/>
  <c r="H141" i="1"/>
  <c r="F141" i="1"/>
  <c r="P140" i="1"/>
  <c r="R140" i="1" s="1"/>
  <c r="M140" i="1"/>
  <c r="K140" i="1"/>
  <c r="F140" i="1"/>
  <c r="H140" i="1" s="1"/>
  <c r="R139" i="1"/>
  <c r="P139" i="1"/>
  <c r="K139" i="1"/>
  <c r="M139" i="1" s="1"/>
  <c r="H139" i="1"/>
  <c r="F139" i="1"/>
  <c r="P138" i="1"/>
  <c r="R138" i="1" s="1"/>
  <c r="M138" i="1"/>
  <c r="K138" i="1"/>
  <c r="F138" i="1"/>
  <c r="H138" i="1" s="1"/>
  <c r="R137" i="1"/>
  <c r="P137" i="1"/>
  <c r="K137" i="1"/>
  <c r="M137" i="1" s="1"/>
  <c r="H137" i="1"/>
  <c r="F137" i="1"/>
  <c r="P136" i="1"/>
  <c r="R136" i="1" s="1"/>
  <c r="M136" i="1"/>
  <c r="K136" i="1"/>
  <c r="F136" i="1"/>
  <c r="H136" i="1" s="1"/>
  <c r="R135" i="1"/>
  <c r="P135" i="1"/>
  <c r="K135" i="1"/>
  <c r="M135" i="1" s="1"/>
  <c r="H135" i="1"/>
  <c r="F135" i="1"/>
  <c r="P134" i="1"/>
  <c r="R134" i="1" s="1"/>
  <c r="M134" i="1"/>
  <c r="K134" i="1"/>
  <c r="F134" i="1"/>
  <c r="H134" i="1" s="1"/>
  <c r="R133" i="1"/>
  <c r="P133" i="1"/>
  <c r="K133" i="1"/>
  <c r="M133" i="1" s="1"/>
  <c r="H133" i="1"/>
  <c r="F133" i="1"/>
  <c r="P132" i="1"/>
  <c r="R132" i="1" s="1"/>
  <c r="M132" i="1"/>
  <c r="K132" i="1"/>
  <c r="F132" i="1"/>
  <c r="H132" i="1" s="1"/>
  <c r="R131" i="1"/>
  <c r="P131" i="1"/>
  <c r="K131" i="1"/>
  <c r="M131" i="1" s="1"/>
  <c r="H131" i="1"/>
  <c r="F131" i="1"/>
  <c r="P130" i="1"/>
  <c r="R130" i="1" s="1"/>
  <c r="M130" i="1"/>
  <c r="K130" i="1"/>
  <c r="F130" i="1"/>
  <c r="H130" i="1" s="1"/>
  <c r="R129" i="1"/>
  <c r="P129" i="1"/>
  <c r="K129" i="1"/>
  <c r="M129" i="1" s="1"/>
  <c r="H129" i="1"/>
  <c r="F129" i="1"/>
  <c r="P128" i="1"/>
  <c r="R128" i="1" s="1"/>
  <c r="M128" i="1"/>
  <c r="K128" i="1"/>
  <c r="F128" i="1"/>
  <c r="H128" i="1" s="1"/>
  <c r="Q127" i="1"/>
  <c r="O127" i="1"/>
  <c r="N127" i="1"/>
  <c r="P127" i="1" s="1"/>
  <c r="R127" i="1" s="1"/>
  <c r="L127" i="1"/>
  <c r="J127" i="1"/>
  <c r="I127" i="1"/>
  <c r="K127" i="1" s="1"/>
  <c r="M127" i="1" s="1"/>
  <c r="G127" i="1"/>
  <c r="F127" i="1"/>
  <c r="H127" i="1" s="1"/>
  <c r="E127" i="1"/>
  <c r="D127" i="1"/>
  <c r="R126" i="1"/>
  <c r="M126" i="1"/>
  <c r="H126" i="1"/>
  <c r="R125" i="1"/>
  <c r="M125" i="1"/>
  <c r="H125" i="1"/>
  <c r="R124" i="1"/>
  <c r="P124" i="1"/>
  <c r="K124" i="1"/>
  <c r="M124" i="1" s="1"/>
  <c r="H124" i="1"/>
  <c r="F124" i="1"/>
  <c r="P123" i="1"/>
  <c r="R123" i="1" s="1"/>
  <c r="M123" i="1"/>
  <c r="K123" i="1"/>
  <c r="F123" i="1"/>
  <c r="H123" i="1" s="1"/>
  <c r="Q122" i="1"/>
  <c r="O122" i="1"/>
  <c r="N122" i="1"/>
  <c r="P122" i="1" s="1"/>
  <c r="R122" i="1" s="1"/>
  <c r="L122" i="1"/>
  <c r="K122" i="1"/>
  <c r="M122" i="1" s="1"/>
  <c r="J122" i="1"/>
  <c r="I122" i="1"/>
  <c r="G122" i="1"/>
  <c r="F122" i="1"/>
  <c r="H122" i="1" s="1"/>
  <c r="E122" i="1"/>
  <c r="D122" i="1"/>
  <c r="R121" i="1"/>
  <c r="M121" i="1"/>
  <c r="H121" i="1"/>
  <c r="P120" i="1"/>
  <c r="R120" i="1" s="1"/>
  <c r="M120" i="1"/>
  <c r="K120" i="1"/>
  <c r="F120" i="1"/>
  <c r="H120" i="1" s="1"/>
  <c r="Q119" i="1"/>
  <c r="O119" i="1"/>
  <c r="N119" i="1"/>
  <c r="P119" i="1" s="1"/>
  <c r="R119" i="1" s="1"/>
  <c r="L119" i="1"/>
  <c r="K119" i="1"/>
  <c r="M119" i="1" s="1"/>
  <c r="J119" i="1"/>
  <c r="I119" i="1"/>
  <c r="G119" i="1"/>
  <c r="F119" i="1"/>
  <c r="H119" i="1" s="1"/>
  <c r="E119" i="1"/>
  <c r="D119" i="1"/>
  <c r="R118" i="1"/>
  <c r="M118" i="1"/>
  <c r="H118" i="1"/>
  <c r="R117" i="1"/>
  <c r="M117" i="1"/>
  <c r="R116" i="1"/>
  <c r="M116" i="1"/>
  <c r="H116" i="1"/>
  <c r="R115" i="1"/>
  <c r="M115" i="1"/>
  <c r="H115" i="1"/>
  <c r="R114" i="1"/>
  <c r="M114" i="1"/>
  <c r="H114" i="1"/>
  <c r="R113" i="1"/>
  <c r="P113" i="1"/>
  <c r="K113" i="1"/>
  <c r="M113" i="1" s="1"/>
  <c r="H113" i="1"/>
  <c r="F113" i="1"/>
  <c r="P112" i="1"/>
  <c r="R112" i="1" s="1"/>
  <c r="M112" i="1"/>
  <c r="K112" i="1"/>
  <c r="F112" i="1"/>
  <c r="H112" i="1" s="1"/>
  <c r="Q110" i="1"/>
  <c r="O110" i="1"/>
  <c r="N110" i="1"/>
  <c r="P110" i="1" s="1"/>
  <c r="R110" i="1" s="1"/>
  <c r="L110" i="1"/>
  <c r="K110" i="1"/>
  <c r="M110" i="1" s="1"/>
  <c r="J110" i="1"/>
  <c r="I110" i="1"/>
  <c r="G110" i="1"/>
  <c r="F110" i="1"/>
  <c r="H110" i="1" s="1"/>
  <c r="E110" i="1"/>
  <c r="D110" i="1"/>
  <c r="R109" i="1"/>
  <c r="P109" i="1"/>
  <c r="K109" i="1"/>
  <c r="M109" i="1" s="1"/>
  <c r="H109" i="1"/>
  <c r="F109" i="1"/>
  <c r="P108" i="1"/>
  <c r="R108" i="1" s="1"/>
  <c r="M108" i="1"/>
  <c r="K108" i="1"/>
  <c r="F108" i="1"/>
  <c r="H108" i="1" s="1"/>
  <c r="Q106" i="1"/>
  <c r="O106" i="1"/>
  <c r="N106" i="1"/>
  <c r="P106" i="1" s="1"/>
  <c r="R106" i="1" s="1"/>
  <c r="L106" i="1"/>
  <c r="J106" i="1"/>
  <c r="I106" i="1"/>
  <c r="K106" i="1" s="1"/>
  <c r="M106" i="1" s="1"/>
  <c r="G106" i="1"/>
  <c r="F106" i="1"/>
  <c r="H106" i="1" s="1"/>
  <c r="E106" i="1"/>
  <c r="D106" i="1"/>
  <c r="P105" i="1"/>
  <c r="R105" i="1" s="1"/>
  <c r="K105" i="1"/>
  <c r="F105" i="1"/>
  <c r="H105" i="1" s="1"/>
  <c r="R104" i="1"/>
  <c r="P104" i="1"/>
  <c r="K104" i="1"/>
  <c r="M104" i="1" s="1"/>
  <c r="H104" i="1"/>
  <c r="F104" i="1"/>
  <c r="P103" i="1"/>
  <c r="R103" i="1" s="1"/>
  <c r="M103" i="1"/>
  <c r="K103" i="1"/>
  <c r="F103" i="1"/>
  <c r="H103" i="1" s="1"/>
  <c r="R102" i="1"/>
  <c r="P102" i="1"/>
  <c r="K102" i="1"/>
  <c r="M102" i="1" s="1"/>
  <c r="H102" i="1"/>
  <c r="F102" i="1"/>
  <c r="P101" i="1"/>
  <c r="R101" i="1" s="1"/>
  <c r="M101" i="1"/>
  <c r="K101" i="1"/>
  <c r="F101" i="1"/>
  <c r="H101" i="1" s="1"/>
  <c r="R100" i="1"/>
  <c r="P100" i="1"/>
  <c r="K100" i="1"/>
  <c r="M100" i="1" s="1"/>
  <c r="H100" i="1"/>
  <c r="F100" i="1"/>
  <c r="P99" i="1"/>
  <c r="R99" i="1" s="1"/>
  <c r="M99" i="1"/>
  <c r="K99" i="1"/>
  <c r="F99" i="1"/>
  <c r="H99" i="1" s="1"/>
  <c r="R98" i="1"/>
  <c r="P98" i="1"/>
  <c r="K98" i="1"/>
  <c r="M98" i="1" s="1"/>
  <c r="H98" i="1"/>
  <c r="F98" i="1"/>
  <c r="Q96" i="1"/>
  <c r="Q161" i="1" s="1"/>
  <c r="P96" i="1"/>
  <c r="R96" i="1" s="1"/>
  <c r="O96" i="1"/>
  <c r="O161" i="1" s="1"/>
  <c r="N96" i="1"/>
  <c r="N161" i="1" s="1"/>
  <c r="L96" i="1"/>
  <c r="J96" i="1"/>
  <c r="J161" i="1" s="1"/>
  <c r="I96" i="1"/>
  <c r="K96" i="1" s="1"/>
  <c r="M96" i="1" s="1"/>
  <c r="G96" i="1"/>
  <c r="G161" i="1" s="1"/>
  <c r="E96" i="1"/>
  <c r="E161" i="1" s="1"/>
  <c r="D96" i="1"/>
  <c r="D161" i="1" s="1"/>
  <c r="F161" i="1" s="1"/>
  <c r="Q95" i="1"/>
  <c r="Q153" i="1" s="1"/>
  <c r="P95" i="1"/>
  <c r="R95" i="1" s="1"/>
  <c r="O95" i="1"/>
  <c r="O153" i="1" s="1"/>
  <c r="N95" i="1"/>
  <c r="N153" i="1" s="1"/>
  <c r="P153" i="1" s="1"/>
  <c r="L95" i="1"/>
  <c r="L153" i="1" s="1"/>
  <c r="K95" i="1"/>
  <c r="M95" i="1" s="1"/>
  <c r="J95" i="1"/>
  <c r="J153" i="1" s="1"/>
  <c r="I95" i="1"/>
  <c r="I153" i="1" s="1"/>
  <c r="K153" i="1" s="1"/>
  <c r="G95" i="1"/>
  <c r="G153" i="1" s="1"/>
  <c r="E95" i="1"/>
  <c r="E153" i="1" s="1"/>
  <c r="D95" i="1"/>
  <c r="D153" i="1" s="1"/>
  <c r="Q94" i="1"/>
  <c r="O94" i="1"/>
  <c r="N94" i="1"/>
  <c r="P94" i="1" s="1"/>
  <c r="R94" i="1" s="1"/>
  <c r="K94" i="1"/>
  <c r="J94" i="1"/>
  <c r="I94" i="1"/>
  <c r="G94" i="1"/>
  <c r="F94" i="1"/>
  <c r="E94" i="1"/>
  <c r="D94" i="1"/>
  <c r="Q92" i="1"/>
  <c r="O92" i="1"/>
  <c r="N92" i="1"/>
  <c r="P92" i="1" s="1"/>
  <c r="R92" i="1" s="1"/>
  <c r="J92" i="1"/>
  <c r="I92" i="1"/>
  <c r="K92" i="1" s="1"/>
  <c r="F92" i="1"/>
  <c r="E92" i="1"/>
  <c r="D92" i="1"/>
  <c r="R91" i="1"/>
  <c r="M91" i="1"/>
  <c r="H91" i="1"/>
  <c r="R90" i="1"/>
  <c r="P90" i="1"/>
  <c r="M90" i="1"/>
  <c r="K90" i="1"/>
  <c r="H90" i="1"/>
  <c r="F90" i="1"/>
  <c r="R89" i="1"/>
  <c r="P89" i="1"/>
  <c r="K89" i="1"/>
  <c r="M89" i="1" s="1"/>
  <c r="H89" i="1"/>
  <c r="F89" i="1"/>
  <c r="Q88" i="1"/>
  <c r="O88" i="1"/>
  <c r="P88" i="1" s="1"/>
  <c r="R88" i="1" s="1"/>
  <c r="N88" i="1"/>
  <c r="L88" i="1"/>
  <c r="K88" i="1"/>
  <c r="M88" i="1" s="1"/>
  <c r="J88" i="1"/>
  <c r="I88" i="1"/>
  <c r="G88" i="1"/>
  <c r="E88" i="1"/>
  <c r="D88" i="1"/>
  <c r="F88" i="1" s="1"/>
  <c r="H88" i="1" s="1"/>
  <c r="R87" i="1"/>
  <c r="M87" i="1"/>
  <c r="H87" i="1"/>
  <c r="R86" i="1"/>
  <c r="P86" i="1"/>
  <c r="K86" i="1"/>
  <c r="M86" i="1" s="1"/>
  <c r="H86" i="1"/>
  <c r="F86" i="1"/>
  <c r="P85" i="1"/>
  <c r="R85" i="1" s="1"/>
  <c r="K85" i="1"/>
  <c r="M85" i="1" s="1"/>
  <c r="H85" i="1"/>
  <c r="F85" i="1"/>
  <c r="Q83" i="1"/>
  <c r="P83" i="1"/>
  <c r="R83" i="1" s="1"/>
  <c r="O83" i="1"/>
  <c r="N83" i="1"/>
  <c r="L83" i="1"/>
  <c r="J83" i="1"/>
  <c r="I83" i="1"/>
  <c r="K83" i="1" s="1"/>
  <c r="M83" i="1" s="1"/>
  <c r="G83" i="1"/>
  <c r="E83" i="1"/>
  <c r="D83" i="1"/>
  <c r="F83" i="1" s="1"/>
  <c r="H83" i="1" s="1"/>
  <c r="P82" i="1"/>
  <c r="R82" i="1" s="1"/>
  <c r="M82" i="1"/>
  <c r="K82" i="1"/>
  <c r="F82" i="1"/>
  <c r="H82" i="1" s="1"/>
  <c r="Q80" i="1"/>
  <c r="O80" i="1"/>
  <c r="N80" i="1"/>
  <c r="P80" i="1" s="1"/>
  <c r="R80" i="1" s="1"/>
  <c r="L80" i="1"/>
  <c r="J80" i="1"/>
  <c r="I80" i="1"/>
  <c r="K80" i="1" s="1"/>
  <c r="M80" i="1" s="1"/>
  <c r="G80" i="1"/>
  <c r="F80" i="1"/>
  <c r="H80" i="1" s="1"/>
  <c r="E80" i="1"/>
  <c r="D80" i="1"/>
  <c r="P79" i="1"/>
  <c r="R79" i="1" s="1"/>
  <c r="M79" i="1"/>
  <c r="K79" i="1"/>
  <c r="F79" i="1"/>
  <c r="H79" i="1" s="1"/>
  <c r="D79" i="1"/>
  <c r="Q77" i="1"/>
  <c r="P77" i="1"/>
  <c r="R77" i="1" s="1"/>
  <c r="O77" i="1"/>
  <c r="N77" i="1"/>
  <c r="L77" i="1"/>
  <c r="K77" i="1"/>
  <c r="M77" i="1" s="1"/>
  <c r="J77" i="1"/>
  <c r="I77" i="1"/>
  <c r="G77" i="1"/>
  <c r="E77" i="1"/>
  <c r="D77" i="1"/>
  <c r="F77" i="1" s="1"/>
  <c r="H77" i="1" s="1"/>
  <c r="R76" i="1"/>
  <c r="P76" i="1"/>
  <c r="K76" i="1"/>
  <c r="M76" i="1" s="1"/>
  <c r="D76" i="1"/>
  <c r="F76" i="1" s="1"/>
  <c r="H76" i="1" s="1"/>
  <c r="P75" i="1"/>
  <c r="R75" i="1" s="1"/>
  <c r="N75" i="1"/>
  <c r="K75" i="1"/>
  <c r="M75" i="1" s="1"/>
  <c r="I75" i="1"/>
  <c r="I73" i="1" s="1"/>
  <c r="F75" i="1"/>
  <c r="H75" i="1" s="1"/>
  <c r="D75" i="1"/>
  <c r="Q73" i="1"/>
  <c r="O73" i="1"/>
  <c r="O160" i="1" s="1"/>
  <c r="N73" i="1"/>
  <c r="P73" i="1" s="1"/>
  <c r="R73" i="1" s="1"/>
  <c r="L73" i="1"/>
  <c r="L160" i="1" s="1"/>
  <c r="J73" i="1"/>
  <c r="G73" i="1"/>
  <c r="G160" i="1" s="1"/>
  <c r="E73" i="1"/>
  <c r="D73" i="1"/>
  <c r="D160" i="1" s="1"/>
  <c r="R72" i="1"/>
  <c r="P72" i="1"/>
  <c r="K72" i="1"/>
  <c r="M72" i="1" s="1"/>
  <c r="D72" i="1"/>
  <c r="F72" i="1" s="1"/>
  <c r="H72" i="1" s="1"/>
  <c r="R71" i="1"/>
  <c r="P71" i="1"/>
  <c r="K71" i="1"/>
  <c r="M71" i="1" s="1"/>
  <c r="H71" i="1"/>
  <c r="F71" i="1"/>
  <c r="P70" i="1"/>
  <c r="R70" i="1" s="1"/>
  <c r="M70" i="1"/>
  <c r="K70" i="1"/>
  <c r="F70" i="1"/>
  <c r="H70" i="1" s="1"/>
  <c r="R69" i="1"/>
  <c r="P69" i="1"/>
  <c r="K69" i="1"/>
  <c r="M69" i="1" s="1"/>
  <c r="H69" i="1"/>
  <c r="F69" i="1"/>
  <c r="P68" i="1"/>
  <c r="R68" i="1" s="1"/>
  <c r="M68" i="1"/>
  <c r="K68" i="1"/>
  <c r="F68" i="1"/>
  <c r="H68" i="1" s="1"/>
  <c r="R67" i="1"/>
  <c r="P67" i="1"/>
  <c r="K67" i="1"/>
  <c r="M67" i="1" s="1"/>
  <c r="H67" i="1"/>
  <c r="F67" i="1"/>
  <c r="P66" i="1"/>
  <c r="R66" i="1" s="1"/>
  <c r="M66" i="1"/>
  <c r="K66" i="1"/>
  <c r="F66" i="1"/>
  <c r="H66" i="1" s="1"/>
  <c r="R65" i="1"/>
  <c r="P65" i="1"/>
  <c r="K65" i="1"/>
  <c r="M65" i="1" s="1"/>
  <c r="H65" i="1"/>
  <c r="F65" i="1"/>
  <c r="P64" i="1"/>
  <c r="R64" i="1" s="1"/>
  <c r="M64" i="1"/>
  <c r="K64" i="1"/>
  <c r="F64" i="1"/>
  <c r="H64" i="1" s="1"/>
  <c r="R63" i="1"/>
  <c r="P63" i="1"/>
  <c r="K63" i="1"/>
  <c r="M63" i="1" s="1"/>
  <c r="H63" i="1"/>
  <c r="F63" i="1"/>
  <c r="Q62" i="1"/>
  <c r="Q155" i="1" s="1"/>
  <c r="P62" i="1"/>
  <c r="R62" i="1" s="1"/>
  <c r="O62" i="1"/>
  <c r="O155" i="1" s="1"/>
  <c r="N62" i="1"/>
  <c r="N155" i="1" s="1"/>
  <c r="L62" i="1"/>
  <c r="L155" i="1" s="1"/>
  <c r="K62" i="1"/>
  <c r="M62" i="1" s="1"/>
  <c r="J62" i="1"/>
  <c r="J155" i="1" s="1"/>
  <c r="I62" i="1"/>
  <c r="I155" i="1" s="1"/>
  <c r="K155" i="1" s="1"/>
  <c r="G62" i="1"/>
  <c r="G155" i="1" s="1"/>
  <c r="E62" i="1"/>
  <c r="E155" i="1" s="1"/>
  <c r="D62" i="1"/>
  <c r="D155" i="1" s="1"/>
  <c r="F155" i="1" s="1"/>
  <c r="H155" i="1" s="1"/>
  <c r="Q61" i="1"/>
  <c r="O61" i="1"/>
  <c r="N61" i="1"/>
  <c r="P61" i="1" s="1"/>
  <c r="R61" i="1" s="1"/>
  <c r="L61" i="1"/>
  <c r="K61" i="1"/>
  <c r="M61" i="1" s="1"/>
  <c r="J61" i="1"/>
  <c r="I61" i="1"/>
  <c r="G61" i="1"/>
  <c r="F61" i="1"/>
  <c r="H61" i="1" s="1"/>
  <c r="E61" i="1"/>
  <c r="D61" i="1"/>
  <c r="Q60" i="1"/>
  <c r="O60" i="1"/>
  <c r="N60" i="1"/>
  <c r="P60" i="1" s="1"/>
  <c r="L60" i="1"/>
  <c r="J60" i="1"/>
  <c r="I60" i="1"/>
  <c r="G60" i="1"/>
  <c r="E60" i="1"/>
  <c r="D60" i="1"/>
  <c r="F60" i="1" s="1"/>
  <c r="H60" i="1" s="1"/>
  <c r="Q58" i="1"/>
  <c r="O58" i="1"/>
  <c r="G58" i="1"/>
  <c r="E58" i="1"/>
  <c r="R57" i="1"/>
  <c r="M57" i="1"/>
  <c r="H57" i="1"/>
  <c r="R56" i="1"/>
  <c r="M56" i="1"/>
  <c r="H56" i="1"/>
  <c r="R55" i="1"/>
  <c r="M55" i="1"/>
  <c r="H55" i="1"/>
  <c r="Q53" i="1"/>
  <c r="R53" i="1" s="1"/>
  <c r="M53" i="1"/>
  <c r="L53" i="1"/>
  <c r="G53" i="1"/>
  <c r="H53" i="1" s="1"/>
  <c r="R52" i="1"/>
  <c r="M52" i="1"/>
  <c r="H52" i="1"/>
  <c r="R50" i="1"/>
  <c r="Q50" i="1"/>
  <c r="M50" i="1"/>
  <c r="L50" i="1"/>
  <c r="H50" i="1"/>
  <c r="G50" i="1"/>
  <c r="R49" i="1"/>
  <c r="P49" i="1"/>
  <c r="M49" i="1"/>
  <c r="K49" i="1"/>
  <c r="F49" i="1"/>
  <c r="H49" i="1" s="1"/>
  <c r="R48" i="1"/>
  <c r="P48" i="1"/>
  <c r="K48" i="1"/>
  <c r="M48" i="1" s="1"/>
  <c r="H48" i="1"/>
  <c r="F48" i="1"/>
  <c r="D48" i="1"/>
  <c r="P47" i="1"/>
  <c r="R47" i="1" s="1"/>
  <c r="M47" i="1"/>
  <c r="K47" i="1"/>
  <c r="F47" i="1"/>
  <c r="H47" i="1" s="1"/>
  <c r="R46" i="1"/>
  <c r="M46" i="1"/>
  <c r="H46" i="1"/>
  <c r="R45" i="1"/>
  <c r="P45" i="1"/>
  <c r="K45" i="1"/>
  <c r="M45" i="1" s="1"/>
  <c r="H45" i="1"/>
  <c r="F45" i="1"/>
  <c r="D45" i="1"/>
  <c r="P44" i="1"/>
  <c r="R44" i="1" s="1"/>
  <c r="M44" i="1"/>
  <c r="K44" i="1"/>
  <c r="F44" i="1"/>
  <c r="H44" i="1" s="1"/>
  <c r="Q42" i="1"/>
  <c r="O42" i="1"/>
  <c r="O18" i="1" s="1"/>
  <c r="O151" i="1" s="1"/>
  <c r="N42" i="1"/>
  <c r="P42" i="1" s="1"/>
  <c r="R42" i="1" s="1"/>
  <c r="L42" i="1"/>
  <c r="K42" i="1"/>
  <c r="M42" i="1" s="1"/>
  <c r="J42" i="1"/>
  <c r="I42" i="1"/>
  <c r="G42" i="1"/>
  <c r="G18" i="1" s="1"/>
  <c r="F42" i="1"/>
  <c r="H42" i="1" s="1"/>
  <c r="E42" i="1"/>
  <c r="D42" i="1"/>
  <c r="R41" i="1"/>
  <c r="P41" i="1"/>
  <c r="M41" i="1"/>
  <c r="K41" i="1"/>
  <c r="H41" i="1"/>
  <c r="F41" i="1"/>
  <c r="Q39" i="1"/>
  <c r="P39" i="1"/>
  <c r="R39" i="1" s="1"/>
  <c r="O39" i="1"/>
  <c r="N39" i="1"/>
  <c r="L39" i="1"/>
  <c r="L18" i="1" s="1"/>
  <c r="K39" i="1"/>
  <c r="M39" i="1" s="1"/>
  <c r="J39" i="1"/>
  <c r="I39" i="1"/>
  <c r="G39" i="1"/>
  <c r="E39" i="1"/>
  <c r="D39" i="1"/>
  <c r="D18" i="1" s="1"/>
  <c r="R38" i="1"/>
  <c r="M38" i="1"/>
  <c r="H38" i="1"/>
  <c r="R37" i="1"/>
  <c r="P37" i="1"/>
  <c r="K37" i="1"/>
  <c r="M37" i="1" s="1"/>
  <c r="H37" i="1"/>
  <c r="F37" i="1"/>
  <c r="P36" i="1"/>
  <c r="R36" i="1" s="1"/>
  <c r="M36" i="1"/>
  <c r="K36" i="1"/>
  <c r="F36" i="1"/>
  <c r="H36" i="1" s="1"/>
  <c r="Q34" i="1"/>
  <c r="O34" i="1"/>
  <c r="N34" i="1"/>
  <c r="P34" i="1" s="1"/>
  <c r="R34" i="1" s="1"/>
  <c r="L34" i="1"/>
  <c r="J34" i="1"/>
  <c r="I34" i="1"/>
  <c r="K34" i="1" s="1"/>
  <c r="M34" i="1" s="1"/>
  <c r="G34" i="1"/>
  <c r="F34" i="1"/>
  <c r="H34" i="1" s="1"/>
  <c r="E34" i="1"/>
  <c r="D34" i="1"/>
  <c r="P33" i="1"/>
  <c r="R33" i="1" s="1"/>
  <c r="M33" i="1"/>
  <c r="K33" i="1"/>
  <c r="I33" i="1"/>
  <c r="H33" i="1"/>
  <c r="F33" i="1"/>
  <c r="R32" i="1"/>
  <c r="P32" i="1"/>
  <c r="M32" i="1"/>
  <c r="K32" i="1"/>
  <c r="H32" i="1"/>
  <c r="F32" i="1"/>
  <c r="Q30" i="1"/>
  <c r="O30" i="1"/>
  <c r="N30" i="1"/>
  <c r="P30" i="1" s="1"/>
  <c r="R30" i="1" s="1"/>
  <c r="L30" i="1"/>
  <c r="J30" i="1"/>
  <c r="I30" i="1"/>
  <c r="K30" i="1" s="1"/>
  <c r="M30" i="1" s="1"/>
  <c r="G30" i="1"/>
  <c r="F30" i="1"/>
  <c r="H30" i="1" s="1"/>
  <c r="E30" i="1"/>
  <c r="D30" i="1"/>
  <c r="P29" i="1"/>
  <c r="R29" i="1" s="1"/>
  <c r="M29" i="1"/>
  <c r="K29" i="1"/>
  <c r="F29" i="1"/>
  <c r="H29" i="1" s="1"/>
  <c r="Q27" i="1"/>
  <c r="Q159" i="1" s="1"/>
  <c r="O27" i="1"/>
  <c r="O159" i="1" s="1"/>
  <c r="N27" i="1"/>
  <c r="N159" i="1" s="1"/>
  <c r="L27" i="1"/>
  <c r="K27" i="1"/>
  <c r="M27" i="1" s="1"/>
  <c r="J27" i="1"/>
  <c r="J159" i="1" s="1"/>
  <c r="I27" i="1"/>
  <c r="I159" i="1" s="1"/>
  <c r="G27" i="1"/>
  <c r="G159" i="1" s="1"/>
  <c r="F27" i="1"/>
  <c r="H27" i="1" s="1"/>
  <c r="E27" i="1"/>
  <c r="E159" i="1" s="1"/>
  <c r="D27" i="1"/>
  <c r="R26" i="1"/>
  <c r="P26" i="1"/>
  <c r="M26" i="1"/>
  <c r="K26" i="1"/>
  <c r="H26" i="1"/>
  <c r="F26" i="1"/>
  <c r="R25" i="1"/>
  <c r="P25" i="1"/>
  <c r="M25" i="1"/>
  <c r="K25" i="1"/>
  <c r="H25" i="1"/>
  <c r="F25" i="1"/>
  <c r="Q23" i="1"/>
  <c r="O23" i="1"/>
  <c r="N23" i="1"/>
  <c r="N158" i="1" s="1"/>
  <c r="L23" i="1"/>
  <c r="J23" i="1"/>
  <c r="J158" i="1" s="1"/>
  <c r="I23" i="1"/>
  <c r="I158" i="1" s="1"/>
  <c r="G23" i="1"/>
  <c r="F23" i="1"/>
  <c r="H23" i="1" s="1"/>
  <c r="E23" i="1"/>
  <c r="E158" i="1" s="1"/>
  <c r="D23" i="1"/>
  <c r="Q22" i="1"/>
  <c r="Q156" i="1" s="1"/>
  <c r="R156" i="1" s="1"/>
  <c r="M22" i="1"/>
  <c r="L22" i="1"/>
  <c r="L156" i="1" s="1"/>
  <c r="M156" i="1" s="1"/>
  <c r="G22" i="1"/>
  <c r="G156" i="1" s="1"/>
  <c r="H156" i="1" s="1"/>
  <c r="Q21" i="1"/>
  <c r="Q154" i="1" s="1"/>
  <c r="O21" i="1"/>
  <c r="O154" i="1" s="1"/>
  <c r="N21" i="1"/>
  <c r="N154" i="1" s="1"/>
  <c r="L21" i="1"/>
  <c r="L154" i="1" s="1"/>
  <c r="K21" i="1"/>
  <c r="M21" i="1" s="1"/>
  <c r="J21" i="1"/>
  <c r="J154" i="1" s="1"/>
  <c r="I21" i="1"/>
  <c r="I154" i="1" s="1"/>
  <c r="G21" i="1"/>
  <c r="G154" i="1" s="1"/>
  <c r="F21" i="1"/>
  <c r="H21" i="1" s="1"/>
  <c r="E21" i="1"/>
  <c r="E154" i="1" s="1"/>
  <c r="D21" i="1"/>
  <c r="D154" i="1" s="1"/>
  <c r="Q20" i="1"/>
  <c r="O20" i="1"/>
  <c r="N20" i="1"/>
  <c r="P20" i="1" s="1"/>
  <c r="R20" i="1" s="1"/>
  <c r="L20" i="1"/>
  <c r="J20" i="1"/>
  <c r="I20" i="1"/>
  <c r="K20" i="1" s="1"/>
  <c r="M20" i="1" s="1"/>
  <c r="G20" i="1"/>
  <c r="F20" i="1"/>
  <c r="H20" i="1" s="1"/>
  <c r="E20" i="1"/>
  <c r="D20" i="1"/>
  <c r="Q18" i="1"/>
  <c r="Q151" i="1" s="1"/>
  <c r="I18" i="1"/>
  <c r="E18" i="1"/>
  <c r="E151" i="1" l="1"/>
  <c r="R60" i="1"/>
  <c r="J58" i="1"/>
  <c r="K60" i="1"/>
  <c r="M60" i="1" s="1"/>
  <c r="G92" i="1"/>
  <c r="G151" i="1" s="1"/>
  <c r="H92" i="1"/>
  <c r="H94" i="1"/>
  <c r="M92" i="1"/>
  <c r="M105" i="1"/>
  <c r="L94" i="1"/>
  <c r="M94" i="1" s="1"/>
  <c r="L161" i="1"/>
  <c r="F18" i="1"/>
  <c r="H18" i="1" s="1"/>
  <c r="I160" i="1"/>
  <c r="K73" i="1"/>
  <c r="M73" i="1" s="1"/>
  <c r="I58" i="1"/>
  <c r="K58" i="1" s="1"/>
  <c r="J18" i="1"/>
  <c r="J151" i="1" s="1"/>
  <c r="N18" i="1"/>
  <c r="F154" i="1"/>
  <c r="H154" i="1" s="1"/>
  <c r="P21" i="1"/>
  <c r="R21" i="1" s="1"/>
  <c r="H22" i="1"/>
  <c r="R22" i="1"/>
  <c r="G158" i="1"/>
  <c r="K23" i="1"/>
  <c r="M23" i="1" s="1"/>
  <c r="O158" i="1"/>
  <c r="P158" i="1" s="1"/>
  <c r="R158" i="1" s="1"/>
  <c r="D159" i="1"/>
  <c r="F159" i="1" s="1"/>
  <c r="H159" i="1" s="1"/>
  <c r="L159" i="1"/>
  <c r="P27" i="1"/>
  <c r="R27" i="1" s="1"/>
  <c r="N58" i="1"/>
  <c r="P58" i="1" s="1"/>
  <c r="R58" i="1" s="1"/>
  <c r="M155" i="1"/>
  <c r="E160" i="1"/>
  <c r="Q160" i="1"/>
  <c r="M153" i="1"/>
  <c r="R153" i="1"/>
  <c r="H161" i="1"/>
  <c r="F160" i="1"/>
  <c r="H160" i="1" s="1"/>
  <c r="K18" i="1"/>
  <c r="M18" i="1" s="1"/>
  <c r="K154" i="1"/>
  <c r="M154" i="1" s="1"/>
  <c r="D158" i="1"/>
  <c r="F158" i="1" s="1"/>
  <c r="H158" i="1" s="1"/>
  <c r="L158" i="1"/>
  <c r="P23" i="1"/>
  <c r="R23" i="1" s="1"/>
  <c r="K159" i="1"/>
  <c r="M159" i="1" s="1"/>
  <c r="F39" i="1"/>
  <c r="H39" i="1" s="1"/>
  <c r="F62" i="1"/>
  <c r="H62" i="1" s="1"/>
  <c r="P155" i="1"/>
  <c r="R155" i="1" s="1"/>
  <c r="F73" i="1"/>
  <c r="H73" i="1" s="1"/>
  <c r="J160" i="1"/>
  <c r="N160" i="1"/>
  <c r="P160" i="1" s="1"/>
  <c r="R160" i="1" s="1"/>
  <c r="F153" i="1"/>
  <c r="H153" i="1" s="1"/>
  <c r="P154" i="1"/>
  <c r="R154" i="1" s="1"/>
  <c r="K158" i="1"/>
  <c r="Q158" i="1"/>
  <c r="P159" i="1"/>
  <c r="R159" i="1" s="1"/>
  <c r="D58" i="1"/>
  <c r="F58" i="1" s="1"/>
  <c r="H58" i="1" s="1"/>
  <c r="L58" i="1"/>
  <c r="L151" i="1" s="1"/>
  <c r="P161" i="1"/>
  <c r="R161" i="1" s="1"/>
  <c r="I161" i="1"/>
  <c r="K161" i="1" s="1"/>
  <c r="F96" i="1"/>
  <c r="H96" i="1" s="1"/>
  <c r="F147" i="1"/>
  <c r="H147" i="1" s="1"/>
  <c r="F95" i="1"/>
  <c r="H95" i="1" s="1"/>
  <c r="K160" i="1" l="1"/>
  <c r="M160" i="1" s="1"/>
  <c r="I151" i="1"/>
  <c r="M161" i="1"/>
  <c r="K151" i="1"/>
  <c r="M151" i="1" s="1"/>
  <c r="M158" i="1"/>
  <c r="N151" i="1"/>
  <c r="P151" i="1" s="1"/>
  <c r="R151" i="1" s="1"/>
  <c r="P18" i="1"/>
  <c r="R18" i="1" s="1"/>
  <c r="M58" i="1"/>
  <c r="D151" i="1"/>
  <c r="F151" i="1" s="1"/>
  <c r="H151" i="1" s="1"/>
</calcChain>
</file>

<file path=xl/sharedStrings.xml><?xml version="1.0" encoding="utf-8"?>
<sst xmlns="http://schemas.openxmlformats.org/spreadsheetml/2006/main" count="443" uniqueCount="244">
  <si>
    <t>ПРИЛОЖЕНИЕ 3</t>
  </si>
  <si>
    <t>к решению</t>
  </si>
  <si>
    <t>Пермской городской Думы</t>
  </si>
  <si>
    <t>от 17.12.2024 № 218</t>
  </si>
  <si>
    <t>ПЕРЕЧЕНЬ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</si>
  <si>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2025 год и на плановый период 2026 и 2027 годов</t>
  </si>
  <si>
    <t>тыс. руб.</t>
  </si>
  <si>
    <t>№ п/п</t>
  </si>
  <si>
    <t>Объект</t>
  </si>
  <si>
    <t>Исполнитель</t>
  </si>
  <si>
    <t>2025 год</t>
  </si>
  <si>
    <t>Поправки</t>
  </si>
  <si>
    <t>Изменения февраль</t>
  </si>
  <si>
    <t>2026 год</t>
  </si>
  <si>
    <t>2027 год</t>
  </si>
  <si>
    <t>Образование</t>
  </si>
  <si>
    <t>.</t>
  </si>
  <si>
    <t>в том числе:</t>
  </si>
  <si>
    <t>местный бюджет</t>
  </si>
  <si>
    <t>0</t>
  </si>
  <si>
    <t>бюджет Пермского края</t>
  </si>
  <si>
    <t>безвозмездные поступления</t>
  </si>
  <si>
    <t>1.</t>
  </si>
  <si>
    <t>Строительство здания общеобразовательного учреждения в Ленинском районе города Перми</t>
  </si>
  <si>
    <t>Управление капитального строительства</t>
  </si>
  <si>
    <t>0720141970</t>
  </si>
  <si>
    <t>07201SH070</t>
  </si>
  <si>
    <t>2.</t>
  </si>
  <si>
    <t>Строительство здания общеобразовательного учреждения в Индустриальном районе города Перми</t>
  </si>
  <si>
    <t>Департамент образования</t>
  </si>
  <si>
    <t>0720142550</t>
  </si>
  <si>
    <t>3.</t>
  </si>
  <si>
    <t>Строительство нового корпуса МАОУ «Инженерная школа» г. Перми по ул. Академика Веденеева</t>
  </si>
  <si>
    <t>0720141680</t>
  </si>
  <si>
    <t>4.</t>
  </si>
  <si>
    <t>Реконструкция здания по ул. Уральской, 110 для размещения общеобразовательной организации г. Перми</t>
  </si>
  <si>
    <t>0720143360</t>
  </si>
  <si>
    <t>5.</t>
  </si>
  <si>
    <t>Строительство спортивного зала МАОУ «СОШ № 79» г. Перми</t>
  </si>
  <si>
    <t>0730142640</t>
  </si>
  <si>
    <t>6.</t>
  </si>
  <si>
    <t>Строительство спортивного зала МАОУ «СОШ № 81» г. Перми</t>
  </si>
  <si>
    <t>0730143510</t>
  </si>
  <si>
    <t>7.</t>
  </si>
  <si>
    <t>Строительство здания общеобразовательного учреждения по адресу: г. Пермь, ул. Ветлужская</t>
  </si>
  <si>
    <t>0720141660</t>
  </si>
  <si>
    <t>8.</t>
  </si>
  <si>
    <t>Реконструкция здания под размещение общеобразовательной организации по ул. Целинной, 15</t>
  </si>
  <si>
    <t>0730141160</t>
  </si>
  <si>
    <t>9.</t>
  </si>
  <si>
    <t>Строительство спортивного зала МАОУ «СОШ № 96» г. Перми</t>
  </si>
  <si>
    <t>0730143520</t>
  </si>
  <si>
    <t>10.</t>
  </si>
  <si>
    <t>Реконструкция ледовой арены МАУ ДО «ДЮЦ «Здоровье»</t>
  </si>
  <si>
    <t>0530141300</t>
  </si>
  <si>
    <t>Жилищно-коммунальное хозяйство</t>
  </si>
  <si>
    <t>федеральный бюджет</t>
  </si>
  <si>
    <t>Реконструкция системы очистки сточных вод в микрорайоне «Крым» Кировского района города Перми</t>
  </si>
  <si>
    <t>1330041090</t>
  </si>
  <si>
    <t>11.</t>
  </si>
  <si>
    <t>Строительство водопроводных сетей в микрорайоне «Вышка-1» Мотовилихинского района города Перми</t>
  </si>
  <si>
    <t>1330041220</t>
  </si>
  <si>
    <t>12.</t>
  </si>
  <si>
    <t>Строительство сетей водоснабжения в микрорайоне «Заозерье» для земельных участков многодетных семей</t>
  </si>
  <si>
    <t>1330043480</t>
  </si>
  <si>
    <t>13.</t>
  </si>
  <si>
    <t>Реконструкция канализационной насосной станции «Речник» Дзержинского района города Перми</t>
  </si>
  <si>
    <t>1330042360</t>
  </si>
  <si>
    <t>14.</t>
  </si>
  <si>
    <t>Строительство водопроводных сетей в микрорайоне Турбино</t>
  </si>
  <si>
    <t>1330041770</t>
  </si>
  <si>
    <t>15.</t>
  </si>
  <si>
    <t>Строительство водопроводных сетей по ул. 2-я Мулянская Дзержинского района города Перми</t>
  </si>
  <si>
    <t>1330041780</t>
  </si>
  <si>
    <t>16.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</si>
  <si>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</si>
  <si>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</si>
  <si>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1330141320</t>
  </si>
  <si>
    <t>17.</t>
  </si>
  <si>
    <t>Выкуп центрального теплового пункта № 10 по адресу: г. Пермь, ул. И.Франко, 38а</t>
  </si>
  <si>
    <t>1330142020</t>
  </si>
  <si>
    <t>18.</t>
  </si>
  <si>
    <t>Строительство водопроводных сетей в микрорайоне Левшино</t>
  </si>
  <si>
    <t>1330142000</t>
  </si>
  <si>
    <t>19.</t>
  </si>
  <si>
    <t>Строительство водопроводных сетей в микрорайоне Энергетик</t>
  </si>
  <si>
    <t>1330142010</t>
  </si>
  <si>
    <t>20.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</si>
  <si>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</si>
  <si>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жилищных отношений</t>
  </si>
  <si>
    <t>1530121480, 15201SЖ160, 15201SЖ180</t>
  </si>
  <si>
    <t>151F367484</t>
  </si>
  <si>
    <t>21.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</si>
  <si>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</si>
  <si>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22.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</si>
  <si>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</si>
  <si>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153022С080</t>
  </si>
  <si>
    <t>23.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</si>
  <si>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</si>
  <si>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15302R0820</t>
  </si>
  <si>
    <t>24.</t>
  </si>
  <si>
    <t>Санация и строительство 2-й нитки водовода Гайва-Заозерье</t>
  </si>
  <si>
    <t>1330142050</t>
  </si>
  <si>
    <t>Внешнее благоустройство</t>
  </si>
  <si>
    <t>25.</t>
  </si>
  <si>
    <t>Строительство городского питомника растений на земельном участке с кадастровым номером 59:01:0000000:91384</t>
  </si>
  <si>
    <t>1430043570</t>
  </si>
  <si>
    <t>26.</t>
  </si>
  <si>
    <t>Строительство крематория на кладбище «Восточное» города Перми</t>
  </si>
  <si>
    <t>Департамент дорог и благоустройства</t>
  </si>
  <si>
    <t>1030441120</t>
  </si>
  <si>
    <t>27.</t>
  </si>
  <si>
    <t>Строительство места отвала снега по ул. Промышленной</t>
  </si>
  <si>
    <t>1330142040</t>
  </si>
  <si>
    <t>Дорожное хозяйство</t>
  </si>
  <si>
    <t>дорожный фонд Пермского края</t>
  </si>
  <si>
    <t>28.</t>
  </si>
  <si>
    <t>Реконструкция автомобильной дороги по ул. Н. Островского на участке от ул. Революции до ул. Белинского</t>
  </si>
  <si>
    <t>10201SД110</t>
  </si>
  <si>
    <t>29.</t>
  </si>
  <si>
    <t>Строительство автомобильной дороги по ул. Углеуральской</t>
  </si>
  <si>
    <t>103019Д012</t>
  </si>
  <si>
    <t>30.</t>
  </si>
  <si>
    <t>Реконструкция ул. Карпинского от ул. Архитектора Свиязева до ул. Космонавта Леонова</t>
  </si>
  <si>
    <t>103019Д010 10201SД110</t>
  </si>
  <si>
    <t>31.</t>
  </si>
  <si>
    <t>Строительство автомобильной дороги по ул. Агатовой</t>
  </si>
  <si>
    <t>103019Д011 10201SД110</t>
  </si>
  <si>
    <t>32.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</si>
  <si>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</si>
  <si>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103019Д013</t>
  </si>
  <si>
    <t>33.</t>
  </si>
  <si>
    <t>Строительство очистных сооружений и водоотвода ливневых стоков по ул. Куйбышева, 1 от ул. Петропавловской до выпуска</t>
  </si>
  <si>
    <t>103019Д014</t>
  </si>
  <si>
    <t>34.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</si>
  <si>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</si>
  <si>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103019Д015</t>
  </si>
  <si>
    <t>35.</t>
  </si>
  <si>
    <t>Реконструкция ул. Пермской от ул. Плеханова до ул. Попова</t>
  </si>
  <si>
    <t>36.</t>
  </si>
  <si>
    <t>Реконструкция автомобильной дороги по ул. Мира на участке от транспортной развязки на пересечении улиц Мира, Стахановская, Карпинского до шоссе Космонавтов</t>
  </si>
  <si>
    <t>37.</t>
  </si>
  <si>
    <t>Строительство проезда на участке от ул. Уральской до ул. Степана Разина</t>
  </si>
  <si>
    <t>103019Д016</t>
  </si>
  <si>
    <t>Строительство проезда от автомобильной дороги по ул. Советской до объекта регионального значения «Культурно-рекреационное пространство»</t>
  </si>
  <si>
    <t>103019Д021</t>
  </si>
  <si>
    <t>38.</t>
  </si>
  <si>
    <t>39.</t>
  </si>
  <si>
    <t>Строительство автомобильной дороги по ул. Монастырской на участке от площади Трех столетий до территории Мотовилихинских заводов</t>
  </si>
  <si>
    <t>103019Д017</t>
  </si>
  <si>
    <t>40.</t>
  </si>
  <si>
    <t>Реконструкция ул. Героев Хасана от ул. Хлебозаводская до ул. Василия Васильева</t>
  </si>
  <si>
    <t>103019Д018</t>
  </si>
  <si>
    <t>Культура и молодежная политика</t>
  </si>
  <si>
    <t>41.</t>
  </si>
  <si>
    <t>Приобретение в собственность муниципального образования город Пермь нежилого здания</t>
  </si>
  <si>
    <t>Департамент имущественных отношений</t>
  </si>
  <si>
    <t>0330141980</t>
  </si>
  <si>
    <t>42.</t>
  </si>
  <si>
    <t>Реконструкция здания МАУ «Дворец молодежи» г. Перми</t>
  </si>
  <si>
    <t>0330141910</t>
  </si>
  <si>
    <t>Физическая культура и спорт</t>
  </si>
  <si>
    <t>Строительство плавательного бассейна по адресу: ул. Гайвинская, 50</t>
  </si>
  <si>
    <t>0530141880</t>
  </si>
  <si>
    <t>Строительство спортивной трассы для лыжероллеров по адресу: г. Пермь, ул. Агрономическая, 23</t>
  </si>
  <si>
    <t>0530141950</t>
  </si>
  <si>
    <t>43.</t>
  </si>
  <si>
    <t>Реконструкция физкультурно-оздоровительного комплекса по адресу: г. Пермь, ул. Рабочая, 9</t>
  </si>
  <si>
    <t>05301SФ280</t>
  </si>
  <si>
    <t>44.</t>
  </si>
  <si>
    <t>Общественная безопасность</t>
  </si>
  <si>
    <t>45.</t>
  </si>
  <si>
    <t>Строительство противооползневого сооружения в районе жилых домов по ул. КИМ, 5, 7, ул. Ивановской, 19 и ул. Чехова, 2, 4, 6, 8, 10</t>
  </si>
  <si>
    <t>0230241030</t>
  </si>
  <si>
    <t>46.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</si>
  <si>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</si>
  <si>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0230143170</t>
  </si>
  <si>
    <t>47.</t>
  </si>
  <si>
    <t>Строительство пожарного резервуара по ул. Борцов Революции Ленинского района города Перми</t>
  </si>
  <si>
    <t>0230143180</t>
  </si>
  <si>
    <t>48.</t>
  </si>
  <si>
    <t>Строительство пожарного резервуара в микрорайоне Вышка-2 по ул. Омской Мотовилихинского района города Перми</t>
  </si>
  <si>
    <t>0230143620</t>
  </si>
  <si>
    <t>49.</t>
  </si>
  <si>
    <t>Строительство пожарного резервуара в микрорайоне Липовая Гора по ул. 4-й Липогорской Свердловского района города Перми</t>
  </si>
  <si>
    <t>0230143610</t>
  </si>
  <si>
    <t>50.</t>
  </si>
  <si>
    <t>Строительство пожарного резервуара в микрорайоне Социалистический Орджоникидзевского района города Перми</t>
  </si>
  <si>
    <t>0230141630</t>
  </si>
  <si>
    <t>51.</t>
  </si>
  <si>
    <t>Строительство пожарного резервуара в микрорайоне Химики Орджоникидзевского района города Перми</t>
  </si>
  <si>
    <t>0230143630</t>
  </si>
  <si>
    <t>52.</t>
  </si>
  <si>
    <t>Строительство пожарного резервуара в микрорайоне Новобродовский Свердловского района города Перми</t>
  </si>
  <si>
    <t>0230141650</t>
  </si>
  <si>
    <t>53.</t>
  </si>
  <si>
    <t>Строительство пожарного резервуара в микрорайоне Пихтовая стрелка Мотовилихинского района города Перми</t>
  </si>
  <si>
    <t>0230141890</t>
  </si>
  <si>
    <t>54.</t>
  </si>
  <si>
    <t>Строительство пожарного резервуара в микрорайоне Акуловский по ул. Красноборская Дзержинского района города Перми</t>
  </si>
  <si>
    <t>0230141900</t>
  </si>
  <si>
    <t>55.</t>
  </si>
  <si>
    <t>Строительство пожарного резервуара в микрорайоне Верхняя Васильевка Орджоникидзевского района города Перми</t>
  </si>
  <si>
    <t>0230141920</t>
  </si>
  <si>
    <t>56.</t>
  </si>
  <si>
    <t>Строительство пожарного резервуара в микрорайоне Нижняя Васильевка Орджоникидзевского района города Перми</t>
  </si>
  <si>
    <t>0230141960</t>
  </si>
  <si>
    <t>57.</t>
  </si>
  <si>
    <t>Строительство пожарного резервуара в микрорайоне Верхнемуллинский по ул. 2-я Открытая Индустриального района города Перми</t>
  </si>
  <si>
    <t>0230141930</t>
  </si>
  <si>
    <t>58.</t>
  </si>
  <si>
    <t>Строительство пожарного резервуара в микрорайоне Свободный Орджоникидзевского района города Перми</t>
  </si>
  <si>
    <t>0230141940</t>
  </si>
  <si>
    <t>59.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</si>
  <si>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</si>
  <si>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0230143190</t>
  </si>
  <si>
    <t>60.</t>
  </si>
  <si>
    <t>Строительство пожарного резервуара в микрорайоне Чапаевский Орджоникидзевского района города Перми</t>
  </si>
  <si>
    <t>0230143600</t>
  </si>
  <si>
    <t>61.</t>
  </si>
  <si>
    <t>Строительство пожарного резервуара в д. Ласьвинские хутора Кировского района города Перми</t>
  </si>
  <si>
    <t>0230143210</t>
  </si>
  <si>
    <t>Прочие объекты</t>
  </si>
  <si>
    <t>62.</t>
  </si>
  <si>
    <t>Строительство нежилого здания под размещение общественного центра по адресу: г. Пермь, Кировский район, ул. Батумская</t>
  </si>
  <si>
    <t>0130141040</t>
  </si>
  <si>
    <t>63.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</si>
  <si>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</si>
  <si>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0130141720</t>
  </si>
  <si>
    <t>64.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</si>
  <si>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</si>
  <si>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0130141730</t>
  </si>
  <si>
    <t>65.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</si>
  <si>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</si>
  <si>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0130141740</t>
  </si>
  <si>
    <t>66.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</si>
  <si>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</si>
  <si>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0130141750</t>
  </si>
  <si>
    <t>Всего:</t>
  </si>
  <si>
    <t>в том числе</t>
  </si>
  <si>
    <t>в разрезе исполнителей</t>
  </si>
  <si>
    <t xml:space="preserve">Управление капитального строительства </t>
  </si>
  <si>
    <t xml:space="preserve">Департамент дорог и благоустройства </t>
  </si>
  <si>
    <t>от 25.02.2025 №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</si>
</sst>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0"/>
      <color theme="1"/>
      <name val="Arial Cyr"/>
    </font>
    <font>
      <sz val="14"/>
      <name val="Times New Roman"/>
    </font>
    <font>
      <sz val="12"/>
      <name val="Times New Roman"/>
    </font>
    <font>
      <b/>
      <sz val="14"/>
      <name val="Times New Roman"/>
    </font>
    <font>
      <b/>
      <sz val="14"/>
      <color theme="0"/>
      <name val="Times New Roman"/>
    </font>
    <font>
      <b/>
      <sz val="12"/>
      <name val="Times New Roman"/>
    </font>
    <font>
      <sz val="14"/>
      <color theme="0"/>
      <name val="Times New Roman"/>
    </font>
    <font>
      <sz val="14"/>
      <color theme="1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5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49" fontId="2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165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3" borderId="0" xfId="0" applyFont="1" applyFill="1"/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vertical="top"/>
    </xf>
    <xf numFmtId="165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left"/>
    </xf>
    <xf numFmtId="49" fontId="1" fillId="3" borderId="0" xfId="0" applyNumberFormat="1" applyFont="1" applyFill="1" applyAlignment="1">
      <alignment horizontal="left" vertical="center"/>
    </xf>
    <xf numFmtId="1" fontId="1" fillId="3" borderId="0" xfId="0" applyNumberFormat="1" applyFont="1" applyFill="1" applyAlignment="1">
      <alignment horizontal="left" vertical="center"/>
    </xf>
    <xf numFmtId="1" fontId="1" fillId="2" borderId="0" xfId="0" applyNumberFormat="1" applyFont="1" applyFill="1" applyAlignment="1">
      <alignment horizontal="left" vertical="center"/>
    </xf>
    <xf numFmtId="0" fontId="1" fillId="4" borderId="0" xfId="0" applyFont="1" applyFill="1"/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right" vertical="center"/>
    </xf>
    <xf numFmtId="165" fontId="1" fillId="5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/>
    <xf numFmtId="0" fontId="1" fillId="4" borderId="1" xfId="0" applyFont="1" applyFill="1" applyBorder="1" applyAlignment="1">
      <alignment horizontal="center" vertical="top"/>
    </xf>
    <xf numFmtId="49" fontId="7" fillId="0" borderId="1" xfId="0" applyNumberFormat="1" applyFont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49" fontId="2" fillId="3" borderId="0" xfId="0" applyNumberFormat="1" applyFont="1" applyFill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3" borderId="1" xfId="0" applyFont="1" applyFill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1" fillId="4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center" wrapText="1"/>
    </xf>
    <xf numFmtId="165" fontId="1" fillId="4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49" fontId="1" fillId="4" borderId="1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Alignment="1">
      <alignment horizontal="right" vertical="center"/>
    </xf>
    <xf numFmtId="49" fontId="7" fillId="4" borderId="1" xfId="0" applyNumberFormat="1" applyFont="1" applyFill="1" applyBorder="1" applyAlignment="1">
      <alignment horizontal="left" vertical="center" wrapText="1"/>
    </xf>
    <xf numFmtId="165" fontId="1" fillId="2" borderId="0" xfId="0" applyNumberFormat="1" applyFont="1" applyFill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 shrinkToFit="1"/>
    </xf>
    <xf numFmtId="165" fontId="1" fillId="2" borderId="1" xfId="0" applyNumberFormat="1" applyFont="1" applyFill="1" applyBorder="1" applyAlignment="1">
      <alignment horizontal="right" vertical="center" shrinkToFit="1"/>
    </xf>
    <xf numFmtId="164" fontId="1" fillId="2" borderId="1" xfId="0" applyNumberFormat="1" applyFont="1" applyFill="1" applyBorder="1" applyAlignment="1">
      <alignment horizontal="right" vertical="center" shrinkToFit="1"/>
    </xf>
    <xf numFmtId="164" fontId="1" fillId="2" borderId="0" xfId="0" applyNumberFormat="1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164" fontId="1" fillId="6" borderId="1" xfId="0" applyNumberFormat="1" applyFont="1" applyFill="1" applyBorder="1" applyAlignment="1">
      <alignment horizontal="right" vertical="center"/>
    </xf>
    <xf numFmtId="0" fontId="1" fillId="6" borderId="0" xfId="0" applyFont="1" applyFill="1"/>
    <xf numFmtId="0" fontId="1" fillId="7" borderId="1" xfId="0" applyFont="1" applyFill="1" applyBorder="1" applyAlignment="1">
      <alignment horizontal="center" vertical="top"/>
    </xf>
    <xf numFmtId="49" fontId="1" fillId="7" borderId="1" xfId="0" applyNumberFormat="1" applyFont="1" applyFill="1" applyBorder="1" applyAlignment="1">
      <alignment horizontal="left" vertical="top" wrapText="1"/>
    </xf>
    <xf numFmtId="49" fontId="1" fillId="7" borderId="1" xfId="0" applyNumberFormat="1" applyFont="1" applyFill="1" applyBorder="1" applyAlignment="1">
      <alignment horizontal="left" vertical="center" wrapText="1"/>
    </xf>
    <xf numFmtId="164" fontId="1" fillId="8" borderId="1" xfId="0" applyNumberFormat="1" applyFont="1" applyFill="1" applyBorder="1" applyAlignment="1">
      <alignment horizontal="right" vertical="center"/>
    </xf>
    <xf numFmtId="164" fontId="1" fillId="7" borderId="1" xfId="0" applyNumberFormat="1" applyFont="1" applyFill="1" applyBorder="1" applyAlignment="1">
      <alignment horizontal="right" vertical="center"/>
    </xf>
    <xf numFmtId="0" fontId="1" fillId="7" borderId="0" xfId="0" applyFont="1" applyFill="1"/>
    <xf numFmtId="0" fontId="3" fillId="2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/>
    </xf>
    <xf numFmtId="49" fontId="7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Alignment="1">
      <alignment horizontal="left" vertical="center" wrapText="1"/>
    </xf>
    <xf numFmtId="0" fontId="1" fillId="0" borderId="1" xfId="0" applyFont="1" applyFill="1" applyBorder="1"/>
    <xf numFmtId="164" fontId="3" fillId="0" borderId="1" xfId="0" applyNumberFormat="1" applyFont="1" applyFill="1" applyBorder="1" applyAlignment="1">
      <alignment horizontal="right" vertical="center" shrinkToFit="1"/>
    </xf>
    <xf numFmtId="164" fontId="1" fillId="0" borderId="1" xfId="0" applyNumberFormat="1" applyFont="1" applyFill="1" applyBorder="1" applyAlignment="1">
      <alignment horizontal="right" vertical="center" shrinkToFit="1"/>
    </xf>
    <xf numFmtId="165" fontId="1" fillId="0" borderId="0" xfId="0" applyNumberFormat="1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left" vertical="top" shrinkToFit="1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shrinkToFit="1"/>
    </xf>
    <xf numFmtId="49" fontId="1" fillId="0" borderId="1" xfId="0" applyNumberFormat="1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left" vertical="center" wrapText="1" shrinkToFit="1"/>
    </xf>
    <xf numFmtId="49" fontId="1" fillId="0" borderId="1" xfId="0" applyNumberFormat="1" applyFont="1" applyFill="1" applyBorder="1" applyAlignment="1">
      <alignment horizontal="left" shrinkToFit="1"/>
    </xf>
    <xf numFmtId="49" fontId="1" fillId="0" borderId="1" xfId="0" applyNumberFormat="1" applyFont="1" applyFill="1" applyBorder="1" applyAlignment="1">
      <alignment horizontal="left" vertical="top" wrapText="1" shrinkToFit="1"/>
    </xf>
    <xf numFmtId="49" fontId="0" fillId="0" borderId="1" xfId="0" applyNumberFormat="1" applyFill="1" applyBorder="1" applyAlignment="1">
      <alignment horizontal="left" vertical="top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L165"/>
  <sheetViews>
    <sheetView tabSelected="1" zoomScale="70" workbookViewId="0">
      <selection activeCell="B9" sqref="B9"/>
    </sheetView>
  </sheetViews>
  <sheetFormatPr defaultColWidth="9.109375" defaultRowHeight="18" x14ac:dyDescent="0.35"/>
  <cols>
    <col min="1" max="1" width="5.5546875" style="66" customWidth="1"/>
    <col min="2" max="2" width="82.6640625" style="67" customWidth="1"/>
    <col min="3" max="3" width="21.21875" style="67" bestFit="1" customWidth="1"/>
    <col min="4" max="6" width="17.5546875" style="2" hidden="1" customWidth="1"/>
    <col min="7" max="7" width="18.5546875" style="2" hidden="1" customWidth="1"/>
    <col min="8" max="8" width="18.21875" style="76" customWidth="1"/>
    <col min="9" max="11" width="17.5546875" style="2" hidden="1" customWidth="1"/>
    <col min="12" max="12" width="17" style="2" hidden="1" customWidth="1"/>
    <col min="13" max="13" width="17.5546875" style="76" customWidth="1"/>
    <col min="14" max="17" width="17.5546875" style="2" hidden="1" customWidth="1"/>
    <col min="18" max="18" width="17.5546875" style="76" customWidth="1"/>
    <col min="19" max="19" width="17.109375" style="3" hidden="1" customWidth="1"/>
    <col min="20" max="20" width="10" style="4" hidden="1" customWidth="1"/>
    <col min="21" max="21" width="9.44140625" style="1" hidden="1" customWidth="1"/>
    <col min="22" max="23" width="9.109375" style="66" customWidth="1"/>
    <col min="24" max="16384" width="9.109375" style="66"/>
  </cols>
  <sheetData>
    <row r="1" spans="1:19" x14ac:dyDescent="0.35">
      <c r="N1" s="5"/>
      <c r="O1" s="5"/>
      <c r="Q1" s="5"/>
      <c r="R1" s="79" t="s">
        <v>0</v>
      </c>
    </row>
    <row r="2" spans="1:19" x14ac:dyDescent="0.35">
      <c r="N2" s="5"/>
      <c r="O2" s="5"/>
      <c r="Q2" s="5"/>
      <c r="R2" s="79" t="s">
        <v>1</v>
      </c>
    </row>
    <row r="3" spans="1:19" x14ac:dyDescent="0.35">
      <c r="N3" s="5"/>
      <c r="O3" s="5"/>
      <c r="Q3" s="5"/>
      <c r="R3" s="79" t="s">
        <v>2</v>
      </c>
    </row>
    <row r="4" spans="1:19" x14ac:dyDescent="0.35">
      <c r="M4" s="110" t="s">
        <v>243</v>
      </c>
      <c r="N4" s="111"/>
      <c r="O4" s="111"/>
      <c r="P4" s="111"/>
      <c r="Q4" s="111"/>
      <c r="R4" s="110"/>
    </row>
    <row r="6" spans="1:19" x14ac:dyDescent="0.35">
      <c r="R6" s="79" t="s">
        <v>0</v>
      </c>
    </row>
    <row r="7" spans="1:19" x14ac:dyDescent="0.35">
      <c r="R7" s="79" t="s">
        <v>1</v>
      </c>
    </row>
    <row r="8" spans="1:19" x14ac:dyDescent="0.35">
      <c r="R8" s="79" t="s">
        <v>2</v>
      </c>
    </row>
    <row r="9" spans="1:19" x14ac:dyDescent="0.35">
      <c r="R9" s="79" t="s">
        <v>3</v>
      </c>
    </row>
    <row r="10" spans="1:19" x14ac:dyDescent="0.35">
      <c r="R10" s="79"/>
    </row>
    <row r="11" spans="1:19" ht="15.75" customHeight="1" x14ac:dyDescent="0.35">
      <c r="A11" s="98" t="s">
        <v>4</v>
      </c>
      <c r="B11" s="98"/>
      <c r="C11" s="98"/>
      <c r="D11" s="99"/>
      <c r="E11" s="99"/>
      <c r="F11" s="99"/>
      <c r="G11" s="99"/>
      <c r="H11" s="98"/>
      <c r="I11" s="99"/>
      <c r="J11" s="99"/>
      <c r="K11" s="99"/>
      <c r="L11" s="99"/>
      <c r="M11" s="98"/>
      <c r="N11" s="99"/>
      <c r="O11" s="99"/>
      <c r="P11" s="99"/>
      <c r="Q11" s="99"/>
      <c r="R11" s="98"/>
      <c r="S11" s="6"/>
    </row>
    <row r="12" spans="1:19" ht="19.5" customHeight="1" x14ac:dyDescent="0.35">
      <c r="A12" s="98" t="s">
        <v>5</v>
      </c>
      <c r="B12" s="98"/>
      <c r="C12" s="98"/>
      <c r="D12" s="99"/>
      <c r="E12" s="99"/>
      <c r="F12" s="99"/>
      <c r="G12" s="99"/>
      <c r="H12" s="98"/>
      <c r="I12" s="99"/>
      <c r="J12" s="99"/>
      <c r="K12" s="99"/>
      <c r="L12" s="99"/>
      <c r="M12" s="98"/>
      <c r="N12" s="99"/>
      <c r="O12" s="99"/>
      <c r="P12" s="99"/>
      <c r="Q12" s="99"/>
      <c r="R12" s="98"/>
      <c r="S12" s="6"/>
    </row>
    <row r="13" spans="1:19" x14ac:dyDescent="0.35">
      <c r="A13" s="98"/>
      <c r="B13" s="98"/>
      <c r="C13" s="98"/>
      <c r="D13" s="99"/>
      <c r="E13" s="99"/>
      <c r="F13" s="99"/>
      <c r="G13" s="99"/>
      <c r="H13" s="98"/>
      <c r="I13" s="99"/>
      <c r="J13" s="99"/>
      <c r="K13" s="99"/>
      <c r="L13" s="99"/>
      <c r="M13" s="98"/>
      <c r="N13" s="99"/>
      <c r="O13" s="99"/>
      <c r="P13" s="99"/>
      <c r="Q13" s="99"/>
      <c r="R13" s="98"/>
      <c r="S13" s="6"/>
    </row>
    <row r="14" spans="1:19" x14ac:dyDescent="0.35">
      <c r="A14" s="68"/>
      <c r="B14" s="68"/>
      <c r="C14" s="68"/>
      <c r="D14" s="65"/>
      <c r="E14" s="65"/>
      <c r="F14" s="65"/>
      <c r="G14" s="65"/>
      <c r="H14" s="68"/>
      <c r="I14" s="65"/>
      <c r="J14" s="65"/>
      <c r="K14" s="65"/>
      <c r="L14" s="65"/>
      <c r="M14" s="68"/>
      <c r="N14" s="65"/>
      <c r="O14" s="65"/>
      <c r="P14" s="65"/>
      <c r="Q14" s="65"/>
      <c r="R14" s="68"/>
      <c r="S14" s="6"/>
    </row>
    <row r="15" spans="1:19" x14ac:dyDescent="0.35">
      <c r="A15" s="69"/>
      <c r="B15" s="70"/>
      <c r="C15" s="70"/>
      <c r="N15" s="5"/>
      <c r="O15" s="5"/>
      <c r="Q15" s="5"/>
      <c r="R15" s="79" t="s">
        <v>6</v>
      </c>
    </row>
    <row r="16" spans="1:19" ht="18.75" customHeight="1" x14ac:dyDescent="0.35">
      <c r="A16" s="100" t="s">
        <v>7</v>
      </c>
      <c r="B16" s="100" t="s">
        <v>8</v>
      </c>
      <c r="C16" s="100" t="s">
        <v>9</v>
      </c>
      <c r="D16" s="94" t="s">
        <v>10</v>
      </c>
      <c r="E16" s="94" t="s">
        <v>11</v>
      </c>
      <c r="F16" s="94" t="s">
        <v>10</v>
      </c>
      <c r="G16" s="94" t="s">
        <v>12</v>
      </c>
      <c r="H16" s="103" t="s">
        <v>10</v>
      </c>
      <c r="I16" s="94" t="s">
        <v>13</v>
      </c>
      <c r="J16" s="94" t="s">
        <v>11</v>
      </c>
      <c r="K16" s="104" t="s">
        <v>13</v>
      </c>
      <c r="L16" s="94" t="s">
        <v>12</v>
      </c>
      <c r="M16" s="106" t="s">
        <v>13</v>
      </c>
      <c r="N16" s="94" t="s">
        <v>14</v>
      </c>
      <c r="O16" s="94" t="s">
        <v>11</v>
      </c>
      <c r="P16" s="104" t="s">
        <v>14</v>
      </c>
      <c r="Q16" s="94" t="s">
        <v>12</v>
      </c>
      <c r="R16" s="106" t="s">
        <v>14</v>
      </c>
      <c r="S16" s="6"/>
    </row>
    <row r="17" spans="1:38" x14ac:dyDescent="0.35">
      <c r="A17" s="101"/>
      <c r="B17" s="102"/>
      <c r="C17" s="101"/>
      <c r="D17" s="94"/>
      <c r="E17" s="94"/>
      <c r="F17" s="94"/>
      <c r="G17" s="94"/>
      <c r="H17" s="103"/>
      <c r="I17" s="95"/>
      <c r="J17" s="94"/>
      <c r="K17" s="105"/>
      <c r="L17" s="94"/>
      <c r="M17" s="106"/>
      <c r="N17" s="95"/>
      <c r="O17" s="94"/>
      <c r="P17" s="105"/>
      <c r="Q17" s="94"/>
      <c r="R17" s="106"/>
    </row>
    <row r="18" spans="1:38" s="80" customFormat="1" ht="33.75" customHeight="1" x14ac:dyDescent="0.25">
      <c r="A18" s="71"/>
      <c r="B18" s="72" t="s">
        <v>15</v>
      </c>
      <c r="C18" s="73" t="s">
        <v>16</v>
      </c>
      <c r="D18" s="8">
        <f>D23+D30+D34+D42+D48+D49+D27+D39+D47</f>
        <v>1569194.9999999998</v>
      </c>
      <c r="E18" s="8">
        <f>E23+E30+E34+E42+E48+E49+E27+E39+E47</f>
        <v>0</v>
      </c>
      <c r="F18" s="9">
        <f>D18+E18</f>
        <v>1569194.9999999998</v>
      </c>
      <c r="G18" s="9">
        <f>G23+G30+G34+G42+G48+G49+G27+G39+G47+G50+G53+G56+G57</f>
        <v>336319.11862000002</v>
      </c>
      <c r="H18" s="77">
        <f>F18+G18</f>
        <v>1905514.1186199998</v>
      </c>
      <c r="I18" s="9">
        <f>I23+I30+I34+I42+I48+I49+I27+I39+I47</f>
        <v>1989897</v>
      </c>
      <c r="J18" s="9">
        <f>J23+J30+J34+J42+J48+J49+J27+J39+J47</f>
        <v>0</v>
      </c>
      <c r="K18" s="9">
        <f>I18+J18</f>
        <v>1989897</v>
      </c>
      <c r="L18" s="9">
        <f>L23+L30+L34+L42+L48+L49+L27+L39+L47+L50+L53+L56+L57</f>
        <v>0</v>
      </c>
      <c r="M18" s="77">
        <f>K18+L18</f>
        <v>1989897</v>
      </c>
      <c r="N18" s="9">
        <f>N23+N30+N34+N42+N48+N49+N27+N39+N47</f>
        <v>1477335.5</v>
      </c>
      <c r="O18" s="9">
        <f>O23+O30+O34+O42+O48+O49+O27+O39+O47</f>
        <v>0</v>
      </c>
      <c r="P18" s="9">
        <f>N18+O18</f>
        <v>1477335.5</v>
      </c>
      <c r="Q18" s="9">
        <f>Q23+Q30+Q34+Q42+Q48+Q49+Q27+Q39+Q47+Q50+Q53+Q56+Q57</f>
        <v>3.5999999999999997E-2</v>
      </c>
      <c r="R18" s="77">
        <f>P18+Q18</f>
        <v>1477335.5360000001</v>
      </c>
      <c r="S18" s="10"/>
      <c r="T18" s="11"/>
      <c r="U18" s="7"/>
    </row>
    <row r="19" spans="1:38" x14ac:dyDescent="0.35">
      <c r="A19" s="74"/>
      <c r="B19" s="75" t="s">
        <v>17</v>
      </c>
      <c r="C19" s="75"/>
      <c r="D19" s="12"/>
      <c r="E19" s="12"/>
      <c r="F19" s="13"/>
      <c r="G19" s="13"/>
      <c r="H19" s="78"/>
      <c r="I19" s="13"/>
      <c r="J19" s="13"/>
      <c r="K19" s="13"/>
      <c r="L19" s="13"/>
      <c r="M19" s="78"/>
      <c r="N19" s="13"/>
      <c r="O19" s="13"/>
      <c r="P19" s="13"/>
      <c r="Q19" s="13"/>
      <c r="R19" s="78"/>
    </row>
    <row r="20" spans="1:38" s="14" customFormat="1" hidden="1" x14ac:dyDescent="0.35">
      <c r="A20" s="15"/>
      <c r="B20" s="16" t="s">
        <v>18</v>
      </c>
      <c r="C20" s="17"/>
      <c r="D20" s="18">
        <f>D25+D32+D36+D44+D48+D49+D47</f>
        <v>206017.2</v>
      </c>
      <c r="E20" s="18">
        <f>E25+E32+E36+E44+E48+E49+E47</f>
        <v>0</v>
      </c>
      <c r="F20" s="18">
        <f t="shared" ref="F20:F83" si="0">D20+E20</f>
        <v>206017.2</v>
      </c>
      <c r="G20" s="19">
        <f>G25+G32+G36+G44+G48+G49+G47+G56+G57</f>
        <v>186108.41104000001</v>
      </c>
      <c r="H20" s="19">
        <f t="shared" ref="H20:H83" si="1">F20+G20</f>
        <v>392125.61103999999</v>
      </c>
      <c r="I20" s="19">
        <f>I25+I32+I36+I44+I48+I49+I47</f>
        <v>1989.9000000000233</v>
      </c>
      <c r="J20" s="19">
        <f>J25+J32+J36+J44+J48+J49+J47</f>
        <v>0</v>
      </c>
      <c r="K20" s="19">
        <f t="shared" ref="K20:K83" si="2">I20+J20</f>
        <v>1989.9000000000233</v>
      </c>
      <c r="L20" s="19">
        <f>L25+L32+L36+L44+L48+L49+L47+L56+L57</f>
        <v>0</v>
      </c>
      <c r="M20" s="19">
        <f t="shared" ref="M20:M83" si="3">K20+L20</f>
        <v>1989.9000000000233</v>
      </c>
      <c r="N20" s="19">
        <f>N25+N32+N36+N44+N48+N49+N47</f>
        <v>1477.3</v>
      </c>
      <c r="O20" s="19">
        <f>O25+O32+O36+O44+O48+O49+O47</f>
        <v>0</v>
      </c>
      <c r="P20" s="19">
        <f t="shared" ref="P20:P83" si="4">N20+O20</f>
        <v>1477.3</v>
      </c>
      <c r="Q20" s="19">
        <f>Q25+Q32+Q36+Q44+Q48+Q49+Q47+Q56+Q57</f>
        <v>3.5999999999999997E-2</v>
      </c>
      <c r="R20" s="19">
        <f t="shared" ref="R20:R83" si="5">P20+Q20</f>
        <v>1477.336</v>
      </c>
      <c r="S20" s="20"/>
      <c r="T20" s="21" t="s">
        <v>19</v>
      </c>
      <c r="U20" s="22"/>
    </row>
    <row r="21" spans="1:38" x14ac:dyDescent="0.35">
      <c r="A21" s="74"/>
      <c r="B21" s="81" t="s">
        <v>20</v>
      </c>
      <c r="C21" s="82" t="s">
        <v>16</v>
      </c>
      <c r="D21" s="12">
        <f>D26+D33+D37+D45+D41+D29</f>
        <v>1363177.7999999998</v>
      </c>
      <c r="E21" s="12">
        <f>E26+E33+E37+E45+E41+E29</f>
        <v>0</v>
      </c>
      <c r="F21" s="13">
        <f t="shared" si="0"/>
        <v>1363177.7999999998</v>
      </c>
      <c r="G21" s="13">
        <f>G26+G33+G37+G45+G41+G29</f>
        <v>0</v>
      </c>
      <c r="H21" s="78">
        <f t="shared" si="1"/>
        <v>1363177.7999999998</v>
      </c>
      <c r="I21" s="13">
        <f>I26+I33+I37+I45+I41+I29</f>
        <v>1987907.0999999999</v>
      </c>
      <c r="J21" s="13">
        <f>J26+J33+J37+J45+J41+J29</f>
        <v>0</v>
      </c>
      <c r="K21" s="13">
        <f t="shared" si="2"/>
        <v>1987907.0999999999</v>
      </c>
      <c r="L21" s="13">
        <f>L26+L33+L37+L45+L41+L29</f>
        <v>0</v>
      </c>
      <c r="M21" s="78">
        <f t="shared" si="3"/>
        <v>1987907.0999999999</v>
      </c>
      <c r="N21" s="13">
        <f>N26+N33+N37+N45+N41+N29</f>
        <v>1475858.2</v>
      </c>
      <c r="O21" s="13">
        <f>O26+O33+O37+O45+O41+O29</f>
        <v>0</v>
      </c>
      <c r="P21" s="13">
        <f t="shared" si="4"/>
        <v>1475858.2</v>
      </c>
      <c r="Q21" s="13">
        <f>Q26+Q33+Q37+Q45+Q41+Q29</f>
        <v>0</v>
      </c>
      <c r="R21" s="78">
        <f t="shared" si="5"/>
        <v>1475858.2</v>
      </c>
      <c r="U21" s="23"/>
    </row>
    <row r="22" spans="1:38" x14ac:dyDescent="0.35">
      <c r="A22" s="74"/>
      <c r="B22" s="81" t="s">
        <v>21</v>
      </c>
      <c r="C22" s="82" t="s">
        <v>16</v>
      </c>
      <c r="D22" s="12"/>
      <c r="E22" s="12"/>
      <c r="F22" s="13"/>
      <c r="G22" s="13">
        <f>G38+G46+G52+G55</f>
        <v>150210.70758000002</v>
      </c>
      <c r="H22" s="78">
        <f t="shared" si="1"/>
        <v>150210.70758000002</v>
      </c>
      <c r="I22" s="13"/>
      <c r="J22" s="13"/>
      <c r="K22" s="13"/>
      <c r="L22" s="13">
        <f>L38+L46+L52+L55</f>
        <v>0</v>
      </c>
      <c r="M22" s="78">
        <f t="shared" si="3"/>
        <v>0</v>
      </c>
      <c r="N22" s="13"/>
      <c r="O22" s="13"/>
      <c r="P22" s="13"/>
      <c r="Q22" s="13">
        <f>Q38+Q46+Q52+Q55</f>
        <v>0</v>
      </c>
      <c r="R22" s="78">
        <f t="shared" si="5"/>
        <v>0</v>
      </c>
      <c r="U22" s="23"/>
    </row>
    <row r="23" spans="1:38" ht="54" x14ac:dyDescent="0.35">
      <c r="A23" s="74" t="s">
        <v>22</v>
      </c>
      <c r="B23" s="81" t="s">
        <v>23</v>
      </c>
      <c r="C23" s="83" t="s">
        <v>24</v>
      </c>
      <c r="D23" s="12">
        <f>D25+D26</f>
        <v>35000</v>
      </c>
      <c r="E23" s="12">
        <f>E25+E26</f>
        <v>0</v>
      </c>
      <c r="F23" s="13">
        <f t="shared" si="0"/>
        <v>35000</v>
      </c>
      <c r="G23" s="13">
        <f>G25+G26</f>
        <v>0</v>
      </c>
      <c r="H23" s="78">
        <f t="shared" si="1"/>
        <v>35000</v>
      </c>
      <c r="I23" s="13">
        <f>I25+I26</f>
        <v>540000</v>
      </c>
      <c r="J23" s="13">
        <f>J25+J26</f>
        <v>0</v>
      </c>
      <c r="K23" s="13">
        <f t="shared" si="2"/>
        <v>540000</v>
      </c>
      <c r="L23" s="13">
        <f>L25+L26</f>
        <v>0</v>
      </c>
      <c r="M23" s="78">
        <f t="shared" si="3"/>
        <v>540000</v>
      </c>
      <c r="N23" s="13">
        <f>N25+N26</f>
        <v>1077335.5</v>
      </c>
      <c r="O23" s="13">
        <f>O25+O26</f>
        <v>0</v>
      </c>
      <c r="P23" s="13">
        <f t="shared" si="4"/>
        <v>1077335.5</v>
      </c>
      <c r="Q23" s="13">
        <f>Q25+Q26</f>
        <v>3.5999999999999997E-2</v>
      </c>
      <c r="R23" s="78">
        <f t="shared" si="5"/>
        <v>1077335.5360000001</v>
      </c>
      <c r="U23" s="23"/>
    </row>
    <row r="24" spans="1:38" x14ac:dyDescent="0.35">
      <c r="A24" s="74"/>
      <c r="B24" s="81" t="s">
        <v>17</v>
      </c>
      <c r="C24" s="75"/>
      <c r="D24" s="12"/>
      <c r="E24" s="12"/>
      <c r="F24" s="13"/>
      <c r="G24" s="13"/>
      <c r="H24" s="78"/>
      <c r="I24" s="13"/>
      <c r="J24" s="13"/>
      <c r="K24" s="13"/>
      <c r="L24" s="13"/>
      <c r="M24" s="78"/>
      <c r="N24" s="13"/>
      <c r="O24" s="13"/>
      <c r="P24" s="13"/>
      <c r="Q24" s="13"/>
      <c r="R24" s="78"/>
      <c r="U24" s="23"/>
    </row>
    <row r="25" spans="1:38" s="24" customFormat="1" hidden="1" x14ac:dyDescent="0.35">
      <c r="A25" s="25"/>
      <c r="B25" s="26" t="s">
        <v>18</v>
      </c>
      <c r="C25" s="26"/>
      <c r="D25" s="27">
        <v>35</v>
      </c>
      <c r="E25" s="28"/>
      <c r="F25" s="27">
        <f t="shared" si="0"/>
        <v>35</v>
      </c>
      <c r="G25" s="29"/>
      <c r="H25" s="30">
        <f t="shared" si="1"/>
        <v>35</v>
      </c>
      <c r="I25" s="30">
        <v>540</v>
      </c>
      <c r="J25" s="29"/>
      <c r="K25" s="30">
        <f t="shared" si="2"/>
        <v>540</v>
      </c>
      <c r="L25" s="29"/>
      <c r="M25" s="30">
        <f t="shared" si="3"/>
        <v>540</v>
      </c>
      <c r="N25" s="30">
        <v>1077.3</v>
      </c>
      <c r="O25" s="29"/>
      <c r="P25" s="30">
        <f t="shared" si="4"/>
        <v>1077.3</v>
      </c>
      <c r="Q25" s="29">
        <v>3.5999999999999997E-2</v>
      </c>
      <c r="R25" s="30">
        <f t="shared" si="5"/>
        <v>1077.336</v>
      </c>
      <c r="S25" s="31" t="s">
        <v>25</v>
      </c>
      <c r="T25" s="32" t="s">
        <v>19</v>
      </c>
      <c r="U25" s="33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x14ac:dyDescent="0.35">
      <c r="A26" s="74"/>
      <c r="B26" s="81" t="s">
        <v>20</v>
      </c>
      <c r="C26" s="84" t="s">
        <v>16</v>
      </c>
      <c r="D26" s="12">
        <v>34965</v>
      </c>
      <c r="E26" s="12"/>
      <c r="F26" s="13">
        <f t="shared" si="0"/>
        <v>34965</v>
      </c>
      <c r="G26" s="13"/>
      <c r="H26" s="78">
        <f t="shared" si="1"/>
        <v>34965</v>
      </c>
      <c r="I26" s="13">
        <v>539460</v>
      </c>
      <c r="J26" s="13"/>
      <c r="K26" s="13">
        <f t="shared" si="2"/>
        <v>539460</v>
      </c>
      <c r="L26" s="13"/>
      <c r="M26" s="78">
        <f t="shared" si="3"/>
        <v>539460</v>
      </c>
      <c r="N26" s="13">
        <v>1076258.2</v>
      </c>
      <c r="O26" s="13"/>
      <c r="P26" s="13">
        <f t="shared" si="4"/>
        <v>1076258.2</v>
      </c>
      <c r="Q26" s="13"/>
      <c r="R26" s="78">
        <f t="shared" si="5"/>
        <v>1076258.2</v>
      </c>
      <c r="S26" s="3" t="s">
        <v>26</v>
      </c>
      <c r="U26" s="23"/>
    </row>
    <row r="27" spans="1:38" ht="36" x14ac:dyDescent="0.35">
      <c r="A27" s="96" t="s">
        <v>27</v>
      </c>
      <c r="B27" s="85" t="s">
        <v>28</v>
      </c>
      <c r="C27" s="86" t="s">
        <v>29</v>
      </c>
      <c r="D27" s="12">
        <f>D29</f>
        <v>0</v>
      </c>
      <c r="E27" s="12">
        <f>E29</f>
        <v>0</v>
      </c>
      <c r="F27" s="13">
        <f t="shared" si="0"/>
        <v>0</v>
      </c>
      <c r="G27" s="13">
        <f>G29</f>
        <v>0</v>
      </c>
      <c r="H27" s="78">
        <f t="shared" si="1"/>
        <v>0</v>
      </c>
      <c r="I27" s="13">
        <f>I29</f>
        <v>54620.7</v>
      </c>
      <c r="J27" s="13">
        <f>J29</f>
        <v>0</v>
      </c>
      <c r="K27" s="13">
        <f t="shared" si="2"/>
        <v>54620.7</v>
      </c>
      <c r="L27" s="13">
        <f>L29</f>
        <v>0</v>
      </c>
      <c r="M27" s="78">
        <f t="shared" si="3"/>
        <v>54620.7</v>
      </c>
      <c r="N27" s="13">
        <f>N29</f>
        <v>0</v>
      </c>
      <c r="O27" s="13">
        <f>O29</f>
        <v>0</v>
      </c>
      <c r="P27" s="13">
        <f t="shared" si="4"/>
        <v>0</v>
      </c>
      <c r="Q27" s="13">
        <f>Q29</f>
        <v>0</v>
      </c>
      <c r="R27" s="78">
        <f t="shared" si="5"/>
        <v>0</v>
      </c>
      <c r="U27" s="23"/>
    </row>
    <row r="28" spans="1:38" x14ac:dyDescent="0.35">
      <c r="A28" s="96"/>
      <c r="B28" s="81" t="s">
        <v>17</v>
      </c>
      <c r="C28" s="86"/>
      <c r="D28" s="12"/>
      <c r="E28" s="12"/>
      <c r="F28" s="13"/>
      <c r="G28" s="13"/>
      <c r="H28" s="78"/>
      <c r="I28" s="13"/>
      <c r="J28" s="13"/>
      <c r="K28" s="13"/>
      <c r="L28" s="13"/>
      <c r="M28" s="78"/>
      <c r="N28" s="13"/>
      <c r="O28" s="13"/>
      <c r="P28" s="13"/>
      <c r="Q28" s="13"/>
      <c r="R28" s="78"/>
      <c r="U28" s="23"/>
    </row>
    <row r="29" spans="1:38" x14ac:dyDescent="0.35">
      <c r="A29" s="96"/>
      <c r="B29" s="81" t="s">
        <v>20</v>
      </c>
      <c r="C29" s="84" t="s">
        <v>16</v>
      </c>
      <c r="D29" s="12">
        <v>0</v>
      </c>
      <c r="E29" s="12"/>
      <c r="F29" s="13">
        <f t="shared" si="0"/>
        <v>0</v>
      </c>
      <c r="G29" s="13"/>
      <c r="H29" s="78">
        <f t="shared" si="1"/>
        <v>0</v>
      </c>
      <c r="I29" s="13">
        <v>54620.7</v>
      </c>
      <c r="J29" s="13"/>
      <c r="K29" s="13">
        <f t="shared" si="2"/>
        <v>54620.7</v>
      </c>
      <c r="L29" s="13"/>
      <c r="M29" s="78">
        <f t="shared" si="3"/>
        <v>54620.7</v>
      </c>
      <c r="N29" s="13">
        <v>0</v>
      </c>
      <c r="O29" s="13"/>
      <c r="P29" s="13">
        <f t="shared" si="4"/>
        <v>0</v>
      </c>
      <c r="Q29" s="13"/>
      <c r="R29" s="78">
        <f t="shared" si="5"/>
        <v>0</v>
      </c>
      <c r="S29" s="3" t="s">
        <v>26</v>
      </c>
      <c r="U29" s="23"/>
    </row>
    <row r="30" spans="1:38" ht="54" x14ac:dyDescent="0.35">
      <c r="A30" s="96"/>
      <c r="B30" s="85" t="s">
        <v>28</v>
      </c>
      <c r="C30" s="83" t="s">
        <v>24</v>
      </c>
      <c r="D30" s="12">
        <f>D32+D33</f>
        <v>558438.40000000002</v>
      </c>
      <c r="E30" s="12">
        <f>E32+E33</f>
        <v>0</v>
      </c>
      <c r="F30" s="13">
        <f t="shared" si="0"/>
        <v>558438.40000000002</v>
      </c>
      <c r="G30" s="13">
        <f>G32+G33</f>
        <v>15345.7713</v>
      </c>
      <c r="H30" s="78">
        <f t="shared" si="1"/>
        <v>573784.17130000005</v>
      </c>
      <c r="I30" s="13">
        <f>I32+I33</f>
        <v>743778.3</v>
      </c>
      <c r="J30" s="13">
        <f>J32+J33</f>
        <v>0</v>
      </c>
      <c r="K30" s="13">
        <f t="shared" si="2"/>
        <v>743778.3</v>
      </c>
      <c r="L30" s="13">
        <f>L32+L33</f>
        <v>0</v>
      </c>
      <c r="M30" s="78">
        <f t="shared" si="3"/>
        <v>743778.3</v>
      </c>
      <c r="N30" s="13">
        <f>N32+N33</f>
        <v>200000</v>
      </c>
      <c r="O30" s="13">
        <f>O32+O33</f>
        <v>0</v>
      </c>
      <c r="P30" s="13">
        <f t="shared" si="4"/>
        <v>200000</v>
      </c>
      <c r="Q30" s="13">
        <f>Q32+Q33</f>
        <v>0</v>
      </c>
      <c r="R30" s="78">
        <f t="shared" si="5"/>
        <v>200000</v>
      </c>
      <c r="U30" s="23"/>
    </row>
    <row r="31" spans="1:38" x14ac:dyDescent="0.35">
      <c r="A31" s="96"/>
      <c r="B31" s="81" t="s">
        <v>17</v>
      </c>
      <c r="C31" s="81"/>
      <c r="D31" s="12"/>
      <c r="E31" s="12"/>
      <c r="F31" s="13"/>
      <c r="G31" s="13"/>
      <c r="H31" s="78"/>
      <c r="I31" s="13"/>
      <c r="J31" s="13"/>
      <c r="K31" s="13"/>
      <c r="L31" s="13"/>
      <c r="M31" s="78"/>
      <c r="N31" s="13"/>
      <c r="O31" s="13"/>
      <c r="P31" s="13"/>
      <c r="Q31" s="13"/>
      <c r="R31" s="78"/>
      <c r="U31" s="23"/>
    </row>
    <row r="32" spans="1:38" s="24" customFormat="1" hidden="1" x14ac:dyDescent="0.35">
      <c r="A32" s="97"/>
      <c r="B32" s="26" t="s">
        <v>18</v>
      </c>
      <c r="C32" s="26"/>
      <c r="D32" s="27">
        <v>558.40000000002328</v>
      </c>
      <c r="E32" s="28"/>
      <c r="F32" s="27">
        <f t="shared" si="0"/>
        <v>558.40000000002328</v>
      </c>
      <c r="G32" s="29">
        <v>15345.7713</v>
      </c>
      <c r="H32" s="30">
        <f t="shared" si="1"/>
        <v>15904.171300000024</v>
      </c>
      <c r="I32" s="30">
        <v>798.40000000002328</v>
      </c>
      <c r="J32" s="29"/>
      <c r="K32" s="30">
        <f t="shared" si="2"/>
        <v>798.40000000002328</v>
      </c>
      <c r="L32" s="29"/>
      <c r="M32" s="30">
        <f t="shared" si="3"/>
        <v>798.40000000002328</v>
      </c>
      <c r="N32" s="30">
        <v>200</v>
      </c>
      <c r="O32" s="29"/>
      <c r="P32" s="30">
        <f t="shared" si="4"/>
        <v>200</v>
      </c>
      <c r="Q32" s="29"/>
      <c r="R32" s="30">
        <f t="shared" si="5"/>
        <v>200</v>
      </c>
      <c r="S32" s="31" t="s">
        <v>30</v>
      </c>
      <c r="T32" s="32" t="s">
        <v>19</v>
      </c>
      <c r="U32" s="33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:38" x14ac:dyDescent="0.35">
      <c r="A33" s="96"/>
      <c r="B33" s="81" t="s">
        <v>20</v>
      </c>
      <c r="C33" s="84" t="s">
        <v>16</v>
      </c>
      <c r="D33" s="12">
        <v>557880</v>
      </c>
      <c r="E33" s="12"/>
      <c r="F33" s="13">
        <f t="shared" si="0"/>
        <v>557880</v>
      </c>
      <c r="G33" s="13"/>
      <c r="H33" s="78">
        <f t="shared" si="1"/>
        <v>557880</v>
      </c>
      <c r="I33" s="13">
        <f>797600.6-54620.7</f>
        <v>742979.9</v>
      </c>
      <c r="J33" s="13"/>
      <c r="K33" s="13">
        <f t="shared" si="2"/>
        <v>742979.9</v>
      </c>
      <c r="L33" s="13"/>
      <c r="M33" s="78">
        <f t="shared" si="3"/>
        <v>742979.9</v>
      </c>
      <c r="N33" s="13">
        <v>199800</v>
      </c>
      <c r="O33" s="13"/>
      <c r="P33" s="13">
        <f t="shared" si="4"/>
        <v>199800</v>
      </c>
      <c r="Q33" s="13"/>
      <c r="R33" s="78">
        <f t="shared" si="5"/>
        <v>199800</v>
      </c>
      <c r="S33" s="3" t="s">
        <v>26</v>
      </c>
      <c r="U33" s="23"/>
    </row>
    <row r="34" spans="1:38" ht="54" x14ac:dyDescent="0.35">
      <c r="A34" s="74" t="s">
        <v>31</v>
      </c>
      <c r="B34" s="81" t="s">
        <v>32</v>
      </c>
      <c r="C34" s="83" t="s">
        <v>24</v>
      </c>
      <c r="D34" s="12">
        <f>D36+D37</f>
        <v>453000</v>
      </c>
      <c r="E34" s="12">
        <f>E36+E37</f>
        <v>0</v>
      </c>
      <c r="F34" s="13">
        <f t="shared" si="0"/>
        <v>453000</v>
      </c>
      <c r="G34" s="13">
        <f>G36+G37+G38</f>
        <v>17979.14402</v>
      </c>
      <c r="H34" s="78">
        <f t="shared" si="1"/>
        <v>470979.14402000001</v>
      </c>
      <c r="I34" s="13">
        <f>I36+I37</f>
        <v>651498</v>
      </c>
      <c r="J34" s="13">
        <f>J36+J37</f>
        <v>0</v>
      </c>
      <c r="K34" s="13">
        <f t="shared" si="2"/>
        <v>651498</v>
      </c>
      <c r="L34" s="13">
        <f>L36+L37</f>
        <v>0</v>
      </c>
      <c r="M34" s="78">
        <f t="shared" si="3"/>
        <v>651498</v>
      </c>
      <c r="N34" s="13">
        <f>N36+N37</f>
        <v>200000</v>
      </c>
      <c r="O34" s="13">
        <f>O36+O37</f>
        <v>0</v>
      </c>
      <c r="P34" s="13">
        <f t="shared" si="4"/>
        <v>200000</v>
      </c>
      <c r="Q34" s="13">
        <f>Q36+Q37</f>
        <v>0</v>
      </c>
      <c r="R34" s="78">
        <f t="shared" si="5"/>
        <v>200000</v>
      </c>
      <c r="U34" s="23"/>
    </row>
    <row r="35" spans="1:38" x14ac:dyDescent="0.35">
      <c r="A35" s="74"/>
      <c r="B35" s="81" t="s">
        <v>17</v>
      </c>
      <c r="C35" s="81"/>
      <c r="D35" s="12"/>
      <c r="E35" s="12"/>
      <c r="F35" s="13"/>
      <c r="G35" s="13"/>
      <c r="H35" s="78"/>
      <c r="I35" s="13"/>
      <c r="J35" s="13"/>
      <c r="K35" s="13"/>
      <c r="L35" s="13"/>
      <c r="M35" s="78"/>
      <c r="N35" s="13"/>
      <c r="O35" s="13"/>
      <c r="P35" s="13"/>
      <c r="Q35" s="13"/>
      <c r="R35" s="78"/>
      <c r="U35" s="23"/>
    </row>
    <row r="36" spans="1:38" s="24" customFormat="1" hidden="1" x14ac:dyDescent="0.35">
      <c r="A36" s="25"/>
      <c r="B36" s="26" t="s">
        <v>18</v>
      </c>
      <c r="C36" s="26"/>
      <c r="D36" s="27">
        <v>453</v>
      </c>
      <c r="E36" s="28"/>
      <c r="F36" s="27">
        <f t="shared" si="0"/>
        <v>453</v>
      </c>
      <c r="G36" s="29"/>
      <c r="H36" s="30">
        <f t="shared" si="1"/>
        <v>453</v>
      </c>
      <c r="I36" s="30">
        <v>651.5</v>
      </c>
      <c r="J36" s="29"/>
      <c r="K36" s="30">
        <f t="shared" si="2"/>
        <v>651.5</v>
      </c>
      <c r="L36" s="29"/>
      <c r="M36" s="30">
        <f t="shared" si="3"/>
        <v>651.5</v>
      </c>
      <c r="N36" s="30">
        <v>200</v>
      </c>
      <c r="O36" s="29"/>
      <c r="P36" s="30">
        <f t="shared" si="4"/>
        <v>200</v>
      </c>
      <c r="Q36" s="29"/>
      <c r="R36" s="30">
        <f t="shared" si="5"/>
        <v>200</v>
      </c>
      <c r="S36" s="31" t="s">
        <v>33</v>
      </c>
      <c r="T36" s="32" t="s">
        <v>19</v>
      </c>
      <c r="U36" s="33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1:38" x14ac:dyDescent="0.35">
      <c r="A37" s="74"/>
      <c r="B37" s="81" t="s">
        <v>20</v>
      </c>
      <c r="C37" s="84" t="s">
        <v>16</v>
      </c>
      <c r="D37" s="12">
        <v>452547</v>
      </c>
      <c r="E37" s="12"/>
      <c r="F37" s="13">
        <f t="shared" si="0"/>
        <v>452547</v>
      </c>
      <c r="G37" s="13"/>
      <c r="H37" s="78">
        <f t="shared" si="1"/>
        <v>452547</v>
      </c>
      <c r="I37" s="13">
        <v>650846.5</v>
      </c>
      <c r="J37" s="13"/>
      <c r="K37" s="13">
        <f t="shared" si="2"/>
        <v>650846.5</v>
      </c>
      <c r="L37" s="13"/>
      <c r="M37" s="78">
        <f t="shared" si="3"/>
        <v>650846.5</v>
      </c>
      <c r="N37" s="13">
        <v>199800</v>
      </c>
      <c r="O37" s="13"/>
      <c r="P37" s="13">
        <f t="shared" si="4"/>
        <v>199800</v>
      </c>
      <c r="Q37" s="13"/>
      <c r="R37" s="78">
        <f t="shared" si="5"/>
        <v>199800</v>
      </c>
      <c r="S37" s="3" t="s">
        <v>26</v>
      </c>
      <c r="U37" s="23"/>
    </row>
    <row r="38" spans="1:38" x14ac:dyDescent="0.35">
      <c r="A38" s="74"/>
      <c r="B38" s="81" t="s">
        <v>21</v>
      </c>
      <c r="C38" s="84" t="s">
        <v>16</v>
      </c>
      <c r="D38" s="12"/>
      <c r="E38" s="12"/>
      <c r="F38" s="13"/>
      <c r="G38" s="13">
        <v>17979.14402</v>
      </c>
      <c r="H38" s="78">
        <f t="shared" si="1"/>
        <v>17979.14402</v>
      </c>
      <c r="I38" s="13"/>
      <c r="J38" s="13"/>
      <c r="K38" s="13"/>
      <c r="L38" s="13"/>
      <c r="M38" s="78">
        <f t="shared" si="3"/>
        <v>0</v>
      </c>
      <c r="N38" s="13"/>
      <c r="O38" s="13"/>
      <c r="P38" s="13"/>
      <c r="Q38" s="13"/>
      <c r="R38" s="78">
        <f t="shared" si="5"/>
        <v>0</v>
      </c>
      <c r="S38" s="3" t="s">
        <v>33</v>
      </c>
      <c r="T38" s="1"/>
      <c r="U38" s="23"/>
    </row>
    <row r="39" spans="1:38" ht="36" x14ac:dyDescent="0.35">
      <c r="A39" s="96" t="s">
        <v>34</v>
      </c>
      <c r="B39" s="85" t="s">
        <v>35</v>
      </c>
      <c r="C39" s="86" t="s">
        <v>29</v>
      </c>
      <c r="D39" s="12">
        <f>D41</f>
        <v>66317.899999999994</v>
      </c>
      <c r="E39" s="12">
        <f>E41</f>
        <v>0</v>
      </c>
      <c r="F39" s="13">
        <f t="shared" si="0"/>
        <v>66317.899999999994</v>
      </c>
      <c r="G39" s="13">
        <f>G41</f>
        <v>0</v>
      </c>
      <c r="H39" s="78">
        <f t="shared" si="1"/>
        <v>66317.899999999994</v>
      </c>
      <c r="I39" s="13">
        <f>I41</f>
        <v>0</v>
      </c>
      <c r="J39" s="13">
        <f>J41</f>
        <v>0</v>
      </c>
      <c r="K39" s="13">
        <f t="shared" si="2"/>
        <v>0</v>
      </c>
      <c r="L39" s="13">
        <f>L41</f>
        <v>0</v>
      </c>
      <c r="M39" s="78">
        <f t="shared" si="3"/>
        <v>0</v>
      </c>
      <c r="N39" s="13">
        <f>N41</f>
        <v>0</v>
      </c>
      <c r="O39" s="13">
        <f>O41</f>
        <v>0</v>
      </c>
      <c r="P39" s="13">
        <f t="shared" si="4"/>
        <v>0</v>
      </c>
      <c r="Q39" s="13">
        <f>Q41</f>
        <v>0</v>
      </c>
      <c r="R39" s="78">
        <f t="shared" si="5"/>
        <v>0</v>
      </c>
      <c r="U39" s="23"/>
    </row>
    <row r="40" spans="1:38" x14ac:dyDescent="0.35">
      <c r="A40" s="96"/>
      <c r="B40" s="81" t="s">
        <v>17</v>
      </c>
      <c r="C40" s="81"/>
      <c r="D40" s="12"/>
      <c r="E40" s="12"/>
      <c r="F40" s="13"/>
      <c r="G40" s="13"/>
      <c r="H40" s="78"/>
      <c r="I40" s="13"/>
      <c r="J40" s="13"/>
      <c r="K40" s="13"/>
      <c r="L40" s="13"/>
      <c r="M40" s="78"/>
      <c r="N40" s="13"/>
      <c r="O40" s="13"/>
      <c r="P40" s="13"/>
      <c r="Q40" s="13"/>
      <c r="R40" s="78"/>
      <c r="U40" s="23"/>
    </row>
    <row r="41" spans="1:38" x14ac:dyDescent="0.35">
      <c r="A41" s="96"/>
      <c r="B41" s="81" t="s">
        <v>20</v>
      </c>
      <c r="C41" s="84" t="s">
        <v>16</v>
      </c>
      <c r="D41" s="12">
        <v>66317.899999999994</v>
      </c>
      <c r="E41" s="12"/>
      <c r="F41" s="13">
        <f t="shared" si="0"/>
        <v>66317.899999999994</v>
      </c>
      <c r="G41" s="13"/>
      <c r="H41" s="78">
        <f t="shared" si="1"/>
        <v>66317.899999999994</v>
      </c>
      <c r="I41" s="13">
        <v>0</v>
      </c>
      <c r="J41" s="13"/>
      <c r="K41" s="13">
        <f t="shared" si="2"/>
        <v>0</v>
      </c>
      <c r="L41" s="13"/>
      <c r="M41" s="78">
        <f t="shared" si="3"/>
        <v>0</v>
      </c>
      <c r="N41" s="13">
        <v>0</v>
      </c>
      <c r="O41" s="13"/>
      <c r="P41" s="13">
        <f t="shared" si="4"/>
        <v>0</v>
      </c>
      <c r="Q41" s="13"/>
      <c r="R41" s="78">
        <f t="shared" si="5"/>
        <v>0</v>
      </c>
      <c r="S41" s="3" t="s">
        <v>26</v>
      </c>
      <c r="U41" s="23"/>
    </row>
    <row r="42" spans="1:38" ht="57" customHeight="1" x14ac:dyDescent="0.35">
      <c r="A42" s="96"/>
      <c r="B42" s="85" t="s">
        <v>35</v>
      </c>
      <c r="C42" s="83" t="s">
        <v>24</v>
      </c>
      <c r="D42" s="12">
        <f>D44+D45</f>
        <v>251785.99999999997</v>
      </c>
      <c r="E42" s="12">
        <f>E44+E45</f>
        <v>0</v>
      </c>
      <c r="F42" s="13">
        <f t="shared" si="0"/>
        <v>251785.99999999997</v>
      </c>
      <c r="G42" s="13">
        <f>G44+G45+G46</f>
        <v>215331.15668000001</v>
      </c>
      <c r="H42" s="78">
        <f t="shared" si="1"/>
        <v>467117.15668000001</v>
      </c>
      <c r="I42" s="13">
        <f>I44+I45</f>
        <v>0</v>
      </c>
      <c r="J42" s="13">
        <f>J44+J45</f>
        <v>0</v>
      </c>
      <c r="K42" s="13">
        <f t="shared" si="2"/>
        <v>0</v>
      </c>
      <c r="L42" s="13">
        <f>L44+L45+L46</f>
        <v>0</v>
      </c>
      <c r="M42" s="78">
        <f t="shared" si="3"/>
        <v>0</v>
      </c>
      <c r="N42" s="13">
        <f>N44+N45</f>
        <v>0</v>
      </c>
      <c r="O42" s="13">
        <f>O44+O45</f>
        <v>0</v>
      </c>
      <c r="P42" s="13">
        <f t="shared" si="4"/>
        <v>0</v>
      </c>
      <c r="Q42" s="13">
        <f>Q44+Q45+Q46</f>
        <v>0</v>
      </c>
      <c r="R42" s="78">
        <f t="shared" si="5"/>
        <v>0</v>
      </c>
      <c r="U42" s="23"/>
    </row>
    <row r="43" spans="1:38" x14ac:dyDescent="0.35">
      <c r="A43" s="74"/>
      <c r="B43" s="81" t="s">
        <v>17</v>
      </c>
      <c r="C43" s="81"/>
      <c r="D43" s="12"/>
      <c r="E43" s="12"/>
      <c r="F43" s="13"/>
      <c r="G43" s="13"/>
      <c r="H43" s="78"/>
      <c r="I43" s="13"/>
      <c r="J43" s="13"/>
      <c r="K43" s="13"/>
      <c r="L43" s="13"/>
      <c r="M43" s="78"/>
      <c r="N43" s="13"/>
      <c r="O43" s="13"/>
      <c r="P43" s="13"/>
      <c r="Q43" s="13"/>
      <c r="R43" s="78"/>
      <c r="U43" s="23"/>
    </row>
    <row r="44" spans="1:38" s="24" customFormat="1" hidden="1" x14ac:dyDescent="0.35">
      <c r="A44" s="25"/>
      <c r="B44" s="26" t="s">
        <v>18</v>
      </c>
      <c r="C44" s="26"/>
      <c r="D44" s="27">
        <v>318.09999999997672</v>
      </c>
      <c r="E44" s="28"/>
      <c r="F44" s="27">
        <f t="shared" si="0"/>
        <v>318.09999999997672</v>
      </c>
      <c r="G44" s="29">
        <v>99943.513149999999</v>
      </c>
      <c r="H44" s="30">
        <f t="shared" si="1"/>
        <v>100261.61314999998</v>
      </c>
      <c r="I44" s="30">
        <v>0</v>
      </c>
      <c r="J44" s="29"/>
      <c r="K44" s="30">
        <f t="shared" si="2"/>
        <v>0</v>
      </c>
      <c r="L44" s="29"/>
      <c r="M44" s="30">
        <f t="shared" si="3"/>
        <v>0</v>
      </c>
      <c r="N44" s="30">
        <v>0</v>
      </c>
      <c r="O44" s="29"/>
      <c r="P44" s="30">
        <f t="shared" si="4"/>
        <v>0</v>
      </c>
      <c r="Q44" s="29"/>
      <c r="R44" s="30">
        <f t="shared" si="5"/>
        <v>0</v>
      </c>
      <c r="S44" s="31" t="s">
        <v>36</v>
      </c>
      <c r="T44" s="32" t="s">
        <v>19</v>
      </c>
      <c r="U44" s="33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1:38" x14ac:dyDescent="0.35">
      <c r="A45" s="74"/>
      <c r="B45" s="81" t="s">
        <v>20</v>
      </c>
      <c r="C45" s="84" t="s">
        <v>16</v>
      </c>
      <c r="D45" s="12">
        <f>317785.8-66317.9</f>
        <v>251467.9</v>
      </c>
      <c r="E45" s="12"/>
      <c r="F45" s="13">
        <f t="shared" si="0"/>
        <v>251467.9</v>
      </c>
      <c r="G45" s="13"/>
      <c r="H45" s="78">
        <f t="shared" si="1"/>
        <v>251467.9</v>
      </c>
      <c r="I45" s="13">
        <v>0</v>
      </c>
      <c r="J45" s="13"/>
      <c r="K45" s="13">
        <f t="shared" si="2"/>
        <v>0</v>
      </c>
      <c r="L45" s="13"/>
      <c r="M45" s="78">
        <f t="shared" si="3"/>
        <v>0</v>
      </c>
      <c r="N45" s="13">
        <v>0</v>
      </c>
      <c r="O45" s="13"/>
      <c r="P45" s="13">
        <f t="shared" si="4"/>
        <v>0</v>
      </c>
      <c r="Q45" s="13"/>
      <c r="R45" s="78">
        <f t="shared" si="5"/>
        <v>0</v>
      </c>
      <c r="S45" s="3" t="s">
        <v>26</v>
      </c>
      <c r="U45" s="23"/>
    </row>
    <row r="46" spans="1:38" x14ac:dyDescent="0.35">
      <c r="A46" s="74"/>
      <c r="B46" s="81" t="s">
        <v>21</v>
      </c>
      <c r="C46" s="84" t="s">
        <v>16</v>
      </c>
      <c r="D46" s="12"/>
      <c r="E46" s="12"/>
      <c r="F46" s="13"/>
      <c r="G46" s="13">
        <v>115387.64353</v>
      </c>
      <c r="H46" s="78">
        <f t="shared" si="1"/>
        <v>115387.64353</v>
      </c>
      <c r="I46" s="13"/>
      <c r="J46" s="13"/>
      <c r="K46" s="13"/>
      <c r="L46" s="13"/>
      <c r="M46" s="78">
        <f t="shared" si="3"/>
        <v>0</v>
      </c>
      <c r="N46" s="13"/>
      <c r="O46" s="13"/>
      <c r="P46" s="13"/>
      <c r="Q46" s="13"/>
      <c r="R46" s="78">
        <f t="shared" si="5"/>
        <v>0</v>
      </c>
      <c r="S46" s="3" t="s">
        <v>36</v>
      </c>
      <c r="T46" s="1"/>
      <c r="U46" s="23"/>
    </row>
    <row r="47" spans="1:38" ht="36" x14ac:dyDescent="0.35">
      <c r="A47" s="96" t="s">
        <v>37</v>
      </c>
      <c r="B47" s="107" t="s">
        <v>38</v>
      </c>
      <c r="C47" s="86" t="s">
        <v>29</v>
      </c>
      <c r="D47" s="12">
        <v>1410.5</v>
      </c>
      <c r="E47" s="12"/>
      <c r="F47" s="13">
        <f t="shared" si="0"/>
        <v>1410.5</v>
      </c>
      <c r="G47" s="13"/>
      <c r="H47" s="78">
        <f t="shared" si="1"/>
        <v>1410.5</v>
      </c>
      <c r="I47" s="13">
        <v>0</v>
      </c>
      <c r="J47" s="13"/>
      <c r="K47" s="13">
        <f t="shared" si="2"/>
        <v>0</v>
      </c>
      <c r="L47" s="13"/>
      <c r="M47" s="78">
        <f t="shared" si="3"/>
        <v>0</v>
      </c>
      <c r="N47" s="13">
        <v>0</v>
      </c>
      <c r="O47" s="13"/>
      <c r="P47" s="13">
        <f t="shared" si="4"/>
        <v>0</v>
      </c>
      <c r="Q47" s="13"/>
      <c r="R47" s="78">
        <f t="shared" si="5"/>
        <v>0</v>
      </c>
      <c r="S47" s="3" t="s">
        <v>39</v>
      </c>
      <c r="U47" s="23"/>
    </row>
    <row r="48" spans="1:38" ht="52.5" customHeight="1" x14ac:dyDescent="0.35">
      <c r="A48" s="96"/>
      <c r="B48" s="107"/>
      <c r="C48" s="83" t="s">
        <v>24</v>
      </c>
      <c r="D48" s="12">
        <f>103232.8-1410.5</f>
        <v>101822.3</v>
      </c>
      <c r="E48" s="12"/>
      <c r="F48" s="13">
        <f t="shared" si="0"/>
        <v>101822.3</v>
      </c>
      <c r="G48" s="13"/>
      <c r="H48" s="78">
        <f t="shared" si="1"/>
        <v>101822.3</v>
      </c>
      <c r="I48" s="13">
        <v>0</v>
      </c>
      <c r="J48" s="13"/>
      <c r="K48" s="13">
        <f t="shared" si="2"/>
        <v>0</v>
      </c>
      <c r="L48" s="13"/>
      <c r="M48" s="78">
        <f t="shared" si="3"/>
        <v>0</v>
      </c>
      <c r="N48" s="13">
        <v>0</v>
      </c>
      <c r="O48" s="13"/>
      <c r="P48" s="13">
        <f t="shared" si="4"/>
        <v>0</v>
      </c>
      <c r="Q48" s="13"/>
      <c r="R48" s="78">
        <f t="shared" si="5"/>
        <v>0</v>
      </c>
      <c r="S48" s="3" t="s">
        <v>39</v>
      </c>
      <c r="U48" s="23"/>
    </row>
    <row r="49" spans="1:21" ht="54" x14ac:dyDescent="0.35">
      <c r="A49" s="74" t="s">
        <v>40</v>
      </c>
      <c r="B49" s="81" t="s">
        <v>41</v>
      </c>
      <c r="C49" s="83" t="s">
        <v>24</v>
      </c>
      <c r="D49" s="12">
        <v>101419.9</v>
      </c>
      <c r="E49" s="12"/>
      <c r="F49" s="13">
        <f t="shared" si="0"/>
        <v>101419.9</v>
      </c>
      <c r="G49" s="13">
        <v>435.22268000000003</v>
      </c>
      <c r="H49" s="78">
        <f t="shared" si="1"/>
        <v>101855.12268</v>
      </c>
      <c r="I49" s="13">
        <v>0</v>
      </c>
      <c r="J49" s="13"/>
      <c r="K49" s="13">
        <f t="shared" si="2"/>
        <v>0</v>
      </c>
      <c r="L49" s="13"/>
      <c r="M49" s="78">
        <f t="shared" si="3"/>
        <v>0</v>
      </c>
      <c r="N49" s="13">
        <v>0</v>
      </c>
      <c r="O49" s="13"/>
      <c r="P49" s="13">
        <f t="shared" si="4"/>
        <v>0</v>
      </c>
      <c r="Q49" s="13"/>
      <c r="R49" s="78">
        <f t="shared" si="5"/>
        <v>0</v>
      </c>
      <c r="S49" s="3" t="s">
        <v>42</v>
      </c>
      <c r="U49" s="23"/>
    </row>
    <row r="50" spans="1:21" ht="54" x14ac:dyDescent="0.35">
      <c r="A50" s="74" t="s">
        <v>43</v>
      </c>
      <c r="B50" s="81" t="s">
        <v>44</v>
      </c>
      <c r="C50" s="83" t="s">
        <v>24</v>
      </c>
      <c r="D50" s="12"/>
      <c r="E50" s="12"/>
      <c r="F50" s="13"/>
      <c r="G50" s="13">
        <f>G52</f>
        <v>8404.7960500000008</v>
      </c>
      <c r="H50" s="78">
        <f t="shared" si="1"/>
        <v>8404.7960500000008</v>
      </c>
      <c r="I50" s="13"/>
      <c r="J50" s="13"/>
      <c r="K50" s="13"/>
      <c r="L50" s="13">
        <f>L52</f>
        <v>0</v>
      </c>
      <c r="M50" s="78">
        <f t="shared" si="3"/>
        <v>0</v>
      </c>
      <c r="N50" s="13"/>
      <c r="O50" s="13"/>
      <c r="P50" s="13"/>
      <c r="Q50" s="13">
        <f>Q52</f>
        <v>0</v>
      </c>
      <c r="R50" s="78">
        <f t="shared" si="5"/>
        <v>0</v>
      </c>
      <c r="T50" s="1"/>
      <c r="U50" s="23"/>
    </row>
    <row r="51" spans="1:21" x14ac:dyDescent="0.35">
      <c r="A51" s="74"/>
      <c r="B51" s="81" t="s">
        <v>17</v>
      </c>
      <c r="C51" s="83"/>
      <c r="D51" s="12"/>
      <c r="E51" s="12"/>
      <c r="F51" s="13"/>
      <c r="G51" s="13"/>
      <c r="H51" s="78"/>
      <c r="I51" s="13"/>
      <c r="J51" s="13"/>
      <c r="K51" s="13"/>
      <c r="L51" s="13"/>
      <c r="M51" s="78"/>
      <c r="N51" s="13"/>
      <c r="O51" s="13"/>
      <c r="P51" s="13"/>
      <c r="Q51" s="13"/>
      <c r="R51" s="78"/>
      <c r="T51" s="1"/>
      <c r="U51" s="23"/>
    </row>
    <row r="52" spans="1:21" x14ac:dyDescent="0.35">
      <c r="A52" s="74"/>
      <c r="B52" s="81" t="s">
        <v>21</v>
      </c>
      <c r="C52" s="87" t="s">
        <v>16</v>
      </c>
      <c r="D52" s="12"/>
      <c r="E52" s="12"/>
      <c r="F52" s="13"/>
      <c r="G52" s="13">
        <v>8404.7960500000008</v>
      </c>
      <c r="H52" s="78">
        <f t="shared" si="1"/>
        <v>8404.7960500000008</v>
      </c>
      <c r="I52" s="13"/>
      <c r="J52" s="13"/>
      <c r="K52" s="13"/>
      <c r="L52" s="13"/>
      <c r="M52" s="78">
        <f t="shared" si="3"/>
        <v>0</v>
      </c>
      <c r="N52" s="13"/>
      <c r="O52" s="13"/>
      <c r="P52" s="13"/>
      <c r="Q52" s="13"/>
      <c r="R52" s="78">
        <f t="shared" si="5"/>
        <v>0</v>
      </c>
      <c r="S52" s="3" t="s">
        <v>45</v>
      </c>
      <c r="T52" s="1"/>
      <c r="U52" s="23"/>
    </row>
    <row r="53" spans="1:21" ht="54" x14ac:dyDescent="0.35">
      <c r="A53" s="74" t="s">
        <v>46</v>
      </c>
      <c r="B53" s="81" t="s">
        <v>47</v>
      </c>
      <c r="C53" s="83" t="s">
        <v>24</v>
      </c>
      <c r="D53" s="12"/>
      <c r="E53" s="12"/>
      <c r="F53" s="13"/>
      <c r="G53" s="13">
        <f>G55</f>
        <v>8439.1239800000003</v>
      </c>
      <c r="H53" s="78">
        <f t="shared" si="1"/>
        <v>8439.1239800000003</v>
      </c>
      <c r="I53" s="13"/>
      <c r="J53" s="13"/>
      <c r="K53" s="13"/>
      <c r="L53" s="13">
        <f>L55</f>
        <v>0</v>
      </c>
      <c r="M53" s="78">
        <f t="shared" si="3"/>
        <v>0</v>
      </c>
      <c r="N53" s="13"/>
      <c r="O53" s="13"/>
      <c r="P53" s="13"/>
      <c r="Q53" s="13">
        <f>Q55</f>
        <v>0</v>
      </c>
      <c r="R53" s="78">
        <f t="shared" si="5"/>
        <v>0</v>
      </c>
      <c r="T53" s="1"/>
      <c r="U53" s="23"/>
    </row>
    <row r="54" spans="1:21" x14ac:dyDescent="0.35">
      <c r="A54" s="74"/>
      <c r="B54" s="81" t="s">
        <v>17</v>
      </c>
      <c r="C54" s="83"/>
      <c r="D54" s="12"/>
      <c r="E54" s="12"/>
      <c r="F54" s="13"/>
      <c r="G54" s="13"/>
      <c r="H54" s="78"/>
      <c r="I54" s="13"/>
      <c r="J54" s="13"/>
      <c r="K54" s="13"/>
      <c r="L54" s="13"/>
      <c r="M54" s="78"/>
      <c r="N54" s="13"/>
      <c r="O54" s="13"/>
      <c r="P54" s="13"/>
      <c r="Q54" s="13"/>
      <c r="R54" s="78"/>
      <c r="T54" s="1"/>
      <c r="U54" s="23"/>
    </row>
    <row r="55" spans="1:21" x14ac:dyDescent="0.35">
      <c r="A55" s="74"/>
      <c r="B55" s="81" t="s">
        <v>21</v>
      </c>
      <c r="C55" s="87" t="s">
        <v>16</v>
      </c>
      <c r="D55" s="12"/>
      <c r="E55" s="12"/>
      <c r="F55" s="13"/>
      <c r="G55" s="13">
        <v>8439.1239800000003</v>
      </c>
      <c r="H55" s="78">
        <f t="shared" si="1"/>
        <v>8439.1239800000003</v>
      </c>
      <c r="I55" s="13"/>
      <c r="J55" s="13"/>
      <c r="K55" s="13"/>
      <c r="L55" s="13"/>
      <c r="M55" s="78">
        <f t="shared" si="3"/>
        <v>0</v>
      </c>
      <c r="N55" s="13"/>
      <c r="O55" s="13"/>
      <c r="P55" s="13"/>
      <c r="Q55" s="13"/>
      <c r="R55" s="78">
        <f t="shared" si="5"/>
        <v>0</v>
      </c>
      <c r="S55" s="3" t="s">
        <v>48</v>
      </c>
      <c r="T55" s="1"/>
      <c r="U55" s="23"/>
    </row>
    <row r="56" spans="1:21" ht="54" x14ac:dyDescent="0.35">
      <c r="A56" s="74" t="s">
        <v>49</v>
      </c>
      <c r="B56" s="81" t="s">
        <v>50</v>
      </c>
      <c r="C56" s="83" t="s">
        <v>24</v>
      </c>
      <c r="D56" s="12"/>
      <c r="E56" s="12"/>
      <c r="F56" s="13"/>
      <c r="G56" s="13">
        <v>70383.903909999994</v>
      </c>
      <c r="H56" s="78">
        <f t="shared" si="1"/>
        <v>70383.903909999994</v>
      </c>
      <c r="I56" s="13"/>
      <c r="J56" s="13"/>
      <c r="K56" s="13"/>
      <c r="L56" s="13">
        <v>0</v>
      </c>
      <c r="M56" s="78">
        <f t="shared" si="3"/>
        <v>0</v>
      </c>
      <c r="N56" s="13"/>
      <c r="O56" s="13"/>
      <c r="P56" s="13"/>
      <c r="Q56" s="13">
        <v>0</v>
      </c>
      <c r="R56" s="78">
        <f t="shared" si="5"/>
        <v>0</v>
      </c>
      <c r="S56" s="3" t="s">
        <v>51</v>
      </c>
      <c r="T56" s="1"/>
      <c r="U56" s="23"/>
    </row>
    <row r="57" spans="1:21" s="34" customFormat="1" ht="54" hidden="1" x14ac:dyDescent="0.35">
      <c r="A57" s="25" t="s">
        <v>52</v>
      </c>
      <c r="B57" s="26" t="s">
        <v>53</v>
      </c>
      <c r="C57" s="36" t="s">
        <v>24</v>
      </c>
      <c r="D57" s="27"/>
      <c r="E57" s="28"/>
      <c r="F57" s="30"/>
      <c r="G57" s="29"/>
      <c r="H57" s="30">
        <f t="shared" si="1"/>
        <v>0</v>
      </c>
      <c r="I57" s="30"/>
      <c r="J57" s="29"/>
      <c r="K57" s="30"/>
      <c r="L57" s="29">
        <v>0</v>
      </c>
      <c r="M57" s="30">
        <f t="shared" si="3"/>
        <v>0</v>
      </c>
      <c r="N57" s="30"/>
      <c r="O57" s="29"/>
      <c r="P57" s="30"/>
      <c r="Q57" s="29">
        <v>0</v>
      </c>
      <c r="R57" s="30">
        <f t="shared" si="5"/>
        <v>0</v>
      </c>
      <c r="S57" s="31" t="s">
        <v>54</v>
      </c>
      <c r="T57" s="34">
        <v>0</v>
      </c>
      <c r="U57" s="33"/>
    </row>
    <row r="58" spans="1:21" s="80" customFormat="1" ht="33.75" customHeight="1" x14ac:dyDescent="0.25">
      <c r="A58" s="71"/>
      <c r="B58" s="72" t="s">
        <v>55</v>
      </c>
      <c r="C58" s="73" t="s">
        <v>16</v>
      </c>
      <c r="D58" s="8">
        <f>D73+D77+D80+D83+D63+D64+D65+D66+D67+D68+D69+D71+D72+D70</f>
        <v>1957174.5</v>
      </c>
      <c r="E58" s="8">
        <f>E73+E77+E80+E83+E63+E64+E65+E66+E67+E68+E69+E71+E72+E70</f>
        <v>0</v>
      </c>
      <c r="F58" s="9">
        <f t="shared" si="0"/>
        <v>1957174.5</v>
      </c>
      <c r="G58" s="9">
        <f>G73+G77+G80+G83+G63+G64+G65+G66+G67+G68+G69+G71+G72+G70+G87</f>
        <v>374551.44231000007</v>
      </c>
      <c r="H58" s="77">
        <f t="shared" si="1"/>
        <v>2331725.9423099998</v>
      </c>
      <c r="I58" s="9">
        <f>I73+I77+I80+I83+I63+I64+I65+I66+I67+I68+I69+I71+I72+I70</f>
        <v>1994617.2</v>
      </c>
      <c r="J58" s="9">
        <f>J73+J77+J80+J83+J63+J64+J65+J66+J67+J68+J69+J71+J72+J70</f>
        <v>0</v>
      </c>
      <c r="K58" s="9">
        <f t="shared" si="2"/>
        <v>1994617.2</v>
      </c>
      <c r="L58" s="9">
        <f>L73+L77+L80+L83+L63+L64+L65+L66+L67+L68+L69+L71+L72+L70+L87</f>
        <v>0</v>
      </c>
      <c r="M58" s="77">
        <f t="shared" si="3"/>
        <v>1994617.2</v>
      </c>
      <c r="N58" s="9">
        <f>N73+N77+N80+N83+N63+N64+N65+N66+N67+N68+N69+N71+N72+N70</f>
        <v>1679548.2999999998</v>
      </c>
      <c r="O58" s="9">
        <f>O73+O77+O80+O83+O63+O64+O65+O66+O67+O68+O69+O71+O72+O70</f>
        <v>0</v>
      </c>
      <c r="P58" s="9">
        <f t="shared" si="4"/>
        <v>1679548.2999999998</v>
      </c>
      <c r="Q58" s="9">
        <f>Q73+Q77+Q80+Q83+Q63+Q64+Q65+Q66+Q67+Q68+Q69+Q71+Q72+Q70+Q87</f>
        <v>-231023.29</v>
      </c>
      <c r="R58" s="77">
        <f t="shared" si="5"/>
        <v>1448525.0099999998</v>
      </c>
      <c r="S58" s="10"/>
      <c r="T58" s="11"/>
      <c r="U58" s="7"/>
    </row>
    <row r="59" spans="1:21" x14ac:dyDescent="0.35">
      <c r="A59" s="74"/>
      <c r="B59" s="75" t="s">
        <v>17</v>
      </c>
      <c r="C59" s="88"/>
      <c r="D59" s="12"/>
      <c r="E59" s="12"/>
      <c r="F59" s="13"/>
      <c r="G59" s="13"/>
      <c r="H59" s="78"/>
      <c r="I59" s="13"/>
      <c r="J59" s="13"/>
      <c r="K59" s="13"/>
      <c r="L59" s="13"/>
      <c r="M59" s="78"/>
      <c r="N59" s="13"/>
      <c r="O59" s="13"/>
      <c r="P59" s="13"/>
      <c r="Q59" s="13"/>
      <c r="R59" s="78"/>
      <c r="U59" s="23"/>
    </row>
    <row r="60" spans="1:21" s="14" customFormat="1" hidden="1" x14ac:dyDescent="0.35">
      <c r="A60" s="15"/>
      <c r="B60" s="16" t="s">
        <v>18</v>
      </c>
      <c r="C60" s="37"/>
      <c r="D60" s="38">
        <f>D75+D63+D64+D65+D66+D67+D68+D69+D71+D72+D70</f>
        <v>904283.50000000012</v>
      </c>
      <c r="E60" s="38">
        <f>E75+E63+E64+E65+E66+E67+E68+E69+E71+E72+E70</f>
        <v>0</v>
      </c>
      <c r="F60" s="38">
        <f t="shared" si="0"/>
        <v>904283.50000000012</v>
      </c>
      <c r="G60" s="39">
        <f>G75+G63+G64+G65+G66+G67+G68+G69+G71+G72+G70+G87</f>
        <v>374551.44231000007</v>
      </c>
      <c r="H60" s="39">
        <f t="shared" si="1"/>
        <v>1278834.9423100003</v>
      </c>
      <c r="I60" s="39">
        <f>I75+I63+I64+I65+I66+I67+I68+I69+I71+I72+I70</f>
        <v>1323402.8</v>
      </c>
      <c r="J60" s="39">
        <f>J75+J63+J64+J65+J66+J67+J68+J69+J71+J72+J70</f>
        <v>0</v>
      </c>
      <c r="K60" s="39">
        <f t="shared" si="2"/>
        <v>1323402.8</v>
      </c>
      <c r="L60" s="39">
        <f>L75+L63+L64+L65+L66+L67+L68+L69+L71+L72+L70+L87</f>
        <v>0</v>
      </c>
      <c r="M60" s="39">
        <f t="shared" si="3"/>
        <v>1323402.8</v>
      </c>
      <c r="N60" s="39">
        <f>N75+N63+N64+N65+N66+N67+N68+N69+N71+N72+N70</f>
        <v>918578.5</v>
      </c>
      <c r="O60" s="39">
        <f>O75+O63+O64+O65+O66+O67+O68+O69+O71+O72+O70</f>
        <v>0</v>
      </c>
      <c r="P60" s="39">
        <f t="shared" si="4"/>
        <v>918578.5</v>
      </c>
      <c r="Q60" s="39">
        <f>Q75+Q63+Q64+Q65+Q66+Q67+Q68+Q69+Q71+Q72+Q70+Q87</f>
        <v>-231023.29</v>
      </c>
      <c r="R60" s="39">
        <f t="shared" si="5"/>
        <v>687555.21</v>
      </c>
      <c r="S60" s="40"/>
      <c r="T60" s="21" t="s">
        <v>19</v>
      </c>
      <c r="U60" s="22"/>
    </row>
    <row r="61" spans="1:21" x14ac:dyDescent="0.35">
      <c r="A61" s="74"/>
      <c r="B61" s="81" t="s">
        <v>20</v>
      </c>
      <c r="C61" s="87" t="s">
        <v>16</v>
      </c>
      <c r="D61" s="12">
        <f>D76+D79+D82+D85</f>
        <v>835094.7</v>
      </c>
      <c r="E61" s="12">
        <f>E76+E79+E82+E85</f>
        <v>0</v>
      </c>
      <c r="F61" s="13">
        <f t="shared" si="0"/>
        <v>835094.7</v>
      </c>
      <c r="G61" s="13">
        <f>G76+G79+G82+G85</f>
        <v>0</v>
      </c>
      <c r="H61" s="78">
        <f t="shared" si="1"/>
        <v>835094.7</v>
      </c>
      <c r="I61" s="13">
        <f>I76+I79+I82+I85</f>
        <v>452260.2</v>
      </c>
      <c r="J61" s="13">
        <f>J76+J79+J82+J85</f>
        <v>0</v>
      </c>
      <c r="K61" s="13">
        <f t="shared" si="2"/>
        <v>452260.2</v>
      </c>
      <c r="L61" s="13">
        <f>L76+L79+L82+L85</f>
        <v>0</v>
      </c>
      <c r="M61" s="78">
        <f t="shared" si="3"/>
        <v>452260.2</v>
      </c>
      <c r="N61" s="13">
        <f>N76+N79+N82+N85</f>
        <v>542015.6</v>
      </c>
      <c r="O61" s="13">
        <f>O76+O79+O82+O85</f>
        <v>0</v>
      </c>
      <c r="P61" s="13">
        <f t="shared" si="4"/>
        <v>542015.6</v>
      </c>
      <c r="Q61" s="13">
        <f>Q76+Q79+Q82+Q85</f>
        <v>0</v>
      </c>
      <c r="R61" s="78">
        <f t="shared" si="5"/>
        <v>542015.6</v>
      </c>
      <c r="U61" s="23"/>
    </row>
    <row r="62" spans="1:21" x14ac:dyDescent="0.35">
      <c r="A62" s="74"/>
      <c r="B62" s="81" t="s">
        <v>56</v>
      </c>
      <c r="C62" s="87" t="s">
        <v>16</v>
      </c>
      <c r="D62" s="12">
        <f>D86</f>
        <v>217796.3</v>
      </c>
      <c r="E62" s="12">
        <f>E86</f>
        <v>0</v>
      </c>
      <c r="F62" s="13">
        <f t="shared" si="0"/>
        <v>217796.3</v>
      </c>
      <c r="G62" s="13">
        <f>G86</f>
        <v>0</v>
      </c>
      <c r="H62" s="78">
        <f t="shared" si="1"/>
        <v>217796.3</v>
      </c>
      <c r="I62" s="13">
        <f>I86</f>
        <v>218954.2</v>
      </c>
      <c r="J62" s="13">
        <f>J86</f>
        <v>0</v>
      </c>
      <c r="K62" s="13">
        <f t="shared" si="2"/>
        <v>218954.2</v>
      </c>
      <c r="L62" s="13">
        <f>L86</f>
        <v>0</v>
      </c>
      <c r="M62" s="78">
        <f t="shared" si="3"/>
        <v>218954.2</v>
      </c>
      <c r="N62" s="13">
        <f>N86</f>
        <v>218954.2</v>
      </c>
      <c r="O62" s="13">
        <f>O86</f>
        <v>0</v>
      </c>
      <c r="P62" s="13">
        <f t="shared" si="4"/>
        <v>218954.2</v>
      </c>
      <c r="Q62" s="13">
        <f>Q86</f>
        <v>0</v>
      </c>
      <c r="R62" s="78">
        <f t="shared" si="5"/>
        <v>218954.2</v>
      </c>
      <c r="U62" s="23"/>
    </row>
    <row r="63" spans="1:21" ht="54" x14ac:dyDescent="0.35">
      <c r="A63" s="74" t="s">
        <v>52</v>
      </c>
      <c r="B63" s="81" t="s">
        <v>57</v>
      </c>
      <c r="C63" s="83" t="s">
        <v>24</v>
      </c>
      <c r="D63" s="12">
        <v>96899.3</v>
      </c>
      <c r="E63" s="12"/>
      <c r="F63" s="13">
        <f t="shared" si="0"/>
        <v>96899.3</v>
      </c>
      <c r="G63" s="13"/>
      <c r="H63" s="78">
        <f t="shared" si="1"/>
        <v>96899.3</v>
      </c>
      <c r="I63" s="13">
        <v>301615.5</v>
      </c>
      <c r="J63" s="13"/>
      <c r="K63" s="13">
        <f t="shared" si="2"/>
        <v>301615.5</v>
      </c>
      <c r="L63" s="13"/>
      <c r="M63" s="78">
        <f t="shared" si="3"/>
        <v>301615.5</v>
      </c>
      <c r="N63" s="13">
        <v>0</v>
      </c>
      <c r="O63" s="13"/>
      <c r="P63" s="13">
        <f t="shared" si="4"/>
        <v>0</v>
      </c>
      <c r="Q63" s="13"/>
      <c r="R63" s="78">
        <f t="shared" si="5"/>
        <v>0</v>
      </c>
      <c r="S63" s="3" t="s">
        <v>58</v>
      </c>
      <c r="U63" s="23"/>
    </row>
    <row r="64" spans="1:21" ht="54" x14ac:dyDescent="0.35">
      <c r="A64" s="74" t="s">
        <v>59</v>
      </c>
      <c r="B64" s="81" t="s">
        <v>60</v>
      </c>
      <c r="C64" s="83" t="s">
        <v>24</v>
      </c>
      <c r="D64" s="12">
        <v>23507.200000000001</v>
      </c>
      <c r="E64" s="12"/>
      <c r="F64" s="13">
        <f t="shared" si="0"/>
        <v>23507.200000000001</v>
      </c>
      <c r="G64" s="13"/>
      <c r="H64" s="78">
        <f t="shared" si="1"/>
        <v>23507.200000000001</v>
      </c>
      <c r="I64" s="13">
        <v>50000</v>
      </c>
      <c r="J64" s="13"/>
      <c r="K64" s="13">
        <f t="shared" si="2"/>
        <v>50000</v>
      </c>
      <c r="L64" s="13"/>
      <c r="M64" s="78">
        <f t="shared" si="3"/>
        <v>50000</v>
      </c>
      <c r="N64" s="13">
        <v>0</v>
      </c>
      <c r="O64" s="13"/>
      <c r="P64" s="13">
        <f t="shared" si="4"/>
        <v>0</v>
      </c>
      <c r="Q64" s="13"/>
      <c r="R64" s="78">
        <f t="shared" si="5"/>
        <v>0</v>
      </c>
      <c r="S64" s="3" t="s">
        <v>61</v>
      </c>
      <c r="U64" s="23"/>
    </row>
    <row r="65" spans="1:38" ht="54" x14ac:dyDescent="0.35">
      <c r="A65" s="74" t="s">
        <v>62</v>
      </c>
      <c r="B65" s="81" t="s">
        <v>63</v>
      </c>
      <c r="C65" s="83" t="s">
        <v>24</v>
      </c>
      <c r="D65" s="12">
        <v>80000</v>
      </c>
      <c r="E65" s="12"/>
      <c r="F65" s="13">
        <f t="shared" si="0"/>
        <v>80000</v>
      </c>
      <c r="G65" s="13"/>
      <c r="H65" s="78">
        <f t="shared" si="1"/>
        <v>80000</v>
      </c>
      <c r="I65" s="13">
        <v>100530.1</v>
      </c>
      <c r="J65" s="13"/>
      <c r="K65" s="13">
        <f t="shared" si="2"/>
        <v>100530.1</v>
      </c>
      <c r="L65" s="13"/>
      <c r="M65" s="78">
        <f t="shared" si="3"/>
        <v>100530.1</v>
      </c>
      <c r="N65" s="13">
        <v>118578.5</v>
      </c>
      <c r="O65" s="13"/>
      <c r="P65" s="13">
        <f t="shared" si="4"/>
        <v>118578.5</v>
      </c>
      <c r="Q65" s="13"/>
      <c r="R65" s="78">
        <f t="shared" si="5"/>
        <v>118578.5</v>
      </c>
      <c r="S65" s="3" t="s">
        <v>64</v>
      </c>
      <c r="U65" s="23"/>
    </row>
    <row r="66" spans="1:38" ht="54" x14ac:dyDescent="0.35">
      <c r="A66" s="74" t="s">
        <v>65</v>
      </c>
      <c r="B66" s="81" t="s">
        <v>66</v>
      </c>
      <c r="C66" s="83" t="s">
        <v>24</v>
      </c>
      <c r="D66" s="12">
        <v>43764.3</v>
      </c>
      <c r="E66" s="12"/>
      <c r="F66" s="13">
        <f t="shared" si="0"/>
        <v>43764.3</v>
      </c>
      <c r="G66" s="13"/>
      <c r="H66" s="78">
        <f t="shared" si="1"/>
        <v>43764.3</v>
      </c>
      <c r="I66" s="13">
        <v>0</v>
      </c>
      <c r="J66" s="13"/>
      <c r="K66" s="13">
        <f t="shared" si="2"/>
        <v>0</v>
      </c>
      <c r="L66" s="13"/>
      <c r="M66" s="78">
        <f t="shared" si="3"/>
        <v>0</v>
      </c>
      <c r="N66" s="13">
        <v>0</v>
      </c>
      <c r="O66" s="13"/>
      <c r="P66" s="13">
        <f t="shared" si="4"/>
        <v>0</v>
      </c>
      <c r="Q66" s="13"/>
      <c r="R66" s="78">
        <f t="shared" si="5"/>
        <v>0</v>
      </c>
      <c r="S66" s="3" t="s">
        <v>67</v>
      </c>
      <c r="U66" s="23"/>
    </row>
    <row r="67" spans="1:38" ht="54" x14ac:dyDescent="0.35">
      <c r="A67" s="74" t="s">
        <v>68</v>
      </c>
      <c r="B67" s="81" t="s">
        <v>69</v>
      </c>
      <c r="C67" s="83" t="s">
        <v>24</v>
      </c>
      <c r="D67" s="12">
        <v>4784.2999999999993</v>
      </c>
      <c r="E67" s="12"/>
      <c r="F67" s="13">
        <f t="shared" si="0"/>
        <v>4784.2999999999993</v>
      </c>
      <c r="G67" s="13"/>
      <c r="H67" s="78">
        <f t="shared" si="1"/>
        <v>4784.2999999999993</v>
      </c>
      <c r="I67" s="13">
        <v>0</v>
      </c>
      <c r="J67" s="13"/>
      <c r="K67" s="13">
        <f t="shared" si="2"/>
        <v>0</v>
      </c>
      <c r="L67" s="13"/>
      <c r="M67" s="78">
        <f t="shared" si="3"/>
        <v>0</v>
      </c>
      <c r="N67" s="13">
        <v>0</v>
      </c>
      <c r="O67" s="13"/>
      <c r="P67" s="13">
        <f t="shared" si="4"/>
        <v>0</v>
      </c>
      <c r="Q67" s="13"/>
      <c r="R67" s="78">
        <f t="shared" si="5"/>
        <v>0</v>
      </c>
      <c r="S67" s="3" t="s">
        <v>70</v>
      </c>
      <c r="U67" s="23"/>
    </row>
    <row r="68" spans="1:38" ht="54" x14ac:dyDescent="0.35">
      <c r="A68" s="74" t="s">
        <v>71</v>
      </c>
      <c r="B68" s="81" t="s">
        <v>72</v>
      </c>
      <c r="C68" s="83" t="s">
        <v>24</v>
      </c>
      <c r="D68" s="12">
        <v>26891</v>
      </c>
      <c r="E68" s="12"/>
      <c r="F68" s="13">
        <f t="shared" si="0"/>
        <v>26891</v>
      </c>
      <c r="G68" s="13"/>
      <c r="H68" s="78">
        <f t="shared" si="1"/>
        <v>26891</v>
      </c>
      <c r="I68" s="13">
        <v>0</v>
      </c>
      <c r="J68" s="13"/>
      <c r="K68" s="13">
        <f t="shared" si="2"/>
        <v>0</v>
      </c>
      <c r="L68" s="13"/>
      <c r="M68" s="78">
        <f t="shared" si="3"/>
        <v>0</v>
      </c>
      <c r="N68" s="13">
        <v>0</v>
      </c>
      <c r="O68" s="13"/>
      <c r="P68" s="13">
        <f t="shared" si="4"/>
        <v>0</v>
      </c>
      <c r="Q68" s="13"/>
      <c r="R68" s="78">
        <f t="shared" si="5"/>
        <v>0</v>
      </c>
      <c r="S68" s="3" t="s">
        <v>73</v>
      </c>
      <c r="U68" s="23"/>
    </row>
    <row r="69" spans="1:38" ht="72" x14ac:dyDescent="0.35">
      <c r="A69" s="74" t="s">
        <v>74</v>
      </c>
      <c r="B69" s="81" t="s">
        <v>75</v>
      </c>
      <c r="C69" s="83" t="s">
        <v>76</v>
      </c>
      <c r="D69" s="12">
        <v>8990</v>
      </c>
      <c r="E69" s="12"/>
      <c r="F69" s="13">
        <f t="shared" si="0"/>
        <v>8990</v>
      </c>
      <c r="G69" s="13"/>
      <c r="H69" s="78">
        <f t="shared" si="1"/>
        <v>8990</v>
      </c>
      <c r="I69" s="13">
        <v>0</v>
      </c>
      <c r="J69" s="13"/>
      <c r="K69" s="13">
        <f t="shared" si="2"/>
        <v>0</v>
      </c>
      <c r="L69" s="13"/>
      <c r="M69" s="78">
        <f t="shared" si="3"/>
        <v>0</v>
      </c>
      <c r="N69" s="13">
        <v>0</v>
      </c>
      <c r="O69" s="13"/>
      <c r="P69" s="13">
        <f t="shared" si="4"/>
        <v>0</v>
      </c>
      <c r="Q69" s="13"/>
      <c r="R69" s="78">
        <f t="shared" si="5"/>
        <v>0</v>
      </c>
      <c r="S69" s="3" t="s">
        <v>77</v>
      </c>
      <c r="U69" s="23"/>
    </row>
    <row r="70" spans="1:38" ht="72" x14ac:dyDescent="0.35">
      <c r="A70" s="74" t="s">
        <v>78</v>
      </c>
      <c r="B70" s="85" t="s">
        <v>79</v>
      </c>
      <c r="C70" s="83" t="s">
        <v>76</v>
      </c>
      <c r="D70" s="12">
        <v>9201</v>
      </c>
      <c r="E70" s="12"/>
      <c r="F70" s="13">
        <f t="shared" si="0"/>
        <v>9201</v>
      </c>
      <c r="G70" s="13"/>
      <c r="H70" s="78">
        <f t="shared" si="1"/>
        <v>9201</v>
      </c>
      <c r="I70" s="13">
        <v>0</v>
      </c>
      <c r="J70" s="13"/>
      <c r="K70" s="13">
        <f t="shared" si="2"/>
        <v>0</v>
      </c>
      <c r="L70" s="13"/>
      <c r="M70" s="78">
        <f t="shared" si="3"/>
        <v>0</v>
      </c>
      <c r="N70" s="13">
        <v>0</v>
      </c>
      <c r="O70" s="13"/>
      <c r="P70" s="13">
        <f t="shared" si="4"/>
        <v>0</v>
      </c>
      <c r="Q70" s="13"/>
      <c r="R70" s="78">
        <f t="shared" si="5"/>
        <v>0</v>
      </c>
      <c r="S70" s="3" t="s">
        <v>80</v>
      </c>
      <c r="U70" s="23"/>
    </row>
    <row r="71" spans="1:38" ht="54" x14ac:dyDescent="0.35">
      <c r="A71" s="74" t="s">
        <v>81</v>
      </c>
      <c r="B71" s="81" t="s">
        <v>82</v>
      </c>
      <c r="C71" s="83" t="s">
        <v>24</v>
      </c>
      <c r="D71" s="12">
        <v>4000</v>
      </c>
      <c r="E71" s="12"/>
      <c r="F71" s="13">
        <f t="shared" si="0"/>
        <v>4000</v>
      </c>
      <c r="G71" s="13"/>
      <c r="H71" s="78">
        <f t="shared" si="1"/>
        <v>4000</v>
      </c>
      <c r="I71" s="13">
        <v>34485.800000000003</v>
      </c>
      <c r="J71" s="13"/>
      <c r="K71" s="13">
        <f t="shared" si="2"/>
        <v>34485.800000000003</v>
      </c>
      <c r="L71" s="13"/>
      <c r="M71" s="78">
        <f t="shared" si="3"/>
        <v>34485.800000000003</v>
      </c>
      <c r="N71" s="13">
        <v>0</v>
      </c>
      <c r="O71" s="13"/>
      <c r="P71" s="13">
        <f t="shared" si="4"/>
        <v>0</v>
      </c>
      <c r="Q71" s="13"/>
      <c r="R71" s="78">
        <f t="shared" si="5"/>
        <v>0</v>
      </c>
      <c r="S71" s="3" t="s">
        <v>83</v>
      </c>
      <c r="U71" s="23"/>
    </row>
    <row r="72" spans="1:38" ht="54" x14ac:dyDescent="0.35">
      <c r="A72" s="74" t="s">
        <v>84</v>
      </c>
      <c r="B72" s="81" t="s">
        <v>85</v>
      </c>
      <c r="C72" s="83" t="s">
        <v>24</v>
      </c>
      <c r="D72" s="12">
        <f>6000+246.4</f>
        <v>6246.4</v>
      </c>
      <c r="E72" s="12"/>
      <c r="F72" s="13">
        <f t="shared" si="0"/>
        <v>6246.4</v>
      </c>
      <c r="G72" s="13"/>
      <c r="H72" s="78">
        <f t="shared" si="1"/>
        <v>6246.4</v>
      </c>
      <c r="I72" s="13">
        <v>36771.4</v>
      </c>
      <c r="J72" s="13"/>
      <c r="K72" s="13">
        <f t="shared" si="2"/>
        <v>36771.4</v>
      </c>
      <c r="L72" s="13"/>
      <c r="M72" s="78">
        <f t="shared" si="3"/>
        <v>36771.4</v>
      </c>
      <c r="N72" s="13">
        <v>0</v>
      </c>
      <c r="O72" s="13"/>
      <c r="P72" s="13">
        <f t="shared" si="4"/>
        <v>0</v>
      </c>
      <c r="Q72" s="13"/>
      <c r="R72" s="78">
        <f t="shared" si="5"/>
        <v>0</v>
      </c>
      <c r="S72" s="3" t="s">
        <v>86</v>
      </c>
      <c r="U72" s="23"/>
    </row>
    <row r="73" spans="1:38" ht="54" x14ac:dyDescent="0.35">
      <c r="A73" s="74" t="s">
        <v>87</v>
      </c>
      <c r="B73" s="81" t="s">
        <v>88</v>
      </c>
      <c r="C73" s="83" t="s">
        <v>89</v>
      </c>
      <c r="D73" s="12">
        <f>D75+D76</f>
        <v>895059.2</v>
      </c>
      <c r="E73" s="12">
        <f>E75+E76</f>
        <v>0</v>
      </c>
      <c r="F73" s="13">
        <f t="shared" si="0"/>
        <v>895059.2</v>
      </c>
      <c r="G73" s="57">
        <f>G75+G76</f>
        <v>374498.99364000006</v>
      </c>
      <c r="H73" s="78">
        <f t="shared" si="1"/>
        <v>1269558.19364</v>
      </c>
      <c r="I73" s="13">
        <f>I75+I76</f>
        <v>800000</v>
      </c>
      <c r="J73" s="13">
        <f>J75+J76</f>
        <v>0</v>
      </c>
      <c r="K73" s="13">
        <f t="shared" si="2"/>
        <v>800000</v>
      </c>
      <c r="L73" s="57">
        <f>L75+L76</f>
        <v>0</v>
      </c>
      <c r="M73" s="78">
        <f t="shared" si="3"/>
        <v>800000</v>
      </c>
      <c r="N73" s="13">
        <f>N75+N76</f>
        <v>800000</v>
      </c>
      <c r="O73" s="13">
        <f>O75+O76</f>
        <v>0</v>
      </c>
      <c r="P73" s="13">
        <f t="shared" si="4"/>
        <v>800000</v>
      </c>
      <c r="Q73" s="13">
        <f>Q75+Q76</f>
        <v>-231023.29</v>
      </c>
      <c r="R73" s="78">
        <f t="shared" si="5"/>
        <v>568976.71</v>
      </c>
      <c r="U73" s="23"/>
    </row>
    <row r="74" spans="1:38" x14ac:dyDescent="0.35">
      <c r="A74" s="74"/>
      <c r="B74" s="85" t="s">
        <v>17</v>
      </c>
      <c r="C74" s="88"/>
      <c r="D74" s="12"/>
      <c r="E74" s="12"/>
      <c r="F74" s="13"/>
      <c r="G74" s="13"/>
      <c r="H74" s="78"/>
      <c r="I74" s="13"/>
      <c r="J74" s="13"/>
      <c r="K74" s="13"/>
      <c r="L74" s="13"/>
      <c r="M74" s="78"/>
      <c r="N74" s="13"/>
      <c r="O74" s="13"/>
      <c r="P74" s="13"/>
      <c r="Q74" s="13"/>
      <c r="R74" s="78"/>
      <c r="U74" s="23"/>
    </row>
    <row r="75" spans="1:38" s="58" customFormat="1" ht="18.600000000000001" hidden="1" customHeight="1" x14ac:dyDescent="0.35">
      <c r="A75" s="59"/>
      <c r="B75" s="60" t="s">
        <v>18</v>
      </c>
      <c r="C75" s="61"/>
      <c r="D75" s="27">
        <f>600000</f>
        <v>600000</v>
      </c>
      <c r="E75" s="28"/>
      <c r="F75" s="27">
        <f t="shared" si="0"/>
        <v>600000</v>
      </c>
      <c r="G75" s="62">
        <f>231023.29+16916.26938+85702.6887-85702.689+87800.089+38759.34556</f>
        <v>374498.99364000006</v>
      </c>
      <c r="H75" s="63">
        <f t="shared" si="1"/>
        <v>974498.99364</v>
      </c>
      <c r="I75" s="30">
        <f>800000</f>
        <v>800000</v>
      </c>
      <c r="J75" s="29"/>
      <c r="K75" s="30">
        <f t="shared" si="2"/>
        <v>800000</v>
      </c>
      <c r="L75" s="62"/>
      <c r="M75" s="63">
        <f t="shared" si="3"/>
        <v>800000</v>
      </c>
      <c r="N75" s="30">
        <f>800000</f>
        <v>800000</v>
      </c>
      <c r="O75" s="29"/>
      <c r="P75" s="30">
        <f t="shared" si="4"/>
        <v>800000</v>
      </c>
      <c r="Q75" s="29">
        <v>-231023.29</v>
      </c>
      <c r="R75" s="63">
        <f t="shared" si="5"/>
        <v>568976.71</v>
      </c>
      <c r="S75" s="31" t="s">
        <v>90</v>
      </c>
      <c r="T75" s="32" t="s">
        <v>19</v>
      </c>
      <c r="U75" s="33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</row>
    <row r="76" spans="1:38" x14ac:dyDescent="0.35">
      <c r="A76" s="74"/>
      <c r="B76" s="81" t="s">
        <v>20</v>
      </c>
      <c r="C76" s="87" t="s">
        <v>16</v>
      </c>
      <c r="D76" s="12">
        <f>248115.7+46943.5</f>
        <v>295059.20000000001</v>
      </c>
      <c r="E76" s="12"/>
      <c r="F76" s="13">
        <f t="shared" si="0"/>
        <v>295059.20000000001</v>
      </c>
      <c r="G76" s="13"/>
      <c r="H76" s="78">
        <f t="shared" si="1"/>
        <v>295059.20000000001</v>
      </c>
      <c r="I76" s="13">
        <v>0</v>
      </c>
      <c r="J76" s="13"/>
      <c r="K76" s="13">
        <f t="shared" si="2"/>
        <v>0</v>
      </c>
      <c r="L76" s="13"/>
      <c r="M76" s="78">
        <f t="shared" si="3"/>
        <v>0</v>
      </c>
      <c r="N76" s="13">
        <v>0</v>
      </c>
      <c r="O76" s="13"/>
      <c r="P76" s="13">
        <f t="shared" si="4"/>
        <v>0</v>
      </c>
      <c r="Q76" s="13"/>
      <c r="R76" s="78">
        <f t="shared" si="5"/>
        <v>0</v>
      </c>
      <c r="S76" s="3" t="s">
        <v>91</v>
      </c>
      <c r="U76" s="23"/>
    </row>
    <row r="77" spans="1:38" ht="72" x14ac:dyDescent="0.35">
      <c r="A77" s="74" t="s">
        <v>92</v>
      </c>
      <c r="B77" s="81" t="s">
        <v>93</v>
      </c>
      <c r="C77" s="83" t="s">
        <v>24</v>
      </c>
      <c r="D77" s="12">
        <f>D79</f>
        <v>152958.39999999999</v>
      </c>
      <c r="E77" s="12">
        <f>E79</f>
        <v>0</v>
      </c>
      <c r="F77" s="13">
        <f t="shared" si="0"/>
        <v>152958.39999999999</v>
      </c>
      <c r="G77" s="13">
        <f>G79</f>
        <v>0</v>
      </c>
      <c r="H77" s="78">
        <f t="shared" si="1"/>
        <v>152958.39999999999</v>
      </c>
      <c r="I77" s="13">
        <f>I79</f>
        <v>0</v>
      </c>
      <c r="J77" s="13">
        <f>J79</f>
        <v>0</v>
      </c>
      <c r="K77" s="13">
        <f t="shared" si="2"/>
        <v>0</v>
      </c>
      <c r="L77" s="13">
        <f>L79</f>
        <v>0</v>
      </c>
      <c r="M77" s="78">
        <f t="shared" si="3"/>
        <v>0</v>
      </c>
      <c r="N77" s="13">
        <f>N79</f>
        <v>0</v>
      </c>
      <c r="O77" s="13">
        <f>O79</f>
        <v>0</v>
      </c>
      <c r="P77" s="13">
        <f t="shared" si="4"/>
        <v>0</v>
      </c>
      <c r="Q77" s="13">
        <f>Q79</f>
        <v>0</v>
      </c>
      <c r="R77" s="78">
        <f t="shared" si="5"/>
        <v>0</v>
      </c>
      <c r="U77" s="23"/>
    </row>
    <row r="78" spans="1:38" x14ac:dyDescent="0.35">
      <c r="A78" s="74"/>
      <c r="B78" s="85" t="s">
        <v>17</v>
      </c>
      <c r="C78" s="88"/>
      <c r="D78" s="12"/>
      <c r="E78" s="12"/>
      <c r="F78" s="13"/>
      <c r="G78" s="13"/>
      <c r="H78" s="78"/>
      <c r="I78" s="13"/>
      <c r="J78" s="13"/>
      <c r="K78" s="13"/>
      <c r="L78" s="13"/>
      <c r="M78" s="78"/>
      <c r="N78" s="13"/>
      <c r="O78" s="13"/>
      <c r="P78" s="13"/>
      <c r="Q78" s="13"/>
      <c r="R78" s="78"/>
      <c r="U78" s="23"/>
    </row>
    <row r="79" spans="1:38" x14ac:dyDescent="0.35">
      <c r="A79" s="74"/>
      <c r="B79" s="81" t="s">
        <v>20</v>
      </c>
      <c r="C79" s="87" t="s">
        <v>16</v>
      </c>
      <c r="D79" s="12">
        <f>199901.9-46943.5</f>
        <v>152958.39999999999</v>
      </c>
      <c r="E79" s="12"/>
      <c r="F79" s="13">
        <f t="shared" si="0"/>
        <v>152958.39999999999</v>
      </c>
      <c r="G79" s="13"/>
      <c r="H79" s="78">
        <f t="shared" si="1"/>
        <v>152958.39999999999</v>
      </c>
      <c r="I79" s="13">
        <v>0</v>
      </c>
      <c r="J79" s="13"/>
      <c r="K79" s="13">
        <f t="shared" si="2"/>
        <v>0</v>
      </c>
      <c r="L79" s="13"/>
      <c r="M79" s="78">
        <f t="shared" si="3"/>
        <v>0</v>
      </c>
      <c r="N79" s="13">
        <v>0</v>
      </c>
      <c r="O79" s="13"/>
      <c r="P79" s="13">
        <f t="shared" si="4"/>
        <v>0</v>
      </c>
      <c r="Q79" s="13"/>
      <c r="R79" s="78">
        <f t="shared" si="5"/>
        <v>0</v>
      </c>
      <c r="S79" s="3" t="s">
        <v>91</v>
      </c>
      <c r="U79" s="23"/>
    </row>
    <row r="80" spans="1:38" ht="108" x14ac:dyDescent="0.35">
      <c r="A80" s="74" t="s">
        <v>94</v>
      </c>
      <c r="B80" s="81" t="s">
        <v>95</v>
      </c>
      <c r="C80" s="83" t="s">
        <v>89</v>
      </c>
      <c r="D80" s="12">
        <f>D82</f>
        <v>314478.40000000002</v>
      </c>
      <c r="E80" s="12">
        <f>E82</f>
        <v>0</v>
      </c>
      <c r="F80" s="13">
        <f t="shared" si="0"/>
        <v>314478.40000000002</v>
      </c>
      <c r="G80" s="13">
        <f>G82</f>
        <v>0</v>
      </c>
      <c r="H80" s="78">
        <f t="shared" si="1"/>
        <v>314478.40000000002</v>
      </c>
      <c r="I80" s="13">
        <f>I82</f>
        <v>379275.5</v>
      </c>
      <c r="J80" s="13">
        <f>J82</f>
        <v>0</v>
      </c>
      <c r="K80" s="13">
        <f t="shared" si="2"/>
        <v>379275.5</v>
      </c>
      <c r="L80" s="13">
        <f>L82</f>
        <v>0</v>
      </c>
      <c r="M80" s="78">
        <f t="shared" si="3"/>
        <v>379275.5</v>
      </c>
      <c r="N80" s="13">
        <f>N82</f>
        <v>469030.9</v>
      </c>
      <c r="O80" s="13">
        <f>O82</f>
        <v>0</v>
      </c>
      <c r="P80" s="13">
        <f t="shared" si="4"/>
        <v>469030.9</v>
      </c>
      <c r="Q80" s="13">
        <f>Q82</f>
        <v>0</v>
      </c>
      <c r="R80" s="78">
        <f t="shared" si="5"/>
        <v>469030.9</v>
      </c>
      <c r="U80" s="23"/>
    </row>
    <row r="81" spans="1:21" x14ac:dyDescent="0.35">
      <c r="A81" s="74"/>
      <c r="B81" s="81" t="s">
        <v>17</v>
      </c>
      <c r="C81" s="88"/>
      <c r="D81" s="12"/>
      <c r="E81" s="12"/>
      <c r="F81" s="13"/>
      <c r="G81" s="13"/>
      <c r="H81" s="78"/>
      <c r="I81" s="13"/>
      <c r="J81" s="13"/>
      <c r="K81" s="13"/>
      <c r="L81" s="13"/>
      <c r="M81" s="78"/>
      <c r="N81" s="13"/>
      <c r="O81" s="13"/>
      <c r="P81" s="13"/>
      <c r="Q81" s="13"/>
      <c r="R81" s="78"/>
      <c r="U81" s="23"/>
    </row>
    <row r="82" spans="1:21" x14ac:dyDescent="0.35">
      <c r="A82" s="74"/>
      <c r="B82" s="81" t="s">
        <v>20</v>
      </c>
      <c r="C82" s="87" t="s">
        <v>16</v>
      </c>
      <c r="D82" s="12">
        <v>314478.40000000002</v>
      </c>
      <c r="E82" s="12"/>
      <c r="F82" s="13">
        <f t="shared" si="0"/>
        <v>314478.40000000002</v>
      </c>
      <c r="G82" s="13"/>
      <c r="H82" s="78">
        <f t="shared" si="1"/>
        <v>314478.40000000002</v>
      </c>
      <c r="I82" s="13">
        <v>379275.5</v>
      </c>
      <c r="J82" s="13"/>
      <c r="K82" s="13">
        <f t="shared" si="2"/>
        <v>379275.5</v>
      </c>
      <c r="L82" s="13"/>
      <c r="M82" s="78">
        <f t="shared" si="3"/>
        <v>379275.5</v>
      </c>
      <c r="N82" s="13">
        <v>469030.9</v>
      </c>
      <c r="O82" s="13"/>
      <c r="P82" s="13">
        <f t="shared" si="4"/>
        <v>469030.9</v>
      </c>
      <c r="Q82" s="13"/>
      <c r="R82" s="78">
        <f t="shared" si="5"/>
        <v>469030.9</v>
      </c>
      <c r="S82" s="3" t="s">
        <v>96</v>
      </c>
      <c r="U82" s="23"/>
    </row>
    <row r="83" spans="1:21" ht="54" x14ac:dyDescent="0.35">
      <c r="A83" s="74" t="s">
        <v>97</v>
      </c>
      <c r="B83" s="81" t="s">
        <v>98</v>
      </c>
      <c r="C83" s="83" t="s">
        <v>89</v>
      </c>
      <c r="D83" s="12">
        <f>D85+D86</f>
        <v>290395</v>
      </c>
      <c r="E83" s="12">
        <f>E85+E86</f>
        <v>0</v>
      </c>
      <c r="F83" s="13">
        <f t="shared" si="0"/>
        <v>290395</v>
      </c>
      <c r="G83" s="13">
        <f>G85+G86</f>
        <v>0</v>
      </c>
      <c r="H83" s="78">
        <f t="shared" si="1"/>
        <v>290395</v>
      </c>
      <c r="I83" s="13">
        <f>I85+I86</f>
        <v>291938.90000000002</v>
      </c>
      <c r="J83" s="13">
        <f>J85+J86</f>
        <v>0</v>
      </c>
      <c r="K83" s="13">
        <f t="shared" si="2"/>
        <v>291938.90000000002</v>
      </c>
      <c r="L83" s="13">
        <f>L85+L86</f>
        <v>0</v>
      </c>
      <c r="M83" s="78">
        <f t="shared" si="3"/>
        <v>291938.90000000002</v>
      </c>
      <c r="N83" s="13">
        <f>N85+N86</f>
        <v>291938.90000000002</v>
      </c>
      <c r="O83" s="13">
        <f>O85+O86</f>
        <v>0</v>
      </c>
      <c r="P83" s="13">
        <f t="shared" si="4"/>
        <v>291938.90000000002</v>
      </c>
      <c r="Q83" s="13">
        <f>Q85+Q86</f>
        <v>0</v>
      </c>
      <c r="R83" s="78">
        <f t="shared" si="5"/>
        <v>291938.90000000002</v>
      </c>
      <c r="U83" s="23"/>
    </row>
    <row r="84" spans="1:21" x14ac:dyDescent="0.35">
      <c r="A84" s="74"/>
      <c r="B84" s="81" t="s">
        <v>17</v>
      </c>
      <c r="C84" s="88"/>
      <c r="D84" s="12"/>
      <c r="E84" s="12"/>
      <c r="F84" s="13"/>
      <c r="G84" s="13"/>
      <c r="H84" s="78"/>
      <c r="I84" s="13"/>
      <c r="J84" s="13"/>
      <c r="K84" s="13"/>
      <c r="L84" s="13"/>
      <c r="M84" s="78"/>
      <c r="N84" s="13"/>
      <c r="O84" s="13"/>
      <c r="P84" s="13"/>
      <c r="Q84" s="13"/>
      <c r="R84" s="78"/>
      <c r="U84" s="23"/>
    </row>
    <row r="85" spans="1:21" x14ac:dyDescent="0.35">
      <c r="A85" s="74"/>
      <c r="B85" s="81" t="s">
        <v>20</v>
      </c>
      <c r="C85" s="87" t="s">
        <v>16</v>
      </c>
      <c r="D85" s="12">
        <v>72598.7</v>
      </c>
      <c r="E85" s="12"/>
      <c r="F85" s="13">
        <f t="shared" ref="F85:F147" si="6">D85+E85</f>
        <v>72598.7</v>
      </c>
      <c r="G85" s="13"/>
      <c r="H85" s="78">
        <f t="shared" ref="H85:H127" si="7">F85+G85</f>
        <v>72598.7</v>
      </c>
      <c r="I85" s="13">
        <v>72984.7</v>
      </c>
      <c r="J85" s="13"/>
      <c r="K85" s="13">
        <f t="shared" ref="K85:K127" si="8">I85+J85</f>
        <v>72984.7</v>
      </c>
      <c r="L85" s="13"/>
      <c r="M85" s="78">
        <f t="shared" ref="M85:M127" si="9">K85+L85</f>
        <v>72984.7</v>
      </c>
      <c r="N85" s="13">
        <v>72984.7</v>
      </c>
      <c r="O85" s="13"/>
      <c r="P85" s="13">
        <f t="shared" ref="P85:P127" si="10">N85+O85</f>
        <v>72984.7</v>
      </c>
      <c r="Q85" s="13"/>
      <c r="R85" s="78">
        <f t="shared" ref="R85:R127" si="11">P85+Q85</f>
        <v>72984.7</v>
      </c>
      <c r="S85" s="3" t="s">
        <v>99</v>
      </c>
      <c r="U85" s="23"/>
    </row>
    <row r="86" spans="1:21" x14ac:dyDescent="0.35">
      <c r="A86" s="74"/>
      <c r="B86" s="81" t="s">
        <v>56</v>
      </c>
      <c r="C86" s="87" t="s">
        <v>16</v>
      </c>
      <c r="D86" s="12">
        <v>217796.3</v>
      </c>
      <c r="E86" s="12"/>
      <c r="F86" s="13">
        <f t="shared" si="6"/>
        <v>217796.3</v>
      </c>
      <c r="G86" s="13"/>
      <c r="H86" s="78">
        <f t="shared" si="7"/>
        <v>217796.3</v>
      </c>
      <c r="I86" s="13">
        <v>218954.2</v>
      </c>
      <c r="J86" s="13"/>
      <c r="K86" s="13">
        <f t="shared" si="8"/>
        <v>218954.2</v>
      </c>
      <c r="L86" s="13"/>
      <c r="M86" s="78">
        <f t="shared" si="9"/>
        <v>218954.2</v>
      </c>
      <c r="N86" s="13">
        <v>218954.2</v>
      </c>
      <c r="O86" s="13"/>
      <c r="P86" s="13">
        <f t="shared" si="10"/>
        <v>218954.2</v>
      </c>
      <c r="Q86" s="13"/>
      <c r="R86" s="78">
        <f t="shared" si="11"/>
        <v>218954.2</v>
      </c>
      <c r="S86" s="3" t="s">
        <v>99</v>
      </c>
      <c r="U86" s="23"/>
    </row>
    <row r="87" spans="1:21" ht="54" x14ac:dyDescent="0.35">
      <c r="A87" s="74" t="s">
        <v>100</v>
      </c>
      <c r="B87" s="81" t="s">
        <v>101</v>
      </c>
      <c r="C87" s="83" t="s">
        <v>24</v>
      </c>
      <c r="D87" s="12"/>
      <c r="E87" s="12"/>
      <c r="F87" s="13"/>
      <c r="G87" s="13">
        <v>52.44867</v>
      </c>
      <c r="H87" s="78">
        <f t="shared" si="7"/>
        <v>52.44867</v>
      </c>
      <c r="I87" s="13"/>
      <c r="J87" s="13"/>
      <c r="K87" s="13"/>
      <c r="L87" s="13">
        <v>0</v>
      </c>
      <c r="M87" s="78">
        <f t="shared" si="9"/>
        <v>0</v>
      </c>
      <c r="N87" s="13"/>
      <c r="O87" s="13"/>
      <c r="P87" s="13"/>
      <c r="Q87" s="13">
        <v>0</v>
      </c>
      <c r="R87" s="78">
        <f t="shared" si="11"/>
        <v>0</v>
      </c>
      <c r="S87" s="3" t="s">
        <v>102</v>
      </c>
      <c r="T87" s="1"/>
      <c r="U87" s="23"/>
    </row>
    <row r="88" spans="1:21" s="80" customFormat="1" ht="33.75" customHeight="1" x14ac:dyDescent="0.25">
      <c r="A88" s="71"/>
      <c r="B88" s="72" t="s">
        <v>103</v>
      </c>
      <c r="C88" s="73" t="s">
        <v>16</v>
      </c>
      <c r="D88" s="8">
        <f>D90+D89</f>
        <v>154441.5</v>
      </c>
      <c r="E88" s="8">
        <f>E90+E89</f>
        <v>-9784.9</v>
      </c>
      <c r="F88" s="9">
        <f t="shared" si="6"/>
        <v>144656.6</v>
      </c>
      <c r="G88" s="9">
        <f>G90+G89+G91</f>
        <v>13877.61233</v>
      </c>
      <c r="H88" s="77">
        <f t="shared" si="7"/>
        <v>158534.21233000001</v>
      </c>
      <c r="I88" s="9">
        <f>I90+I89</f>
        <v>0</v>
      </c>
      <c r="J88" s="9">
        <f>J90+J89</f>
        <v>0</v>
      </c>
      <c r="K88" s="9">
        <f t="shared" si="8"/>
        <v>0</v>
      </c>
      <c r="L88" s="9">
        <f>L90+L89+L91</f>
        <v>0</v>
      </c>
      <c r="M88" s="77">
        <f t="shared" si="9"/>
        <v>0</v>
      </c>
      <c r="N88" s="9">
        <f>N90+N89</f>
        <v>478982.8</v>
      </c>
      <c r="O88" s="9">
        <f>O90+O89</f>
        <v>0</v>
      </c>
      <c r="P88" s="9">
        <f t="shared" si="10"/>
        <v>478982.8</v>
      </c>
      <c r="Q88" s="9">
        <f>Q90+Q89+Q91</f>
        <v>0</v>
      </c>
      <c r="R88" s="77">
        <f t="shared" si="11"/>
        <v>478982.8</v>
      </c>
      <c r="S88" s="10"/>
      <c r="T88" s="11"/>
      <c r="U88" s="7"/>
    </row>
    <row r="89" spans="1:21" ht="54" x14ac:dyDescent="0.35">
      <c r="A89" s="74" t="s">
        <v>104</v>
      </c>
      <c r="B89" s="81" t="s">
        <v>105</v>
      </c>
      <c r="C89" s="83" t="s">
        <v>24</v>
      </c>
      <c r="D89" s="12">
        <v>144656.6</v>
      </c>
      <c r="E89" s="12"/>
      <c r="F89" s="13">
        <f t="shared" si="6"/>
        <v>144656.6</v>
      </c>
      <c r="G89" s="13">
        <v>217.61232999999999</v>
      </c>
      <c r="H89" s="78">
        <f t="shared" si="7"/>
        <v>144874.21233000001</v>
      </c>
      <c r="I89" s="13">
        <v>0</v>
      </c>
      <c r="J89" s="13"/>
      <c r="K89" s="13">
        <f t="shared" si="8"/>
        <v>0</v>
      </c>
      <c r="L89" s="13"/>
      <c r="M89" s="78">
        <f t="shared" si="9"/>
        <v>0</v>
      </c>
      <c r="N89" s="13">
        <v>0</v>
      </c>
      <c r="O89" s="13"/>
      <c r="P89" s="13">
        <f t="shared" si="10"/>
        <v>0</v>
      </c>
      <c r="Q89" s="13"/>
      <c r="R89" s="78">
        <f t="shared" si="11"/>
        <v>0</v>
      </c>
      <c r="S89" s="3" t="s">
        <v>106</v>
      </c>
      <c r="U89" s="23"/>
    </row>
    <row r="90" spans="1:21" ht="54" x14ac:dyDescent="0.35">
      <c r="A90" s="74" t="s">
        <v>107</v>
      </c>
      <c r="B90" s="75" t="s">
        <v>108</v>
      </c>
      <c r="C90" s="88" t="s">
        <v>109</v>
      </c>
      <c r="D90" s="12">
        <v>9784.9</v>
      </c>
      <c r="E90" s="12">
        <v>-9784.9</v>
      </c>
      <c r="F90" s="13">
        <f t="shared" si="6"/>
        <v>0</v>
      </c>
      <c r="G90" s="13"/>
      <c r="H90" s="78">
        <f t="shared" si="7"/>
        <v>0</v>
      </c>
      <c r="I90" s="13">
        <v>0</v>
      </c>
      <c r="J90" s="13"/>
      <c r="K90" s="13">
        <f t="shared" si="8"/>
        <v>0</v>
      </c>
      <c r="L90" s="13"/>
      <c r="M90" s="78">
        <f t="shared" si="9"/>
        <v>0</v>
      </c>
      <c r="N90" s="13">
        <v>478982.8</v>
      </c>
      <c r="O90" s="13"/>
      <c r="P90" s="13">
        <f t="shared" si="10"/>
        <v>478982.8</v>
      </c>
      <c r="Q90" s="13"/>
      <c r="R90" s="78">
        <f t="shared" si="11"/>
        <v>478982.8</v>
      </c>
      <c r="S90" s="3" t="s">
        <v>110</v>
      </c>
      <c r="U90" s="23"/>
    </row>
    <row r="91" spans="1:21" ht="72" x14ac:dyDescent="0.35">
      <c r="A91" s="74" t="s">
        <v>111</v>
      </c>
      <c r="B91" s="75" t="s">
        <v>112</v>
      </c>
      <c r="C91" s="88" t="s">
        <v>76</v>
      </c>
      <c r="D91" s="12"/>
      <c r="E91" s="12"/>
      <c r="F91" s="13"/>
      <c r="G91" s="13">
        <v>13660</v>
      </c>
      <c r="H91" s="78">
        <f t="shared" si="7"/>
        <v>13660</v>
      </c>
      <c r="I91" s="13"/>
      <c r="J91" s="13"/>
      <c r="K91" s="13"/>
      <c r="L91" s="13"/>
      <c r="M91" s="78">
        <f t="shared" si="9"/>
        <v>0</v>
      </c>
      <c r="N91" s="13"/>
      <c r="O91" s="13"/>
      <c r="P91" s="13"/>
      <c r="Q91" s="13"/>
      <c r="R91" s="78">
        <f t="shared" si="11"/>
        <v>0</v>
      </c>
      <c r="S91" s="3" t="s">
        <v>113</v>
      </c>
      <c r="U91" s="23"/>
    </row>
    <row r="92" spans="1:21" s="80" customFormat="1" ht="33.75" customHeight="1" x14ac:dyDescent="0.25">
      <c r="A92" s="71"/>
      <c r="B92" s="72" t="s">
        <v>114</v>
      </c>
      <c r="C92" s="73" t="s">
        <v>16</v>
      </c>
      <c r="D92" s="8">
        <f>D96+D100+D101+D102+D103+D104+D105+D106+D110</f>
        <v>866523.3</v>
      </c>
      <c r="E92" s="8">
        <f>E96+E100+E101+E102+E103+E104+E105+E106+E110</f>
        <v>-22851.5</v>
      </c>
      <c r="F92" s="9">
        <f t="shared" si="6"/>
        <v>843671.8</v>
      </c>
      <c r="G92" s="9">
        <f>G96+G100+G101+G102+G103+G104+G105+G106+G110+G114+G115+G116+G117+G118</f>
        <v>81570.321039999995</v>
      </c>
      <c r="H92" s="77">
        <f t="shared" si="7"/>
        <v>925242.12104</v>
      </c>
      <c r="I92" s="9">
        <f>I96+I100+I101+I102+I103+I104+I105+I106+I110</f>
        <v>521975.9</v>
      </c>
      <c r="J92" s="9">
        <f>J96+J100+J101+J102+J103+J104+J105+J106+J110</f>
        <v>-135.30000000000001</v>
      </c>
      <c r="K92" s="9">
        <f t="shared" si="8"/>
        <v>521840.60000000003</v>
      </c>
      <c r="L92" s="9">
        <f>L96+L100+L101+L102+L103+L104+L105+L106+L110+L114+L115+L116+L117+L118</f>
        <v>37768.828999999998</v>
      </c>
      <c r="M92" s="77">
        <f t="shared" si="9"/>
        <v>559609.429</v>
      </c>
      <c r="N92" s="9">
        <f>N96+N100+N101+N102+N103+N104+N105+N106+N110</f>
        <v>401690.6</v>
      </c>
      <c r="O92" s="9">
        <f>O96+O100+O101+O102+O103+O104+O105+O106+O110</f>
        <v>0</v>
      </c>
      <c r="P92" s="9">
        <f t="shared" si="10"/>
        <v>401690.6</v>
      </c>
      <c r="Q92" s="9">
        <f>Q96+Q100+Q101+Q102+Q103+Q104+Q105+Q106+Q110+Q114+Q115+Q116+Q117+Q118</f>
        <v>0</v>
      </c>
      <c r="R92" s="77">
        <f t="shared" si="11"/>
        <v>401690.6</v>
      </c>
      <c r="S92" s="10"/>
      <c r="T92" s="11"/>
      <c r="U92" s="7"/>
    </row>
    <row r="93" spans="1:21" x14ac:dyDescent="0.35">
      <c r="A93" s="74"/>
      <c r="B93" s="75" t="s">
        <v>17</v>
      </c>
      <c r="C93" s="84" t="s">
        <v>16</v>
      </c>
      <c r="D93" s="12"/>
      <c r="E93" s="12"/>
      <c r="F93" s="13"/>
      <c r="G93" s="13"/>
      <c r="H93" s="78"/>
      <c r="I93" s="13"/>
      <c r="J93" s="13"/>
      <c r="K93" s="13"/>
      <c r="L93" s="13"/>
      <c r="M93" s="78"/>
      <c r="N93" s="13"/>
      <c r="O93" s="13"/>
      <c r="P93" s="13"/>
      <c r="Q93" s="13"/>
      <c r="R93" s="78"/>
      <c r="U93" s="23"/>
    </row>
    <row r="94" spans="1:21" s="14" customFormat="1" hidden="1" x14ac:dyDescent="0.35">
      <c r="A94" s="15"/>
      <c r="B94" s="16" t="s">
        <v>18</v>
      </c>
      <c r="C94" s="42"/>
      <c r="D94" s="18">
        <f>D98+D100+D101+D102+D103+D104+D105+D108+D112</f>
        <v>747446.3</v>
      </c>
      <c r="E94" s="18">
        <f>E98+E100+E101+E102+E103+E104+E105+E108+E112</f>
        <v>-22851.5</v>
      </c>
      <c r="F94" s="18">
        <f t="shared" si="6"/>
        <v>724594.8</v>
      </c>
      <c r="G94" s="19">
        <f>G98+G100+G101+G102+G103+G104+G105+G108+G112+G114+G115+G116+G117+G118</f>
        <v>81570.321039999995</v>
      </c>
      <c r="H94" s="19">
        <f t="shared" si="7"/>
        <v>806165.12104</v>
      </c>
      <c r="I94" s="19">
        <f>I98+I100+I101+I102+I103+I104+I105+I108+I112</f>
        <v>491814.2</v>
      </c>
      <c r="J94" s="19">
        <f>J98+J100+J101+J102+J103+J104+J105+J108+J112</f>
        <v>-135.30000000000001</v>
      </c>
      <c r="K94" s="19">
        <f t="shared" si="8"/>
        <v>491678.9</v>
      </c>
      <c r="L94" s="19">
        <f>L98+L100+L101+L102+L103+L104+L105+L108+L112+L114+L115+L116+L117+L118</f>
        <v>37768.828999999998</v>
      </c>
      <c r="M94" s="19">
        <f t="shared" si="9"/>
        <v>529447.72900000005</v>
      </c>
      <c r="N94" s="19">
        <f>N98+N100+N101+N102+N103+N104+N105+N108+N112</f>
        <v>401690.6</v>
      </c>
      <c r="O94" s="19">
        <f>O98+O100+O101+O102+O103+O104+O105+O108+O112</f>
        <v>0</v>
      </c>
      <c r="P94" s="19">
        <f t="shared" si="10"/>
        <v>401690.6</v>
      </c>
      <c r="Q94" s="19">
        <f>Q98+Q100+Q101+Q102+Q103+Q104+Q105+Q108+Q112+Q114+Q115+Q116+Q117+Q118</f>
        <v>0</v>
      </c>
      <c r="R94" s="19">
        <f t="shared" si="11"/>
        <v>401690.6</v>
      </c>
      <c r="S94" s="20"/>
      <c r="T94" s="21" t="s">
        <v>19</v>
      </c>
      <c r="U94" s="22"/>
    </row>
    <row r="95" spans="1:21" x14ac:dyDescent="0.35">
      <c r="A95" s="74"/>
      <c r="B95" s="81" t="s">
        <v>115</v>
      </c>
      <c r="C95" s="84" t="s">
        <v>16</v>
      </c>
      <c r="D95" s="12">
        <f>D99+D109+D113</f>
        <v>119077</v>
      </c>
      <c r="E95" s="12">
        <f>E99+E109+E113</f>
        <v>0</v>
      </c>
      <c r="F95" s="13">
        <f t="shared" si="6"/>
        <v>119077</v>
      </c>
      <c r="G95" s="13">
        <f>G99+G109+G113</f>
        <v>0</v>
      </c>
      <c r="H95" s="78">
        <f t="shared" si="7"/>
        <v>119077</v>
      </c>
      <c r="I95" s="13">
        <f>I99+I109+I113</f>
        <v>30161.7</v>
      </c>
      <c r="J95" s="13">
        <f>J99+J109+J113</f>
        <v>0</v>
      </c>
      <c r="K95" s="13">
        <f t="shared" si="8"/>
        <v>30161.7</v>
      </c>
      <c r="L95" s="13">
        <f>L99+L109+L113</f>
        <v>0</v>
      </c>
      <c r="M95" s="78">
        <f t="shared" si="9"/>
        <v>30161.7</v>
      </c>
      <c r="N95" s="13">
        <f>N99+N109+N113</f>
        <v>0</v>
      </c>
      <c r="O95" s="13">
        <f>O99+O109+O113</f>
        <v>0</v>
      </c>
      <c r="P95" s="13">
        <f t="shared" si="10"/>
        <v>0</v>
      </c>
      <c r="Q95" s="13">
        <f>Q99+Q109+Q113</f>
        <v>0</v>
      </c>
      <c r="R95" s="78">
        <f t="shared" si="11"/>
        <v>0</v>
      </c>
      <c r="U95" s="23"/>
    </row>
    <row r="96" spans="1:21" ht="54" x14ac:dyDescent="0.35">
      <c r="A96" s="74" t="s">
        <v>116</v>
      </c>
      <c r="B96" s="81" t="s">
        <v>117</v>
      </c>
      <c r="C96" s="88" t="s">
        <v>109</v>
      </c>
      <c r="D96" s="12">
        <f>D98+D99</f>
        <v>0</v>
      </c>
      <c r="E96" s="12">
        <f>E98+E99</f>
        <v>0</v>
      </c>
      <c r="F96" s="13">
        <f t="shared" si="6"/>
        <v>0</v>
      </c>
      <c r="G96" s="13">
        <f>G98+G99</f>
        <v>0</v>
      </c>
      <c r="H96" s="78">
        <f t="shared" si="7"/>
        <v>0</v>
      </c>
      <c r="I96" s="13">
        <f>I98+I99</f>
        <v>40215.599999999999</v>
      </c>
      <c r="J96" s="13">
        <f>J98+J99</f>
        <v>0</v>
      </c>
      <c r="K96" s="13">
        <f t="shared" si="8"/>
        <v>40215.599999999999</v>
      </c>
      <c r="L96" s="13">
        <f>L98+L99</f>
        <v>0</v>
      </c>
      <c r="M96" s="78">
        <f t="shared" si="9"/>
        <v>40215.599999999999</v>
      </c>
      <c r="N96" s="13">
        <f>N98+N99</f>
        <v>0</v>
      </c>
      <c r="O96" s="13">
        <f>O98+O99</f>
        <v>0</v>
      </c>
      <c r="P96" s="13">
        <f t="shared" si="10"/>
        <v>0</v>
      </c>
      <c r="Q96" s="13">
        <f>Q98+Q99</f>
        <v>0</v>
      </c>
      <c r="R96" s="78">
        <f t="shared" si="11"/>
        <v>0</v>
      </c>
      <c r="U96" s="23"/>
    </row>
    <row r="97" spans="1:38" x14ac:dyDescent="0.35">
      <c r="A97" s="74"/>
      <c r="B97" s="81" t="s">
        <v>17</v>
      </c>
      <c r="C97" s="81"/>
      <c r="D97" s="12"/>
      <c r="E97" s="12"/>
      <c r="F97" s="13"/>
      <c r="G97" s="13"/>
      <c r="H97" s="78"/>
      <c r="I97" s="13"/>
      <c r="J97" s="13"/>
      <c r="K97" s="13"/>
      <c r="L97" s="13"/>
      <c r="M97" s="78"/>
      <c r="N97" s="13"/>
      <c r="O97" s="13"/>
      <c r="P97" s="13"/>
      <c r="Q97" s="13"/>
      <c r="R97" s="78"/>
      <c r="U97" s="23"/>
    </row>
    <row r="98" spans="1:38" s="24" customFormat="1" hidden="1" x14ac:dyDescent="0.35">
      <c r="A98" s="25"/>
      <c r="B98" s="26" t="s">
        <v>18</v>
      </c>
      <c r="C98" s="43"/>
      <c r="D98" s="27">
        <v>0</v>
      </c>
      <c r="E98" s="28"/>
      <c r="F98" s="27">
        <f t="shared" si="6"/>
        <v>0</v>
      </c>
      <c r="G98" s="29"/>
      <c r="H98" s="30">
        <f t="shared" si="7"/>
        <v>0</v>
      </c>
      <c r="I98" s="30">
        <v>10053.9</v>
      </c>
      <c r="J98" s="29"/>
      <c r="K98" s="30">
        <f t="shared" si="8"/>
        <v>10053.9</v>
      </c>
      <c r="L98" s="29"/>
      <c r="M98" s="30">
        <f t="shared" si="9"/>
        <v>10053.9</v>
      </c>
      <c r="N98" s="30">
        <v>0</v>
      </c>
      <c r="O98" s="29"/>
      <c r="P98" s="30">
        <f t="shared" si="10"/>
        <v>0</v>
      </c>
      <c r="Q98" s="29"/>
      <c r="R98" s="30">
        <f t="shared" si="11"/>
        <v>0</v>
      </c>
      <c r="S98" s="31" t="s">
        <v>118</v>
      </c>
      <c r="T98" s="32" t="s">
        <v>19</v>
      </c>
      <c r="U98" s="33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</row>
    <row r="99" spans="1:38" x14ac:dyDescent="0.35">
      <c r="A99" s="74"/>
      <c r="B99" s="81" t="s">
        <v>115</v>
      </c>
      <c r="C99" s="84" t="s">
        <v>16</v>
      </c>
      <c r="D99" s="12">
        <v>0</v>
      </c>
      <c r="E99" s="12"/>
      <c r="F99" s="13">
        <f t="shared" si="6"/>
        <v>0</v>
      </c>
      <c r="G99" s="13"/>
      <c r="H99" s="78">
        <f t="shared" si="7"/>
        <v>0</v>
      </c>
      <c r="I99" s="13">
        <v>30161.7</v>
      </c>
      <c r="J99" s="13"/>
      <c r="K99" s="13">
        <f t="shared" si="8"/>
        <v>30161.7</v>
      </c>
      <c r="L99" s="13"/>
      <c r="M99" s="78">
        <f t="shared" si="9"/>
        <v>30161.7</v>
      </c>
      <c r="N99" s="13">
        <v>0</v>
      </c>
      <c r="O99" s="13"/>
      <c r="P99" s="13">
        <f t="shared" si="10"/>
        <v>0</v>
      </c>
      <c r="Q99" s="13"/>
      <c r="R99" s="78">
        <f t="shared" si="11"/>
        <v>0</v>
      </c>
      <c r="S99" s="3" t="s">
        <v>118</v>
      </c>
      <c r="U99" s="23"/>
    </row>
    <row r="100" spans="1:38" ht="51.75" customHeight="1" x14ac:dyDescent="0.35">
      <c r="A100" s="74" t="s">
        <v>119</v>
      </c>
      <c r="B100" s="81" t="s">
        <v>120</v>
      </c>
      <c r="C100" s="88" t="s">
        <v>109</v>
      </c>
      <c r="D100" s="12">
        <v>0</v>
      </c>
      <c r="E100" s="12"/>
      <c r="F100" s="13">
        <f t="shared" si="6"/>
        <v>0</v>
      </c>
      <c r="G100" s="13"/>
      <c r="H100" s="78">
        <f t="shared" si="7"/>
        <v>0</v>
      </c>
      <c r="I100" s="13">
        <v>29234.799999999999</v>
      </c>
      <c r="J100" s="13"/>
      <c r="K100" s="13">
        <f t="shared" si="8"/>
        <v>29234.799999999999</v>
      </c>
      <c r="L100" s="13"/>
      <c r="M100" s="78">
        <f t="shared" si="9"/>
        <v>29234.799999999999</v>
      </c>
      <c r="N100" s="13">
        <v>0</v>
      </c>
      <c r="O100" s="13"/>
      <c r="P100" s="13">
        <f t="shared" si="10"/>
        <v>0</v>
      </c>
      <c r="Q100" s="13"/>
      <c r="R100" s="78">
        <f t="shared" si="11"/>
        <v>0</v>
      </c>
      <c r="S100" s="3" t="s">
        <v>121</v>
      </c>
      <c r="U100" s="23"/>
    </row>
    <row r="101" spans="1:38" ht="54" x14ac:dyDescent="0.35">
      <c r="A101" s="74" t="s">
        <v>122</v>
      </c>
      <c r="B101" s="81" t="s">
        <v>123</v>
      </c>
      <c r="C101" s="88" t="s">
        <v>109</v>
      </c>
      <c r="D101" s="12">
        <v>0</v>
      </c>
      <c r="E101" s="12"/>
      <c r="F101" s="13">
        <f t="shared" si="6"/>
        <v>0</v>
      </c>
      <c r="G101" s="13">
        <v>2887.2343700000001</v>
      </c>
      <c r="H101" s="78">
        <f t="shared" si="7"/>
        <v>2887.2343700000001</v>
      </c>
      <c r="I101" s="13">
        <v>401690.6</v>
      </c>
      <c r="J101" s="13">
        <v>-135.30000000000001</v>
      </c>
      <c r="K101" s="13">
        <f t="shared" si="8"/>
        <v>401555.3</v>
      </c>
      <c r="L101" s="13"/>
      <c r="M101" s="78">
        <f t="shared" si="9"/>
        <v>401555.3</v>
      </c>
      <c r="N101" s="13">
        <v>401690.6</v>
      </c>
      <c r="O101" s="13"/>
      <c r="P101" s="13">
        <f t="shared" si="10"/>
        <v>401690.6</v>
      </c>
      <c r="Q101" s="13"/>
      <c r="R101" s="78">
        <f t="shared" si="11"/>
        <v>401690.6</v>
      </c>
      <c r="S101" s="3" t="s">
        <v>124</v>
      </c>
      <c r="U101" s="23"/>
    </row>
    <row r="102" spans="1:38" ht="49.5" customHeight="1" x14ac:dyDescent="0.35">
      <c r="A102" s="74" t="s">
        <v>125</v>
      </c>
      <c r="B102" s="81" t="s">
        <v>126</v>
      </c>
      <c r="C102" s="88" t="s">
        <v>109</v>
      </c>
      <c r="D102" s="12">
        <v>51663.399999999994</v>
      </c>
      <c r="E102" s="12">
        <v>30694.9</v>
      </c>
      <c r="F102" s="13">
        <f t="shared" si="6"/>
        <v>82358.299999999988</v>
      </c>
      <c r="G102" s="13">
        <v>2166.1999999999998</v>
      </c>
      <c r="H102" s="78">
        <f t="shared" si="7"/>
        <v>84524.499999999985</v>
      </c>
      <c r="I102" s="13">
        <v>50834.9</v>
      </c>
      <c r="J102" s="13"/>
      <c r="K102" s="13">
        <f t="shared" si="8"/>
        <v>50834.9</v>
      </c>
      <c r="L102" s="13"/>
      <c r="M102" s="78">
        <f t="shared" si="9"/>
        <v>50834.9</v>
      </c>
      <c r="N102" s="13">
        <v>0</v>
      </c>
      <c r="O102" s="13"/>
      <c r="P102" s="13">
        <f t="shared" si="10"/>
        <v>0</v>
      </c>
      <c r="Q102" s="13"/>
      <c r="R102" s="78">
        <f t="shared" si="11"/>
        <v>0</v>
      </c>
      <c r="S102" s="3" t="s">
        <v>127</v>
      </c>
      <c r="U102" s="23"/>
    </row>
    <row r="103" spans="1:38" ht="54" x14ac:dyDescent="0.35">
      <c r="A103" s="74" t="s">
        <v>128</v>
      </c>
      <c r="B103" s="81" t="s">
        <v>129</v>
      </c>
      <c r="C103" s="88" t="s">
        <v>109</v>
      </c>
      <c r="D103" s="12">
        <v>420626.60000000003</v>
      </c>
      <c r="E103" s="12">
        <v>-53126.3</v>
      </c>
      <c r="F103" s="13">
        <f t="shared" si="6"/>
        <v>367500.30000000005</v>
      </c>
      <c r="G103" s="13"/>
      <c r="H103" s="78">
        <f t="shared" si="7"/>
        <v>367500.30000000005</v>
      </c>
      <c r="I103" s="13">
        <v>0</v>
      </c>
      <c r="J103" s="13"/>
      <c r="K103" s="13">
        <f t="shared" si="8"/>
        <v>0</v>
      </c>
      <c r="L103" s="13"/>
      <c r="M103" s="78">
        <f t="shared" si="9"/>
        <v>0</v>
      </c>
      <c r="N103" s="13">
        <v>0</v>
      </c>
      <c r="O103" s="13"/>
      <c r="P103" s="13">
        <f t="shared" si="10"/>
        <v>0</v>
      </c>
      <c r="Q103" s="13"/>
      <c r="R103" s="78">
        <f t="shared" si="11"/>
        <v>0</v>
      </c>
      <c r="S103" s="3" t="s">
        <v>130</v>
      </c>
      <c r="U103" s="23"/>
    </row>
    <row r="104" spans="1:38" ht="54" x14ac:dyDescent="0.35">
      <c r="A104" s="74" t="s">
        <v>131</v>
      </c>
      <c r="B104" s="85" t="s">
        <v>132</v>
      </c>
      <c r="C104" s="88" t="s">
        <v>109</v>
      </c>
      <c r="D104" s="12">
        <v>130463.40000000001</v>
      </c>
      <c r="E104" s="12">
        <v>-195</v>
      </c>
      <c r="F104" s="13">
        <f t="shared" si="6"/>
        <v>130268.40000000001</v>
      </c>
      <c r="G104" s="13">
        <v>7323.8743599999998</v>
      </c>
      <c r="H104" s="78">
        <f t="shared" si="7"/>
        <v>137592.27436000001</v>
      </c>
      <c r="I104" s="13">
        <v>0</v>
      </c>
      <c r="J104" s="13"/>
      <c r="K104" s="13">
        <f t="shared" si="8"/>
        <v>0</v>
      </c>
      <c r="L104" s="13"/>
      <c r="M104" s="78">
        <f t="shared" si="9"/>
        <v>0</v>
      </c>
      <c r="N104" s="13">
        <v>0</v>
      </c>
      <c r="O104" s="13"/>
      <c r="P104" s="13">
        <f t="shared" si="10"/>
        <v>0</v>
      </c>
      <c r="Q104" s="13"/>
      <c r="R104" s="78">
        <f t="shared" si="11"/>
        <v>0</v>
      </c>
      <c r="S104" s="3" t="s">
        <v>133</v>
      </c>
      <c r="U104" s="23"/>
    </row>
    <row r="105" spans="1:38" ht="54" x14ac:dyDescent="0.35">
      <c r="A105" s="74" t="s">
        <v>134</v>
      </c>
      <c r="B105" s="81" t="s">
        <v>135</v>
      </c>
      <c r="C105" s="88" t="s">
        <v>109</v>
      </c>
      <c r="D105" s="12">
        <v>105000.5</v>
      </c>
      <c r="E105" s="12">
        <v>-225.1</v>
      </c>
      <c r="F105" s="13">
        <f t="shared" si="6"/>
        <v>104775.4</v>
      </c>
      <c r="G105" s="57">
        <v>9546.2330500000007</v>
      </c>
      <c r="H105" s="78">
        <f t="shared" si="7"/>
        <v>114321.63304999999</v>
      </c>
      <c r="I105" s="13">
        <v>0</v>
      </c>
      <c r="J105" s="13"/>
      <c r="K105" s="13">
        <f t="shared" si="8"/>
        <v>0</v>
      </c>
      <c r="L105" s="57">
        <f>38326.35-5553.09</f>
        <v>32773.259999999995</v>
      </c>
      <c r="M105" s="78">
        <f t="shared" si="9"/>
        <v>32773.259999999995</v>
      </c>
      <c r="N105" s="13">
        <v>0</v>
      </c>
      <c r="O105" s="13"/>
      <c r="P105" s="13">
        <f t="shared" si="10"/>
        <v>0</v>
      </c>
      <c r="Q105" s="13"/>
      <c r="R105" s="78">
        <f t="shared" si="11"/>
        <v>0</v>
      </c>
      <c r="S105" s="3" t="s">
        <v>136</v>
      </c>
      <c r="U105" s="23"/>
    </row>
    <row r="106" spans="1:38" ht="54" x14ac:dyDescent="0.35">
      <c r="A106" s="74" t="s">
        <v>137</v>
      </c>
      <c r="B106" s="81" t="s">
        <v>138</v>
      </c>
      <c r="C106" s="88" t="s">
        <v>109</v>
      </c>
      <c r="D106" s="12">
        <f>D108+D109</f>
        <v>7655.9</v>
      </c>
      <c r="E106" s="12">
        <f>E108+E109</f>
        <v>0</v>
      </c>
      <c r="F106" s="13">
        <f t="shared" si="6"/>
        <v>7655.9</v>
      </c>
      <c r="G106" s="13">
        <f>G108+G109</f>
        <v>0</v>
      </c>
      <c r="H106" s="78">
        <f t="shared" si="7"/>
        <v>7655.9</v>
      </c>
      <c r="I106" s="13">
        <f>I108+I109</f>
        <v>0</v>
      </c>
      <c r="J106" s="13">
        <f>J108+J109</f>
        <v>0</v>
      </c>
      <c r="K106" s="13">
        <f t="shared" si="8"/>
        <v>0</v>
      </c>
      <c r="L106" s="13">
        <f>L108+L109</f>
        <v>0</v>
      </c>
      <c r="M106" s="78">
        <f t="shared" si="9"/>
        <v>0</v>
      </c>
      <c r="N106" s="13">
        <f>N108+N109</f>
        <v>0</v>
      </c>
      <c r="O106" s="13">
        <f>O108+O109</f>
        <v>0</v>
      </c>
      <c r="P106" s="13">
        <f t="shared" si="10"/>
        <v>0</v>
      </c>
      <c r="Q106" s="13">
        <f>Q108+Q109</f>
        <v>0</v>
      </c>
      <c r="R106" s="78">
        <f t="shared" si="11"/>
        <v>0</v>
      </c>
      <c r="U106" s="23"/>
    </row>
    <row r="107" spans="1:38" x14ac:dyDescent="0.35">
      <c r="A107" s="74"/>
      <c r="B107" s="81" t="s">
        <v>17</v>
      </c>
      <c r="C107" s="88"/>
      <c r="D107" s="12"/>
      <c r="E107" s="12"/>
      <c r="F107" s="13"/>
      <c r="G107" s="13"/>
      <c r="H107" s="78"/>
      <c r="I107" s="13"/>
      <c r="J107" s="13"/>
      <c r="K107" s="13"/>
      <c r="L107" s="13"/>
      <c r="M107" s="78"/>
      <c r="N107" s="13"/>
      <c r="O107" s="13"/>
      <c r="P107" s="13"/>
      <c r="Q107" s="13"/>
      <c r="R107" s="78"/>
      <c r="U107" s="23"/>
    </row>
    <row r="108" spans="1:38" s="1" customFormat="1" hidden="1" x14ac:dyDescent="0.35">
      <c r="A108" s="35"/>
      <c r="B108" s="44" t="s">
        <v>18</v>
      </c>
      <c r="C108" s="45"/>
      <c r="D108" s="46">
        <v>1914</v>
      </c>
      <c r="E108" s="28"/>
      <c r="F108" s="46">
        <f t="shared" si="6"/>
        <v>1914</v>
      </c>
      <c r="G108" s="29"/>
      <c r="H108" s="47">
        <f t="shared" si="7"/>
        <v>1914</v>
      </c>
      <c r="I108" s="47">
        <v>0</v>
      </c>
      <c r="J108" s="29"/>
      <c r="K108" s="47">
        <f t="shared" si="8"/>
        <v>0</v>
      </c>
      <c r="L108" s="29"/>
      <c r="M108" s="47">
        <f t="shared" si="9"/>
        <v>0</v>
      </c>
      <c r="N108" s="47">
        <v>0</v>
      </c>
      <c r="O108" s="29"/>
      <c r="P108" s="47">
        <f t="shared" si="10"/>
        <v>0</v>
      </c>
      <c r="Q108" s="29"/>
      <c r="R108" s="47">
        <f t="shared" si="11"/>
        <v>0</v>
      </c>
      <c r="S108" s="31" t="s">
        <v>118</v>
      </c>
      <c r="T108" s="32" t="s">
        <v>19</v>
      </c>
      <c r="U108" s="33"/>
    </row>
    <row r="109" spans="1:38" x14ac:dyDescent="0.35">
      <c r="A109" s="74"/>
      <c r="B109" s="81" t="s">
        <v>115</v>
      </c>
      <c r="C109" s="87" t="s">
        <v>16</v>
      </c>
      <c r="D109" s="12">
        <v>5741.9</v>
      </c>
      <c r="E109" s="12"/>
      <c r="F109" s="13">
        <f t="shared" si="6"/>
        <v>5741.9</v>
      </c>
      <c r="G109" s="13"/>
      <c r="H109" s="78">
        <f t="shared" si="7"/>
        <v>5741.9</v>
      </c>
      <c r="I109" s="13">
        <v>0</v>
      </c>
      <c r="J109" s="13"/>
      <c r="K109" s="13">
        <f t="shared" si="8"/>
        <v>0</v>
      </c>
      <c r="L109" s="13"/>
      <c r="M109" s="78">
        <f t="shared" si="9"/>
        <v>0</v>
      </c>
      <c r="N109" s="13">
        <v>0</v>
      </c>
      <c r="O109" s="13"/>
      <c r="P109" s="13">
        <f t="shared" si="10"/>
        <v>0</v>
      </c>
      <c r="Q109" s="13"/>
      <c r="R109" s="78">
        <f t="shared" si="11"/>
        <v>0</v>
      </c>
      <c r="S109" s="3" t="s">
        <v>118</v>
      </c>
      <c r="U109" s="23"/>
    </row>
    <row r="110" spans="1:38" ht="54" x14ac:dyDescent="0.35">
      <c r="A110" s="74" t="s">
        <v>139</v>
      </c>
      <c r="B110" s="81" t="s">
        <v>140</v>
      </c>
      <c r="C110" s="88" t="s">
        <v>109</v>
      </c>
      <c r="D110" s="12">
        <f>D112+D113</f>
        <v>151113.5</v>
      </c>
      <c r="E110" s="12">
        <f>E112+E113</f>
        <v>0</v>
      </c>
      <c r="F110" s="13">
        <f t="shared" si="6"/>
        <v>151113.5</v>
      </c>
      <c r="G110" s="13">
        <f>G112+G113</f>
        <v>0</v>
      </c>
      <c r="H110" s="78">
        <f t="shared" si="7"/>
        <v>151113.5</v>
      </c>
      <c r="I110" s="13">
        <f>I112+I113</f>
        <v>0</v>
      </c>
      <c r="J110" s="13">
        <f>J112+J113</f>
        <v>0</v>
      </c>
      <c r="K110" s="13">
        <f t="shared" si="8"/>
        <v>0</v>
      </c>
      <c r="L110" s="13">
        <f>L112+L113</f>
        <v>0</v>
      </c>
      <c r="M110" s="78">
        <f t="shared" si="9"/>
        <v>0</v>
      </c>
      <c r="N110" s="13">
        <f>N112+N113</f>
        <v>0</v>
      </c>
      <c r="O110" s="13">
        <f>O112+O113</f>
        <v>0</v>
      </c>
      <c r="P110" s="13">
        <f t="shared" si="10"/>
        <v>0</v>
      </c>
      <c r="Q110" s="13">
        <f>Q112+Q113</f>
        <v>0</v>
      </c>
      <c r="R110" s="78">
        <f t="shared" si="11"/>
        <v>0</v>
      </c>
      <c r="U110" s="23"/>
    </row>
    <row r="111" spans="1:38" x14ac:dyDescent="0.35">
      <c r="A111" s="74"/>
      <c r="B111" s="81" t="s">
        <v>17</v>
      </c>
      <c r="C111" s="88"/>
      <c r="D111" s="12"/>
      <c r="E111" s="12"/>
      <c r="F111" s="13"/>
      <c r="G111" s="13"/>
      <c r="H111" s="78"/>
      <c r="I111" s="13"/>
      <c r="J111" s="13"/>
      <c r="K111" s="13"/>
      <c r="L111" s="13"/>
      <c r="M111" s="78"/>
      <c r="N111" s="13"/>
      <c r="O111" s="13"/>
      <c r="P111" s="13"/>
      <c r="Q111" s="13"/>
      <c r="R111" s="78"/>
      <c r="U111" s="23"/>
    </row>
    <row r="112" spans="1:38" s="24" customFormat="1" hidden="1" x14ac:dyDescent="0.35">
      <c r="A112" s="25"/>
      <c r="B112" s="26" t="s">
        <v>18</v>
      </c>
      <c r="C112" s="41"/>
      <c r="D112" s="27">
        <v>37778.400000000001</v>
      </c>
      <c r="E112" s="28"/>
      <c r="F112" s="27">
        <f t="shared" si="6"/>
        <v>37778.400000000001</v>
      </c>
      <c r="G112" s="29"/>
      <c r="H112" s="30">
        <f t="shared" si="7"/>
        <v>37778.400000000001</v>
      </c>
      <c r="I112" s="30">
        <v>0</v>
      </c>
      <c r="J112" s="29"/>
      <c r="K112" s="30">
        <f t="shared" si="8"/>
        <v>0</v>
      </c>
      <c r="L112" s="29"/>
      <c r="M112" s="30">
        <f t="shared" si="9"/>
        <v>0</v>
      </c>
      <c r="N112" s="30">
        <v>0</v>
      </c>
      <c r="O112" s="29"/>
      <c r="P112" s="30">
        <f t="shared" si="10"/>
        <v>0</v>
      </c>
      <c r="Q112" s="29"/>
      <c r="R112" s="30">
        <f t="shared" si="11"/>
        <v>0</v>
      </c>
      <c r="S112" s="31" t="s">
        <v>118</v>
      </c>
      <c r="T112" s="32" t="s">
        <v>19</v>
      </c>
      <c r="U112" s="33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</row>
    <row r="113" spans="1:21" x14ac:dyDescent="0.35">
      <c r="A113" s="74"/>
      <c r="B113" s="81" t="s">
        <v>115</v>
      </c>
      <c r="C113" s="87" t="s">
        <v>16</v>
      </c>
      <c r="D113" s="12">
        <v>113335.1</v>
      </c>
      <c r="E113" s="12"/>
      <c r="F113" s="13">
        <f t="shared" si="6"/>
        <v>113335.1</v>
      </c>
      <c r="G113" s="13"/>
      <c r="H113" s="78">
        <f t="shared" si="7"/>
        <v>113335.1</v>
      </c>
      <c r="I113" s="13">
        <v>0</v>
      </c>
      <c r="J113" s="13"/>
      <c r="K113" s="13">
        <f t="shared" si="8"/>
        <v>0</v>
      </c>
      <c r="L113" s="13"/>
      <c r="M113" s="78">
        <f t="shared" si="9"/>
        <v>0</v>
      </c>
      <c r="N113" s="13">
        <v>0</v>
      </c>
      <c r="O113" s="13"/>
      <c r="P113" s="13">
        <f t="shared" si="10"/>
        <v>0</v>
      </c>
      <c r="Q113" s="13"/>
      <c r="R113" s="78">
        <f t="shared" si="11"/>
        <v>0</v>
      </c>
      <c r="S113" s="3" t="s">
        <v>118</v>
      </c>
      <c r="U113" s="23"/>
    </row>
    <row r="114" spans="1:21" s="1" customFormat="1" ht="54" hidden="1" x14ac:dyDescent="0.35">
      <c r="A114" s="35" t="s">
        <v>141</v>
      </c>
      <c r="B114" s="44" t="s">
        <v>142</v>
      </c>
      <c r="C114" s="48" t="s">
        <v>109</v>
      </c>
      <c r="D114" s="46"/>
      <c r="E114" s="28"/>
      <c r="F114" s="47"/>
      <c r="G114" s="29"/>
      <c r="H114" s="47">
        <f t="shared" ref="H114:H118" si="12">F114+G114</f>
        <v>0</v>
      </c>
      <c r="I114" s="47"/>
      <c r="J114" s="29"/>
      <c r="K114" s="47"/>
      <c r="L114" s="29"/>
      <c r="M114" s="47">
        <f t="shared" ref="M114:M118" si="13">K114+L114</f>
        <v>0</v>
      </c>
      <c r="N114" s="47"/>
      <c r="O114" s="29"/>
      <c r="P114" s="47"/>
      <c r="Q114" s="29"/>
      <c r="R114" s="47">
        <f t="shared" ref="R114:R118" si="14">P114+Q114</f>
        <v>0</v>
      </c>
      <c r="S114" s="31" t="s">
        <v>143</v>
      </c>
      <c r="T114" s="32" t="s">
        <v>19</v>
      </c>
      <c r="U114" s="33"/>
    </row>
    <row r="115" spans="1:21" ht="54" x14ac:dyDescent="0.35">
      <c r="A115" s="74" t="s">
        <v>141</v>
      </c>
      <c r="B115" s="81" t="s">
        <v>144</v>
      </c>
      <c r="C115" s="88" t="s">
        <v>109</v>
      </c>
      <c r="D115" s="12"/>
      <c r="E115" s="12"/>
      <c r="F115" s="13"/>
      <c r="G115" s="13"/>
      <c r="H115" s="78">
        <f t="shared" si="12"/>
        <v>0</v>
      </c>
      <c r="I115" s="13"/>
      <c r="J115" s="13"/>
      <c r="K115" s="13"/>
      <c r="L115" s="13">
        <v>4995.5690000000004</v>
      </c>
      <c r="M115" s="78">
        <f t="shared" si="13"/>
        <v>4995.5690000000004</v>
      </c>
      <c r="N115" s="13"/>
      <c r="O115" s="13"/>
      <c r="P115" s="13"/>
      <c r="Q115" s="13"/>
      <c r="R115" s="78">
        <f t="shared" si="14"/>
        <v>0</v>
      </c>
      <c r="S115" s="3" t="s">
        <v>145</v>
      </c>
      <c r="U115" s="23"/>
    </row>
    <row r="116" spans="1:21" ht="54" x14ac:dyDescent="0.35">
      <c r="A116" s="74" t="s">
        <v>146</v>
      </c>
      <c r="B116" s="85" t="s">
        <v>142</v>
      </c>
      <c r="C116" s="88" t="s">
        <v>109</v>
      </c>
      <c r="D116" s="12"/>
      <c r="E116" s="12"/>
      <c r="F116" s="13"/>
      <c r="G116" s="57">
        <f>2393.15544+345.94456+395.349-345.94456+18224.556</f>
        <v>21013.060440000001</v>
      </c>
      <c r="H116" s="78">
        <f t="shared" si="12"/>
        <v>21013.060440000001</v>
      </c>
      <c r="I116" s="13"/>
      <c r="J116" s="13"/>
      <c r="K116" s="13"/>
      <c r="L116" s="57"/>
      <c r="M116" s="78">
        <f t="shared" si="13"/>
        <v>0</v>
      </c>
      <c r="N116" s="13"/>
      <c r="O116" s="13"/>
      <c r="P116" s="13"/>
      <c r="Q116" s="13"/>
      <c r="R116" s="78">
        <f t="shared" si="14"/>
        <v>0</v>
      </c>
      <c r="S116" s="3" t="s">
        <v>143</v>
      </c>
      <c r="U116" s="23"/>
    </row>
    <row r="117" spans="1:21" ht="54" x14ac:dyDescent="0.35">
      <c r="A117" s="74" t="s">
        <v>147</v>
      </c>
      <c r="B117" s="85" t="s">
        <v>148</v>
      </c>
      <c r="C117" s="88" t="s">
        <v>109</v>
      </c>
      <c r="D117" s="12"/>
      <c r="E117" s="12"/>
      <c r="F117" s="13"/>
      <c r="G117" s="57">
        <f>13559.8953+1347.1687+21027.636</f>
        <v>35934.699999999997</v>
      </c>
      <c r="H117" s="78">
        <f t="shared" si="12"/>
        <v>35934.699999999997</v>
      </c>
      <c r="I117" s="13"/>
      <c r="J117" s="13"/>
      <c r="K117" s="13"/>
      <c r="L117" s="57"/>
      <c r="M117" s="78">
        <f t="shared" si="13"/>
        <v>0</v>
      </c>
      <c r="N117" s="13"/>
      <c r="O117" s="13"/>
      <c r="P117" s="13"/>
      <c r="Q117" s="13"/>
      <c r="R117" s="78">
        <f t="shared" si="14"/>
        <v>0</v>
      </c>
      <c r="S117" s="3" t="s">
        <v>149</v>
      </c>
      <c r="U117" s="23"/>
    </row>
    <row r="118" spans="1:21" ht="54" x14ac:dyDescent="0.35">
      <c r="A118" s="74" t="s">
        <v>150</v>
      </c>
      <c r="B118" s="85" t="s">
        <v>151</v>
      </c>
      <c r="C118" s="88" t="s">
        <v>109</v>
      </c>
      <c r="D118" s="12"/>
      <c r="E118" s="12"/>
      <c r="F118" s="13"/>
      <c r="G118" s="13">
        <v>2699.0188199999998</v>
      </c>
      <c r="H118" s="78">
        <f t="shared" si="12"/>
        <v>2699.0188199999998</v>
      </c>
      <c r="I118" s="13"/>
      <c r="J118" s="13"/>
      <c r="K118" s="13"/>
      <c r="L118" s="13"/>
      <c r="M118" s="78">
        <f t="shared" si="13"/>
        <v>0</v>
      </c>
      <c r="N118" s="13"/>
      <c r="O118" s="13"/>
      <c r="P118" s="13"/>
      <c r="Q118" s="13"/>
      <c r="R118" s="78">
        <f t="shared" si="14"/>
        <v>0</v>
      </c>
      <c r="S118" s="3" t="s">
        <v>152</v>
      </c>
      <c r="U118" s="23"/>
    </row>
    <row r="119" spans="1:21" s="80" customFormat="1" ht="33.75" customHeight="1" x14ac:dyDescent="0.25">
      <c r="A119" s="71"/>
      <c r="B119" s="72" t="s">
        <v>153</v>
      </c>
      <c r="C119" s="73" t="s">
        <v>16</v>
      </c>
      <c r="D119" s="8">
        <f>D120</f>
        <v>260000</v>
      </c>
      <c r="E119" s="8">
        <f>E120</f>
        <v>0</v>
      </c>
      <c r="F119" s="9">
        <f t="shared" si="6"/>
        <v>260000</v>
      </c>
      <c r="G119" s="9">
        <f>G120+G121</f>
        <v>76952.030719999995</v>
      </c>
      <c r="H119" s="77">
        <f t="shared" si="7"/>
        <v>336952.03071999998</v>
      </c>
      <c r="I119" s="9">
        <f>I120</f>
        <v>0</v>
      </c>
      <c r="J119" s="9">
        <f>J120</f>
        <v>0</v>
      </c>
      <c r="K119" s="9">
        <f t="shared" si="8"/>
        <v>0</v>
      </c>
      <c r="L119" s="9">
        <f>L120+L121</f>
        <v>0</v>
      </c>
      <c r="M119" s="77">
        <f t="shared" si="9"/>
        <v>0</v>
      </c>
      <c r="N119" s="9">
        <f>N120</f>
        <v>0</v>
      </c>
      <c r="O119" s="9">
        <f>O120</f>
        <v>0</v>
      </c>
      <c r="P119" s="9">
        <f t="shared" si="10"/>
        <v>0</v>
      </c>
      <c r="Q119" s="9">
        <f>Q120+Q121</f>
        <v>0</v>
      </c>
      <c r="R119" s="77">
        <f t="shared" si="11"/>
        <v>0</v>
      </c>
      <c r="S119" s="10"/>
      <c r="T119" s="11"/>
      <c r="U119" s="7"/>
    </row>
    <row r="120" spans="1:21" ht="54" x14ac:dyDescent="0.35">
      <c r="A120" s="74" t="s">
        <v>154</v>
      </c>
      <c r="B120" s="85" t="s">
        <v>155</v>
      </c>
      <c r="C120" s="88" t="s">
        <v>156</v>
      </c>
      <c r="D120" s="12">
        <v>260000</v>
      </c>
      <c r="E120" s="12"/>
      <c r="F120" s="13">
        <f t="shared" si="6"/>
        <v>260000</v>
      </c>
      <c r="G120" s="13"/>
      <c r="H120" s="78">
        <f t="shared" si="7"/>
        <v>260000</v>
      </c>
      <c r="I120" s="13">
        <v>0</v>
      </c>
      <c r="J120" s="13"/>
      <c r="K120" s="13">
        <f t="shared" si="8"/>
        <v>0</v>
      </c>
      <c r="L120" s="13"/>
      <c r="M120" s="78">
        <f t="shared" si="9"/>
        <v>0</v>
      </c>
      <c r="N120" s="13">
        <v>0</v>
      </c>
      <c r="O120" s="13"/>
      <c r="P120" s="13">
        <f t="shared" si="10"/>
        <v>0</v>
      </c>
      <c r="Q120" s="13"/>
      <c r="R120" s="78">
        <f t="shared" si="11"/>
        <v>0</v>
      </c>
      <c r="S120" s="3" t="s">
        <v>157</v>
      </c>
      <c r="U120" s="23"/>
    </row>
    <row r="121" spans="1:21" ht="54" x14ac:dyDescent="0.35">
      <c r="A121" s="74" t="s">
        <v>158</v>
      </c>
      <c r="B121" s="85" t="s">
        <v>159</v>
      </c>
      <c r="C121" s="83" t="s">
        <v>24</v>
      </c>
      <c r="D121" s="12"/>
      <c r="E121" s="12"/>
      <c r="F121" s="13"/>
      <c r="G121" s="13">
        <v>76952.030719999995</v>
      </c>
      <c r="H121" s="78">
        <f>F121+G121</f>
        <v>76952.030719999995</v>
      </c>
      <c r="I121" s="13"/>
      <c r="J121" s="13"/>
      <c r="K121" s="13"/>
      <c r="L121" s="13"/>
      <c r="M121" s="78">
        <f>K121+L121</f>
        <v>0</v>
      </c>
      <c r="N121" s="13"/>
      <c r="O121" s="13"/>
      <c r="P121" s="13"/>
      <c r="Q121" s="13"/>
      <c r="R121" s="78">
        <f>P121+Q121</f>
        <v>0</v>
      </c>
      <c r="S121" s="3" t="s">
        <v>160</v>
      </c>
      <c r="U121" s="23"/>
    </row>
    <row r="122" spans="1:21" s="80" customFormat="1" ht="33.75" customHeight="1" x14ac:dyDescent="0.25">
      <c r="A122" s="71"/>
      <c r="B122" s="72" t="s">
        <v>161</v>
      </c>
      <c r="C122" s="73" t="s">
        <v>16</v>
      </c>
      <c r="D122" s="8">
        <f>D124+D123</f>
        <v>345489.1</v>
      </c>
      <c r="E122" s="8">
        <f>E124+E123</f>
        <v>0</v>
      </c>
      <c r="F122" s="9">
        <f t="shared" si="6"/>
        <v>345489.1</v>
      </c>
      <c r="G122" s="9">
        <f>G124+G123+G125+G126</f>
        <v>-269917.78307999996</v>
      </c>
      <c r="H122" s="77">
        <f t="shared" si="7"/>
        <v>75571.316920000012</v>
      </c>
      <c r="I122" s="9">
        <f>I124+I123</f>
        <v>313169.8</v>
      </c>
      <c r="J122" s="9">
        <f>J124+J123</f>
        <v>0</v>
      </c>
      <c r="K122" s="9">
        <f t="shared" si="8"/>
        <v>313169.8</v>
      </c>
      <c r="L122" s="49">
        <f>L124+L123+L125+L126</f>
        <v>-313169.8</v>
      </c>
      <c r="M122" s="77">
        <f t="shared" si="9"/>
        <v>0</v>
      </c>
      <c r="N122" s="9">
        <f>N124+N123</f>
        <v>0</v>
      </c>
      <c r="O122" s="9">
        <f>O124+O123</f>
        <v>0</v>
      </c>
      <c r="P122" s="9">
        <f t="shared" si="10"/>
        <v>0</v>
      </c>
      <c r="Q122" s="49">
        <f>Q124+Q123+Q125+Q126</f>
        <v>0</v>
      </c>
      <c r="R122" s="77">
        <f t="shared" si="11"/>
        <v>0</v>
      </c>
      <c r="S122" s="10"/>
      <c r="T122" s="11"/>
      <c r="U122" s="7"/>
    </row>
    <row r="123" spans="1:21" s="1" customFormat="1" ht="54" hidden="1" x14ac:dyDescent="0.35">
      <c r="A123" s="35"/>
      <c r="B123" s="44" t="s">
        <v>162</v>
      </c>
      <c r="C123" s="50" t="s">
        <v>24</v>
      </c>
      <c r="D123" s="46">
        <v>190073.7</v>
      </c>
      <c r="E123" s="28"/>
      <c r="F123" s="47">
        <f t="shared" si="6"/>
        <v>190073.7</v>
      </c>
      <c r="G123" s="29">
        <v>-190073.7</v>
      </c>
      <c r="H123" s="47">
        <f t="shared" si="7"/>
        <v>0</v>
      </c>
      <c r="I123" s="47">
        <v>313169.8</v>
      </c>
      <c r="J123" s="29"/>
      <c r="K123" s="47">
        <f t="shared" si="8"/>
        <v>313169.8</v>
      </c>
      <c r="L123" s="29">
        <v>-313169.8</v>
      </c>
      <c r="M123" s="47">
        <f t="shared" si="9"/>
        <v>0</v>
      </c>
      <c r="N123" s="47">
        <v>0</v>
      </c>
      <c r="O123" s="29"/>
      <c r="P123" s="47">
        <f t="shared" si="10"/>
        <v>0</v>
      </c>
      <c r="Q123" s="29"/>
      <c r="R123" s="47">
        <f t="shared" si="11"/>
        <v>0</v>
      </c>
      <c r="S123" s="31" t="s">
        <v>163</v>
      </c>
      <c r="T123">
        <v>0</v>
      </c>
      <c r="U123" s="33"/>
    </row>
    <row r="124" spans="1:21" s="1" customFormat="1" ht="54" hidden="1" x14ac:dyDescent="0.35">
      <c r="A124" s="35"/>
      <c r="B124" s="44" t="s">
        <v>164</v>
      </c>
      <c r="C124" s="50" t="s">
        <v>24</v>
      </c>
      <c r="D124" s="46">
        <v>155415.4</v>
      </c>
      <c r="E124" s="28"/>
      <c r="F124" s="47">
        <f t="shared" si="6"/>
        <v>155415.4</v>
      </c>
      <c r="G124" s="29">
        <v>-155415.4</v>
      </c>
      <c r="H124" s="47">
        <f t="shared" si="7"/>
        <v>0</v>
      </c>
      <c r="I124" s="47">
        <v>0</v>
      </c>
      <c r="J124" s="29"/>
      <c r="K124" s="47">
        <f t="shared" si="8"/>
        <v>0</v>
      </c>
      <c r="L124" s="29"/>
      <c r="M124" s="47">
        <f t="shared" si="9"/>
        <v>0</v>
      </c>
      <c r="N124" s="47">
        <v>0</v>
      </c>
      <c r="O124" s="29"/>
      <c r="P124" s="47">
        <f t="shared" si="10"/>
        <v>0</v>
      </c>
      <c r="Q124" s="29"/>
      <c r="R124" s="47">
        <f t="shared" si="11"/>
        <v>0</v>
      </c>
      <c r="S124" s="31" t="s">
        <v>165</v>
      </c>
      <c r="T124">
        <v>0</v>
      </c>
      <c r="U124" s="33"/>
    </row>
    <row r="125" spans="1:21" ht="54" x14ac:dyDescent="0.35">
      <c r="A125" s="74" t="s">
        <v>166</v>
      </c>
      <c r="B125" s="81" t="s">
        <v>167</v>
      </c>
      <c r="C125" s="83" t="s">
        <v>24</v>
      </c>
      <c r="D125" s="12"/>
      <c r="E125" s="12"/>
      <c r="F125" s="13"/>
      <c r="G125" s="13">
        <v>63108.294419999998</v>
      </c>
      <c r="H125" s="78">
        <f t="shared" ref="H125:H126" si="15">F125+G125</f>
        <v>63108.294419999998</v>
      </c>
      <c r="I125" s="13"/>
      <c r="J125" s="13"/>
      <c r="K125" s="13"/>
      <c r="L125" s="13">
        <v>0</v>
      </c>
      <c r="M125" s="78">
        <f t="shared" ref="M125:M126" si="16">K125+L125</f>
        <v>0</v>
      </c>
      <c r="N125" s="13"/>
      <c r="O125" s="13"/>
      <c r="P125" s="13"/>
      <c r="Q125" s="13">
        <v>0</v>
      </c>
      <c r="R125" s="78">
        <f t="shared" ref="R125:R126" si="17">P125+Q125</f>
        <v>0</v>
      </c>
      <c r="S125" s="3" t="s">
        <v>168</v>
      </c>
      <c r="T125" s="1"/>
      <c r="U125" s="23"/>
    </row>
    <row r="126" spans="1:21" ht="54" x14ac:dyDescent="0.35">
      <c r="A126" s="74" t="s">
        <v>169</v>
      </c>
      <c r="B126" s="81" t="s">
        <v>53</v>
      </c>
      <c r="C126" s="89" t="s">
        <v>24</v>
      </c>
      <c r="D126" s="12"/>
      <c r="E126" s="51"/>
      <c r="F126" s="13"/>
      <c r="G126" s="13">
        <v>12463.022499999999</v>
      </c>
      <c r="H126" s="78">
        <f t="shared" si="15"/>
        <v>12463.022499999999</v>
      </c>
      <c r="I126" s="13"/>
      <c r="J126" s="13"/>
      <c r="K126" s="13"/>
      <c r="L126" s="13"/>
      <c r="M126" s="78">
        <f t="shared" si="16"/>
        <v>0</v>
      </c>
      <c r="N126" s="13"/>
      <c r="O126" s="13"/>
      <c r="P126" s="13"/>
      <c r="Q126" s="13"/>
      <c r="R126" s="78">
        <f t="shared" si="17"/>
        <v>0</v>
      </c>
      <c r="S126" s="3" t="s">
        <v>54</v>
      </c>
      <c r="T126" s="1"/>
      <c r="U126" s="23"/>
    </row>
    <row r="127" spans="1:21" s="80" customFormat="1" ht="33.75" customHeight="1" x14ac:dyDescent="0.25">
      <c r="A127" s="71"/>
      <c r="B127" s="72" t="s">
        <v>170</v>
      </c>
      <c r="C127" s="73" t="s">
        <v>16</v>
      </c>
      <c r="D127" s="8">
        <f>D129+D130+D131+D132+D133+D134+D135+D136+D137+D138+D139+D140+D141+D128</f>
        <v>56273.3</v>
      </c>
      <c r="E127" s="8">
        <f>E129+E130+E131+E132+E133+E134+E135+E136+E137+E138+E139+E140+E141+E128</f>
        <v>0</v>
      </c>
      <c r="F127" s="9">
        <f t="shared" si="6"/>
        <v>56273.3</v>
      </c>
      <c r="G127" s="9">
        <f>G129+G130+G131+G132+G133+G134+G135+G136+G137+G138+G139+G140+G141+G128+G142+G143+G144</f>
        <v>11682.045770000001</v>
      </c>
      <c r="H127" s="77">
        <f t="shared" si="7"/>
        <v>67955.34577</v>
      </c>
      <c r="I127" s="9">
        <f>I129+I130+I131+I132+I133+I134+I135+I136+I137+I138+I139+I140+I141+I128</f>
        <v>25127.5</v>
      </c>
      <c r="J127" s="9">
        <f>J129+J130+J131+J132+J133+J134+J135+J136+J137+J138+J139+J140+J141+J128</f>
        <v>0</v>
      </c>
      <c r="K127" s="9">
        <f t="shared" si="8"/>
        <v>25127.5</v>
      </c>
      <c r="L127" s="9">
        <f>L129+L130+L131+L132+L133+L134+L135+L136+L137+L138+L139+L140+L141+L128+L142+L143+L144</f>
        <v>0</v>
      </c>
      <c r="M127" s="77">
        <f t="shared" si="9"/>
        <v>25127.5</v>
      </c>
      <c r="N127" s="9">
        <f>N129+N130+N131+N132+N133+N134+N135+N136+N137+N138+N139+N140+N141+N128</f>
        <v>57799.69999999999</v>
      </c>
      <c r="O127" s="9">
        <f>O129+O130+O131+O132+O133+O134+O135+O136+O137+O138+O139+O140+O141+O128</f>
        <v>0</v>
      </c>
      <c r="P127" s="9">
        <f t="shared" si="10"/>
        <v>57799.69999999999</v>
      </c>
      <c r="Q127" s="9">
        <f>Q129+Q130+Q131+Q132+Q133+Q134+Q135+Q136+Q137+Q138+Q139+Q140+Q141+Q128+Q142+Q143+Q144</f>
        <v>0</v>
      </c>
      <c r="R127" s="77">
        <f t="shared" si="11"/>
        <v>57799.69999999999</v>
      </c>
      <c r="S127" s="10"/>
      <c r="T127" s="11"/>
      <c r="U127" s="7"/>
    </row>
    <row r="128" spans="1:21" ht="54" x14ac:dyDescent="0.35">
      <c r="A128" s="74" t="s">
        <v>171</v>
      </c>
      <c r="B128" s="81" t="s">
        <v>172</v>
      </c>
      <c r="C128" s="83" t="s">
        <v>24</v>
      </c>
      <c r="D128" s="12">
        <v>35549</v>
      </c>
      <c r="E128" s="12"/>
      <c r="F128" s="13">
        <f t="shared" si="6"/>
        <v>35549</v>
      </c>
      <c r="G128" s="13"/>
      <c r="H128" s="78">
        <f t="shared" ref="H128:H163" si="18">F128+G128</f>
        <v>35549</v>
      </c>
      <c r="I128" s="13">
        <v>0</v>
      </c>
      <c r="J128" s="13"/>
      <c r="K128" s="13">
        <f t="shared" ref="K128:K163" si="19">I128+J128</f>
        <v>0</v>
      </c>
      <c r="L128" s="13"/>
      <c r="M128" s="78">
        <f t="shared" ref="M128:M163" si="20">K128+L128</f>
        <v>0</v>
      </c>
      <c r="N128" s="13">
        <v>0</v>
      </c>
      <c r="O128" s="13"/>
      <c r="P128" s="13">
        <f t="shared" ref="P128:P163" si="21">N128+O128</f>
        <v>0</v>
      </c>
      <c r="Q128" s="13"/>
      <c r="R128" s="78">
        <f t="shared" ref="R128:R163" si="22">P128+Q128</f>
        <v>0</v>
      </c>
      <c r="S128" s="3" t="s">
        <v>173</v>
      </c>
      <c r="U128" s="23"/>
    </row>
    <row r="129" spans="1:21" ht="54" x14ac:dyDescent="0.35">
      <c r="A129" s="74" t="s">
        <v>174</v>
      </c>
      <c r="B129" s="81" t="s">
        <v>175</v>
      </c>
      <c r="C129" s="83" t="s">
        <v>24</v>
      </c>
      <c r="D129" s="12">
        <v>9209.2999999999993</v>
      </c>
      <c r="E129" s="12"/>
      <c r="F129" s="13">
        <f t="shared" si="6"/>
        <v>9209.2999999999993</v>
      </c>
      <c r="G129" s="13"/>
      <c r="H129" s="78">
        <f t="shared" si="18"/>
        <v>9209.2999999999993</v>
      </c>
      <c r="I129" s="13">
        <v>0</v>
      </c>
      <c r="J129" s="13"/>
      <c r="K129" s="13">
        <f t="shared" si="19"/>
        <v>0</v>
      </c>
      <c r="L129" s="13"/>
      <c r="M129" s="78">
        <f t="shared" si="20"/>
        <v>0</v>
      </c>
      <c r="N129" s="13">
        <v>0</v>
      </c>
      <c r="O129" s="13"/>
      <c r="P129" s="13">
        <f t="shared" si="21"/>
        <v>0</v>
      </c>
      <c r="Q129" s="13"/>
      <c r="R129" s="78">
        <f t="shared" si="22"/>
        <v>0</v>
      </c>
      <c r="S129" s="3" t="s">
        <v>176</v>
      </c>
      <c r="U129" s="23"/>
    </row>
    <row r="130" spans="1:21" ht="54" x14ac:dyDescent="0.35">
      <c r="A130" s="74" t="s">
        <v>177</v>
      </c>
      <c r="B130" s="81" t="s">
        <v>178</v>
      </c>
      <c r="C130" s="83" t="s">
        <v>24</v>
      </c>
      <c r="D130" s="12">
        <v>9849.2000000000007</v>
      </c>
      <c r="E130" s="12"/>
      <c r="F130" s="13">
        <f t="shared" si="6"/>
        <v>9849.2000000000007</v>
      </c>
      <c r="G130" s="13">
        <v>333.19578000000001</v>
      </c>
      <c r="H130" s="78">
        <f t="shared" si="18"/>
        <v>10182.395780000001</v>
      </c>
      <c r="I130" s="13">
        <v>0</v>
      </c>
      <c r="J130" s="13"/>
      <c r="K130" s="13">
        <f t="shared" si="19"/>
        <v>0</v>
      </c>
      <c r="L130" s="13"/>
      <c r="M130" s="78">
        <f t="shared" si="20"/>
        <v>0</v>
      </c>
      <c r="N130" s="13">
        <v>0</v>
      </c>
      <c r="O130" s="13"/>
      <c r="P130" s="13">
        <f t="shared" si="21"/>
        <v>0</v>
      </c>
      <c r="Q130" s="13"/>
      <c r="R130" s="78">
        <f t="shared" si="22"/>
        <v>0</v>
      </c>
      <c r="S130" s="3" t="s">
        <v>179</v>
      </c>
      <c r="U130" s="23"/>
    </row>
    <row r="131" spans="1:21" ht="54" x14ac:dyDescent="0.35">
      <c r="A131" s="74" t="s">
        <v>180</v>
      </c>
      <c r="B131" s="85" t="s">
        <v>181</v>
      </c>
      <c r="C131" s="83" t="s">
        <v>24</v>
      </c>
      <c r="D131" s="12">
        <v>0</v>
      </c>
      <c r="E131" s="12"/>
      <c r="F131" s="13">
        <f t="shared" si="6"/>
        <v>0</v>
      </c>
      <c r="G131" s="13"/>
      <c r="H131" s="78">
        <f t="shared" si="18"/>
        <v>0</v>
      </c>
      <c r="I131" s="13">
        <v>877.1</v>
      </c>
      <c r="J131" s="13"/>
      <c r="K131" s="13">
        <f t="shared" si="19"/>
        <v>877.1</v>
      </c>
      <c r="L131" s="13"/>
      <c r="M131" s="78">
        <f t="shared" si="20"/>
        <v>877.1</v>
      </c>
      <c r="N131" s="13">
        <v>10827.4</v>
      </c>
      <c r="O131" s="13"/>
      <c r="P131" s="13">
        <f t="shared" si="21"/>
        <v>10827.4</v>
      </c>
      <c r="Q131" s="13"/>
      <c r="R131" s="78">
        <f t="shared" si="22"/>
        <v>10827.4</v>
      </c>
      <c r="S131" s="3" t="s">
        <v>182</v>
      </c>
      <c r="U131" s="23"/>
    </row>
    <row r="132" spans="1:21" ht="54" x14ac:dyDescent="0.35">
      <c r="A132" s="74" t="s">
        <v>183</v>
      </c>
      <c r="B132" s="85" t="s">
        <v>184</v>
      </c>
      <c r="C132" s="83" t="s">
        <v>24</v>
      </c>
      <c r="D132" s="12">
        <v>0</v>
      </c>
      <c r="E132" s="12"/>
      <c r="F132" s="13">
        <f t="shared" si="6"/>
        <v>0</v>
      </c>
      <c r="G132" s="13"/>
      <c r="H132" s="78">
        <f t="shared" si="18"/>
        <v>0</v>
      </c>
      <c r="I132" s="13">
        <v>877.09999999999991</v>
      </c>
      <c r="J132" s="13"/>
      <c r="K132" s="13">
        <f t="shared" si="19"/>
        <v>877.09999999999991</v>
      </c>
      <c r="L132" s="13"/>
      <c r="M132" s="78">
        <f t="shared" si="20"/>
        <v>877.09999999999991</v>
      </c>
      <c r="N132" s="13">
        <v>10827.4</v>
      </c>
      <c r="O132" s="13"/>
      <c r="P132" s="13">
        <f t="shared" si="21"/>
        <v>10827.4</v>
      </c>
      <c r="Q132" s="13"/>
      <c r="R132" s="78">
        <f t="shared" si="22"/>
        <v>10827.4</v>
      </c>
      <c r="S132" s="3" t="s">
        <v>185</v>
      </c>
      <c r="U132" s="23"/>
    </row>
    <row r="133" spans="1:21" ht="54" x14ac:dyDescent="0.35">
      <c r="A133" s="74" t="s">
        <v>186</v>
      </c>
      <c r="B133" s="81" t="s">
        <v>187</v>
      </c>
      <c r="C133" s="83" t="s">
        <v>24</v>
      </c>
      <c r="D133" s="12">
        <v>832.90000000000009</v>
      </c>
      <c r="E133" s="12"/>
      <c r="F133" s="13">
        <f t="shared" si="6"/>
        <v>832.90000000000009</v>
      </c>
      <c r="G133" s="13"/>
      <c r="H133" s="78">
        <f t="shared" si="18"/>
        <v>832.90000000000009</v>
      </c>
      <c r="I133" s="13">
        <v>10371</v>
      </c>
      <c r="J133" s="13"/>
      <c r="K133" s="13">
        <f t="shared" si="19"/>
        <v>10371</v>
      </c>
      <c r="L133" s="13"/>
      <c r="M133" s="78">
        <f t="shared" si="20"/>
        <v>10371</v>
      </c>
      <c r="N133" s="13">
        <v>0</v>
      </c>
      <c r="O133" s="13"/>
      <c r="P133" s="13">
        <f t="shared" si="21"/>
        <v>0</v>
      </c>
      <c r="Q133" s="13"/>
      <c r="R133" s="78">
        <f t="shared" si="22"/>
        <v>0</v>
      </c>
      <c r="S133" s="3" t="s">
        <v>188</v>
      </c>
      <c r="U133" s="23"/>
    </row>
    <row r="134" spans="1:21" ht="54" x14ac:dyDescent="0.35">
      <c r="A134" s="74" t="s">
        <v>189</v>
      </c>
      <c r="B134" s="85" t="s">
        <v>190</v>
      </c>
      <c r="C134" s="83" t="s">
        <v>24</v>
      </c>
      <c r="D134" s="12">
        <v>0</v>
      </c>
      <c r="E134" s="12"/>
      <c r="F134" s="13">
        <f t="shared" si="6"/>
        <v>0</v>
      </c>
      <c r="G134" s="13"/>
      <c r="H134" s="78">
        <f t="shared" si="18"/>
        <v>0</v>
      </c>
      <c r="I134" s="13">
        <v>877.1</v>
      </c>
      <c r="J134" s="13"/>
      <c r="K134" s="13">
        <f t="shared" si="19"/>
        <v>877.1</v>
      </c>
      <c r="L134" s="13"/>
      <c r="M134" s="78">
        <f t="shared" si="20"/>
        <v>877.1</v>
      </c>
      <c r="N134" s="13">
        <v>10827.4</v>
      </c>
      <c r="O134" s="13"/>
      <c r="P134" s="13">
        <f t="shared" si="21"/>
        <v>10827.4</v>
      </c>
      <c r="Q134" s="13"/>
      <c r="R134" s="78">
        <f t="shared" si="22"/>
        <v>10827.4</v>
      </c>
      <c r="S134" s="3" t="s">
        <v>191</v>
      </c>
      <c r="U134" s="23"/>
    </row>
    <row r="135" spans="1:21" ht="54" x14ac:dyDescent="0.35">
      <c r="A135" s="74" t="s">
        <v>192</v>
      </c>
      <c r="B135" s="81" t="s">
        <v>193</v>
      </c>
      <c r="C135" s="83" t="s">
        <v>24</v>
      </c>
      <c r="D135" s="12">
        <v>832.90000000000009</v>
      </c>
      <c r="E135" s="12"/>
      <c r="F135" s="13">
        <f t="shared" si="6"/>
        <v>832.90000000000009</v>
      </c>
      <c r="G135" s="13"/>
      <c r="H135" s="78">
        <f t="shared" si="18"/>
        <v>832.90000000000009</v>
      </c>
      <c r="I135" s="13">
        <v>10371</v>
      </c>
      <c r="J135" s="13"/>
      <c r="K135" s="13">
        <f t="shared" si="19"/>
        <v>10371</v>
      </c>
      <c r="L135" s="13"/>
      <c r="M135" s="78">
        <f t="shared" si="20"/>
        <v>10371</v>
      </c>
      <c r="N135" s="13">
        <v>0</v>
      </c>
      <c r="O135" s="13"/>
      <c r="P135" s="13">
        <f t="shared" si="21"/>
        <v>0</v>
      </c>
      <c r="Q135" s="13"/>
      <c r="R135" s="78">
        <f t="shared" si="22"/>
        <v>0</v>
      </c>
      <c r="S135" s="3" t="s">
        <v>194</v>
      </c>
      <c r="U135" s="23"/>
    </row>
    <row r="136" spans="1:21" ht="54" x14ac:dyDescent="0.35">
      <c r="A136" s="74" t="s">
        <v>195</v>
      </c>
      <c r="B136" s="81" t="s">
        <v>196</v>
      </c>
      <c r="C136" s="83" t="s">
        <v>24</v>
      </c>
      <c r="D136" s="12">
        <v>0</v>
      </c>
      <c r="E136" s="12"/>
      <c r="F136" s="13">
        <f t="shared" si="6"/>
        <v>0</v>
      </c>
      <c r="G136" s="13"/>
      <c r="H136" s="78">
        <f t="shared" si="18"/>
        <v>0</v>
      </c>
      <c r="I136" s="13">
        <v>877.1</v>
      </c>
      <c r="J136" s="13"/>
      <c r="K136" s="13">
        <f t="shared" si="19"/>
        <v>877.1</v>
      </c>
      <c r="L136" s="13"/>
      <c r="M136" s="78">
        <f t="shared" si="20"/>
        <v>877.1</v>
      </c>
      <c r="N136" s="13">
        <v>10827.4</v>
      </c>
      <c r="O136" s="13"/>
      <c r="P136" s="13">
        <f t="shared" si="21"/>
        <v>10827.4</v>
      </c>
      <c r="Q136" s="13"/>
      <c r="R136" s="78">
        <f t="shared" si="22"/>
        <v>10827.4</v>
      </c>
      <c r="S136" s="3" t="s">
        <v>197</v>
      </c>
      <c r="U136" s="23"/>
    </row>
    <row r="137" spans="1:21" ht="54" x14ac:dyDescent="0.35">
      <c r="A137" s="74" t="s">
        <v>198</v>
      </c>
      <c r="B137" s="81" t="s">
        <v>199</v>
      </c>
      <c r="C137" s="83" t="s">
        <v>24</v>
      </c>
      <c r="D137" s="12">
        <v>0</v>
      </c>
      <c r="E137" s="12"/>
      <c r="F137" s="13">
        <f t="shared" si="6"/>
        <v>0</v>
      </c>
      <c r="G137" s="13"/>
      <c r="H137" s="78">
        <f t="shared" si="18"/>
        <v>0</v>
      </c>
      <c r="I137" s="13">
        <v>877.1</v>
      </c>
      <c r="J137" s="13"/>
      <c r="K137" s="13">
        <f t="shared" si="19"/>
        <v>877.1</v>
      </c>
      <c r="L137" s="13"/>
      <c r="M137" s="78">
        <f t="shared" si="20"/>
        <v>877.1</v>
      </c>
      <c r="N137" s="13">
        <v>10827.4</v>
      </c>
      <c r="O137" s="13"/>
      <c r="P137" s="13">
        <f t="shared" si="21"/>
        <v>10827.4</v>
      </c>
      <c r="Q137" s="13"/>
      <c r="R137" s="78">
        <f t="shared" si="22"/>
        <v>10827.4</v>
      </c>
      <c r="S137" s="3" t="s">
        <v>200</v>
      </c>
      <c r="U137" s="23"/>
    </row>
    <row r="138" spans="1:21" ht="54" x14ac:dyDescent="0.35">
      <c r="A138" s="74" t="s">
        <v>201</v>
      </c>
      <c r="B138" s="81" t="s">
        <v>202</v>
      </c>
      <c r="C138" s="83" t="s">
        <v>24</v>
      </c>
      <c r="D138" s="12">
        <v>0</v>
      </c>
      <c r="E138" s="12"/>
      <c r="F138" s="13">
        <f t="shared" si="6"/>
        <v>0</v>
      </c>
      <c r="G138" s="13"/>
      <c r="H138" s="78">
        <f t="shared" si="18"/>
        <v>0</v>
      </c>
      <c r="I138" s="13">
        <v>0</v>
      </c>
      <c r="J138" s="13"/>
      <c r="K138" s="13">
        <f t="shared" si="19"/>
        <v>0</v>
      </c>
      <c r="L138" s="13"/>
      <c r="M138" s="78">
        <f t="shared" si="20"/>
        <v>0</v>
      </c>
      <c r="N138" s="13">
        <v>915.7</v>
      </c>
      <c r="O138" s="13"/>
      <c r="P138" s="13">
        <f t="shared" si="21"/>
        <v>915.7</v>
      </c>
      <c r="Q138" s="13"/>
      <c r="R138" s="78">
        <f t="shared" si="22"/>
        <v>915.7</v>
      </c>
      <c r="S138" s="3" t="s">
        <v>203</v>
      </c>
      <c r="U138" s="23"/>
    </row>
    <row r="139" spans="1:21" ht="54" x14ac:dyDescent="0.35">
      <c r="A139" s="74" t="s">
        <v>204</v>
      </c>
      <c r="B139" s="81" t="s">
        <v>205</v>
      </c>
      <c r="C139" s="83" t="s">
        <v>24</v>
      </c>
      <c r="D139" s="12">
        <v>0</v>
      </c>
      <c r="E139" s="12"/>
      <c r="F139" s="13">
        <f t="shared" si="6"/>
        <v>0</v>
      </c>
      <c r="G139" s="13"/>
      <c r="H139" s="78">
        <f t="shared" si="18"/>
        <v>0</v>
      </c>
      <c r="I139" s="13">
        <v>0</v>
      </c>
      <c r="J139" s="13"/>
      <c r="K139" s="13">
        <f t="shared" si="19"/>
        <v>0</v>
      </c>
      <c r="L139" s="13"/>
      <c r="M139" s="78">
        <f t="shared" si="20"/>
        <v>0</v>
      </c>
      <c r="N139" s="13">
        <v>915.7</v>
      </c>
      <c r="O139" s="13"/>
      <c r="P139" s="13">
        <f t="shared" si="21"/>
        <v>915.7</v>
      </c>
      <c r="Q139" s="13"/>
      <c r="R139" s="78">
        <f t="shared" si="22"/>
        <v>915.7</v>
      </c>
      <c r="S139" s="3" t="s">
        <v>206</v>
      </c>
      <c r="U139" s="23"/>
    </row>
    <row r="140" spans="1:21" ht="54" x14ac:dyDescent="0.35">
      <c r="A140" s="74" t="s">
        <v>207</v>
      </c>
      <c r="B140" s="81" t="s">
        <v>208</v>
      </c>
      <c r="C140" s="83" t="s">
        <v>24</v>
      </c>
      <c r="D140" s="12">
        <v>0</v>
      </c>
      <c r="E140" s="12"/>
      <c r="F140" s="13">
        <f t="shared" si="6"/>
        <v>0</v>
      </c>
      <c r="G140" s="13"/>
      <c r="H140" s="78">
        <f t="shared" si="18"/>
        <v>0</v>
      </c>
      <c r="I140" s="13">
        <v>0</v>
      </c>
      <c r="J140" s="13"/>
      <c r="K140" s="13">
        <f t="shared" si="19"/>
        <v>0</v>
      </c>
      <c r="L140" s="13"/>
      <c r="M140" s="78">
        <f t="shared" si="20"/>
        <v>0</v>
      </c>
      <c r="N140" s="13">
        <v>915.7</v>
      </c>
      <c r="O140" s="13"/>
      <c r="P140" s="13">
        <f t="shared" si="21"/>
        <v>915.7</v>
      </c>
      <c r="Q140" s="13"/>
      <c r="R140" s="78">
        <f t="shared" si="22"/>
        <v>915.7</v>
      </c>
      <c r="S140" s="3" t="s">
        <v>209</v>
      </c>
      <c r="U140" s="23"/>
    </row>
    <row r="141" spans="1:21" ht="54" x14ac:dyDescent="0.35">
      <c r="A141" s="74" t="s">
        <v>210</v>
      </c>
      <c r="B141" s="81" t="s">
        <v>211</v>
      </c>
      <c r="C141" s="83" t="s">
        <v>24</v>
      </c>
      <c r="D141" s="12">
        <v>0</v>
      </c>
      <c r="E141" s="12"/>
      <c r="F141" s="13">
        <f t="shared" si="6"/>
        <v>0</v>
      </c>
      <c r="G141" s="13"/>
      <c r="H141" s="78">
        <f t="shared" si="18"/>
        <v>0</v>
      </c>
      <c r="I141" s="13">
        <v>0</v>
      </c>
      <c r="J141" s="13"/>
      <c r="K141" s="13">
        <f t="shared" si="19"/>
        <v>0</v>
      </c>
      <c r="L141" s="13"/>
      <c r="M141" s="78">
        <f t="shared" si="20"/>
        <v>0</v>
      </c>
      <c r="N141" s="13">
        <v>915.6</v>
      </c>
      <c r="O141" s="13"/>
      <c r="P141" s="13">
        <f t="shared" si="21"/>
        <v>915.6</v>
      </c>
      <c r="Q141" s="13"/>
      <c r="R141" s="78">
        <f t="shared" si="22"/>
        <v>915.6</v>
      </c>
      <c r="S141" s="3" t="s">
        <v>212</v>
      </c>
      <c r="U141" s="23"/>
    </row>
    <row r="142" spans="1:21" ht="54" x14ac:dyDescent="0.35">
      <c r="A142" s="74" t="s">
        <v>213</v>
      </c>
      <c r="B142" s="81" t="s">
        <v>214</v>
      </c>
      <c r="C142" s="83" t="s">
        <v>24</v>
      </c>
      <c r="D142" s="12"/>
      <c r="E142" s="12"/>
      <c r="F142" s="13"/>
      <c r="G142" s="13">
        <v>1822.9440400000001</v>
      </c>
      <c r="H142" s="78">
        <f t="shared" si="18"/>
        <v>1822.9440400000001</v>
      </c>
      <c r="I142" s="13"/>
      <c r="J142" s="13"/>
      <c r="K142" s="13"/>
      <c r="L142" s="13"/>
      <c r="M142" s="78">
        <f t="shared" si="20"/>
        <v>0</v>
      </c>
      <c r="N142" s="13"/>
      <c r="O142" s="13"/>
      <c r="P142" s="13"/>
      <c r="Q142" s="13"/>
      <c r="R142" s="78">
        <f t="shared" si="22"/>
        <v>0</v>
      </c>
      <c r="S142" s="3" t="s">
        <v>215</v>
      </c>
      <c r="T142" s="1"/>
      <c r="U142" s="23"/>
    </row>
    <row r="143" spans="1:21" ht="54" x14ac:dyDescent="0.35">
      <c r="A143" s="74" t="s">
        <v>216</v>
      </c>
      <c r="B143" s="81" t="s">
        <v>217</v>
      </c>
      <c r="C143" s="83" t="s">
        <v>24</v>
      </c>
      <c r="D143" s="12"/>
      <c r="E143" s="12"/>
      <c r="F143" s="13"/>
      <c r="G143" s="13">
        <v>1860.1279500000001</v>
      </c>
      <c r="H143" s="78">
        <f t="shared" si="18"/>
        <v>1860.1279500000001</v>
      </c>
      <c r="I143" s="13"/>
      <c r="J143" s="13"/>
      <c r="K143" s="13"/>
      <c r="L143" s="13"/>
      <c r="M143" s="78">
        <f t="shared" si="20"/>
        <v>0</v>
      </c>
      <c r="N143" s="13"/>
      <c r="O143" s="13"/>
      <c r="P143" s="13"/>
      <c r="Q143" s="13"/>
      <c r="R143" s="78">
        <f t="shared" si="22"/>
        <v>0</v>
      </c>
      <c r="S143" s="3" t="s">
        <v>218</v>
      </c>
      <c r="T143" s="1"/>
      <c r="U143" s="23"/>
    </row>
    <row r="144" spans="1:21" ht="54" x14ac:dyDescent="0.35">
      <c r="A144" s="74" t="s">
        <v>219</v>
      </c>
      <c r="B144" s="81" t="s">
        <v>220</v>
      </c>
      <c r="C144" s="83" t="s">
        <v>24</v>
      </c>
      <c r="D144" s="12"/>
      <c r="E144" s="12"/>
      <c r="F144" s="13"/>
      <c r="G144" s="13">
        <v>7665.7780000000002</v>
      </c>
      <c r="H144" s="78">
        <f t="shared" si="18"/>
        <v>7665.7780000000002</v>
      </c>
      <c r="I144" s="13"/>
      <c r="J144" s="13"/>
      <c r="K144" s="13"/>
      <c r="L144" s="13"/>
      <c r="M144" s="78">
        <f t="shared" si="20"/>
        <v>0</v>
      </c>
      <c r="N144" s="13"/>
      <c r="O144" s="13"/>
      <c r="P144" s="13"/>
      <c r="Q144" s="13"/>
      <c r="R144" s="78">
        <f t="shared" si="22"/>
        <v>0</v>
      </c>
      <c r="S144" s="3" t="s">
        <v>221</v>
      </c>
      <c r="T144" s="1"/>
      <c r="U144" s="23"/>
    </row>
    <row r="145" spans="1:21" s="80" customFormat="1" ht="33.75" customHeight="1" x14ac:dyDescent="0.25">
      <c r="A145" s="71"/>
      <c r="B145" s="72" t="s">
        <v>222</v>
      </c>
      <c r="C145" s="73" t="s">
        <v>16</v>
      </c>
      <c r="D145" s="8">
        <f>D150+D149+D148+D147+D146</f>
        <v>64748.000000000007</v>
      </c>
      <c r="E145" s="8">
        <f>E150+E149+E148+E147+E146</f>
        <v>0</v>
      </c>
      <c r="F145" s="9">
        <f t="shared" si="6"/>
        <v>64748.000000000007</v>
      </c>
      <c r="G145" s="52">
        <f>G150+G149+G148+G147+G146</f>
        <v>65434.583730000006</v>
      </c>
      <c r="H145" s="91">
        <f t="shared" si="18"/>
        <v>130182.58373000001</v>
      </c>
      <c r="I145" s="9">
        <f>I150+I149+I148+I147+I146</f>
        <v>32708.6</v>
      </c>
      <c r="J145" s="9">
        <f>J150+J149+J148+J147+J146</f>
        <v>0</v>
      </c>
      <c r="K145" s="9">
        <f t="shared" si="19"/>
        <v>32708.6</v>
      </c>
      <c r="L145" s="9">
        <f>L150+L149+L148+L147+L146</f>
        <v>0</v>
      </c>
      <c r="M145" s="77">
        <f t="shared" si="20"/>
        <v>32708.6</v>
      </c>
      <c r="N145" s="9">
        <f>N150+N149+N148+N147+N146</f>
        <v>0</v>
      </c>
      <c r="O145" s="9">
        <f>O150+O149+O148+O147+O146</f>
        <v>0</v>
      </c>
      <c r="P145" s="9">
        <f t="shared" si="21"/>
        <v>0</v>
      </c>
      <c r="Q145" s="9">
        <f>Q150+Q149+Q148+Q147+Q146</f>
        <v>0</v>
      </c>
      <c r="R145" s="77">
        <f t="shared" si="22"/>
        <v>0</v>
      </c>
      <c r="S145" s="10"/>
      <c r="T145" s="11"/>
      <c r="U145" s="7"/>
    </row>
    <row r="146" spans="1:21" ht="54" x14ac:dyDescent="0.35">
      <c r="A146" s="74" t="s">
        <v>223</v>
      </c>
      <c r="B146" s="81" t="s">
        <v>224</v>
      </c>
      <c r="C146" s="83" t="s">
        <v>24</v>
      </c>
      <c r="D146" s="12">
        <f>5844.6+120.7</f>
        <v>5965.3</v>
      </c>
      <c r="E146" s="12"/>
      <c r="F146" s="13">
        <f t="shared" si="6"/>
        <v>5965.3</v>
      </c>
      <c r="G146" s="13">
        <v>6034.6826300000002</v>
      </c>
      <c r="H146" s="78">
        <f t="shared" si="18"/>
        <v>11999.98263</v>
      </c>
      <c r="I146" s="13">
        <v>0</v>
      </c>
      <c r="J146" s="13"/>
      <c r="K146" s="13">
        <f t="shared" si="19"/>
        <v>0</v>
      </c>
      <c r="L146" s="13"/>
      <c r="M146" s="78">
        <f t="shared" si="20"/>
        <v>0</v>
      </c>
      <c r="N146" s="13">
        <v>0</v>
      </c>
      <c r="O146" s="13"/>
      <c r="P146" s="13">
        <f t="shared" si="21"/>
        <v>0</v>
      </c>
      <c r="Q146" s="13"/>
      <c r="R146" s="78">
        <f t="shared" si="22"/>
        <v>0</v>
      </c>
      <c r="S146" s="3" t="s">
        <v>225</v>
      </c>
      <c r="U146" s="23"/>
    </row>
    <row r="147" spans="1:21" ht="54" x14ac:dyDescent="0.35">
      <c r="A147" s="74" t="s">
        <v>226</v>
      </c>
      <c r="B147" s="81" t="s">
        <v>227</v>
      </c>
      <c r="C147" s="83" t="s">
        <v>24</v>
      </c>
      <c r="D147" s="12">
        <f>17964-367.1</f>
        <v>17596.900000000001</v>
      </c>
      <c r="E147" s="12"/>
      <c r="F147" s="13">
        <f t="shared" si="6"/>
        <v>17596.900000000001</v>
      </c>
      <c r="G147" s="13">
        <f>4006.86525+25700.58505</f>
        <v>29707.4503</v>
      </c>
      <c r="H147" s="78">
        <f t="shared" si="18"/>
        <v>47304.350300000006</v>
      </c>
      <c r="I147" s="13">
        <v>0</v>
      </c>
      <c r="J147" s="13"/>
      <c r="K147" s="13">
        <f t="shared" si="19"/>
        <v>0</v>
      </c>
      <c r="L147" s="13"/>
      <c r="M147" s="78">
        <f t="shared" si="20"/>
        <v>0</v>
      </c>
      <c r="N147" s="13">
        <v>0</v>
      </c>
      <c r="O147" s="13"/>
      <c r="P147" s="13">
        <f t="shared" si="21"/>
        <v>0</v>
      </c>
      <c r="Q147" s="13"/>
      <c r="R147" s="78">
        <f t="shared" si="22"/>
        <v>0</v>
      </c>
      <c r="S147" s="3" t="s">
        <v>228</v>
      </c>
      <c r="U147" s="23"/>
    </row>
    <row r="148" spans="1:21" ht="54" x14ac:dyDescent="0.35">
      <c r="A148" s="74" t="s">
        <v>229</v>
      </c>
      <c r="B148" s="81" t="s">
        <v>230</v>
      </c>
      <c r="C148" s="83" t="s">
        <v>24</v>
      </c>
      <c r="D148" s="12">
        <v>9975.2999999999993</v>
      </c>
      <c r="E148" s="12"/>
      <c r="F148" s="13">
        <f t="shared" ref="F148:F163" si="23">D148+E148</f>
        <v>9975.2999999999993</v>
      </c>
      <c r="G148" s="13">
        <f>3971.35388+25721.09692</f>
        <v>29692.450799999999</v>
      </c>
      <c r="H148" s="78">
        <f t="shared" si="18"/>
        <v>39667.750799999994</v>
      </c>
      <c r="I148" s="13">
        <v>0</v>
      </c>
      <c r="J148" s="13"/>
      <c r="K148" s="13">
        <f t="shared" si="19"/>
        <v>0</v>
      </c>
      <c r="L148" s="13"/>
      <c r="M148" s="78">
        <f t="shared" si="20"/>
        <v>0</v>
      </c>
      <c r="N148" s="13">
        <v>0</v>
      </c>
      <c r="O148" s="13"/>
      <c r="P148" s="13">
        <f t="shared" si="21"/>
        <v>0</v>
      </c>
      <c r="Q148" s="13"/>
      <c r="R148" s="78">
        <f t="shared" si="22"/>
        <v>0</v>
      </c>
      <c r="S148" s="3" t="s">
        <v>231</v>
      </c>
      <c r="U148" s="23"/>
    </row>
    <row r="149" spans="1:21" ht="54" x14ac:dyDescent="0.35">
      <c r="A149" s="74" t="s">
        <v>232</v>
      </c>
      <c r="B149" s="81" t="s">
        <v>233</v>
      </c>
      <c r="C149" s="83" t="s">
        <v>24</v>
      </c>
      <c r="D149" s="12">
        <v>31210.5</v>
      </c>
      <c r="E149" s="12"/>
      <c r="F149" s="13">
        <f t="shared" si="23"/>
        <v>31210.5</v>
      </c>
      <c r="G149" s="13"/>
      <c r="H149" s="78">
        <f t="shared" si="18"/>
        <v>31210.5</v>
      </c>
      <c r="I149" s="13">
        <v>0</v>
      </c>
      <c r="J149" s="13"/>
      <c r="K149" s="13">
        <f t="shared" si="19"/>
        <v>0</v>
      </c>
      <c r="L149" s="13"/>
      <c r="M149" s="78">
        <f t="shared" si="20"/>
        <v>0</v>
      </c>
      <c r="N149" s="13">
        <v>0</v>
      </c>
      <c r="O149" s="13"/>
      <c r="P149" s="13">
        <f t="shared" si="21"/>
        <v>0</v>
      </c>
      <c r="Q149" s="13"/>
      <c r="R149" s="78">
        <f t="shared" si="22"/>
        <v>0</v>
      </c>
      <c r="S149" s="3" t="s">
        <v>234</v>
      </c>
      <c r="U149" s="23"/>
    </row>
    <row r="150" spans="1:21" ht="54" x14ac:dyDescent="0.35">
      <c r="A150" s="74" t="s">
        <v>235</v>
      </c>
      <c r="B150" s="81" t="s">
        <v>236</v>
      </c>
      <c r="C150" s="83" t="s">
        <v>24</v>
      </c>
      <c r="D150" s="12">
        <v>0</v>
      </c>
      <c r="E150" s="12"/>
      <c r="F150" s="13">
        <f t="shared" si="23"/>
        <v>0</v>
      </c>
      <c r="G150" s="13"/>
      <c r="H150" s="78">
        <f t="shared" si="18"/>
        <v>0</v>
      </c>
      <c r="I150" s="13">
        <v>32708.6</v>
      </c>
      <c r="J150" s="13"/>
      <c r="K150" s="13">
        <f t="shared" si="19"/>
        <v>32708.6</v>
      </c>
      <c r="L150" s="13"/>
      <c r="M150" s="78">
        <f t="shared" si="20"/>
        <v>32708.6</v>
      </c>
      <c r="N150" s="13">
        <v>0</v>
      </c>
      <c r="O150" s="13"/>
      <c r="P150" s="13">
        <f t="shared" si="21"/>
        <v>0</v>
      </c>
      <c r="Q150" s="13"/>
      <c r="R150" s="78">
        <f t="shared" si="22"/>
        <v>0</v>
      </c>
      <c r="S150" s="3" t="s">
        <v>237</v>
      </c>
      <c r="U150" s="23"/>
    </row>
    <row r="151" spans="1:21" s="80" customFormat="1" ht="33.75" customHeight="1" x14ac:dyDescent="0.25">
      <c r="A151" s="71"/>
      <c r="B151" s="108" t="s">
        <v>238</v>
      </c>
      <c r="C151" s="108"/>
      <c r="D151" s="8">
        <f>D18+D58+D88+D92+D122+D127+D145+D119</f>
        <v>5273844.6999999993</v>
      </c>
      <c r="E151" s="8">
        <f>E18+E58+E88+E92+E122+E127+E145+E119</f>
        <v>-32636.400000000001</v>
      </c>
      <c r="F151" s="9">
        <f t="shared" si="23"/>
        <v>5241208.2999999989</v>
      </c>
      <c r="G151" s="9">
        <f>G18+G58+G88+G92+G122+G127+G145+G119</f>
        <v>690469.37144000013</v>
      </c>
      <c r="H151" s="77">
        <f t="shared" si="18"/>
        <v>5931677.6714399988</v>
      </c>
      <c r="I151" s="9">
        <f>I18+I58+I88+I92+I122+I127+I145+I119</f>
        <v>4877496</v>
      </c>
      <c r="J151" s="9">
        <f>J18+J58+J88+J92+J122+J127+J145+J119</f>
        <v>-135.30000000000001</v>
      </c>
      <c r="K151" s="9">
        <f t="shared" si="19"/>
        <v>4877360.7</v>
      </c>
      <c r="L151" s="9">
        <f>L18+L58+L88+L92+L122+L127+L145+L119</f>
        <v>-275400.97100000002</v>
      </c>
      <c r="M151" s="77">
        <f t="shared" si="20"/>
        <v>4601959.7290000003</v>
      </c>
      <c r="N151" s="9">
        <f>N18+N58+N88+N92+N122+N127+N145+N119</f>
        <v>4095356.9</v>
      </c>
      <c r="O151" s="9">
        <f>O18+O58+O88+O92+O122+O127+O145+O119</f>
        <v>0</v>
      </c>
      <c r="P151" s="9">
        <f t="shared" si="21"/>
        <v>4095356.9</v>
      </c>
      <c r="Q151" s="9">
        <f>Q18+Q58+Q88+Q92+Q122+Q127+Q145+Q119</f>
        <v>-231023.25400000002</v>
      </c>
      <c r="R151" s="77">
        <f t="shared" si="22"/>
        <v>3864333.6459999997</v>
      </c>
      <c r="S151" s="10"/>
      <c r="T151" s="11"/>
      <c r="U151" s="7"/>
    </row>
    <row r="152" spans="1:21" x14ac:dyDescent="0.35">
      <c r="A152" s="74"/>
      <c r="B152" s="109" t="s">
        <v>239</v>
      </c>
      <c r="C152" s="109"/>
      <c r="D152" s="12"/>
      <c r="E152" s="12"/>
      <c r="F152" s="13"/>
      <c r="G152" s="13"/>
      <c r="H152" s="78"/>
      <c r="I152" s="13"/>
      <c r="J152" s="13"/>
      <c r="K152" s="13"/>
      <c r="L152" s="13"/>
      <c r="M152" s="78"/>
      <c r="N152" s="13"/>
      <c r="O152" s="13"/>
      <c r="P152" s="13"/>
      <c r="Q152" s="13"/>
      <c r="R152" s="78"/>
      <c r="U152" s="23"/>
    </row>
    <row r="153" spans="1:21" x14ac:dyDescent="0.35">
      <c r="A153" s="74"/>
      <c r="B153" s="109" t="s">
        <v>115</v>
      </c>
      <c r="C153" s="109"/>
      <c r="D153" s="12">
        <f>D95</f>
        <v>119077</v>
      </c>
      <c r="E153" s="12">
        <f>E95</f>
        <v>0</v>
      </c>
      <c r="F153" s="13">
        <f t="shared" si="23"/>
        <v>119077</v>
      </c>
      <c r="G153" s="13">
        <f>G95</f>
        <v>0</v>
      </c>
      <c r="H153" s="78">
        <f t="shared" si="18"/>
        <v>119077</v>
      </c>
      <c r="I153" s="13">
        <f>I95</f>
        <v>30161.7</v>
      </c>
      <c r="J153" s="13">
        <f>J95</f>
        <v>0</v>
      </c>
      <c r="K153" s="13">
        <f t="shared" si="19"/>
        <v>30161.7</v>
      </c>
      <c r="L153" s="13">
        <f>L95</f>
        <v>0</v>
      </c>
      <c r="M153" s="78">
        <f t="shared" si="20"/>
        <v>30161.7</v>
      </c>
      <c r="N153" s="13">
        <f>N95</f>
        <v>0</v>
      </c>
      <c r="O153" s="13">
        <f>O95</f>
        <v>0</v>
      </c>
      <c r="P153" s="13">
        <f t="shared" si="21"/>
        <v>0</v>
      </c>
      <c r="Q153" s="13">
        <f>Q95</f>
        <v>0</v>
      </c>
      <c r="R153" s="78">
        <f t="shared" si="22"/>
        <v>0</v>
      </c>
      <c r="U153" s="23"/>
    </row>
    <row r="154" spans="1:21" x14ac:dyDescent="0.35">
      <c r="A154" s="74"/>
      <c r="B154" s="116" t="s">
        <v>20</v>
      </c>
      <c r="C154" s="117"/>
      <c r="D154" s="12">
        <f>D21+D61</f>
        <v>2198272.5</v>
      </c>
      <c r="E154" s="12">
        <f>E21+E61</f>
        <v>0</v>
      </c>
      <c r="F154" s="13">
        <f t="shared" si="23"/>
        <v>2198272.5</v>
      </c>
      <c r="G154" s="13">
        <f>G21+G61</f>
        <v>0</v>
      </c>
      <c r="H154" s="78">
        <f t="shared" si="18"/>
        <v>2198272.5</v>
      </c>
      <c r="I154" s="13">
        <f>I21+I61</f>
        <v>2440167.2999999998</v>
      </c>
      <c r="J154" s="13">
        <f>J21+J61</f>
        <v>0</v>
      </c>
      <c r="K154" s="13">
        <f t="shared" si="19"/>
        <v>2440167.2999999998</v>
      </c>
      <c r="L154" s="13">
        <f>L21+L61</f>
        <v>0</v>
      </c>
      <c r="M154" s="78">
        <f t="shared" si="20"/>
        <v>2440167.2999999998</v>
      </c>
      <c r="N154" s="13">
        <f>N21+N61</f>
        <v>2017873.7999999998</v>
      </c>
      <c r="O154" s="13">
        <f>O21+O61</f>
        <v>0</v>
      </c>
      <c r="P154" s="13">
        <f t="shared" si="21"/>
        <v>2017873.7999999998</v>
      </c>
      <c r="Q154" s="13">
        <f>Q21+Q61</f>
        <v>0</v>
      </c>
      <c r="R154" s="78">
        <f t="shared" si="22"/>
        <v>2017873.7999999998</v>
      </c>
      <c r="U154" s="23"/>
    </row>
    <row r="155" spans="1:21" x14ac:dyDescent="0.35">
      <c r="A155" s="74"/>
      <c r="B155" s="116" t="s">
        <v>56</v>
      </c>
      <c r="C155" s="117"/>
      <c r="D155" s="12">
        <f>D62</f>
        <v>217796.3</v>
      </c>
      <c r="E155" s="12">
        <f>E62</f>
        <v>0</v>
      </c>
      <c r="F155" s="13">
        <f t="shared" si="23"/>
        <v>217796.3</v>
      </c>
      <c r="G155" s="13">
        <f>G62</f>
        <v>0</v>
      </c>
      <c r="H155" s="78">
        <f t="shared" si="18"/>
        <v>217796.3</v>
      </c>
      <c r="I155" s="13">
        <f>I62</f>
        <v>218954.2</v>
      </c>
      <c r="J155" s="13">
        <f>J62</f>
        <v>0</v>
      </c>
      <c r="K155" s="13">
        <f t="shared" si="19"/>
        <v>218954.2</v>
      </c>
      <c r="L155" s="13">
        <f>L62</f>
        <v>0</v>
      </c>
      <c r="M155" s="78">
        <f t="shared" si="20"/>
        <v>218954.2</v>
      </c>
      <c r="N155" s="13">
        <f>N62</f>
        <v>218954.2</v>
      </c>
      <c r="O155" s="13">
        <f>O62</f>
        <v>0</v>
      </c>
      <c r="P155" s="13">
        <f t="shared" si="21"/>
        <v>218954.2</v>
      </c>
      <c r="Q155" s="13">
        <f>Q62</f>
        <v>0</v>
      </c>
      <c r="R155" s="78">
        <f t="shared" si="22"/>
        <v>218954.2</v>
      </c>
      <c r="U155" s="23"/>
    </row>
    <row r="156" spans="1:21" x14ac:dyDescent="0.35">
      <c r="A156" s="74"/>
      <c r="B156" s="116" t="s">
        <v>21</v>
      </c>
      <c r="C156" s="117"/>
      <c r="D156" s="12"/>
      <c r="E156" s="12"/>
      <c r="F156" s="13"/>
      <c r="G156" s="13">
        <f>G22</f>
        <v>150210.70758000002</v>
      </c>
      <c r="H156" s="78">
        <f t="shared" si="18"/>
        <v>150210.70758000002</v>
      </c>
      <c r="I156" s="13"/>
      <c r="J156" s="13"/>
      <c r="K156" s="13"/>
      <c r="L156" s="13">
        <f>L22</f>
        <v>0</v>
      </c>
      <c r="M156" s="78">
        <f t="shared" si="20"/>
        <v>0</v>
      </c>
      <c r="N156" s="13"/>
      <c r="O156" s="13"/>
      <c r="P156" s="13"/>
      <c r="Q156" s="13">
        <f>Q22</f>
        <v>0</v>
      </c>
      <c r="R156" s="78">
        <f t="shared" si="22"/>
        <v>0</v>
      </c>
      <c r="U156" s="23"/>
    </row>
    <row r="157" spans="1:21" x14ac:dyDescent="0.35">
      <c r="A157" s="74"/>
      <c r="B157" s="109" t="s">
        <v>240</v>
      </c>
      <c r="C157" s="109"/>
      <c r="D157" s="53"/>
      <c r="E157" s="53"/>
      <c r="F157" s="54"/>
      <c r="G157" s="54"/>
      <c r="H157" s="92"/>
      <c r="I157" s="13"/>
      <c r="J157" s="13"/>
      <c r="K157" s="13"/>
      <c r="L157" s="13"/>
      <c r="M157" s="78"/>
      <c r="N157" s="13"/>
      <c r="O157" s="13"/>
      <c r="P157" s="13"/>
      <c r="Q157" s="13"/>
      <c r="R157" s="78"/>
      <c r="U157" s="23"/>
    </row>
    <row r="158" spans="1:21" x14ac:dyDescent="0.35">
      <c r="A158" s="74"/>
      <c r="B158" s="113" t="s">
        <v>241</v>
      </c>
      <c r="C158" s="113"/>
      <c r="D158" s="12">
        <f>D23+D30+D34+D42+D48+D49+D63+D64+D65+D66+D67+D68+D71+D72+D77+D89+D123+D124+D128+D129+D130+D131+D132+D133+D134+D135+D136+D137+D138+D139+D140+D141+D146+D147+D148+D149+D150</f>
        <v>2551684.4999999991</v>
      </c>
      <c r="E158" s="12">
        <f>E23+E30+E34+E42+E48+E49+E63+E64+E65+E66+E67+E68+E71+E72+E77+E89+E123+E124+E128+E129+E130+E131+E132+E133+E134+E135+E136+E137+E138+E139+E140+E141+E146+E147+E148+E149+E150</f>
        <v>0</v>
      </c>
      <c r="F158" s="13">
        <f t="shared" si="23"/>
        <v>2551684.4999999991</v>
      </c>
      <c r="G158" s="55">
        <f>G23+G30+G34+G42+G48+G49+G63+G64+G65+G66+G67+G68+G71+G72+G77+G89+G123+G124+G128+G129+G130+G131+G132+G133+G134+G135+G136+G137+G138+G139+G140+G141+G146+G147+G148+G149+G150+G50+G53+G56+G57+G87+G125+G142+G143+G144+G121+G126</f>
        <v>220740.05675999998</v>
      </c>
      <c r="H158" s="78">
        <f t="shared" si="18"/>
        <v>2772424.5567599991</v>
      </c>
      <c r="I158" s="13">
        <f>I23+I30+I34+I42+I48+I49+I63+I64+I65+I66+I67+I68+I71+I72+I77+I89+I123+I124+I128+I129+I130+I131+I132+I133+I134+I135+I136+I137+I138+I139+I140+I141+I146+I147+I148+I149+I150</f>
        <v>2829685</v>
      </c>
      <c r="J158" s="13">
        <f>J23+J30+J34+J42+J48+J49+J63+J64+J65+J66+J67+J68+J71+J72+J77+J89+J123+J124+J128+J129+J130+J131+J132+J133+J134+J135+J136+J137+J138+J139+J140+J141+J146+J147+J148+J149+J150</f>
        <v>0</v>
      </c>
      <c r="K158" s="13">
        <f t="shared" si="19"/>
        <v>2829685</v>
      </c>
      <c r="L158" s="55">
        <f>L23+L30+L34+L42+L48+L49+L63+L64+L65+L66+L67+L68+L71+L72+L77+L89+L123+L124+L128+L129+L130+L131+L132+L133+L134+L135+L136+L137+L138+L139+L140+L141+L146+L147+L148+L149+L150+L50+L53+L56+L57+L87+L125+L142+L143+L144+L121+L126</f>
        <v>-313169.8</v>
      </c>
      <c r="M158" s="78">
        <f t="shared" si="20"/>
        <v>2516515.2000000002</v>
      </c>
      <c r="N158" s="13">
        <f>N23+N30+N34+N42+N48+N49+N63+N64+N65+N66+N67+N68+N71+N72+N77+N89+N123+N124+N128+N129+N130+N131+N132+N133+N134+N135+N136+N137+N138+N139+N140+N141+N146+N147+N148+N149+N150</f>
        <v>1653713.6999999995</v>
      </c>
      <c r="O158" s="13">
        <f>O23+O30+O34+O42+O48+O49+O63+O64+O65+O66+O67+O68+O71+O72+O77+O89+O123+O124+O128+O129+O130+O131+O132+O133+O134+O135+O136+O137+O138+O139+O140+O141+O146+O147+O148+O149+O150</f>
        <v>0</v>
      </c>
      <c r="P158" s="13">
        <f t="shared" si="21"/>
        <v>1653713.6999999995</v>
      </c>
      <c r="Q158" s="55">
        <f>Q23+Q30+Q34+Q42+Q48+Q49+Q63+Q64+Q65+Q66+Q67+Q68+Q71+Q72+Q77+Q89+Q123+Q124+Q128+Q129+Q130+Q131+Q132+Q133+Q134+Q135+Q136+Q137+Q138+Q139+Q140+Q141+Q146+Q147+Q148+Q149+Q150+Q50+Q53+Q56+Q57+Q87+Q125+Q142+Q143+Q144+Q121+Q126</f>
        <v>3.5999999999999997E-2</v>
      </c>
      <c r="R158" s="78">
        <f t="shared" si="22"/>
        <v>1653713.7359999996</v>
      </c>
      <c r="U158" s="23"/>
    </row>
    <row r="159" spans="1:21" x14ac:dyDescent="0.35">
      <c r="A159" s="74"/>
      <c r="B159" s="113" t="s">
        <v>29</v>
      </c>
      <c r="C159" s="113"/>
      <c r="D159" s="12">
        <f>D27+D39+D47</f>
        <v>67728.399999999994</v>
      </c>
      <c r="E159" s="12">
        <f>E27+E39+E47</f>
        <v>0</v>
      </c>
      <c r="F159" s="13">
        <f t="shared" si="23"/>
        <v>67728.399999999994</v>
      </c>
      <c r="G159" s="13">
        <f>G27+G39+G47</f>
        <v>0</v>
      </c>
      <c r="H159" s="78">
        <f t="shared" si="18"/>
        <v>67728.399999999994</v>
      </c>
      <c r="I159" s="13">
        <f>I27+I39+I47</f>
        <v>54620.7</v>
      </c>
      <c r="J159" s="13">
        <f>J27+J39+J47</f>
        <v>0</v>
      </c>
      <c r="K159" s="13">
        <f t="shared" si="19"/>
        <v>54620.7</v>
      </c>
      <c r="L159" s="13">
        <f>L27+L39+L47</f>
        <v>0</v>
      </c>
      <c r="M159" s="78">
        <f t="shared" si="20"/>
        <v>54620.7</v>
      </c>
      <c r="N159" s="13">
        <f>N27+N39+N47</f>
        <v>0</v>
      </c>
      <c r="O159" s="13">
        <f>O27+O39+O47</f>
        <v>0</v>
      </c>
      <c r="P159" s="13">
        <f t="shared" si="21"/>
        <v>0</v>
      </c>
      <c r="Q159" s="13">
        <f>Q27+Q39+Q47</f>
        <v>0</v>
      </c>
      <c r="R159" s="78">
        <f t="shared" si="22"/>
        <v>0</v>
      </c>
      <c r="U159" s="23"/>
    </row>
    <row r="160" spans="1:21" x14ac:dyDescent="0.35">
      <c r="A160" s="74"/>
      <c r="B160" s="114" t="s">
        <v>89</v>
      </c>
      <c r="C160" s="115"/>
      <c r="D160" s="12">
        <f>D73+D80+D83</f>
        <v>1499932.6</v>
      </c>
      <c r="E160" s="12">
        <f>E73+E80+E83</f>
        <v>0</v>
      </c>
      <c r="F160" s="13">
        <f t="shared" si="23"/>
        <v>1499932.6</v>
      </c>
      <c r="G160" s="13">
        <f>G73+G80+G83</f>
        <v>374498.99364000006</v>
      </c>
      <c r="H160" s="78">
        <f t="shared" si="18"/>
        <v>1874431.5936400001</v>
      </c>
      <c r="I160" s="13">
        <f>I73+I80+I83</f>
        <v>1471214.4</v>
      </c>
      <c r="J160" s="13">
        <f>J73+J80+J83</f>
        <v>0</v>
      </c>
      <c r="K160" s="13">
        <f t="shared" si="19"/>
        <v>1471214.4</v>
      </c>
      <c r="L160" s="13">
        <f>L73+L80+L83</f>
        <v>0</v>
      </c>
      <c r="M160" s="78">
        <f t="shared" si="20"/>
        <v>1471214.4</v>
      </c>
      <c r="N160" s="13">
        <f>N73+N80+N83</f>
        <v>1560969.7999999998</v>
      </c>
      <c r="O160" s="13">
        <f>O73+O80+O83</f>
        <v>0</v>
      </c>
      <c r="P160" s="13">
        <f t="shared" si="21"/>
        <v>1560969.7999999998</v>
      </c>
      <c r="Q160" s="13">
        <f>Q73+Q80+Q83</f>
        <v>-231023.29</v>
      </c>
      <c r="R160" s="78">
        <f t="shared" si="22"/>
        <v>1329946.5099999998</v>
      </c>
      <c r="U160" s="23"/>
    </row>
    <row r="161" spans="1:21" x14ac:dyDescent="0.35">
      <c r="A161" s="74"/>
      <c r="B161" s="116" t="s">
        <v>242</v>
      </c>
      <c r="C161" s="115"/>
      <c r="D161" s="12">
        <f>D90+D96+D100+D101+D102+D103+D104+D105+D106+D110</f>
        <v>876308.20000000007</v>
      </c>
      <c r="E161" s="12">
        <f>E90+E96+E100+E101+E102+E103+E104+E105+E106+E110</f>
        <v>-32636.400000000001</v>
      </c>
      <c r="F161" s="13">
        <f t="shared" si="23"/>
        <v>843671.8</v>
      </c>
      <c r="G161" s="13">
        <f>G90+G96+G100+G101+G102+G103+G104+G105+G106+G110+G114+G115+G116+G117+G118</f>
        <v>81570.321039999995</v>
      </c>
      <c r="H161" s="78">
        <f t="shared" si="18"/>
        <v>925242.12104</v>
      </c>
      <c r="I161" s="13">
        <f>I90+I96+I100+I101+I102+I103+I104+I105+I106+I110</f>
        <v>521975.9</v>
      </c>
      <c r="J161" s="13">
        <f>J90+J96+J100+J101+J102+J103+J104+J105+J106+J110</f>
        <v>-135.30000000000001</v>
      </c>
      <c r="K161" s="13">
        <f t="shared" si="19"/>
        <v>521840.60000000003</v>
      </c>
      <c r="L161" s="13">
        <f>L90+L96+L100+L101+L102+L103+L104+L105+L106+L110+L114+L115+L116+L117+L118</f>
        <v>37768.828999999998</v>
      </c>
      <c r="M161" s="78">
        <f t="shared" si="20"/>
        <v>559609.429</v>
      </c>
      <c r="N161" s="13">
        <f>N90+N96+N100+N101+N102+N103+N104+N105+N106+N110</f>
        <v>880673.39999999991</v>
      </c>
      <c r="O161" s="13">
        <f>O90+O96+O100+O101+O102+O103+O104+O105+O106+O110</f>
        <v>0</v>
      </c>
      <c r="P161" s="13">
        <f t="shared" si="21"/>
        <v>880673.39999999991</v>
      </c>
      <c r="Q161" s="13">
        <f>Q90+Q96+Q100+Q101+Q102+Q103+Q104+Q105+Q106+Q110+Q114+Q115+Q116+Q117+Q118</f>
        <v>0</v>
      </c>
      <c r="R161" s="78">
        <f t="shared" si="22"/>
        <v>880673.39999999991</v>
      </c>
      <c r="U161" s="23"/>
    </row>
    <row r="162" spans="1:21" x14ac:dyDescent="0.35">
      <c r="A162" s="74"/>
      <c r="B162" s="115" t="s">
        <v>76</v>
      </c>
      <c r="C162" s="115"/>
      <c r="D162" s="12">
        <f>D69+D70</f>
        <v>18191</v>
      </c>
      <c r="E162" s="12">
        <f>E69+E70</f>
        <v>0</v>
      </c>
      <c r="F162" s="13">
        <f t="shared" si="23"/>
        <v>18191</v>
      </c>
      <c r="G162" s="13">
        <f>G69+G70+G91</f>
        <v>13660</v>
      </c>
      <c r="H162" s="78">
        <f t="shared" si="18"/>
        <v>31851</v>
      </c>
      <c r="I162" s="13">
        <f>I69+I70</f>
        <v>0</v>
      </c>
      <c r="J162" s="13">
        <f>J69+J70</f>
        <v>0</v>
      </c>
      <c r="K162" s="13">
        <f t="shared" si="19"/>
        <v>0</v>
      </c>
      <c r="L162" s="13">
        <f>L69+L70+L91</f>
        <v>0</v>
      </c>
      <c r="M162" s="78">
        <f t="shared" si="20"/>
        <v>0</v>
      </c>
      <c r="N162" s="13">
        <f>N69+N70</f>
        <v>0</v>
      </c>
      <c r="O162" s="13">
        <f>O69+O70</f>
        <v>0</v>
      </c>
      <c r="P162" s="13">
        <f t="shared" si="21"/>
        <v>0</v>
      </c>
      <c r="Q162" s="13">
        <f>Q69+Q70+Q91</f>
        <v>0</v>
      </c>
      <c r="R162" s="78">
        <f t="shared" si="22"/>
        <v>0</v>
      </c>
    </row>
    <row r="163" spans="1:21" x14ac:dyDescent="0.35">
      <c r="A163" s="90"/>
      <c r="B163" s="112" t="s">
        <v>156</v>
      </c>
      <c r="C163" s="112"/>
      <c r="D163" s="12">
        <f>D120</f>
        <v>260000</v>
      </c>
      <c r="E163" s="12">
        <f>E120</f>
        <v>0</v>
      </c>
      <c r="F163" s="13">
        <f t="shared" si="23"/>
        <v>260000</v>
      </c>
      <c r="G163" s="13">
        <f>G120</f>
        <v>0</v>
      </c>
      <c r="H163" s="78">
        <f t="shared" si="18"/>
        <v>260000</v>
      </c>
      <c r="I163" s="13">
        <f>I120</f>
        <v>0</v>
      </c>
      <c r="J163" s="13">
        <f>J120</f>
        <v>0</v>
      </c>
      <c r="K163" s="13">
        <f t="shared" si="19"/>
        <v>0</v>
      </c>
      <c r="L163" s="13">
        <f>L120</f>
        <v>0</v>
      </c>
      <c r="M163" s="78">
        <f t="shared" si="20"/>
        <v>0</v>
      </c>
      <c r="N163" s="13">
        <f>N120</f>
        <v>0</v>
      </c>
      <c r="O163" s="13">
        <f>O120</f>
        <v>0</v>
      </c>
      <c r="P163" s="13">
        <f t="shared" si="21"/>
        <v>0</v>
      </c>
      <c r="Q163" s="13">
        <f>Q120</f>
        <v>0</v>
      </c>
      <c r="R163" s="78">
        <f t="shared" si="22"/>
        <v>0</v>
      </c>
    </row>
    <row r="164" spans="1:21" x14ac:dyDescent="0.35">
      <c r="D164" s="56"/>
      <c r="E164" s="56"/>
      <c r="F164" s="56"/>
      <c r="G164" s="56"/>
      <c r="H164" s="93"/>
      <c r="I164" s="56"/>
      <c r="J164" s="56"/>
      <c r="K164" s="56"/>
      <c r="L164" s="56"/>
      <c r="M164" s="93"/>
      <c r="N164" s="56"/>
      <c r="O164" s="56"/>
      <c r="P164" s="56"/>
      <c r="Q164" s="56"/>
      <c r="R164" s="93"/>
    </row>
    <row r="165" spans="1:21" x14ac:dyDescent="0.35">
      <c r="D165" s="56"/>
      <c r="E165" s="56"/>
      <c r="F165" s="56"/>
      <c r="G165" s="56"/>
      <c r="H165" s="93"/>
      <c r="I165" s="56"/>
      <c r="J165" s="56"/>
      <c r="K165" s="56"/>
      <c r="L165" s="56"/>
      <c r="M165" s="93"/>
      <c r="N165" s="56"/>
      <c r="O165" s="56"/>
      <c r="P165" s="56"/>
      <c r="Q165" s="56"/>
      <c r="R165" s="93"/>
    </row>
  </sheetData>
  <sheetProtection password="CF5C" sheet="1" objects="1" scenarios="1"/>
  <autoFilter ref="A17:U163">
    <filterColumn colId="19">
      <filters blank="1"/>
    </filterColumn>
  </autoFilter>
  <mergeCells count="38">
    <mergeCell ref="R16:R17"/>
    <mergeCell ref="B152:C152"/>
    <mergeCell ref="M4:R4"/>
    <mergeCell ref="B163:C163"/>
    <mergeCell ref="B158:C158"/>
    <mergeCell ref="B159:C159"/>
    <mergeCell ref="B160:C160"/>
    <mergeCell ref="B161:C161"/>
    <mergeCell ref="B162:C162"/>
    <mergeCell ref="B153:C153"/>
    <mergeCell ref="B154:C154"/>
    <mergeCell ref="B155:C155"/>
    <mergeCell ref="B156:C156"/>
    <mergeCell ref="B157:C157"/>
    <mergeCell ref="O16:O17"/>
    <mergeCell ref="P16:P17"/>
    <mergeCell ref="Q16:Q17"/>
    <mergeCell ref="M16:M17"/>
    <mergeCell ref="A39:A42"/>
    <mergeCell ref="A47:A48"/>
    <mergeCell ref="B47:B48"/>
    <mergeCell ref="B151:C151"/>
    <mergeCell ref="N16:N17"/>
    <mergeCell ref="A27:A33"/>
    <mergeCell ref="A11:R11"/>
    <mergeCell ref="A12:R1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</mergeCells>
  <pageMargins left="0.78740157480314965" right="0.35433070866141736" top="0.39370078740157483" bottom="0.55118110236220474" header="0.51181102362204722" footer="0.11811023622047245"/>
  <pageSetup paperSize="9" scale="56" fitToHeight="0" orientation="portrait" useFirstPageNumber="1" verticalDpi="2147483648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2025-2027</vt:lpstr>
      <vt:lpstr>'2025-2027'!Print_Titles</vt:lpstr>
      <vt:lpstr>'2025-2027'!Заголовки_для_печати</vt:lpstr>
      <vt:lpstr>'2025-2027'!Область_печати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revision>69</cp:revision>
  <cp:lastPrinted>2025-02-25T08:11:52Z</cp:lastPrinted>
  <dcterms:created xsi:type="dcterms:W3CDTF">2014-02-04T08:37:28Z</dcterms:created>
  <dcterms:modified xsi:type="dcterms:W3CDTF">2025-02-25T08:11:59Z</dcterms:modified>
</cp:coreProperties>
</file>