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приложение 1" sheetId="1" r:id="rId1"/>
  </sheets>
  <definedNames>
    <definedName name="_xlnm._FilterDatabase" localSheetId="0" hidden="1">'приложение 1'!$A$15:$AH$1592</definedName>
    <definedName name="Print_Titles" localSheetId="0">'приложение 1'!$14:$15</definedName>
    <definedName name="_xlnm.Print_Titles" localSheetId="0">'приложение 1'!$14:$15</definedName>
    <definedName name="_xlnm.Print_Area" localSheetId="0">'приложение 1'!$A$1:$Z$1592</definedName>
  </definedNames>
  <calcPr calcId="145621"/>
</workbook>
</file>

<file path=xl/calcChain.xml><?xml version="1.0" encoding="utf-8"?>
<calcChain xmlns="http://schemas.openxmlformats.org/spreadsheetml/2006/main">
  <c r="S850" i="1" l="1"/>
  <c r="S1317" i="1"/>
  <c r="S1091" i="1" l="1"/>
  <c r="S1090" i="1" s="1"/>
  <c r="S870" i="1"/>
  <c r="S869" i="1" s="1"/>
  <c r="T869" i="1" s="1"/>
  <c r="Z869" i="1"/>
  <c r="Z870" i="1"/>
  <c r="Z871" i="1"/>
  <c r="W869" i="1"/>
  <c r="W870" i="1"/>
  <c r="W871" i="1"/>
  <c r="T871" i="1"/>
  <c r="S865" i="1"/>
  <c r="T865" i="1" s="1"/>
  <c r="Z865" i="1"/>
  <c r="Z866" i="1"/>
  <c r="W865" i="1"/>
  <c r="W866" i="1"/>
  <c r="T866" i="1"/>
  <c r="S852" i="1"/>
  <c r="T852" i="1" s="1"/>
  <c r="Z852" i="1"/>
  <c r="Z853" i="1"/>
  <c r="W852" i="1"/>
  <c r="W853" i="1"/>
  <c r="T853" i="1"/>
  <c r="S847" i="1"/>
  <c r="T847" i="1" s="1"/>
  <c r="Z847" i="1"/>
  <c r="Z848" i="1"/>
  <c r="W847" i="1"/>
  <c r="W848" i="1"/>
  <c r="T848" i="1"/>
  <c r="Y1591" i="1"/>
  <c r="V1591" i="1"/>
  <c r="Y1589" i="1"/>
  <c r="Y1587" i="1"/>
  <c r="Y1585" i="1"/>
  <c r="Y1580" i="1"/>
  <c r="Y1579" i="1" s="1"/>
  <c r="Y1578" i="1" s="1"/>
  <c r="Y1576" i="1"/>
  <c r="Y1574" i="1"/>
  <c r="Y1569" i="1"/>
  <c r="Y1566" i="1"/>
  <c r="Y1564" i="1"/>
  <c r="Y1560" i="1"/>
  <c r="Y1557" i="1"/>
  <c r="Y1554" i="1"/>
  <c r="Y1550" i="1"/>
  <c r="Y1548" i="1"/>
  <c r="Y1546" i="1"/>
  <c r="Y1542" i="1"/>
  <c r="Y1541" i="1" s="1"/>
  <c r="Y1540" i="1" s="1"/>
  <c r="Y1537" i="1"/>
  <c r="Y1535" i="1"/>
  <c r="Y1533" i="1"/>
  <c r="Y1529" i="1"/>
  <c r="Y1528" i="1" s="1"/>
  <c r="Y1527" i="1" s="1"/>
  <c r="Y1524" i="1"/>
  <c r="Y1522" i="1"/>
  <c r="Y1518" i="1"/>
  <c r="Y1517" i="1" s="1"/>
  <c r="Y1516" i="1" s="1"/>
  <c r="Y1513" i="1"/>
  <c r="Y1511" i="1"/>
  <c r="Y1508" i="1"/>
  <c r="Y1507" i="1" s="1"/>
  <c r="Y1505" i="1"/>
  <c r="Y1504" i="1" s="1"/>
  <c r="Y1502" i="1"/>
  <c r="Y1501" i="1" s="1"/>
  <c r="Y1499" i="1"/>
  <c r="Y1498" i="1" s="1"/>
  <c r="Y1496" i="1"/>
  <c r="Y1494" i="1"/>
  <c r="Y1492" i="1"/>
  <c r="Y1489" i="1"/>
  <c r="Y1488" i="1" s="1"/>
  <c r="Y1486" i="1"/>
  <c r="Y1485" i="1" s="1"/>
  <c r="Y1483" i="1"/>
  <c r="Y1481" i="1"/>
  <c r="Y1478" i="1"/>
  <c r="Y1477" i="1" s="1"/>
  <c r="Y1475" i="1"/>
  <c r="Y1474" i="1" s="1"/>
  <c r="Y1472" i="1"/>
  <c r="Y1471" i="1" s="1"/>
  <c r="Y1469" i="1"/>
  <c r="Y1468" i="1" s="1"/>
  <c r="Y1466" i="1"/>
  <c r="Y1465" i="1" s="1"/>
  <c r="Y1463" i="1"/>
  <c r="Y1462" i="1" s="1"/>
  <c r="Y1460" i="1"/>
  <c r="Y1459" i="1" s="1"/>
  <c r="Y1457" i="1"/>
  <c r="Y1456" i="1" s="1"/>
  <c r="Y1454" i="1"/>
  <c r="Y1453" i="1" s="1"/>
  <c r="Y1451" i="1"/>
  <c r="Y1450" i="1" s="1"/>
  <c r="Y1448" i="1"/>
  <c r="Y1447" i="1" s="1"/>
  <c r="Y1445" i="1"/>
  <c r="Y1443" i="1"/>
  <c r="Y1441" i="1"/>
  <c r="Y1438" i="1"/>
  <c r="Y1437" i="1" s="1"/>
  <c r="Y1435" i="1"/>
  <c r="Y1434" i="1" s="1"/>
  <c r="Y1432" i="1"/>
  <c r="Y1431" i="1" s="1"/>
  <c r="Y1429" i="1"/>
  <c r="Y1428" i="1" s="1"/>
  <c r="Y1426" i="1"/>
  <c r="Y1425" i="1" s="1"/>
  <c r="Y1423" i="1"/>
  <c r="Y1422" i="1" s="1"/>
  <c r="Y1417" i="1"/>
  <c r="Y1415" i="1"/>
  <c r="Y1410" i="1"/>
  <c r="Y1407" i="1"/>
  <c r="Y1406" i="1" s="1"/>
  <c r="Y1404" i="1"/>
  <c r="Y1403" i="1" s="1"/>
  <c r="Y1401" i="1"/>
  <c r="Y1400" i="1" s="1"/>
  <c r="Y1397" i="1"/>
  <c r="Y1396" i="1" s="1"/>
  <c r="Y1394" i="1"/>
  <c r="Y1392" i="1"/>
  <c r="Y1389" i="1"/>
  <c r="Y1387" i="1"/>
  <c r="Y1385" i="1"/>
  <c r="Y1381" i="1"/>
  <c r="Y1379" i="1"/>
  <c r="Y1377" i="1"/>
  <c r="Y1373" i="1"/>
  <c r="Y1371" i="1"/>
  <c r="Y1366" i="1"/>
  <c r="Y1364" i="1"/>
  <c r="Y1362" i="1"/>
  <c r="Y1359" i="1"/>
  <c r="Y1357" i="1"/>
  <c r="Y1353" i="1"/>
  <c r="Y1352" i="1" s="1"/>
  <c r="Y1350" i="1"/>
  <c r="Y1349" i="1" s="1"/>
  <c r="Y1347" i="1"/>
  <c r="Y1346" i="1" s="1"/>
  <c r="Y1343" i="1"/>
  <c r="Y1342" i="1" s="1"/>
  <c r="Y1340" i="1"/>
  <c r="Y1338" i="1"/>
  <c r="Y1333" i="1"/>
  <c r="Y1332" i="1" s="1"/>
  <c r="Y1330" i="1"/>
  <c r="Y1328" i="1"/>
  <c r="Y1325" i="1"/>
  <c r="Y1324" i="1" s="1"/>
  <c r="Y1322" i="1"/>
  <c r="Y1321" i="1" s="1"/>
  <c r="Y1318" i="1"/>
  <c r="Y1316" i="1"/>
  <c r="Y1311" i="1"/>
  <c r="Y1310" i="1" s="1"/>
  <c r="Y1308" i="1"/>
  <c r="Y1306" i="1"/>
  <c r="Y1301" i="1"/>
  <c r="Y1300" i="1" s="1"/>
  <c r="Y1299" i="1" s="1"/>
  <c r="Y1298" i="1" s="1"/>
  <c r="Y1295" i="1"/>
  <c r="Y1293" i="1"/>
  <c r="Y1290" i="1"/>
  <c r="Y1288" i="1"/>
  <c r="Y1284" i="1"/>
  <c r="Y1283" i="1" s="1"/>
  <c r="Y1281" i="1"/>
  <c r="Y1279" i="1"/>
  <c r="Y1276" i="1"/>
  <c r="Y1275" i="1" s="1"/>
  <c r="Y1273" i="1"/>
  <c r="Y1272" i="1" s="1"/>
  <c r="Y1270" i="1"/>
  <c r="Y1268" i="1"/>
  <c r="Y1266" i="1"/>
  <c r="Y1262" i="1"/>
  <c r="Y1261" i="1" s="1"/>
  <c r="Y1259" i="1"/>
  <c r="Y1257" i="1"/>
  <c r="Y1255" i="1"/>
  <c r="Y1251" i="1"/>
  <c r="Y1250" i="1" s="1"/>
  <c r="Y1248" i="1"/>
  <c r="Y1247" i="1" s="1"/>
  <c r="Y1245" i="1"/>
  <c r="Y1243" i="1"/>
  <c r="Y1241" i="1"/>
  <c r="Y1237" i="1"/>
  <c r="Y1236" i="1" s="1"/>
  <c r="Y1234" i="1"/>
  <c r="Y1232" i="1"/>
  <c r="Y1230" i="1"/>
  <c r="Y1225" i="1"/>
  <c r="Y1224" i="1" s="1"/>
  <c r="Y1223" i="1" s="1"/>
  <c r="Y1222" i="1" s="1"/>
  <c r="Y1220" i="1"/>
  <c r="Y1219" i="1" s="1"/>
  <c r="Y1217" i="1"/>
  <c r="Y1216" i="1" s="1"/>
  <c r="Y1211" i="1"/>
  <c r="Y1209" i="1"/>
  <c r="Y1205" i="1"/>
  <c r="Y1204" i="1" s="1"/>
  <c r="Y1202" i="1"/>
  <c r="Y1201" i="1" s="1"/>
  <c r="Y1199" i="1"/>
  <c r="Y1198" i="1" s="1"/>
  <c r="Y1196" i="1"/>
  <c r="Y1195" i="1" s="1"/>
  <c r="Y1192" i="1"/>
  <c r="Y1191" i="1" s="1"/>
  <c r="Y1189" i="1"/>
  <c r="Y1188" i="1" s="1"/>
  <c r="Y1186" i="1"/>
  <c r="Y1185" i="1" s="1"/>
  <c r="Y1183" i="1"/>
  <c r="Y1182" i="1" s="1"/>
  <c r="Y1179" i="1"/>
  <c r="Y1177" i="1"/>
  <c r="Y1174" i="1"/>
  <c r="Y1173" i="1" s="1"/>
  <c r="Y1170" i="1"/>
  <c r="Y1169" i="1" s="1"/>
  <c r="Y1167" i="1"/>
  <c r="Y1165" i="1"/>
  <c r="Y1162" i="1"/>
  <c r="Y1161" i="1" s="1"/>
  <c r="Y1159" i="1"/>
  <c r="Y1158" i="1" s="1"/>
  <c r="Y1155" i="1"/>
  <c r="Y1154" i="1" s="1"/>
  <c r="Y1152" i="1"/>
  <c r="Y1150" i="1"/>
  <c r="Y1147" i="1"/>
  <c r="Y1145" i="1"/>
  <c r="Y1143" i="1"/>
  <c r="Y1138" i="1"/>
  <c r="Y1136" i="1"/>
  <c r="Y1133" i="1"/>
  <c r="Y1132" i="1" s="1"/>
  <c r="Y1129" i="1"/>
  <c r="Y1128" i="1" s="1"/>
  <c r="Y1126" i="1"/>
  <c r="Y1125" i="1" s="1"/>
  <c r="Y1123" i="1"/>
  <c r="Y1122" i="1" s="1"/>
  <c r="Y1120" i="1"/>
  <c r="Y1119" i="1" s="1"/>
  <c r="Y1117" i="1"/>
  <c r="Y1116" i="1" s="1"/>
  <c r="Y1114" i="1"/>
  <c r="Y1113" i="1" s="1"/>
  <c r="Y1111" i="1"/>
  <c r="Y1110" i="1" s="1"/>
  <c r="Y1108" i="1"/>
  <c r="Y1107" i="1" s="1"/>
  <c r="Y1105" i="1"/>
  <c r="Y1104" i="1" s="1"/>
  <c r="Y1102" i="1"/>
  <c r="Y1101" i="1" s="1"/>
  <c r="Y1099" i="1"/>
  <c r="Y1098" i="1" s="1"/>
  <c r="Y1096" i="1"/>
  <c r="Y1095" i="1" s="1"/>
  <c r="Y1088" i="1"/>
  <c r="Y1083" i="1"/>
  <c r="Y1082" i="1" s="1"/>
  <c r="Y1080" i="1"/>
  <c r="Y1078" i="1"/>
  <c r="Y1077" i="1" s="1"/>
  <c r="Y1072" i="1"/>
  <c r="Y1070" i="1"/>
  <c r="Y1068" i="1"/>
  <c r="Y1065" i="1"/>
  <c r="Y1063" i="1"/>
  <c r="Y1059" i="1"/>
  <c r="Y1058" i="1" s="1"/>
  <c r="Y1055" i="1"/>
  <c r="Y1054" i="1" s="1"/>
  <c r="Y1052" i="1"/>
  <c r="Y1051" i="1" s="1"/>
  <c r="Y1049" i="1"/>
  <c r="Y1048" i="1" s="1"/>
  <c r="Y1046" i="1"/>
  <c r="Y1044" i="1"/>
  <c r="Y1042" i="1"/>
  <c r="Y1039" i="1"/>
  <c r="Y1038" i="1" s="1"/>
  <c r="Y1036" i="1"/>
  <c r="Y1035" i="1" s="1"/>
  <c r="Y1031" i="1"/>
  <c r="Y1030" i="1" s="1"/>
  <c r="Y1029" i="1" s="1"/>
  <c r="Y1028" i="1" s="1"/>
  <c r="Y1026" i="1"/>
  <c r="Y1025" i="1" s="1"/>
  <c r="Y1024" i="1" s="1"/>
  <c r="Y1023" i="1" s="1"/>
  <c r="Y1020" i="1"/>
  <c r="Y1018" i="1"/>
  <c r="Y1014" i="1"/>
  <c r="Y1013" i="1" s="1"/>
  <c r="Y1011" i="1"/>
  <c r="Y1010" i="1" s="1"/>
  <c r="Y1008" i="1"/>
  <c r="Y1007" i="1" s="1"/>
  <c r="Y1005" i="1"/>
  <c r="Y1003" i="1"/>
  <c r="Y997" i="1"/>
  <c r="Y995" i="1"/>
  <c r="Y993" i="1"/>
  <c r="Y990" i="1"/>
  <c r="Y988" i="1"/>
  <c r="Y984" i="1"/>
  <c r="Y983" i="1" s="1"/>
  <c r="Y981" i="1"/>
  <c r="Y980" i="1" s="1"/>
  <c r="Y978" i="1"/>
  <c r="Y977" i="1" s="1"/>
  <c r="Y975" i="1"/>
  <c r="Y974" i="1" s="1"/>
  <c r="Y972" i="1"/>
  <c r="Y971" i="1" s="1"/>
  <c r="Y969" i="1"/>
  <c r="Y968" i="1" s="1"/>
  <c r="Y966" i="1"/>
  <c r="Y965" i="1" s="1"/>
  <c r="Y962" i="1"/>
  <c r="Y961" i="1" s="1"/>
  <c r="Y959" i="1"/>
  <c r="Y958" i="1" s="1"/>
  <c r="Y956" i="1"/>
  <c r="Y955" i="1" s="1"/>
  <c r="Y953" i="1"/>
  <c r="Y952" i="1" s="1"/>
  <c r="Y950" i="1"/>
  <c r="Y949" i="1" s="1"/>
  <c r="Y947" i="1"/>
  <c r="Y946" i="1" s="1"/>
  <c r="Y944" i="1"/>
  <c r="Y943" i="1" s="1"/>
  <c r="Y941" i="1"/>
  <c r="Y940" i="1" s="1"/>
  <c r="Y938" i="1"/>
  <c r="Y937" i="1" s="1"/>
  <c r="Y935" i="1"/>
  <c r="Y934" i="1" s="1"/>
  <c r="Y932" i="1"/>
  <c r="Y930" i="1"/>
  <c r="Y926" i="1"/>
  <c r="Y925" i="1" s="1"/>
  <c r="Y923" i="1"/>
  <c r="Y922" i="1" s="1"/>
  <c r="Y920" i="1"/>
  <c r="Y919" i="1" s="1"/>
  <c r="Y917" i="1"/>
  <c r="Y916" i="1" s="1"/>
  <c r="Y913" i="1"/>
  <c r="Y911" i="1"/>
  <c r="Y909" i="1"/>
  <c r="Y906" i="1"/>
  <c r="Y905" i="1" s="1"/>
  <c r="Y903" i="1"/>
  <c r="Y902" i="1" s="1"/>
  <c r="Y900" i="1"/>
  <c r="Y898" i="1"/>
  <c r="Y895" i="1"/>
  <c r="Y894" i="1" s="1"/>
  <c r="Y892" i="1"/>
  <c r="Y891" i="1" s="1"/>
  <c r="Y889" i="1"/>
  <c r="Y888" i="1" s="1"/>
  <c r="Y884" i="1"/>
  <c r="Y882" i="1"/>
  <c r="Y878" i="1"/>
  <c r="Y877" i="1" s="1"/>
  <c r="Y876" i="1" s="1"/>
  <c r="Y874" i="1"/>
  <c r="Y873" i="1" s="1"/>
  <c r="Y872" i="1" s="1"/>
  <c r="Y867" i="1"/>
  <c r="Y864" i="1" s="1"/>
  <c r="Y862" i="1"/>
  <c r="Y860" i="1"/>
  <c r="Y857" i="1"/>
  <c r="Y856" i="1" s="1"/>
  <c r="Y854" i="1"/>
  <c r="Y851" i="1" s="1"/>
  <c r="Y849" i="1"/>
  <c r="Y846" i="1" s="1"/>
  <c r="Y844" i="1"/>
  <c r="Y843" i="1" s="1"/>
  <c r="Y841" i="1"/>
  <c r="Y840" i="1" s="1"/>
  <c r="Y838" i="1"/>
  <c r="Y837" i="1" s="1"/>
  <c r="Y835" i="1"/>
  <c r="Y834" i="1" s="1"/>
  <c r="Y832" i="1"/>
  <c r="Y831" i="1" s="1"/>
  <c r="Y829" i="1"/>
  <c r="Y828" i="1" s="1"/>
  <c r="Y824" i="1"/>
  <c r="Y823" i="1" s="1"/>
  <c r="Y821" i="1"/>
  <c r="Y820" i="1" s="1"/>
  <c r="Y818" i="1"/>
  <c r="Y817" i="1" s="1"/>
  <c r="Y815" i="1"/>
  <c r="Y814" i="1" s="1"/>
  <c r="Y811" i="1"/>
  <c r="Y809" i="1"/>
  <c r="Y804" i="1"/>
  <c r="Y803" i="1" s="1"/>
  <c r="Y801" i="1"/>
  <c r="Y800" i="1" s="1"/>
  <c r="Y797" i="1"/>
  <c r="Y796" i="1" s="1"/>
  <c r="Y795" i="1" s="1"/>
  <c r="Y791" i="1"/>
  <c r="Y789" i="1"/>
  <c r="Y785" i="1"/>
  <c r="Y784" i="1" s="1"/>
  <c r="Y781" i="1"/>
  <c r="Y780" i="1" s="1"/>
  <c r="Y777" i="1"/>
  <c r="Y776" i="1" s="1"/>
  <c r="Y774" i="1"/>
  <c r="Y773" i="1" s="1"/>
  <c r="Y771" i="1"/>
  <c r="Y769" i="1"/>
  <c r="Y767" i="1"/>
  <c r="Y761" i="1"/>
  <c r="Y759" i="1"/>
  <c r="Y755" i="1"/>
  <c r="Y754" i="1" s="1"/>
  <c r="Y752" i="1"/>
  <c r="Y751" i="1" s="1"/>
  <c r="Y749" i="1"/>
  <c r="Y747" i="1"/>
  <c r="Y741" i="1"/>
  <c r="Y739" i="1"/>
  <c r="Y736" i="1"/>
  <c r="Y734" i="1"/>
  <c r="Y731" i="1"/>
  <c r="Y729" i="1"/>
  <c r="Y725" i="1"/>
  <c r="Y724" i="1" s="1"/>
  <c r="Y722" i="1"/>
  <c r="Y721" i="1" s="1"/>
  <c r="Y719" i="1"/>
  <c r="Y718" i="1" s="1"/>
  <c r="Y716" i="1"/>
  <c r="Y715" i="1" s="1"/>
  <c r="Y709" i="1"/>
  <c r="Y707" i="1"/>
  <c r="Y700" i="1"/>
  <c r="Y698" i="1"/>
  <c r="Y695" i="1"/>
  <c r="Y694" i="1" s="1"/>
  <c r="Y691" i="1"/>
  <c r="Y690" i="1" s="1"/>
  <c r="Y688" i="1"/>
  <c r="Y687" i="1" s="1"/>
  <c r="Y685" i="1"/>
  <c r="Y684" i="1" s="1"/>
  <c r="Y682" i="1"/>
  <c r="Y681" i="1" s="1"/>
  <c r="Y679" i="1"/>
  <c r="Y677" i="1"/>
  <c r="Y674" i="1"/>
  <c r="Y670" i="1"/>
  <c r="Y668" i="1"/>
  <c r="Y666" i="1"/>
  <c r="Y661" i="1"/>
  <c r="Y660" i="1" s="1"/>
  <c r="Y658" i="1"/>
  <c r="Y656" i="1"/>
  <c r="Y652" i="1"/>
  <c r="Y650" i="1"/>
  <c r="Y648" i="1"/>
  <c r="Y644" i="1"/>
  <c r="Y643" i="1" s="1"/>
  <c r="Y641" i="1"/>
  <c r="Y638" i="1"/>
  <c r="Y636" i="1"/>
  <c r="Y634" i="1"/>
  <c r="Y628" i="1"/>
  <c r="Y626" i="1"/>
  <c r="Y622" i="1"/>
  <c r="Y621" i="1" s="1"/>
  <c r="Y619" i="1"/>
  <c r="Y618" i="1" s="1"/>
  <c r="Y616" i="1"/>
  <c r="Y613" i="1"/>
  <c r="Y611" i="1"/>
  <c r="Y609" i="1"/>
  <c r="Y604" i="1"/>
  <c r="Y603" i="1" s="1"/>
  <c r="Y601" i="1"/>
  <c r="Y600" i="1" s="1"/>
  <c r="Y598" i="1"/>
  <c r="Y597" i="1" s="1"/>
  <c r="Y595" i="1"/>
  <c r="Y593" i="1"/>
  <c r="Y587" i="1"/>
  <c r="Y585" i="1"/>
  <c r="Y583" i="1"/>
  <c r="Y580" i="1"/>
  <c r="Y579" i="1" s="1"/>
  <c r="Y577" i="1"/>
  <c r="Y576" i="1" s="1"/>
  <c r="Y574" i="1"/>
  <c r="Y573" i="1" s="1"/>
  <c r="Y571" i="1"/>
  <c r="Y570" i="1" s="1"/>
  <c r="Y567" i="1"/>
  <c r="Y566" i="1" s="1"/>
  <c r="Y562" i="1"/>
  <c r="Y561" i="1" s="1"/>
  <c r="Y559" i="1"/>
  <c r="Y558" i="1" s="1"/>
  <c r="Y556" i="1"/>
  <c r="Y555" i="1" s="1"/>
  <c r="Y553" i="1"/>
  <c r="Y552" i="1" s="1"/>
  <c r="Y548" i="1"/>
  <c r="Y547" i="1" s="1"/>
  <c r="Y545" i="1"/>
  <c r="Y544" i="1" s="1"/>
  <c r="Y542" i="1"/>
  <c r="Y541" i="1" s="1"/>
  <c r="Y539" i="1"/>
  <c r="Y538" i="1" s="1"/>
  <c r="Y536" i="1"/>
  <c r="Y535" i="1" s="1"/>
  <c r="Y533" i="1"/>
  <c r="Y532" i="1" s="1"/>
  <c r="Y528" i="1"/>
  <c r="Y527" i="1" s="1"/>
  <c r="Y526" i="1" s="1"/>
  <c r="Y525" i="1" s="1"/>
  <c r="Y522" i="1"/>
  <c r="Y520" i="1"/>
  <c r="Y517" i="1"/>
  <c r="Y515" i="1"/>
  <c r="Y511" i="1"/>
  <c r="Y509" i="1"/>
  <c r="Y506" i="1"/>
  <c r="Y504" i="1"/>
  <c r="Y501" i="1"/>
  <c r="Y499" i="1"/>
  <c r="Y497" i="1"/>
  <c r="Y495" i="1"/>
  <c r="Y493" i="1"/>
  <c r="Y490" i="1"/>
  <c r="Y489" i="1" s="1"/>
  <c r="Y487" i="1"/>
  <c r="Y486" i="1" s="1"/>
  <c r="Y484" i="1"/>
  <c r="Y483" i="1" s="1"/>
  <c r="Y481" i="1"/>
  <c r="Y480" i="1" s="1"/>
  <c r="Y475" i="1"/>
  <c r="Y473" i="1"/>
  <c r="Y468" i="1"/>
  <c r="Y465" i="1"/>
  <c r="Y462" i="1"/>
  <c r="Y460" i="1"/>
  <c r="Y456" i="1"/>
  <c r="Y455" i="1" s="1"/>
  <c r="Y453" i="1"/>
  <c r="Y452" i="1" s="1"/>
  <c r="Y450" i="1"/>
  <c r="Y449" i="1" s="1"/>
  <c r="Y447" i="1"/>
  <c r="Y446" i="1" s="1"/>
  <c r="Y444" i="1"/>
  <c r="Y442" i="1"/>
  <c r="Y439" i="1"/>
  <c r="Y437" i="1"/>
  <c r="Y431" i="1"/>
  <c r="Y429" i="1"/>
  <c r="Y426" i="1"/>
  <c r="Y424" i="1"/>
  <c r="Y420" i="1"/>
  <c r="Y419" i="1" s="1"/>
  <c r="Y417" i="1"/>
  <c r="Y416" i="1" s="1"/>
  <c r="Y413" i="1"/>
  <c r="Y412" i="1" s="1"/>
  <c r="Y410" i="1"/>
  <c r="Y409" i="1" s="1"/>
  <c r="Y406" i="1"/>
  <c r="Y405" i="1" s="1"/>
  <c r="Y402" i="1"/>
  <c r="Y401" i="1" s="1"/>
  <c r="Y399" i="1"/>
  <c r="Y398" i="1" s="1"/>
  <c r="Y396" i="1"/>
  <c r="Y395" i="1" s="1"/>
  <c r="Y393" i="1"/>
  <c r="Y391" i="1"/>
  <c r="Y388" i="1"/>
  <c r="Y385" i="1"/>
  <c r="Y384" i="1" s="1"/>
  <c r="Y382" i="1"/>
  <c r="Y381" i="1" s="1"/>
  <c r="Y377" i="1"/>
  <c r="Y376" i="1" s="1"/>
  <c r="Y373" i="1"/>
  <c r="Y372" i="1" s="1"/>
  <c r="Y369" i="1"/>
  <c r="Y368" i="1" s="1"/>
  <c r="Y365" i="1"/>
  <c r="Y364" i="1" s="1"/>
  <c r="Y361" i="1"/>
  <c r="Y360" i="1" s="1"/>
  <c r="Y356" i="1"/>
  <c r="Y355" i="1" s="1"/>
  <c r="Y353" i="1"/>
  <c r="Y352" i="1" s="1"/>
  <c r="Y350" i="1"/>
  <c r="Y349" i="1" s="1"/>
  <c r="Y347" i="1"/>
  <c r="Y346" i="1" s="1"/>
  <c r="Y342" i="1"/>
  <c r="Y341" i="1" s="1"/>
  <c r="Y339" i="1"/>
  <c r="Y338" i="1" s="1"/>
  <c r="Y333" i="1"/>
  <c r="Y331" i="1"/>
  <c r="Y329" i="1"/>
  <c r="Y326" i="1"/>
  <c r="Y324" i="1"/>
  <c r="Y320" i="1"/>
  <c r="Y319" i="1" s="1"/>
  <c r="Y317" i="1"/>
  <c r="Y316" i="1" s="1"/>
  <c r="Y314" i="1"/>
  <c r="Y312" i="1"/>
  <c r="Y306" i="1"/>
  <c r="Y304" i="1"/>
  <c r="Y301" i="1"/>
  <c r="Y299" i="1"/>
  <c r="Y295" i="1"/>
  <c r="Y294" i="1" s="1"/>
  <c r="Y292" i="1"/>
  <c r="Y291" i="1" s="1"/>
  <c r="Y289" i="1"/>
  <c r="Y287" i="1"/>
  <c r="Y285" i="1"/>
  <c r="Y282" i="1"/>
  <c r="Y281" i="1" s="1"/>
  <c r="Y279" i="1"/>
  <c r="Y278" i="1" s="1"/>
  <c r="Y276" i="1"/>
  <c r="Y275" i="1" s="1"/>
  <c r="Y272" i="1"/>
  <c r="Y271" i="1" s="1"/>
  <c r="Y268" i="1"/>
  <c r="Y267" i="1" s="1"/>
  <c r="Y265" i="1"/>
  <c r="Y264" i="1" s="1"/>
  <c r="Y261" i="1"/>
  <c r="Y259" i="1"/>
  <c r="Y257" i="1"/>
  <c r="Y254" i="1"/>
  <c r="Y253" i="1" s="1"/>
  <c r="Y249" i="1"/>
  <c r="Y248" i="1" s="1"/>
  <c r="Y245" i="1"/>
  <c r="Y244" i="1" s="1"/>
  <c r="Y242" i="1"/>
  <c r="Y241" i="1" s="1"/>
  <c r="Y238" i="1"/>
  <c r="Y237" i="1" s="1"/>
  <c r="Y235" i="1"/>
  <c r="Y234" i="1" s="1"/>
  <c r="Y232" i="1"/>
  <c r="Y231" i="1" s="1"/>
  <c r="Y229" i="1"/>
  <c r="Y228" i="1" s="1"/>
  <c r="Y226" i="1"/>
  <c r="Y225" i="1" s="1"/>
  <c r="Y222" i="1"/>
  <c r="Y221" i="1" s="1"/>
  <c r="Y219" i="1"/>
  <c r="Y217" i="1"/>
  <c r="Y215" i="1"/>
  <c r="Y212" i="1"/>
  <c r="Y211" i="1" s="1"/>
  <c r="Y207" i="1"/>
  <c r="Y206" i="1" s="1"/>
  <c r="Y202" i="1" s="1"/>
  <c r="Y201" i="1" s="1"/>
  <c r="Y198" i="1"/>
  <c r="Y196" i="1"/>
  <c r="Y192" i="1"/>
  <c r="Y191" i="1" s="1"/>
  <c r="Y189" i="1"/>
  <c r="Y188" i="1" s="1"/>
  <c r="Y185" i="1"/>
  <c r="Y184" i="1" s="1"/>
  <c r="Y181" i="1"/>
  <c r="Y180" i="1" s="1"/>
  <c r="Y178" i="1"/>
  <c r="Y177" i="1" s="1"/>
  <c r="Y175" i="1"/>
  <c r="Y173" i="1"/>
  <c r="Y170" i="1"/>
  <c r="Y169" i="1" s="1"/>
  <c r="Y167" i="1"/>
  <c r="Y165" i="1"/>
  <c r="Y162" i="1"/>
  <c r="Y161" i="1" s="1"/>
  <c r="Y158" i="1"/>
  <c r="Y155" i="1"/>
  <c r="Y152" i="1"/>
  <c r="Y147" i="1"/>
  <c r="Y146" i="1" s="1"/>
  <c r="Y145" i="1" s="1"/>
  <c r="Y143" i="1"/>
  <c r="Y142" i="1" s="1"/>
  <c r="Y140" i="1"/>
  <c r="Y139" i="1" s="1"/>
  <c r="Y137" i="1"/>
  <c r="Y136" i="1" s="1"/>
  <c r="Y134" i="1"/>
  <c r="Y133" i="1" s="1"/>
  <c r="Y131" i="1"/>
  <c r="Y130" i="1" s="1"/>
  <c r="Y128" i="1"/>
  <c r="Y127" i="1" s="1"/>
  <c r="Y125" i="1"/>
  <c r="Y124" i="1" s="1"/>
  <c r="Y122" i="1"/>
  <c r="Y121" i="1" s="1"/>
  <c r="Y119" i="1"/>
  <c r="Y118" i="1" s="1"/>
  <c r="Y116" i="1"/>
  <c r="Y115" i="1" s="1"/>
  <c r="Y113" i="1"/>
  <c r="Y112" i="1" s="1"/>
  <c r="Y110" i="1"/>
  <c r="Y109" i="1" s="1"/>
  <c r="Y107" i="1"/>
  <c r="Y106" i="1" s="1"/>
  <c r="Y104" i="1"/>
  <c r="Y103" i="1" s="1"/>
  <c r="Y101" i="1"/>
  <c r="Y100" i="1" s="1"/>
  <c r="Y98" i="1"/>
  <c r="Y97" i="1" s="1"/>
  <c r="Y90" i="1"/>
  <c r="Y89" i="1" s="1"/>
  <c r="Y87" i="1"/>
  <c r="Y86" i="1" s="1"/>
  <c r="Y84" i="1"/>
  <c r="Y83" i="1" s="1"/>
  <c r="Y81" i="1"/>
  <c r="Y80" i="1" s="1"/>
  <c r="Y78" i="1"/>
  <c r="Y77" i="1" s="1"/>
  <c r="Y75" i="1"/>
  <c r="Y74" i="1" s="1"/>
  <c r="Y72" i="1"/>
  <c r="Y71" i="1" s="1"/>
  <c r="Y69" i="1"/>
  <c r="Y68" i="1" s="1"/>
  <c r="Y66" i="1"/>
  <c r="Y65" i="1" s="1"/>
  <c r="Y63" i="1"/>
  <c r="Y62" i="1" s="1"/>
  <c r="Y60" i="1"/>
  <c r="Y59" i="1" s="1"/>
  <c r="Y54" i="1"/>
  <c r="Y52" i="1"/>
  <c r="Y49" i="1"/>
  <c r="Y47" i="1"/>
  <c r="Y42" i="1"/>
  <c r="Y41" i="1" s="1"/>
  <c r="Y39" i="1"/>
  <c r="Y38" i="1" s="1"/>
  <c r="Y36" i="1"/>
  <c r="Y35" i="1" s="1"/>
  <c r="Y32" i="1"/>
  <c r="Y31" i="1" s="1"/>
  <c r="Y29" i="1"/>
  <c r="Y28" i="1" s="1"/>
  <c r="Y26" i="1"/>
  <c r="Y25" i="1" s="1"/>
  <c r="Y23" i="1"/>
  <c r="Y22" i="1" s="1"/>
  <c r="Y20" i="1"/>
  <c r="Y19" i="1" s="1"/>
  <c r="V1589" i="1"/>
  <c r="V1587" i="1"/>
  <c r="V1585" i="1"/>
  <c r="V1580" i="1"/>
  <c r="V1579" i="1" s="1"/>
  <c r="V1578" i="1" s="1"/>
  <c r="V1576" i="1"/>
  <c r="V1574" i="1"/>
  <c r="V1569" i="1"/>
  <c r="V1566" i="1"/>
  <c r="V1564" i="1"/>
  <c r="V1560" i="1"/>
  <c r="V1557" i="1"/>
  <c r="V1554" i="1"/>
  <c r="V1550" i="1"/>
  <c r="V1548" i="1"/>
  <c r="V1546" i="1"/>
  <c r="V1542" i="1"/>
  <c r="V1541" i="1" s="1"/>
  <c r="V1540" i="1" s="1"/>
  <c r="V1537" i="1"/>
  <c r="V1535" i="1"/>
  <c r="V1533" i="1"/>
  <c r="V1529" i="1"/>
  <c r="V1528" i="1" s="1"/>
  <c r="V1527" i="1" s="1"/>
  <c r="V1524" i="1"/>
  <c r="V1522" i="1"/>
  <c r="V1518" i="1"/>
  <c r="V1517" i="1" s="1"/>
  <c r="V1516" i="1" s="1"/>
  <c r="V1513" i="1"/>
  <c r="V1511" i="1"/>
  <c r="V1508" i="1"/>
  <c r="V1507" i="1" s="1"/>
  <c r="V1505" i="1"/>
  <c r="V1504" i="1" s="1"/>
  <c r="V1502" i="1"/>
  <c r="V1501" i="1" s="1"/>
  <c r="V1499" i="1"/>
  <c r="V1498" i="1" s="1"/>
  <c r="V1496" i="1"/>
  <c r="V1494" i="1"/>
  <c r="V1492" i="1"/>
  <c r="V1489" i="1"/>
  <c r="V1488" i="1" s="1"/>
  <c r="V1486" i="1"/>
  <c r="V1485" i="1" s="1"/>
  <c r="V1483" i="1"/>
  <c r="V1481" i="1"/>
  <c r="V1478" i="1"/>
  <c r="V1477" i="1" s="1"/>
  <c r="V1475" i="1"/>
  <c r="V1474" i="1" s="1"/>
  <c r="V1472" i="1"/>
  <c r="V1471" i="1" s="1"/>
  <c r="V1469" i="1"/>
  <c r="V1468" i="1" s="1"/>
  <c r="V1466" i="1"/>
  <c r="V1465" i="1" s="1"/>
  <c r="V1463" i="1"/>
  <c r="V1462" i="1" s="1"/>
  <c r="V1460" i="1"/>
  <c r="V1459" i="1" s="1"/>
  <c r="V1457" i="1"/>
  <c r="V1456" i="1" s="1"/>
  <c r="V1454" i="1"/>
  <c r="V1453" i="1" s="1"/>
  <c r="V1451" i="1"/>
  <c r="V1450" i="1" s="1"/>
  <c r="V1448" i="1"/>
  <c r="V1447" i="1" s="1"/>
  <c r="V1445" i="1"/>
  <c r="V1443" i="1"/>
  <c r="V1441" i="1"/>
  <c r="V1438" i="1"/>
  <c r="V1437" i="1" s="1"/>
  <c r="V1435" i="1"/>
  <c r="V1434" i="1" s="1"/>
  <c r="V1432" i="1"/>
  <c r="V1431" i="1" s="1"/>
  <c r="V1429" i="1"/>
  <c r="V1428" i="1" s="1"/>
  <c r="V1426" i="1"/>
  <c r="V1425" i="1" s="1"/>
  <c r="V1423" i="1"/>
  <c r="V1422" i="1" s="1"/>
  <c r="V1417" i="1"/>
  <c r="V1415" i="1"/>
  <c r="V1410" i="1"/>
  <c r="V1407" i="1"/>
  <c r="V1406" i="1" s="1"/>
  <c r="V1404" i="1"/>
  <c r="V1403" i="1" s="1"/>
  <c r="V1401" i="1"/>
  <c r="V1400" i="1" s="1"/>
  <c r="V1397" i="1"/>
  <c r="V1396" i="1" s="1"/>
  <c r="V1394" i="1"/>
  <c r="V1392" i="1"/>
  <c r="V1389" i="1"/>
  <c r="V1387" i="1"/>
  <c r="V1385" i="1"/>
  <c r="V1381" i="1"/>
  <c r="V1379" i="1"/>
  <c r="V1377" i="1"/>
  <c r="V1373" i="1"/>
  <c r="V1371" i="1"/>
  <c r="V1366" i="1"/>
  <c r="V1364" i="1"/>
  <c r="V1362" i="1"/>
  <c r="V1359" i="1"/>
  <c r="V1357" i="1"/>
  <c r="V1353" i="1"/>
  <c r="V1352" i="1" s="1"/>
  <c r="V1350" i="1"/>
  <c r="V1349" i="1" s="1"/>
  <c r="V1347" i="1"/>
  <c r="V1346" i="1" s="1"/>
  <c r="V1343" i="1"/>
  <c r="V1342" i="1" s="1"/>
  <c r="V1340" i="1"/>
  <c r="V1338" i="1"/>
  <c r="V1333" i="1"/>
  <c r="V1332" i="1" s="1"/>
  <c r="V1330" i="1"/>
  <c r="V1328" i="1"/>
  <c r="V1325" i="1"/>
  <c r="V1324" i="1" s="1"/>
  <c r="V1322" i="1"/>
  <c r="V1321" i="1" s="1"/>
  <c r="V1318" i="1"/>
  <c r="V1316" i="1"/>
  <c r="V1311" i="1"/>
  <c r="V1310" i="1" s="1"/>
  <c r="V1308" i="1"/>
  <c r="V1306" i="1"/>
  <c r="V1301" i="1"/>
  <c r="V1300" i="1" s="1"/>
  <c r="V1299" i="1" s="1"/>
  <c r="V1298" i="1" s="1"/>
  <c r="V1295" i="1"/>
  <c r="V1293" i="1"/>
  <c r="V1290" i="1"/>
  <c r="V1288" i="1"/>
  <c r="V1284" i="1"/>
  <c r="V1283" i="1" s="1"/>
  <c r="V1281" i="1"/>
  <c r="V1279" i="1"/>
  <c r="V1276" i="1"/>
  <c r="V1275" i="1" s="1"/>
  <c r="V1273" i="1"/>
  <c r="V1272" i="1" s="1"/>
  <c r="V1270" i="1"/>
  <c r="V1268" i="1"/>
  <c r="V1266" i="1"/>
  <c r="V1262" i="1"/>
  <c r="V1261" i="1" s="1"/>
  <c r="V1259" i="1"/>
  <c r="V1257" i="1"/>
  <c r="V1255" i="1"/>
  <c r="V1251" i="1"/>
  <c r="V1250" i="1" s="1"/>
  <c r="V1248" i="1"/>
  <c r="V1247" i="1" s="1"/>
  <c r="V1245" i="1"/>
  <c r="V1243" i="1"/>
  <c r="V1241" i="1"/>
  <c r="V1237" i="1"/>
  <c r="V1236" i="1" s="1"/>
  <c r="V1234" i="1"/>
  <c r="V1232" i="1"/>
  <c r="V1230" i="1"/>
  <c r="V1225" i="1"/>
  <c r="V1224" i="1" s="1"/>
  <c r="V1223" i="1" s="1"/>
  <c r="V1222" i="1" s="1"/>
  <c r="V1220" i="1"/>
  <c r="V1219" i="1" s="1"/>
  <c r="V1217" i="1"/>
  <c r="V1216" i="1" s="1"/>
  <c r="V1211" i="1"/>
  <c r="V1209" i="1"/>
  <c r="V1205" i="1"/>
  <c r="V1204" i="1" s="1"/>
  <c r="V1202" i="1"/>
  <c r="V1201" i="1" s="1"/>
  <c r="V1199" i="1"/>
  <c r="V1198" i="1" s="1"/>
  <c r="V1196" i="1"/>
  <c r="V1195" i="1" s="1"/>
  <c r="V1192" i="1"/>
  <c r="V1191" i="1" s="1"/>
  <c r="V1189" i="1"/>
  <c r="V1188" i="1" s="1"/>
  <c r="V1186" i="1"/>
  <c r="V1185" i="1" s="1"/>
  <c r="V1183" i="1"/>
  <c r="V1182" i="1" s="1"/>
  <c r="V1179" i="1"/>
  <c r="V1177" i="1"/>
  <c r="V1174" i="1"/>
  <c r="V1173" i="1" s="1"/>
  <c r="V1170" i="1"/>
  <c r="V1169" i="1" s="1"/>
  <c r="V1167" i="1"/>
  <c r="V1165" i="1"/>
  <c r="V1162" i="1"/>
  <c r="V1161" i="1" s="1"/>
  <c r="V1159" i="1"/>
  <c r="V1158" i="1" s="1"/>
  <c r="V1155" i="1"/>
  <c r="V1154" i="1" s="1"/>
  <c r="V1152" i="1"/>
  <c r="V1150" i="1"/>
  <c r="V1147" i="1"/>
  <c r="V1145" i="1"/>
  <c r="V1143" i="1"/>
  <c r="V1138" i="1"/>
  <c r="V1136" i="1"/>
  <c r="V1133" i="1"/>
  <c r="V1132" i="1" s="1"/>
  <c r="V1129" i="1"/>
  <c r="V1128" i="1" s="1"/>
  <c r="V1126" i="1"/>
  <c r="V1125" i="1" s="1"/>
  <c r="V1123" i="1"/>
  <c r="V1122" i="1" s="1"/>
  <c r="V1120" i="1"/>
  <c r="V1119" i="1" s="1"/>
  <c r="V1117" i="1"/>
  <c r="V1116" i="1" s="1"/>
  <c r="V1114" i="1"/>
  <c r="V1113" i="1" s="1"/>
  <c r="V1111" i="1"/>
  <c r="V1110" i="1" s="1"/>
  <c r="V1108" i="1"/>
  <c r="V1107" i="1" s="1"/>
  <c r="V1105" i="1"/>
  <c r="V1104" i="1" s="1"/>
  <c r="V1102" i="1"/>
  <c r="V1101" i="1" s="1"/>
  <c r="V1099" i="1"/>
  <c r="V1098" i="1" s="1"/>
  <c r="V1096" i="1"/>
  <c r="V1095" i="1" s="1"/>
  <c r="V1088" i="1"/>
  <c r="V1083" i="1"/>
  <c r="V1082" i="1" s="1"/>
  <c r="V1080" i="1"/>
  <c r="V1078" i="1"/>
  <c r="V1077" i="1" s="1"/>
  <c r="V1072" i="1"/>
  <c r="V1070" i="1"/>
  <c r="V1068" i="1"/>
  <c r="V1065" i="1"/>
  <c r="V1063" i="1"/>
  <c r="V1059" i="1"/>
  <c r="V1058" i="1" s="1"/>
  <c r="V1055" i="1"/>
  <c r="V1054" i="1" s="1"/>
  <c r="V1052" i="1"/>
  <c r="V1051" i="1" s="1"/>
  <c r="V1049" i="1"/>
  <c r="V1048" i="1" s="1"/>
  <c r="V1046" i="1"/>
  <c r="V1044" i="1"/>
  <c r="V1042" i="1"/>
  <c r="V1039" i="1"/>
  <c r="V1038" i="1" s="1"/>
  <c r="V1036" i="1"/>
  <c r="V1035" i="1" s="1"/>
  <c r="V1031" i="1"/>
  <c r="V1030" i="1" s="1"/>
  <c r="V1029" i="1" s="1"/>
  <c r="V1028" i="1" s="1"/>
  <c r="V1026" i="1"/>
  <c r="V1025" i="1" s="1"/>
  <c r="V1024" i="1" s="1"/>
  <c r="V1023" i="1" s="1"/>
  <c r="V1020" i="1"/>
  <c r="V1018" i="1"/>
  <c r="V1014" i="1"/>
  <c r="V1013" i="1" s="1"/>
  <c r="V1011" i="1"/>
  <c r="V1010" i="1" s="1"/>
  <c r="V1008" i="1"/>
  <c r="V1007" i="1" s="1"/>
  <c r="V1005" i="1"/>
  <c r="V1003" i="1"/>
  <c r="V997" i="1"/>
  <c r="V995" i="1"/>
  <c r="V993" i="1"/>
  <c r="V990" i="1"/>
  <c r="V988" i="1"/>
  <c r="V984" i="1"/>
  <c r="V983" i="1" s="1"/>
  <c r="V981" i="1"/>
  <c r="V980" i="1" s="1"/>
  <c r="V978" i="1"/>
  <c r="V977" i="1" s="1"/>
  <c r="V975" i="1"/>
  <c r="V974" i="1" s="1"/>
  <c r="V972" i="1"/>
  <c r="V971" i="1" s="1"/>
  <c r="V969" i="1"/>
  <c r="V968" i="1" s="1"/>
  <c r="V966" i="1"/>
  <c r="V965" i="1" s="1"/>
  <c r="V962" i="1"/>
  <c r="V961" i="1" s="1"/>
  <c r="V959" i="1"/>
  <c r="V958" i="1" s="1"/>
  <c r="V956" i="1"/>
  <c r="V955" i="1" s="1"/>
  <c r="V953" i="1"/>
  <c r="V952" i="1" s="1"/>
  <c r="V950" i="1"/>
  <c r="V949" i="1" s="1"/>
  <c r="V947" i="1"/>
  <c r="V946" i="1" s="1"/>
  <c r="V944" i="1"/>
  <c r="V943" i="1" s="1"/>
  <c r="V941" i="1"/>
  <c r="V940" i="1" s="1"/>
  <c r="V938" i="1"/>
  <c r="V937" i="1" s="1"/>
  <c r="V935" i="1"/>
  <c r="V934" i="1" s="1"/>
  <c r="V932" i="1"/>
  <c r="V930" i="1"/>
  <c r="V926" i="1"/>
  <c r="V925" i="1" s="1"/>
  <c r="V923" i="1"/>
  <c r="V922" i="1" s="1"/>
  <c r="V920" i="1"/>
  <c r="V919" i="1" s="1"/>
  <c r="V917" i="1"/>
  <c r="V916" i="1" s="1"/>
  <c r="V913" i="1"/>
  <c r="V911" i="1"/>
  <c r="V909" i="1"/>
  <c r="V906" i="1"/>
  <c r="V905" i="1" s="1"/>
  <c r="V903" i="1"/>
  <c r="V902" i="1" s="1"/>
  <c r="V900" i="1"/>
  <c r="V898" i="1"/>
  <c r="V895" i="1"/>
  <c r="V894" i="1" s="1"/>
  <c r="V892" i="1"/>
  <c r="V891" i="1" s="1"/>
  <c r="V889" i="1"/>
  <c r="V888" i="1" s="1"/>
  <c r="V884" i="1"/>
  <c r="V882" i="1"/>
  <c r="V878" i="1"/>
  <c r="V877" i="1" s="1"/>
  <c r="V876" i="1" s="1"/>
  <c r="V874" i="1"/>
  <c r="V873" i="1" s="1"/>
  <c r="V872" i="1" s="1"/>
  <c r="V867" i="1"/>
  <c r="V864" i="1" s="1"/>
  <c r="V862" i="1"/>
  <c r="V860" i="1"/>
  <c r="V857" i="1"/>
  <c r="V856" i="1" s="1"/>
  <c r="V854" i="1"/>
  <c r="V851" i="1" s="1"/>
  <c r="V849" i="1"/>
  <c r="V846" i="1" s="1"/>
  <c r="V844" i="1"/>
  <c r="V843" i="1" s="1"/>
  <c r="V841" i="1"/>
  <c r="V840" i="1" s="1"/>
  <c r="V838" i="1"/>
  <c r="V837" i="1" s="1"/>
  <c r="V835" i="1"/>
  <c r="V834" i="1" s="1"/>
  <c r="V832" i="1"/>
  <c r="V831" i="1" s="1"/>
  <c r="V829" i="1"/>
  <c r="V828" i="1" s="1"/>
  <c r="V824" i="1"/>
  <c r="V823" i="1" s="1"/>
  <c r="V821" i="1"/>
  <c r="V820" i="1" s="1"/>
  <c r="V818" i="1"/>
  <c r="V817" i="1" s="1"/>
  <c r="V815" i="1"/>
  <c r="V814" i="1" s="1"/>
  <c r="V811" i="1"/>
  <c r="V809" i="1"/>
  <c r="V804" i="1"/>
  <c r="V803" i="1" s="1"/>
  <c r="V801" i="1"/>
  <c r="V800" i="1" s="1"/>
  <c r="V797" i="1"/>
  <c r="V796" i="1" s="1"/>
  <c r="V795" i="1" s="1"/>
  <c r="V791" i="1"/>
  <c r="V789" i="1"/>
  <c r="V785" i="1"/>
  <c r="V784" i="1" s="1"/>
  <c r="V781" i="1"/>
  <c r="V780" i="1" s="1"/>
  <c r="V777" i="1"/>
  <c r="V776" i="1" s="1"/>
  <c r="V774" i="1"/>
  <c r="V773" i="1" s="1"/>
  <c r="V771" i="1"/>
  <c r="V769" i="1"/>
  <c r="V767" i="1"/>
  <c r="V761" i="1"/>
  <c r="V759" i="1"/>
  <c r="V755" i="1"/>
  <c r="V754" i="1" s="1"/>
  <c r="V752" i="1"/>
  <c r="V751" i="1" s="1"/>
  <c r="V749" i="1"/>
  <c r="V747" i="1"/>
  <c r="V741" i="1"/>
  <c r="V739" i="1"/>
  <c r="V736" i="1"/>
  <c r="V734" i="1"/>
  <c r="V731" i="1"/>
  <c r="V729" i="1"/>
  <c r="V725" i="1"/>
  <c r="V724" i="1" s="1"/>
  <c r="V722" i="1"/>
  <c r="V721" i="1" s="1"/>
  <c r="V719" i="1"/>
  <c r="V718" i="1" s="1"/>
  <c r="V716" i="1"/>
  <c r="V715" i="1" s="1"/>
  <c r="V709" i="1"/>
  <c r="V707" i="1"/>
  <c r="V700" i="1"/>
  <c r="V698" i="1"/>
  <c r="V695" i="1"/>
  <c r="V694" i="1" s="1"/>
  <c r="V691" i="1"/>
  <c r="V690" i="1" s="1"/>
  <c r="V688" i="1"/>
  <c r="V687" i="1" s="1"/>
  <c r="V685" i="1"/>
  <c r="V684" i="1" s="1"/>
  <c r="V682" i="1"/>
  <c r="V681" i="1" s="1"/>
  <c r="V679" i="1"/>
  <c r="V677" i="1"/>
  <c r="V674" i="1"/>
  <c r="V670" i="1"/>
  <c r="V668" i="1"/>
  <c r="V666" i="1"/>
  <c r="V661" i="1"/>
  <c r="V660" i="1" s="1"/>
  <c r="V658" i="1"/>
  <c r="V656" i="1"/>
  <c r="V652" i="1"/>
  <c r="V650" i="1"/>
  <c r="V648" i="1"/>
  <c r="V644" i="1"/>
  <c r="V643" i="1" s="1"/>
  <c r="V641" i="1"/>
  <c r="V638" i="1"/>
  <c r="V636" i="1"/>
  <c r="V634" i="1"/>
  <c r="V628" i="1"/>
  <c r="V626" i="1"/>
  <c r="V622" i="1"/>
  <c r="V621" i="1" s="1"/>
  <c r="V619" i="1"/>
  <c r="V618" i="1" s="1"/>
  <c r="V616" i="1"/>
  <c r="V613" i="1"/>
  <c r="V611" i="1"/>
  <c r="V609" i="1"/>
  <c r="V604" i="1"/>
  <c r="V603" i="1" s="1"/>
  <c r="V601" i="1"/>
  <c r="V600" i="1" s="1"/>
  <c r="V598" i="1"/>
  <c r="V597" i="1" s="1"/>
  <c r="V595" i="1"/>
  <c r="V593" i="1"/>
  <c r="V587" i="1"/>
  <c r="V585" i="1"/>
  <c r="V583" i="1"/>
  <c r="V580" i="1"/>
  <c r="V579" i="1" s="1"/>
  <c r="V577" i="1"/>
  <c r="V576" i="1" s="1"/>
  <c r="V574" i="1"/>
  <c r="V573" i="1" s="1"/>
  <c r="V571" i="1"/>
  <c r="V570" i="1" s="1"/>
  <c r="V567" i="1"/>
  <c r="V566" i="1" s="1"/>
  <c r="V562" i="1"/>
  <c r="V561" i="1" s="1"/>
  <c r="V559" i="1"/>
  <c r="V558" i="1" s="1"/>
  <c r="V556" i="1"/>
  <c r="V555" i="1" s="1"/>
  <c r="V553" i="1"/>
  <c r="V552" i="1" s="1"/>
  <c r="V548" i="1"/>
  <c r="V547" i="1" s="1"/>
  <c r="V545" i="1"/>
  <c r="V544" i="1" s="1"/>
  <c r="V542" i="1"/>
  <c r="V541" i="1" s="1"/>
  <c r="V539" i="1"/>
  <c r="V538" i="1" s="1"/>
  <c r="V536" i="1"/>
  <c r="V535" i="1" s="1"/>
  <c r="V533" i="1"/>
  <c r="V532" i="1" s="1"/>
  <c r="V528" i="1"/>
  <c r="V527" i="1" s="1"/>
  <c r="V526" i="1" s="1"/>
  <c r="V525" i="1" s="1"/>
  <c r="V522" i="1"/>
  <c r="V520" i="1"/>
  <c r="V517" i="1"/>
  <c r="V515" i="1"/>
  <c r="V511" i="1"/>
  <c r="V509" i="1"/>
  <c r="V506" i="1"/>
  <c r="V504" i="1"/>
  <c r="V501" i="1"/>
  <c r="V499" i="1"/>
  <c r="V497" i="1"/>
  <c r="V495" i="1"/>
  <c r="V493" i="1"/>
  <c r="V490" i="1"/>
  <c r="V489" i="1" s="1"/>
  <c r="V487" i="1"/>
  <c r="V486" i="1" s="1"/>
  <c r="V484" i="1"/>
  <c r="V483" i="1" s="1"/>
  <c r="V481" i="1"/>
  <c r="V480" i="1" s="1"/>
  <c r="V475" i="1"/>
  <c r="V473" i="1"/>
  <c r="V468" i="1"/>
  <c r="V465" i="1"/>
  <c r="V462" i="1"/>
  <c r="V460" i="1"/>
  <c r="V456" i="1"/>
  <c r="V455" i="1" s="1"/>
  <c r="V453" i="1"/>
  <c r="V452" i="1" s="1"/>
  <c r="V450" i="1"/>
  <c r="V449" i="1" s="1"/>
  <c r="V447" i="1"/>
  <c r="V446" i="1" s="1"/>
  <c r="V444" i="1"/>
  <c r="V442" i="1"/>
  <c r="V439" i="1"/>
  <c r="V437" i="1"/>
  <c r="V431" i="1"/>
  <c r="V429" i="1"/>
  <c r="V426" i="1"/>
  <c r="V424" i="1"/>
  <c r="V420" i="1"/>
  <c r="V419" i="1" s="1"/>
  <c r="V417" i="1"/>
  <c r="V416" i="1" s="1"/>
  <c r="V413" i="1"/>
  <c r="V412" i="1" s="1"/>
  <c r="V410" i="1"/>
  <c r="V409" i="1" s="1"/>
  <c r="V406" i="1"/>
  <c r="V405" i="1" s="1"/>
  <c r="V402" i="1"/>
  <c r="V401" i="1" s="1"/>
  <c r="V399" i="1"/>
  <c r="V398" i="1" s="1"/>
  <c r="V396" i="1"/>
  <c r="V395" i="1" s="1"/>
  <c r="V393" i="1"/>
  <c r="V391" i="1"/>
  <c r="V388" i="1"/>
  <c r="V385" i="1"/>
  <c r="V384" i="1" s="1"/>
  <c r="V382" i="1"/>
  <c r="V381" i="1" s="1"/>
  <c r="V377" i="1"/>
  <c r="V376" i="1" s="1"/>
  <c r="V373" i="1"/>
  <c r="V372" i="1" s="1"/>
  <c r="V369" i="1"/>
  <c r="V368" i="1" s="1"/>
  <c r="V365" i="1"/>
  <c r="V364" i="1" s="1"/>
  <c r="V361" i="1"/>
  <c r="V360" i="1" s="1"/>
  <c r="V356" i="1"/>
  <c r="V355" i="1" s="1"/>
  <c r="V353" i="1"/>
  <c r="V352" i="1" s="1"/>
  <c r="V350" i="1"/>
  <c r="V349" i="1" s="1"/>
  <c r="V347" i="1"/>
  <c r="V346" i="1" s="1"/>
  <c r="V342" i="1"/>
  <c r="V341" i="1" s="1"/>
  <c r="V339" i="1"/>
  <c r="V338" i="1" s="1"/>
  <c r="V333" i="1"/>
  <c r="V331" i="1"/>
  <c r="V329" i="1"/>
  <c r="V326" i="1"/>
  <c r="V324" i="1"/>
  <c r="V320" i="1"/>
  <c r="V319" i="1" s="1"/>
  <c r="V317" i="1"/>
  <c r="V316" i="1" s="1"/>
  <c r="V314" i="1"/>
  <c r="V312" i="1"/>
  <c r="V306" i="1"/>
  <c r="V304" i="1"/>
  <c r="V301" i="1"/>
  <c r="V299" i="1"/>
  <c r="V295" i="1"/>
  <c r="V294" i="1" s="1"/>
  <c r="V292" i="1"/>
  <c r="V291" i="1" s="1"/>
  <c r="V289" i="1"/>
  <c r="V287" i="1"/>
  <c r="V285" i="1"/>
  <c r="V282" i="1"/>
  <c r="V281" i="1" s="1"/>
  <c r="V279" i="1"/>
  <c r="V278" i="1" s="1"/>
  <c r="V276" i="1"/>
  <c r="V275" i="1" s="1"/>
  <c r="V272" i="1"/>
  <c r="V271" i="1" s="1"/>
  <c r="V268" i="1"/>
  <c r="V267" i="1" s="1"/>
  <c r="V265" i="1"/>
  <c r="V264" i="1" s="1"/>
  <c r="V261" i="1"/>
  <c r="V259" i="1"/>
  <c r="V257" i="1"/>
  <c r="V254" i="1"/>
  <c r="V253" i="1" s="1"/>
  <c r="V249" i="1"/>
  <c r="V248" i="1" s="1"/>
  <c r="V245" i="1"/>
  <c r="V244" i="1" s="1"/>
  <c r="V242" i="1"/>
  <c r="V241" i="1" s="1"/>
  <c r="V238" i="1"/>
  <c r="V237" i="1" s="1"/>
  <c r="V235" i="1"/>
  <c r="V234" i="1" s="1"/>
  <c r="V232" i="1"/>
  <c r="V231" i="1" s="1"/>
  <c r="V229" i="1"/>
  <c r="V228" i="1" s="1"/>
  <c r="V226" i="1"/>
  <c r="V225" i="1" s="1"/>
  <c r="V222" i="1"/>
  <c r="V221" i="1" s="1"/>
  <c r="V219" i="1"/>
  <c r="V217" i="1"/>
  <c r="V215" i="1"/>
  <c r="V212" i="1"/>
  <c r="V211" i="1" s="1"/>
  <c r="V207" i="1"/>
  <c r="V206" i="1" s="1"/>
  <c r="V202" i="1" s="1"/>
  <c r="V201" i="1" s="1"/>
  <c r="V198" i="1"/>
  <c r="V196" i="1"/>
  <c r="V192" i="1"/>
  <c r="V191" i="1" s="1"/>
  <c r="V189" i="1"/>
  <c r="V188" i="1" s="1"/>
  <c r="V185" i="1"/>
  <c r="V184" i="1" s="1"/>
  <c r="V181" i="1"/>
  <c r="V180" i="1" s="1"/>
  <c r="V178" i="1"/>
  <c r="V177" i="1" s="1"/>
  <c r="V175" i="1"/>
  <c r="V173" i="1"/>
  <c r="V170" i="1"/>
  <c r="V169" i="1" s="1"/>
  <c r="V167" i="1"/>
  <c r="V165" i="1"/>
  <c r="V162" i="1"/>
  <c r="V161" i="1" s="1"/>
  <c r="V158" i="1"/>
  <c r="V155" i="1"/>
  <c r="V152" i="1"/>
  <c r="V147" i="1"/>
  <c r="V146" i="1" s="1"/>
  <c r="V145" i="1" s="1"/>
  <c r="V143" i="1"/>
  <c r="V142" i="1" s="1"/>
  <c r="V140" i="1"/>
  <c r="V139" i="1" s="1"/>
  <c r="V137" i="1"/>
  <c r="V136" i="1" s="1"/>
  <c r="V134" i="1"/>
  <c r="V133" i="1" s="1"/>
  <c r="V131" i="1"/>
  <c r="V130" i="1" s="1"/>
  <c r="V128" i="1"/>
  <c r="V127" i="1" s="1"/>
  <c r="V125" i="1"/>
  <c r="V124" i="1" s="1"/>
  <c r="V122" i="1"/>
  <c r="V121" i="1" s="1"/>
  <c r="V119" i="1"/>
  <c r="V118" i="1" s="1"/>
  <c r="V116" i="1"/>
  <c r="V115" i="1" s="1"/>
  <c r="V113" i="1"/>
  <c r="V112" i="1" s="1"/>
  <c r="V110" i="1"/>
  <c r="V109" i="1" s="1"/>
  <c r="V107" i="1"/>
  <c r="V106" i="1" s="1"/>
  <c r="V104" i="1"/>
  <c r="V103" i="1" s="1"/>
  <c r="V101" i="1"/>
  <c r="V100" i="1" s="1"/>
  <c r="V98" i="1"/>
  <c r="V97" i="1" s="1"/>
  <c r="V90" i="1"/>
  <c r="V89" i="1" s="1"/>
  <c r="V87" i="1"/>
  <c r="V86" i="1" s="1"/>
  <c r="V84" i="1"/>
  <c r="V83" i="1" s="1"/>
  <c r="V81" i="1"/>
  <c r="V80" i="1" s="1"/>
  <c r="V78" i="1"/>
  <c r="V77" i="1" s="1"/>
  <c r="V75" i="1"/>
  <c r="V74" i="1" s="1"/>
  <c r="V72" i="1"/>
  <c r="V71" i="1" s="1"/>
  <c r="V69" i="1"/>
  <c r="V68" i="1" s="1"/>
  <c r="V66" i="1"/>
  <c r="V65" i="1" s="1"/>
  <c r="V63" i="1"/>
  <c r="V62" i="1" s="1"/>
  <c r="V60" i="1"/>
  <c r="V59" i="1" s="1"/>
  <c r="V54" i="1"/>
  <c r="V52" i="1"/>
  <c r="V49" i="1"/>
  <c r="V47" i="1"/>
  <c r="V42" i="1"/>
  <c r="V41" i="1" s="1"/>
  <c r="V39" i="1"/>
  <c r="V38" i="1" s="1"/>
  <c r="V36" i="1"/>
  <c r="V35" i="1" s="1"/>
  <c r="V32" i="1"/>
  <c r="V31" i="1" s="1"/>
  <c r="V29" i="1"/>
  <c r="V28" i="1" s="1"/>
  <c r="V26" i="1"/>
  <c r="V25" i="1" s="1"/>
  <c r="V23" i="1"/>
  <c r="V22" i="1" s="1"/>
  <c r="V20" i="1"/>
  <c r="V19" i="1" s="1"/>
  <c r="S1589" i="1"/>
  <c r="S1587" i="1"/>
  <c r="S1585" i="1"/>
  <c r="S1580" i="1"/>
  <c r="S1579" i="1" s="1"/>
  <c r="S1578" i="1" s="1"/>
  <c r="S1576" i="1"/>
  <c r="S1574" i="1"/>
  <c r="S1569" i="1"/>
  <c r="S1566" i="1"/>
  <c r="S1564" i="1"/>
  <c r="S1560" i="1"/>
  <c r="S1557" i="1"/>
  <c r="S1554" i="1"/>
  <c r="S1550" i="1"/>
  <c r="S1548" i="1"/>
  <c r="S1546" i="1"/>
  <c r="S1542" i="1"/>
  <c r="S1541" i="1" s="1"/>
  <c r="S1540" i="1" s="1"/>
  <c r="S1537" i="1"/>
  <c r="S1535" i="1"/>
  <c r="S1533" i="1"/>
  <c r="S1529" i="1"/>
  <c r="S1528" i="1" s="1"/>
  <c r="S1527" i="1" s="1"/>
  <c r="S1524" i="1"/>
  <c r="S1522" i="1"/>
  <c r="S1518" i="1"/>
  <c r="S1517" i="1" s="1"/>
  <c r="S1516" i="1" s="1"/>
  <c r="S1513" i="1"/>
  <c r="S1511" i="1"/>
  <c r="S1508" i="1"/>
  <c r="S1507" i="1" s="1"/>
  <c r="S1505" i="1"/>
  <c r="S1504" i="1" s="1"/>
  <c r="S1502" i="1"/>
  <c r="S1501" i="1" s="1"/>
  <c r="S1499" i="1"/>
  <c r="S1498" i="1" s="1"/>
  <c r="S1496" i="1"/>
  <c r="S1494" i="1"/>
  <c r="S1492" i="1"/>
  <c r="S1489" i="1"/>
  <c r="S1488" i="1" s="1"/>
  <c r="S1486" i="1"/>
  <c r="S1485" i="1" s="1"/>
  <c r="S1483" i="1"/>
  <c r="S1481" i="1"/>
  <c r="S1478" i="1"/>
  <c r="S1477" i="1" s="1"/>
  <c r="S1475" i="1"/>
  <c r="S1474" i="1" s="1"/>
  <c r="S1472" i="1"/>
  <c r="S1471" i="1" s="1"/>
  <c r="S1469" i="1"/>
  <c r="S1468" i="1" s="1"/>
  <c r="S1466" i="1"/>
  <c r="S1465" i="1" s="1"/>
  <c r="S1463" i="1"/>
  <c r="S1462" i="1" s="1"/>
  <c r="S1460" i="1"/>
  <c r="S1459" i="1" s="1"/>
  <c r="S1457" i="1"/>
  <c r="S1456" i="1" s="1"/>
  <c r="S1454" i="1"/>
  <c r="S1453" i="1" s="1"/>
  <c r="S1451" i="1"/>
  <c r="S1450" i="1" s="1"/>
  <c r="S1448" i="1"/>
  <c r="S1447" i="1" s="1"/>
  <c r="S1445" i="1"/>
  <c r="S1443" i="1"/>
  <c r="S1441" i="1"/>
  <c r="S1438" i="1"/>
  <c r="S1437" i="1" s="1"/>
  <c r="S1435" i="1"/>
  <c r="S1434" i="1" s="1"/>
  <c r="S1432" i="1"/>
  <c r="S1431" i="1" s="1"/>
  <c r="S1429" i="1"/>
  <c r="S1428" i="1" s="1"/>
  <c r="S1426" i="1"/>
  <c r="S1425" i="1" s="1"/>
  <c r="S1423" i="1"/>
  <c r="S1422" i="1" s="1"/>
  <c r="S1417" i="1"/>
  <c r="S1415" i="1"/>
  <c r="S1410" i="1"/>
  <c r="S1407" i="1"/>
  <c r="S1406" i="1" s="1"/>
  <c r="S1404" i="1"/>
  <c r="S1403" i="1" s="1"/>
  <c r="S1401" i="1"/>
  <c r="S1400" i="1" s="1"/>
  <c r="S1397" i="1"/>
  <c r="S1396" i="1" s="1"/>
  <c r="S1394" i="1"/>
  <c r="S1392" i="1"/>
  <c r="S1389" i="1"/>
  <c r="S1387" i="1"/>
  <c r="S1385" i="1"/>
  <c r="S1381" i="1"/>
  <c r="S1379" i="1"/>
  <c r="S1377" i="1"/>
  <c r="S1373" i="1"/>
  <c r="S1371" i="1"/>
  <c r="S1366" i="1"/>
  <c r="S1364" i="1"/>
  <c r="S1362" i="1"/>
  <c r="S1359" i="1"/>
  <c r="S1357" i="1"/>
  <c r="S1353" i="1"/>
  <c r="S1352" i="1" s="1"/>
  <c r="S1350" i="1"/>
  <c r="S1349" i="1" s="1"/>
  <c r="S1347" i="1"/>
  <c r="S1346" i="1" s="1"/>
  <c r="S1343" i="1"/>
  <c r="S1342" i="1" s="1"/>
  <c r="S1340" i="1"/>
  <c r="S1338" i="1"/>
  <c r="S1333" i="1"/>
  <c r="S1332" i="1" s="1"/>
  <c r="S1330" i="1"/>
  <c r="S1328" i="1"/>
  <c r="S1325" i="1"/>
  <c r="S1324" i="1" s="1"/>
  <c r="S1322" i="1"/>
  <c r="S1321" i="1" s="1"/>
  <c r="S1318" i="1"/>
  <c r="S1316" i="1"/>
  <c r="S1311" i="1"/>
  <c r="S1310" i="1" s="1"/>
  <c r="S1308" i="1"/>
  <c r="S1306" i="1"/>
  <c r="S1301" i="1"/>
  <c r="S1300" i="1" s="1"/>
  <c r="S1299" i="1" s="1"/>
  <c r="S1298" i="1" s="1"/>
  <c r="S1295" i="1"/>
  <c r="S1293" i="1"/>
  <c r="S1290" i="1"/>
  <c r="S1288" i="1"/>
  <c r="S1284" i="1"/>
  <c r="S1283" i="1" s="1"/>
  <c r="S1281" i="1"/>
  <c r="S1279" i="1"/>
  <c r="S1276" i="1"/>
  <c r="S1275" i="1" s="1"/>
  <c r="S1273" i="1"/>
  <c r="S1272" i="1" s="1"/>
  <c r="S1270" i="1"/>
  <c r="S1268" i="1"/>
  <c r="S1266" i="1"/>
  <c r="S1262" i="1"/>
  <c r="S1261" i="1" s="1"/>
  <c r="S1259" i="1"/>
  <c r="S1257" i="1"/>
  <c r="S1255" i="1"/>
  <c r="S1251" i="1"/>
  <c r="S1250" i="1" s="1"/>
  <c r="S1248" i="1"/>
  <c r="S1247" i="1" s="1"/>
  <c r="S1245" i="1"/>
  <c r="S1243" i="1"/>
  <c r="S1241" i="1"/>
  <c r="S1237" i="1"/>
  <c r="S1236" i="1" s="1"/>
  <c r="S1234" i="1"/>
  <c r="S1232" i="1"/>
  <c r="S1230" i="1"/>
  <c r="S1225" i="1"/>
  <c r="S1224" i="1" s="1"/>
  <c r="S1223" i="1" s="1"/>
  <c r="S1222" i="1" s="1"/>
  <c r="S1220" i="1"/>
  <c r="S1219" i="1" s="1"/>
  <c r="S1217" i="1"/>
  <c r="S1216" i="1" s="1"/>
  <c r="S1211" i="1"/>
  <c r="S1209" i="1"/>
  <c r="S1205" i="1"/>
  <c r="S1204" i="1" s="1"/>
  <c r="S1202" i="1"/>
  <c r="S1201" i="1" s="1"/>
  <c r="S1199" i="1"/>
  <c r="S1198" i="1" s="1"/>
  <c r="S1196" i="1"/>
  <c r="S1195" i="1" s="1"/>
  <c r="S1192" i="1"/>
  <c r="S1191" i="1" s="1"/>
  <c r="S1189" i="1"/>
  <c r="S1188" i="1" s="1"/>
  <c r="S1186" i="1"/>
  <c r="S1185" i="1" s="1"/>
  <c r="S1183" i="1"/>
  <c r="S1182" i="1" s="1"/>
  <c r="S1179" i="1"/>
  <c r="S1177" i="1"/>
  <c r="S1174" i="1"/>
  <c r="S1173" i="1" s="1"/>
  <c r="S1170" i="1"/>
  <c r="S1169" i="1" s="1"/>
  <c r="S1167" i="1"/>
  <c r="S1165" i="1"/>
  <c r="S1162" i="1"/>
  <c r="S1161" i="1" s="1"/>
  <c r="S1159" i="1"/>
  <c r="S1158" i="1" s="1"/>
  <c r="S1155" i="1"/>
  <c r="S1154" i="1" s="1"/>
  <c r="S1152" i="1"/>
  <c r="S1150" i="1"/>
  <c r="S1147" i="1"/>
  <c r="S1145" i="1"/>
  <c r="S1143" i="1"/>
  <c r="S1138" i="1"/>
  <c r="S1136" i="1"/>
  <c r="S1133" i="1"/>
  <c r="S1132" i="1" s="1"/>
  <c r="S1129" i="1"/>
  <c r="S1128" i="1" s="1"/>
  <c r="S1126" i="1"/>
  <c r="S1125" i="1" s="1"/>
  <c r="S1123" i="1"/>
  <c r="S1122" i="1" s="1"/>
  <c r="S1120" i="1"/>
  <c r="S1119" i="1" s="1"/>
  <c r="S1117" i="1"/>
  <c r="S1116" i="1" s="1"/>
  <c r="S1114" i="1"/>
  <c r="S1113" i="1" s="1"/>
  <c r="S1111" i="1"/>
  <c r="S1110" i="1" s="1"/>
  <c r="S1108" i="1"/>
  <c r="S1107" i="1" s="1"/>
  <c r="S1105" i="1"/>
  <c r="S1104" i="1" s="1"/>
  <c r="S1102" i="1"/>
  <c r="S1101" i="1" s="1"/>
  <c r="S1099" i="1"/>
  <c r="S1098" i="1" s="1"/>
  <c r="S1096" i="1"/>
  <c r="S1095" i="1" s="1"/>
  <c r="S1088" i="1"/>
  <c r="S1083" i="1"/>
  <c r="S1082" i="1" s="1"/>
  <c r="S1080" i="1"/>
  <c r="S1078" i="1"/>
  <c r="S1077" i="1" s="1"/>
  <c r="S1072" i="1"/>
  <c r="S1070" i="1"/>
  <c r="S1068" i="1"/>
  <c r="S1065" i="1"/>
  <c r="S1063" i="1"/>
  <c r="S1059" i="1"/>
  <c r="S1058" i="1" s="1"/>
  <c r="S1055" i="1"/>
  <c r="S1054" i="1" s="1"/>
  <c r="S1052" i="1"/>
  <c r="S1051" i="1" s="1"/>
  <c r="S1049" i="1"/>
  <c r="S1048" i="1" s="1"/>
  <c r="S1046" i="1"/>
  <c r="S1044" i="1"/>
  <c r="S1042" i="1"/>
  <c r="S1039" i="1"/>
  <c r="S1038" i="1" s="1"/>
  <c r="S1036" i="1"/>
  <c r="S1035" i="1" s="1"/>
  <c r="S1031" i="1"/>
  <c r="S1030" i="1" s="1"/>
  <c r="S1029" i="1" s="1"/>
  <c r="S1028" i="1" s="1"/>
  <c r="S1026" i="1"/>
  <c r="S1025" i="1" s="1"/>
  <c r="S1024" i="1" s="1"/>
  <c r="S1023" i="1" s="1"/>
  <c r="S1020" i="1"/>
  <c r="S1018" i="1"/>
  <c r="S1014" i="1"/>
  <c r="S1013" i="1" s="1"/>
  <c r="S1011" i="1"/>
  <c r="S1010" i="1" s="1"/>
  <c r="S1008" i="1"/>
  <c r="S1007" i="1" s="1"/>
  <c r="S1005" i="1"/>
  <c r="S1003" i="1"/>
  <c r="S997" i="1"/>
  <c r="S995" i="1"/>
  <c r="S993" i="1"/>
  <c r="S990" i="1"/>
  <c r="S988" i="1"/>
  <c r="S984" i="1"/>
  <c r="S983" i="1" s="1"/>
  <c r="S981" i="1"/>
  <c r="S980" i="1" s="1"/>
  <c r="S978" i="1"/>
  <c r="S977" i="1" s="1"/>
  <c r="S975" i="1"/>
  <c r="S974" i="1" s="1"/>
  <c r="S972" i="1"/>
  <c r="S971" i="1" s="1"/>
  <c r="S969" i="1"/>
  <c r="S968" i="1" s="1"/>
  <c r="S966" i="1"/>
  <c r="S965" i="1" s="1"/>
  <c r="S962" i="1"/>
  <c r="S961" i="1" s="1"/>
  <c r="S959" i="1"/>
  <c r="S958" i="1" s="1"/>
  <c r="S956" i="1"/>
  <c r="S955" i="1" s="1"/>
  <c r="S953" i="1"/>
  <c r="S952" i="1" s="1"/>
  <c r="S950" i="1"/>
  <c r="S949" i="1" s="1"/>
  <c r="S947" i="1"/>
  <c r="S946" i="1" s="1"/>
  <c r="S944" i="1"/>
  <c r="S943" i="1" s="1"/>
  <c r="S941" i="1"/>
  <c r="S940" i="1" s="1"/>
  <c r="S938" i="1"/>
  <c r="S937" i="1" s="1"/>
  <c r="S935" i="1"/>
  <c r="S934" i="1" s="1"/>
  <c r="S932" i="1"/>
  <c r="S930" i="1"/>
  <c r="S926" i="1"/>
  <c r="S925" i="1" s="1"/>
  <c r="S923" i="1"/>
  <c r="S922" i="1" s="1"/>
  <c r="S920" i="1"/>
  <c r="S919" i="1" s="1"/>
  <c r="S917" i="1"/>
  <c r="S916" i="1" s="1"/>
  <c r="S913" i="1"/>
  <c r="S911" i="1"/>
  <c r="S909" i="1"/>
  <c r="S906" i="1"/>
  <c r="S905" i="1" s="1"/>
  <c r="S903" i="1"/>
  <c r="S902" i="1" s="1"/>
  <c r="S900" i="1"/>
  <c r="S898" i="1"/>
  <c r="S895" i="1"/>
  <c r="S894" i="1" s="1"/>
  <c r="S892" i="1"/>
  <c r="S891" i="1" s="1"/>
  <c r="S889" i="1"/>
  <c r="S888" i="1" s="1"/>
  <c r="S884" i="1"/>
  <c r="S882" i="1"/>
  <c r="S878" i="1"/>
  <c r="S877" i="1" s="1"/>
  <c r="S876" i="1" s="1"/>
  <c r="S874" i="1"/>
  <c r="S873" i="1" s="1"/>
  <c r="S872" i="1" s="1"/>
  <c r="S867" i="1"/>
  <c r="S864" i="1" s="1"/>
  <c r="S862" i="1"/>
  <c r="S860" i="1"/>
  <c r="S857" i="1"/>
  <c r="S856" i="1" s="1"/>
  <c r="S854" i="1"/>
  <c r="S849" i="1"/>
  <c r="S844" i="1"/>
  <c r="S843" i="1" s="1"/>
  <c r="S841" i="1"/>
  <c r="S840" i="1" s="1"/>
  <c r="S838" i="1"/>
  <c r="S837" i="1" s="1"/>
  <c r="S835" i="1"/>
  <c r="S834" i="1" s="1"/>
  <c r="S832" i="1"/>
  <c r="S831" i="1" s="1"/>
  <c r="S829" i="1"/>
  <c r="S828" i="1" s="1"/>
  <c r="S824" i="1"/>
  <c r="S823" i="1" s="1"/>
  <c r="S821" i="1"/>
  <c r="S820" i="1" s="1"/>
  <c r="S818" i="1"/>
  <c r="S817" i="1" s="1"/>
  <c r="S815" i="1"/>
  <c r="S814" i="1" s="1"/>
  <c r="S811" i="1"/>
  <c r="S809" i="1"/>
  <c r="S804" i="1"/>
  <c r="S803" i="1" s="1"/>
  <c r="S801" i="1"/>
  <c r="S800" i="1" s="1"/>
  <c r="S797" i="1"/>
  <c r="S796" i="1" s="1"/>
  <c r="S795" i="1" s="1"/>
  <c r="S791" i="1"/>
  <c r="S789" i="1"/>
  <c r="S785" i="1"/>
  <c r="S784" i="1" s="1"/>
  <c r="S781" i="1"/>
  <c r="S780" i="1" s="1"/>
  <c r="S777" i="1"/>
  <c r="S776" i="1" s="1"/>
  <c r="S774" i="1"/>
  <c r="S773" i="1" s="1"/>
  <c r="S771" i="1"/>
  <c r="S769" i="1"/>
  <c r="S767" i="1"/>
  <c r="S761" i="1"/>
  <c r="S759" i="1"/>
  <c r="S755" i="1"/>
  <c r="S754" i="1" s="1"/>
  <c r="S752" i="1"/>
  <c r="S751" i="1" s="1"/>
  <c r="S749" i="1"/>
  <c r="S747" i="1"/>
  <c r="S741" i="1"/>
  <c r="S739" i="1"/>
  <c r="S736" i="1"/>
  <c r="S734" i="1"/>
  <c r="S731" i="1"/>
  <c r="S729" i="1"/>
  <c r="S725" i="1"/>
  <c r="S724" i="1" s="1"/>
  <c r="S722" i="1"/>
  <c r="S721" i="1" s="1"/>
  <c r="S719" i="1"/>
  <c r="S718" i="1" s="1"/>
  <c r="S716" i="1"/>
  <c r="S715" i="1" s="1"/>
  <c r="S709" i="1"/>
  <c r="S707" i="1"/>
  <c r="S700" i="1"/>
  <c r="S698" i="1"/>
  <c r="S695" i="1"/>
  <c r="S694" i="1" s="1"/>
  <c r="S691" i="1"/>
  <c r="S690" i="1" s="1"/>
  <c r="S688" i="1"/>
  <c r="S687" i="1" s="1"/>
  <c r="S685" i="1"/>
  <c r="S684" i="1" s="1"/>
  <c r="S682" i="1"/>
  <c r="S681" i="1" s="1"/>
  <c r="S679" i="1"/>
  <c r="S677" i="1"/>
  <c r="S674" i="1"/>
  <c r="S670" i="1"/>
  <c r="S668" i="1"/>
  <c r="S666" i="1"/>
  <c r="S661" i="1"/>
  <c r="S660" i="1" s="1"/>
  <c r="S658" i="1"/>
  <c r="S656" i="1"/>
  <c r="S652" i="1"/>
  <c r="S650" i="1"/>
  <c r="S648" i="1"/>
  <c r="S644" i="1"/>
  <c r="S643" i="1" s="1"/>
  <c r="S641" i="1"/>
  <c r="S638" i="1"/>
  <c r="S636" i="1"/>
  <c r="S634" i="1"/>
  <c r="S628" i="1"/>
  <c r="S626" i="1"/>
  <c r="S622" i="1"/>
  <c r="S621" i="1" s="1"/>
  <c r="S619" i="1"/>
  <c r="S618" i="1" s="1"/>
  <c r="S616" i="1"/>
  <c r="S613" i="1"/>
  <c r="S611" i="1"/>
  <c r="S609" i="1"/>
  <c r="S604" i="1"/>
  <c r="S603" i="1" s="1"/>
  <c r="S601" i="1"/>
  <c r="S600" i="1" s="1"/>
  <c r="S598" i="1"/>
  <c r="S597" i="1" s="1"/>
  <c r="S595" i="1"/>
  <c r="S593" i="1"/>
  <c r="S587" i="1"/>
  <c r="S585" i="1"/>
  <c r="S583" i="1"/>
  <c r="S580" i="1"/>
  <c r="S579" i="1" s="1"/>
  <c r="S577" i="1"/>
  <c r="S576" i="1" s="1"/>
  <c r="S574" i="1"/>
  <c r="S573" i="1" s="1"/>
  <c r="S571" i="1"/>
  <c r="S570" i="1" s="1"/>
  <c r="S567" i="1"/>
  <c r="S566" i="1" s="1"/>
  <c r="S562" i="1"/>
  <c r="S561" i="1" s="1"/>
  <c r="S559" i="1"/>
  <c r="S558" i="1" s="1"/>
  <c r="S556" i="1"/>
  <c r="S555" i="1" s="1"/>
  <c r="S553" i="1"/>
  <c r="S552" i="1" s="1"/>
  <c r="S548" i="1"/>
  <c r="S547" i="1" s="1"/>
  <c r="S545" i="1"/>
  <c r="S544" i="1" s="1"/>
  <c r="S542" i="1"/>
  <c r="S541" i="1" s="1"/>
  <c r="S539" i="1"/>
  <c r="S538" i="1" s="1"/>
  <c r="S536" i="1"/>
  <c r="S535" i="1" s="1"/>
  <c r="S533" i="1"/>
  <c r="S532" i="1" s="1"/>
  <c r="S528" i="1"/>
  <c r="S527" i="1" s="1"/>
  <c r="S526" i="1" s="1"/>
  <c r="S525" i="1" s="1"/>
  <c r="S522" i="1"/>
  <c r="S520" i="1"/>
  <c r="S517" i="1"/>
  <c r="S515" i="1"/>
  <c r="S511" i="1"/>
  <c r="S509" i="1"/>
  <c r="S506" i="1"/>
  <c r="S504" i="1"/>
  <c r="S501" i="1"/>
  <c r="S499" i="1"/>
  <c r="S497" i="1"/>
  <c r="S495" i="1"/>
  <c r="S493" i="1"/>
  <c r="S490" i="1"/>
  <c r="S489" i="1" s="1"/>
  <c r="S487" i="1"/>
  <c r="S486" i="1" s="1"/>
  <c r="S484" i="1"/>
  <c r="S483" i="1" s="1"/>
  <c r="S481" i="1"/>
  <c r="S480" i="1" s="1"/>
  <c r="S475" i="1"/>
  <c r="S473" i="1"/>
  <c r="S468" i="1"/>
  <c r="S465" i="1"/>
  <c r="S462" i="1"/>
  <c r="S460" i="1"/>
  <c r="S456" i="1"/>
  <c r="S455" i="1" s="1"/>
  <c r="S453" i="1"/>
  <c r="S452" i="1" s="1"/>
  <c r="S450" i="1"/>
  <c r="S449" i="1" s="1"/>
  <c r="S447" i="1"/>
  <c r="S446" i="1" s="1"/>
  <c r="S444" i="1"/>
  <c r="S442" i="1"/>
  <c r="S439" i="1"/>
  <c r="S437" i="1"/>
  <c r="S431" i="1"/>
  <c r="S429" i="1"/>
  <c r="S426" i="1"/>
  <c r="S424" i="1"/>
  <c r="S420" i="1"/>
  <c r="S419" i="1" s="1"/>
  <c r="S417" i="1"/>
  <c r="S416" i="1" s="1"/>
  <c r="S413" i="1"/>
  <c r="S412" i="1" s="1"/>
  <c r="S410" i="1"/>
  <c r="S409" i="1" s="1"/>
  <c r="S406" i="1"/>
  <c r="S405" i="1" s="1"/>
  <c r="S402" i="1"/>
  <c r="S401" i="1" s="1"/>
  <c r="S399" i="1"/>
  <c r="S398" i="1" s="1"/>
  <c r="S396" i="1"/>
  <c r="S395" i="1" s="1"/>
  <c r="S393" i="1"/>
  <c r="S391" i="1"/>
  <c r="S388" i="1"/>
  <c r="S385" i="1"/>
  <c r="S384" i="1" s="1"/>
  <c r="S382" i="1"/>
  <c r="S381" i="1" s="1"/>
  <c r="S377" i="1"/>
  <c r="S376" i="1" s="1"/>
  <c r="S373" i="1"/>
  <c r="S372" i="1" s="1"/>
  <c r="S369" i="1"/>
  <c r="S368" i="1" s="1"/>
  <c r="S365" i="1"/>
  <c r="S364" i="1" s="1"/>
  <c r="S361" i="1"/>
  <c r="S360" i="1" s="1"/>
  <c r="S356" i="1"/>
  <c r="S355" i="1" s="1"/>
  <c r="S353" i="1"/>
  <c r="S352" i="1" s="1"/>
  <c r="S350" i="1"/>
  <c r="S349" i="1" s="1"/>
  <c r="S347" i="1"/>
  <c r="S346" i="1" s="1"/>
  <c r="S342" i="1"/>
  <c r="S341" i="1" s="1"/>
  <c r="S339" i="1"/>
  <c r="S338" i="1" s="1"/>
  <c r="S333" i="1"/>
  <c r="S331" i="1"/>
  <c r="S329" i="1"/>
  <c r="S326" i="1"/>
  <c r="S324" i="1"/>
  <c r="S320" i="1"/>
  <c r="S319" i="1" s="1"/>
  <c r="S317" i="1"/>
  <c r="S316" i="1" s="1"/>
  <c r="S314" i="1"/>
  <c r="S312" i="1"/>
  <c r="S306" i="1"/>
  <c r="S304" i="1"/>
  <c r="S301" i="1"/>
  <c r="S299" i="1"/>
  <c r="S295" i="1"/>
  <c r="S294" i="1" s="1"/>
  <c r="S292" i="1"/>
  <c r="S291" i="1" s="1"/>
  <c r="S289" i="1"/>
  <c r="S287" i="1"/>
  <c r="S285" i="1"/>
  <c r="S282" i="1"/>
  <c r="S281" i="1" s="1"/>
  <c r="S279" i="1"/>
  <c r="S278" i="1" s="1"/>
  <c r="S276" i="1"/>
  <c r="S275" i="1" s="1"/>
  <c r="S272" i="1"/>
  <c r="S271" i="1" s="1"/>
  <c r="S268" i="1"/>
  <c r="S267" i="1" s="1"/>
  <c r="S265" i="1"/>
  <c r="S264" i="1" s="1"/>
  <c r="S261" i="1"/>
  <c r="S259" i="1"/>
  <c r="S257" i="1"/>
  <c r="S254" i="1"/>
  <c r="S253" i="1" s="1"/>
  <c r="S249" i="1"/>
  <c r="S248" i="1" s="1"/>
  <c r="S245" i="1"/>
  <c r="S244" i="1" s="1"/>
  <c r="S242" i="1"/>
  <c r="S241" i="1" s="1"/>
  <c r="S238" i="1"/>
  <c r="S237" i="1" s="1"/>
  <c r="S235" i="1"/>
  <c r="S234" i="1" s="1"/>
  <c r="S232" i="1"/>
  <c r="S231" i="1" s="1"/>
  <c r="S229" i="1"/>
  <c r="S228" i="1" s="1"/>
  <c r="S226" i="1"/>
  <c r="S225" i="1" s="1"/>
  <c r="S222" i="1"/>
  <c r="S221" i="1" s="1"/>
  <c r="S219" i="1"/>
  <c r="S217" i="1"/>
  <c r="S215" i="1"/>
  <c r="S212" i="1"/>
  <c r="S211" i="1" s="1"/>
  <c r="S207" i="1"/>
  <c r="S206" i="1" s="1"/>
  <c r="S202" i="1" s="1"/>
  <c r="S201" i="1" s="1"/>
  <c r="S198" i="1"/>
  <c r="S196" i="1"/>
  <c r="S192" i="1"/>
  <c r="S191" i="1" s="1"/>
  <c r="S189" i="1"/>
  <c r="S188" i="1" s="1"/>
  <c r="S185" i="1"/>
  <c r="S184" i="1" s="1"/>
  <c r="S181" i="1"/>
  <c r="S180" i="1" s="1"/>
  <c r="S178" i="1"/>
  <c r="S177" i="1" s="1"/>
  <c r="S175" i="1"/>
  <c r="S173" i="1"/>
  <c r="S170" i="1"/>
  <c r="S169" i="1" s="1"/>
  <c r="S167" i="1"/>
  <c r="S165" i="1"/>
  <c r="S162" i="1"/>
  <c r="S161" i="1" s="1"/>
  <c r="S158" i="1"/>
  <c r="S155" i="1"/>
  <c r="S152" i="1"/>
  <c r="S147" i="1"/>
  <c r="S146" i="1" s="1"/>
  <c r="S145" i="1" s="1"/>
  <c r="S143" i="1"/>
  <c r="S142" i="1" s="1"/>
  <c r="S140" i="1"/>
  <c r="S139" i="1" s="1"/>
  <c r="S137" i="1"/>
  <c r="S136" i="1" s="1"/>
  <c r="S134" i="1"/>
  <c r="S133" i="1" s="1"/>
  <c r="S131" i="1"/>
  <c r="S130" i="1" s="1"/>
  <c r="S128" i="1"/>
  <c r="S127" i="1" s="1"/>
  <c r="S125" i="1"/>
  <c r="S124" i="1" s="1"/>
  <c r="S122" i="1"/>
  <c r="S121" i="1" s="1"/>
  <c r="S119" i="1"/>
  <c r="S118" i="1" s="1"/>
  <c r="S116" i="1"/>
  <c r="S115" i="1" s="1"/>
  <c r="S113" i="1"/>
  <c r="S112" i="1" s="1"/>
  <c r="S110" i="1"/>
  <c r="S109" i="1" s="1"/>
  <c r="S107" i="1"/>
  <c r="S106" i="1" s="1"/>
  <c r="S104" i="1"/>
  <c r="S103" i="1" s="1"/>
  <c r="S101" i="1"/>
  <c r="S100" i="1" s="1"/>
  <c r="S98" i="1"/>
  <c r="S97" i="1" s="1"/>
  <c r="S90" i="1"/>
  <c r="S89" i="1" s="1"/>
  <c r="S87" i="1"/>
  <c r="S86" i="1" s="1"/>
  <c r="S84" i="1"/>
  <c r="S83" i="1" s="1"/>
  <c r="S81" i="1"/>
  <c r="S80" i="1" s="1"/>
  <c r="S78" i="1"/>
  <c r="S77" i="1" s="1"/>
  <c r="S75" i="1"/>
  <c r="S74" i="1" s="1"/>
  <c r="S72" i="1"/>
  <c r="S71" i="1" s="1"/>
  <c r="S69" i="1"/>
  <c r="S68" i="1" s="1"/>
  <c r="S66" i="1"/>
  <c r="S65" i="1" s="1"/>
  <c r="S63" i="1"/>
  <c r="S62" i="1" s="1"/>
  <c r="S60" i="1"/>
  <c r="S59" i="1" s="1"/>
  <c r="S54" i="1"/>
  <c r="S52" i="1"/>
  <c r="S49" i="1"/>
  <c r="S47" i="1"/>
  <c r="S42" i="1"/>
  <c r="S41" i="1" s="1"/>
  <c r="S39" i="1"/>
  <c r="S38" i="1" s="1"/>
  <c r="S36" i="1"/>
  <c r="S35" i="1" s="1"/>
  <c r="S32" i="1"/>
  <c r="S31" i="1" s="1"/>
  <c r="S29" i="1"/>
  <c r="S28" i="1" s="1"/>
  <c r="S26" i="1"/>
  <c r="S25" i="1" s="1"/>
  <c r="S23" i="1"/>
  <c r="S22" i="1" s="1"/>
  <c r="S20" i="1"/>
  <c r="S19" i="1" s="1"/>
  <c r="N1591" i="1"/>
  <c r="X1591" i="1" s="1"/>
  <c r="Z1591" i="1" s="1"/>
  <c r="M1591" i="1"/>
  <c r="U1591" i="1" s="1"/>
  <c r="W1591" i="1" s="1"/>
  <c r="L1591" i="1"/>
  <c r="R1591" i="1" s="1"/>
  <c r="T1591" i="1" s="1"/>
  <c r="N1590" i="1"/>
  <c r="X1590" i="1" s="1"/>
  <c r="Z1590" i="1" s="1"/>
  <c r="M1590" i="1"/>
  <c r="U1590" i="1" s="1"/>
  <c r="W1590" i="1" s="1"/>
  <c r="L1590" i="1"/>
  <c r="R1590" i="1" s="1"/>
  <c r="T1590" i="1" s="1"/>
  <c r="AA1589" i="1"/>
  <c r="Q1589" i="1"/>
  <c r="P1589" i="1"/>
  <c r="O1589" i="1"/>
  <c r="K1589" i="1"/>
  <c r="J1589" i="1"/>
  <c r="I1589" i="1"/>
  <c r="H1589" i="1"/>
  <c r="G1589" i="1"/>
  <c r="F1589" i="1"/>
  <c r="N1588" i="1"/>
  <c r="X1588" i="1" s="1"/>
  <c r="Z1588" i="1" s="1"/>
  <c r="M1588" i="1"/>
  <c r="U1588" i="1" s="1"/>
  <c r="W1588" i="1" s="1"/>
  <c r="L1588" i="1"/>
  <c r="R1588" i="1" s="1"/>
  <c r="T1588" i="1" s="1"/>
  <c r="AA1587" i="1"/>
  <c r="Q1587" i="1"/>
  <c r="P1587" i="1"/>
  <c r="O1587" i="1"/>
  <c r="K1587" i="1"/>
  <c r="J1587" i="1"/>
  <c r="I1587" i="1"/>
  <c r="H1587" i="1"/>
  <c r="G1587" i="1"/>
  <c r="F1587" i="1"/>
  <c r="N1586" i="1"/>
  <c r="X1586" i="1" s="1"/>
  <c r="Z1586" i="1" s="1"/>
  <c r="M1586" i="1"/>
  <c r="U1586" i="1" s="1"/>
  <c r="W1586" i="1" s="1"/>
  <c r="L1586" i="1"/>
  <c r="R1586" i="1" s="1"/>
  <c r="T1586" i="1" s="1"/>
  <c r="AA1585" i="1"/>
  <c r="Q1585" i="1"/>
  <c r="P1585" i="1"/>
  <c r="O1585" i="1"/>
  <c r="K1585" i="1"/>
  <c r="J1585" i="1"/>
  <c r="I1585" i="1"/>
  <c r="H1585" i="1"/>
  <c r="G1585" i="1"/>
  <c r="F1585" i="1"/>
  <c r="N1581" i="1"/>
  <c r="X1581" i="1" s="1"/>
  <c r="Z1581" i="1" s="1"/>
  <c r="M1581" i="1"/>
  <c r="U1581" i="1" s="1"/>
  <c r="W1581" i="1" s="1"/>
  <c r="L1581" i="1"/>
  <c r="R1581" i="1" s="1"/>
  <c r="T1581" i="1" s="1"/>
  <c r="AA1580" i="1"/>
  <c r="AA1579" i="1" s="1"/>
  <c r="AA1578" i="1" s="1"/>
  <c r="Q1580" i="1"/>
  <c r="Q1579" i="1" s="1"/>
  <c r="Q1578" i="1" s="1"/>
  <c r="P1580" i="1"/>
  <c r="P1579" i="1" s="1"/>
  <c r="P1578" i="1" s="1"/>
  <c r="O1580" i="1"/>
  <c r="O1579" i="1" s="1"/>
  <c r="O1578" i="1" s="1"/>
  <c r="K1580" i="1"/>
  <c r="K1579" i="1" s="1"/>
  <c r="K1578" i="1" s="1"/>
  <c r="J1580" i="1"/>
  <c r="J1579" i="1" s="1"/>
  <c r="J1578" i="1" s="1"/>
  <c r="I1580" i="1"/>
  <c r="I1579" i="1" s="1"/>
  <c r="I1578" i="1" s="1"/>
  <c r="H1580" i="1"/>
  <c r="H1579" i="1" s="1"/>
  <c r="H1578" i="1" s="1"/>
  <c r="G1580" i="1"/>
  <c r="G1579" i="1" s="1"/>
  <c r="G1578" i="1" s="1"/>
  <c r="F1580" i="1"/>
  <c r="F1579" i="1" s="1"/>
  <c r="F1578" i="1" s="1"/>
  <c r="N1577" i="1"/>
  <c r="X1577" i="1" s="1"/>
  <c r="Z1577" i="1" s="1"/>
  <c r="M1577" i="1"/>
  <c r="U1577" i="1" s="1"/>
  <c r="W1577" i="1" s="1"/>
  <c r="L1577" i="1"/>
  <c r="R1577" i="1" s="1"/>
  <c r="T1577" i="1" s="1"/>
  <c r="AA1576" i="1"/>
  <c r="Q1576" i="1"/>
  <c r="P1576" i="1"/>
  <c r="O1576" i="1"/>
  <c r="K1576" i="1"/>
  <c r="J1576" i="1"/>
  <c r="I1576" i="1"/>
  <c r="H1576" i="1"/>
  <c r="G1576" i="1"/>
  <c r="F1576" i="1"/>
  <c r="N1575" i="1"/>
  <c r="X1575" i="1" s="1"/>
  <c r="Z1575" i="1" s="1"/>
  <c r="M1575" i="1"/>
  <c r="U1575" i="1" s="1"/>
  <c r="W1575" i="1" s="1"/>
  <c r="L1575" i="1"/>
  <c r="R1575" i="1" s="1"/>
  <c r="T1575" i="1" s="1"/>
  <c r="AA1574" i="1"/>
  <c r="Q1574" i="1"/>
  <c r="P1574" i="1"/>
  <c r="O1574" i="1"/>
  <c r="K1574" i="1"/>
  <c r="J1574" i="1"/>
  <c r="I1574" i="1"/>
  <c r="H1574" i="1"/>
  <c r="G1574" i="1"/>
  <c r="F1574" i="1"/>
  <c r="N1570" i="1"/>
  <c r="X1570" i="1" s="1"/>
  <c r="Z1570" i="1" s="1"/>
  <c r="M1570" i="1"/>
  <c r="U1570" i="1" s="1"/>
  <c r="W1570" i="1" s="1"/>
  <c r="L1570" i="1"/>
  <c r="R1570" i="1" s="1"/>
  <c r="T1570" i="1" s="1"/>
  <c r="AA1569" i="1"/>
  <c r="Q1569" i="1"/>
  <c r="P1569" i="1"/>
  <c r="O1569" i="1"/>
  <c r="K1569" i="1"/>
  <c r="J1569" i="1"/>
  <c r="I1569" i="1"/>
  <c r="H1569" i="1"/>
  <c r="G1569" i="1"/>
  <c r="F1569" i="1"/>
  <c r="X1568" i="1"/>
  <c r="Z1568" i="1" s="1"/>
  <c r="U1568" i="1"/>
  <c r="W1568" i="1" s="1"/>
  <c r="R1568" i="1"/>
  <c r="T1568" i="1" s="1"/>
  <c r="O1567" i="1"/>
  <c r="N1567" i="1"/>
  <c r="X1567" i="1" s="1"/>
  <c r="Z1567" i="1" s="1"/>
  <c r="M1567" i="1"/>
  <c r="U1567" i="1" s="1"/>
  <c r="W1567" i="1" s="1"/>
  <c r="L1567" i="1"/>
  <c r="R1567" i="1" s="1"/>
  <c r="T1567" i="1" s="1"/>
  <c r="AA1566" i="1"/>
  <c r="Q1566" i="1"/>
  <c r="P1566" i="1"/>
  <c r="O1566" i="1"/>
  <c r="K1566" i="1"/>
  <c r="J1566" i="1"/>
  <c r="I1566" i="1"/>
  <c r="H1566" i="1"/>
  <c r="G1566" i="1"/>
  <c r="F1566" i="1"/>
  <c r="N1565" i="1"/>
  <c r="X1565" i="1" s="1"/>
  <c r="Z1565" i="1" s="1"/>
  <c r="M1565" i="1"/>
  <c r="U1565" i="1" s="1"/>
  <c r="W1565" i="1" s="1"/>
  <c r="L1565" i="1"/>
  <c r="R1565" i="1" s="1"/>
  <c r="T1565" i="1" s="1"/>
  <c r="AA1564" i="1"/>
  <c r="Q1564" i="1"/>
  <c r="P1564" i="1"/>
  <c r="O1564" i="1"/>
  <c r="K1564" i="1"/>
  <c r="J1564" i="1"/>
  <c r="I1564" i="1"/>
  <c r="H1564" i="1"/>
  <c r="G1564" i="1"/>
  <c r="F1564" i="1"/>
  <c r="N1561" i="1"/>
  <c r="X1561" i="1" s="1"/>
  <c r="Z1561" i="1" s="1"/>
  <c r="M1561" i="1"/>
  <c r="U1561" i="1" s="1"/>
  <c r="W1561" i="1" s="1"/>
  <c r="L1561" i="1"/>
  <c r="R1561" i="1" s="1"/>
  <c r="T1561" i="1" s="1"/>
  <c r="AA1560" i="1"/>
  <c r="Q1560" i="1"/>
  <c r="P1560" i="1"/>
  <c r="O1560" i="1"/>
  <c r="K1560" i="1"/>
  <c r="J1560" i="1"/>
  <c r="I1560" i="1"/>
  <c r="H1560" i="1"/>
  <c r="G1560" i="1"/>
  <c r="F1560" i="1"/>
  <c r="N1559" i="1"/>
  <c r="X1559" i="1" s="1"/>
  <c r="Z1559" i="1" s="1"/>
  <c r="M1559" i="1"/>
  <c r="U1559" i="1" s="1"/>
  <c r="W1559" i="1" s="1"/>
  <c r="L1559" i="1"/>
  <c r="R1559" i="1" s="1"/>
  <c r="T1559" i="1" s="1"/>
  <c r="N1558" i="1"/>
  <c r="X1558" i="1" s="1"/>
  <c r="Z1558" i="1" s="1"/>
  <c r="M1558" i="1"/>
  <c r="U1558" i="1" s="1"/>
  <c r="W1558" i="1" s="1"/>
  <c r="L1558" i="1"/>
  <c r="R1558" i="1" s="1"/>
  <c r="T1558" i="1" s="1"/>
  <c r="AA1557" i="1"/>
  <c r="Q1557" i="1"/>
  <c r="P1557" i="1"/>
  <c r="O1557" i="1"/>
  <c r="K1557" i="1"/>
  <c r="J1557" i="1"/>
  <c r="I1557" i="1"/>
  <c r="H1557" i="1"/>
  <c r="G1557" i="1"/>
  <c r="F1557" i="1"/>
  <c r="Q1556" i="1"/>
  <c r="Q1554" i="1" s="1"/>
  <c r="P1556" i="1"/>
  <c r="O1556" i="1"/>
  <c r="O1554" i="1" s="1"/>
  <c r="N1556" i="1"/>
  <c r="X1556" i="1" s="1"/>
  <c r="Z1556" i="1" s="1"/>
  <c r="M1556" i="1"/>
  <c r="U1556" i="1" s="1"/>
  <c r="W1556" i="1" s="1"/>
  <c r="L1556" i="1"/>
  <c r="N1555" i="1"/>
  <c r="X1555" i="1" s="1"/>
  <c r="Z1555" i="1" s="1"/>
  <c r="M1555" i="1"/>
  <c r="U1555" i="1" s="1"/>
  <c r="W1555" i="1" s="1"/>
  <c r="L1555" i="1"/>
  <c r="R1555" i="1" s="1"/>
  <c r="T1555" i="1" s="1"/>
  <c r="AA1554" i="1"/>
  <c r="P1554" i="1"/>
  <c r="K1554" i="1"/>
  <c r="J1554" i="1"/>
  <c r="I1554" i="1"/>
  <c r="H1554" i="1"/>
  <c r="G1554" i="1"/>
  <c r="F1554" i="1"/>
  <c r="N1551" i="1"/>
  <c r="X1551" i="1" s="1"/>
  <c r="Z1551" i="1" s="1"/>
  <c r="M1551" i="1"/>
  <c r="U1551" i="1" s="1"/>
  <c r="W1551" i="1" s="1"/>
  <c r="L1551" i="1"/>
  <c r="R1551" i="1" s="1"/>
  <c r="T1551" i="1" s="1"/>
  <c r="AA1550" i="1"/>
  <c r="Q1550" i="1"/>
  <c r="P1550" i="1"/>
  <c r="O1550" i="1"/>
  <c r="K1550" i="1"/>
  <c r="J1550" i="1"/>
  <c r="I1550" i="1"/>
  <c r="H1550" i="1"/>
  <c r="G1550" i="1"/>
  <c r="F1550" i="1"/>
  <c r="N1549" i="1"/>
  <c r="X1549" i="1" s="1"/>
  <c r="Z1549" i="1" s="1"/>
  <c r="M1549" i="1"/>
  <c r="U1549" i="1" s="1"/>
  <c r="W1549" i="1" s="1"/>
  <c r="L1549" i="1"/>
  <c r="R1549" i="1" s="1"/>
  <c r="T1549" i="1" s="1"/>
  <c r="AA1548" i="1"/>
  <c r="Q1548" i="1"/>
  <c r="P1548" i="1"/>
  <c r="O1548" i="1"/>
  <c r="K1548" i="1"/>
  <c r="J1548" i="1"/>
  <c r="I1548" i="1"/>
  <c r="H1548" i="1"/>
  <c r="G1548" i="1"/>
  <c r="F1548" i="1"/>
  <c r="Q1547" i="1"/>
  <c r="Q1546" i="1" s="1"/>
  <c r="P1547" i="1"/>
  <c r="P1546" i="1" s="1"/>
  <c r="O1547" i="1"/>
  <c r="O1546" i="1" s="1"/>
  <c r="N1547" i="1"/>
  <c r="X1547" i="1" s="1"/>
  <c r="Z1547" i="1" s="1"/>
  <c r="M1547" i="1"/>
  <c r="L1547" i="1"/>
  <c r="R1547" i="1" s="1"/>
  <c r="T1547" i="1" s="1"/>
  <c r="AA1546" i="1"/>
  <c r="K1546" i="1"/>
  <c r="J1546" i="1"/>
  <c r="I1546" i="1"/>
  <c r="H1546" i="1"/>
  <c r="G1546" i="1"/>
  <c r="F1546" i="1"/>
  <c r="N1543" i="1"/>
  <c r="X1543" i="1" s="1"/>
  <c r="Z1543" i="1" s="1"/>
  <c r="M1543" i="1"/>
  <c r="U1543" i="1" s="1"/>
  <c r="W1543" i="1" s="1"/>
  <c r="L1543" i="1"/>
  <c r="R1543" i="1" s="1"/>
  <c r="T1543" i="1" s="1"/>
  <c r="AA1542" i="1"/>
  <c r="AA1541" i="1" s="1"/>
  <c r="AA1540" i="1" s="1"/>
  <c r="Q1542" i="1"/>
  <c r="Q1541" i="1" s="1"/>
  <c r="Q1540" i="1" s="1"/>
  <c r="P1542" i="1"/>
  <c r="P1541" i="1" s="1"/>
  <c r="P1540" i="1" s="1"/>
  <c r="O1542" i="1"/>
  <c r="O1541" i="1" s="1"/>
  <c r="O1540" i="1" s="1"/>
  <c r="K1542" i="1"/>
  <c r="K1541" i="1" s="1"/>
  <c r="K1540" i="1" s="1"/>
  <c r="J1542" i="1"/>
  <c r="J1541" i="1" s="1"/>
  <c r="J1540" i="1" s="1"/>
  <c r="I1542" i="1"/>
  <c r="H1542" i="1"/>
  <c r="H1541" i="1" s="1"/>
  <c r="H1540" i="1" s="1"/>
  <c r="G1542" i="1"/>
  <c r="F1542" i="1"/>
  <c r="F1541" i="1" s="1"/>
  <c r="F1540" i="1" s="1"/>
  <c r="N1538" i="1"/>
  <c r="X1538" i="1" s="1"/>
  <c r="Z1538" i="1" s="1"/>
  <c r="M1538" i="1"/>
  <c r="U1538" i="1" s="1"/>
  <c r="W1538" i="1" s="1"/>
  <c r="L1538" i="1"/>
  <c r="R1538" i="1" s="1"/>
  <c r="T1538" i="1" s="1"/>
  <c r="AA1537" i="1"/>
  <c r="Q1537" i="1"/>
  <c r="P1537" i="1"/>
  <c r="O1537" i="1"/>
  <c r="K1537" i="1"/>
  <c r="J1537" i="1"/>
  <c r="I1537" i="1"/>
  <c r="H1537" i="1"/>
  <c r="G1537" i="1"/>
  <c r="F1537" i="1"/>
  <c r="N1536" i="1"/>
  <c r="X1536" i="1" s="1"/>
  <c r="Z1536" i="1" s="1"/>
  <c r="M1536" i="1"/>
  <c r="U1536" i="1" s="1"/>
  <c r="W1536" i="1" s="1"/>
  <c r="L1536" i="1"/>
  <c r="R1536" i="1" s="1"/>
  <c r="T1536" i="1" s="1"/>
  <c r="AA1535" i="1"/>
  <c r="Q1535" i="1"/>
  <c r="P1535" i="1"/>
  <c r="O1535" i="1"/>
  <c r="K1535" i="1"/>
  <c r="J1535" i="1"/>
  <c r="I1535" i="1"/>
  <c r="H1535" i="1"/>
  <c r="G1535" i="1"/>
  <c r="F1535" i="1"/>
  <c r="N1534" i="1"/>
  <c r="X1534" i="1" s="1"/>
  <c r="Z1534" i="1" s="1"/>
  <c r="M1534" i="1"/>
  <c r="U1534" i="1" s="1"/>
  <c r="W1534" i="1" s="1"/>
  <c r="L1534" i="1"/>
  <c r="R1534" i="1" s="1"/>
  <c r="T1534" i="1" s="1"/>
  <c r="AA1533" i="1"/>
  <c r="Q1533" i="1"/>
  <c r="P1533" i="1"/>
  <c r="O1533" i="1"/>
  <c r="K1533" i="1"/>
  <c r="J1533" i="1"/>
  <c r="I1533" i="1"/>
  <c r="H1533" i="1"/>
  <c r="G1533" i="1"/>
  <c r="F1533" i="1"/>
  <c r="N1530" i="1"/>
  <c r="X1530" i="1" s="1"/>
  <c r="Z1530" i="1" s="1"/>
  <c r="M1530" i="1"/>
  <c r="U1530" i="1" s="1"/>
  <c r="W1530" i="1" s="1"/>
  <c r="L1530" i="1"/>
  <c r="R1530" i="1" s="1"/>
  <c r="T1530" i="1" s="1"/>
  <c r="AA1529" i="1"/>
  <c r="AA1528" i="1" s="1"/>
  <c r="AA1527" i="1" s="1"/>
  <c r="Q1529" i="1"/>
  <c r="Q1528" i="1" s="1"/>
  <c r="Q1527" i="1" s="1"/>
  <c r="P1529" i="1"/>
  <c r="P1528" i="1" s="1"/>
  <c r="P1527" i="1" s="1"/>
  <c r="O1529" i="1"/>
  <c r="O1528" i="1" s="1"/>
  <c r="O1527" i="1" s="1"/>
  <c r="K1529" i="1"/>
  <c r="K1528" i="1" s="1"/>
  <c r="K1527" i="1" s="1"/>
  <c r="J1529" i="1"/>
  <c r="I1529" i="1"/>
  <c r="I1528" i="1" s="1"/>
  <c r="I1527" i="1" s="1"/>
  <c r="H1529" i="1"/>
  <c r="G1529" i="1"/>
  <c r="G1528" i="1" s="1"/>
  <c r="G1527" i="1" s="1"/>
  <c r="F1529" i="1"/>
  <c r="F1528" i="1" s="1"/>
  <c r="F1527" i="1" s="1"/>
  <c r="N1525" i="1"/>
  <c r="X1525" i="1" s="1"/>
  <c r="Z1525" i="1" s="1"/>
  <c r="M1525" i="1"/>
  <c r="U1525" i="1" s="1"/>
  <c r="W1525" i="1" s="1"/>
  <c r="L1525" i="1"/>
  <c r="R1525" i="1" s="1"/>
  <c r="T1525" i="1" s="1"/>
  <c r="AA1524" i="1"/>
  <c r="Q1524" i="1"/>
  <c r="P1524" i="1"/>
  <c r="O1524" i="1"/>
  <c r="K1524" i="1"/>
  <c r="J1524" i="1"/>
  <c r="I1524" i="1"/>
  <c r="H1524" i="1"/>
  <c r="G1524" i="1"/>
  <c r="F1524" i="1"/>
  <c r="N1523" i="1"/>
  <c r="X1523" i="1" s="1"/>
  <c r="Z1523" i="1" s="1"/>
  <c r="M1523" i="1"/>
  <c r="U1523" i="1" s="1"/>
  <c r="W1523" i="1" s="1"/>
  <c r="L1523" i="1"/>
  <c r="R1523" i="1" s="1"/>
  <c r="T1523" i="1" s="1"/>
  <c r="AA1522" i="1"/>
  <c r="Q1522" i="1"/>
  <c r="P1522" i="1"/>
  <c r="O1522" i="1"/>
  <c r="K1522" i="1"/>
  <c r="J1522" i="1"/>
  <c r="I1522" i="1"/>
  <c r="H1522" i="1"/>
  <c r="G1522" i="1"/>
  <c r="F1522" i="1"/>
  <c r="N1519" i="1"/>
  <c r="X1519" i="1" s="1"/>
  <c r="Z1519" i="1" s="1"/>
  <c r="M1519" i="1"/>
  <c r="U1519" i="1" s="1"/>
  <c r="W1519" i="1" s="1"/>
  <c r="L1519" i="1"/>
  <c r="R1519" i="1" s="1"/>
  <c r="T1519" i="1" s="1"/>
  <c r="AA1518" i="1"/>
  <c r="AA1517" i="1" s="1"/>
  <c r="AA1516" i="1" s="1"/>
  <c r="Q1518" i="1"/>
  <c r="Q1517" i="1" s="1"/>
  <c r="Q1516" i="1" s="1"/>
  <c r="P1518" i="1"/>
  <c r="P1517" i="1" s="1"/>
  <c r="P1516" i="1" s="1"/>
  <c r="O1518" i="1"/>
  <c r="O1517" i="1" s="1"/>
  <c r="O1516" i="1" s="1"/>
  <c r="K1518" i="1"/>
  <c r="K1517" i="1" s="1"/>
  <c r="K1516" i="1" s="1"/>
  <c r="J1518" i="1"/>
  <c r="J1517" i="1" s="1"/>
  <c r="J1516" i="1" s="1"/>
  <c r="I1518" i="1"/>
  <c r="H1518" i="1"/>
  <c r="H1517" i="1" s="1"/>
  <c r="H1516" i="1" s="1"/>
  <c r="G1518" i="1"/>
  <c r="G1517" i="1" s="1"/>
  <c r="G1516" i="1" s="1"/>
  <c r="F1518" i="1"/>
  <c r="I1517" i="1"/>
  <c r="I1516" i="1" s="1"/>
  <c r="N1514" i="1"/>
  <c r="X1514" i="1" s="1"/>
  <c r="Z1514" i="1" s="1"/>
  <c r="M1514" i="1"/>
  <c r="U1514" i="1" s="1"/>
  <c r="W1514" i="1" s="1"/>
  <c r="L1514" i="1"/>
  <c r="R1514" i="1" s="1"/>
  <c r="T1514" i="1" s="1"/>
  <c r="AA1513" i="1"/>
  <c r="Q1513" i="1"/>
  <c r="P1513" i="1"/>
  <c r="O1513" i="1"/>
  <c r="K1513" i="1"/>
  <c r="J1513" i="1"/>
  <c r="I1513" i="1"/>
  <c r="H1513" i="1"/>
  <c r="G1513" i="1"/>
  <c r="F1513" i="1"/>
  <c r="N1512" i="1"/>
  <c r="X1512" i="1" s="1"/>
  <c r="Z1512" i="1" s="1"/>
  <c r="M1512" i="1"/>
  <c r="U1512" i="1" s="1"/>
  <c r="W1512" i="1" s="1"/>
  <c r="L1512" i="1"/>
  <c r="R1512" i="1" s="1"/>
  <c r="T1512" i="1" s="1"/>
  <c r="AA1511" i="1"/>
  <c r="Q1511" i="1"/>
  <c r="P1511" i="1"/>
  <c r="O1511" i="1"/>
  <c r="K1511" i="1"/>
  <c r="J1511" i="1"/>
  <c r="I1511" i="1"/>
  <c r="H1511" i="1"/>
  <c r="G1511" i="1"/>
  <c r="F1511" i="1"/>
  <c r="N1509" i="1"/>
  <c r="X1509" i="1" s="1"/>
  <c r="Z1509" i="1" s="1"/>
  <c r="M1509" i="1"/>
  <c r="U1509" i="1" s="1"/>
  <c r="W1509" i="1" s="1"/>
  <c r="L1509" i="1"/>
  <c r="R1509" i="1" s="1"/>
  <c r="T1509" i="1" s="1"/>
  <c r="AA1508" i="1"/>
  <c r="AA1507" i="1" s="1"/>
  <c r="Q1508" i="1"/>
  <c r="Q1507" i="1" s="1"/>
  <c r="P1508" i="1"/>
  <c r="P1507" i="1" s="1"/>
  <c r="O1508" i="1"/>
  <c r="O1507" i="1" s="1"/>
  <c r="K1508" i="1"/>
  <c r="K1507" i="1" s="1"/>
  <c r="J1508" i="1"/>
  <c r="J1507" i="1" s="1"/>
  <c r="I1508" i="1"/>
  <c r="H1508" i="1"/>
  <c r="G1508" i="1"/>
  <c r="G1507" i="1" s="1"/>
  <c r="F1508" i="1"/>
  <c r="F1507" i="1" s="1"/>
  <c r="N1506" i="1"/>
  <c r="X1506" i="1" s="1"/>
  <c r="Z1506" i="1" s="1"/>
  <c r="M1506" i="1"/>
  <c r="U1506" i="1" s="1"/>
  <c r="W1506" i="1" s="1"/>
  <c r="L1506" i="1"/>
  <c r="R1506" i="1" s="1"/>
  <c r="T1506" i="1" s="1"/>
  <c r="AA1505" i="1"/>
  <c r="AA1504" i="1" s="1"/>
  <c r="Q1505" i="1"/>
  <c r="Q1504" i="1" s="1"/>
  <c r="P1505" i="1"/>
  <c r="P1504" i="1" s="1"/>
  <c r="O1505" i="1"/>
  <c r="O1504" i="1" s="1"/>
  <c r="K1505" i="1"/>
  <c r="K1504" i="1" s="1"/>
  <c r="J1505" i="1"/>
  <c r="J1504" i="1" s="1"/>
  <c r="I1505" i="1"/>
  <c r="H1505" i="1"/>
  <c r="H1504" i="1" s="1"/>
  <c r="G1505" i="1"/>
  <c r="G1504" i="1" s="1"/>
  <c r="F1505" i="1"/>
  <c r="F1504" i="1" s="1"/>
  <c r="N1503" i="1"/>
  <c r="X1503" i="1" s="1"/>
  <c r="Z1503" i="1" s="1"/>
  <c r="M1503" i="1"/>
  <c r="U1503" i="1" s="1"/>
  <c r="W1503" i="1" s="1"/>
  <c r="L1503" i="1"/>
  <c r="R1503" i="1" s="1"/>
  <c r="T1503" i="1" s="1"/>
  <c r="AA1502" i="1"/>
  <c r="AA1501" i="1" s="1"/>
  <c r="Q1502" i="1"/>
  <c r="Q1501" i="1" s="1"/>
  <c r="P1502" i="1"/>
  <c r="O1502" i="1"/>
  <c r="O1501" i="1" s="1"/>
  <c r="K1502" i="1"/>
  <c r="J1502" i="1"/>
  <c r="J1501" i="1" s="1"/>
  <c r="I1502" i="1"/>
  <c r="I1501" i="1" s="1"/>
  <c r="H1502" i="1"/>
  <c r="H1501" i="1" s="1"/>
  <c r="G1502" i="1"/>
  <c r="F1502" i="1"/>
  <c r="P1501" i="1"/>
  <c r="N1500" i="1"/>
  <c r="X1500" i="1" s="1"/>
  <c r="Z1500" i="1" s="1"/>
  <c r="M1500" i="1"/>
  <c r="U1500" i="1" s="1"/>
  <c r="W1500" i="1" s="1"/>
  <c r="L1500" i="1"/>
  <c r="R1500" i="1" s="1"/>
  <c r="T1500" i="1" s="1"/>
  <c r="AA1499" i="1"/>
  <c r="AA1498" i="1" s="1"/>
  <c r="Q1499" i="1"/>
  <c r="Q1498" i="1" s="1"/>
  <c r="P1499" i="1"/>
  <c r="O1499" i="1"/>
  <c r="O1498" i="1" s="1"/>
  <c r="K1499" i="1"/>
  <c r="K1498" i="1" s="1"/>
  <c r="J1499" i="1"/>
  <c r="J1498" i="1" s="1"/>
  <c r="I1499" i="1"/>
  <c r="H1499" i="1"/>
  <c r="H1498" i="1" s="1"/>
  <c r="G1499" i="1"/>
  <c r="F1499" i="1"/>
  <c r="F1498" i="1" s="1"/>
  <c r="P1498" i="1"/>
  <c r="N1497" i="1"/>
  <c r="X1497" i="1" s="1"/>
  <c r="Z1497" i="1" s="1"/>
  <c r="M1497" i="1"/>
  <c r="U1497" i="1" s="1"/>
  <c r="W1497" i="1" s="1"/>
  <c r="L1497" i="1"/>
  <c r="R1497" i="1" s="1"/>
  <c r="T1497" i="1" s="1"/>
  <c r="AA1496" i="1"/>
  <c r="Q1496" i="1"/>
  <c r="P1496" i="1"/>
  <c r="O1496" i="1"/>
  <c r="K1496" i="1"/>
  <c r="J1496" i="1"/>
  <c r="I1496" i="1"/>
  <c r="H1496" i="1"/>
  <c r="G1496" i="1"/>
  <c r="F1496" i="1"/>
  <c r="N1495" i="1"/>
  <c r="X1495" i="1" s="1"/>
  <c r="Z1495" i="1" s="1"/>
  <c r="M1495" i="1"/>
  <c r="U1495" i="1" s="1"/>
  <c r="W1495" i="1" s="1"/>
  <c r="L1495" i="1"/>
  <c r="R1495" i="1" s="1"/>
  <c r="T1495" i="1" s="1"/>
  <c r="AA1494" i="1"/>
  <c r="Q1494" i="1"/>
  <c r="P1494" i="1"/>
  <c r="O1494" i="1"/>
  <c r="K1494" i="1"/>
  <c r="J1494" i="1"/>
  <c r="I1494" i="1"/>
  <c r="H1494" i="1"/>
  <c r="G1494" i="1"/>
  <c r="F1494" i="1"/>
  <c r="N1493" i="1"/>
  <c r="X1493" i="1" s="1"/>
  <c r="Z1493" i="1" s="1"/>
  <c r="M1493" i="1"/>
  <c r="U1493" i="1" s="1"/>
  <c r="W1493" i="1" s="1"/>
  <c r="L1493" i="1"/>
  <c r="R1493" i="1" s="1"/>
  <c r="T1493" i="1" s="1"/>
  <c r="AA1492" i="1"/>
  <c r="Q1492" i="1"/>
  <c r="P1492" i="1"/>
  <c r="O1492" i="1"/>
  <c r="K1492" i="1"/>
  <c r="J1492" i="1"/>
  <c r="I1492" i="1"/>
  <c r="H1492" i="1"/>
  <c r="G1492" i="1"/>
  <c r="F1492" i="1"/>
  <c r="N1490" i="1"/>
  <c r="X1490" i="1" s="1"/>
  <c r="Z1490" i="1" s="1"/>
  <c r="M1490" i="1"/>
  <c r="U1490" i="1" s="1"/>
  <c r="W1490" i="1" s="1"/>
  <c r="L1490" i="1"/>
  <c r="R1490" i="1" s="1"/>
  <c r="T1490" i="1" s="1"/>
  <c r="AA1489" i="1"/>
  <c r="AA1488" i="1" s="1"/>
  <c r="Q1489" i="1"/>
  <c r="Q1488" i="1" s="1"/>
  <c r="P1489" i="1"/>
  <c r="P1488" i="1" s="1"/>
  <c r="O1489" i="1"/>
  <c r="O1488" i="1" s="1"/>
  <c r="K1489" i="1"/>
  <c r="K1488" i="1" s="1"/>
  <c r="J1489" i="1"/>
  <c r="I1489" i="1"/>
  <c r="I1488" i="1" s="1"/>
  <c r="H1489" i="1"/>
  <c r="G1489" i="1"/>
  <c r="G1488" i="1" s="1"/>
  <c r="F1489" i="1"/>
  <c r="F1488" i="1" s="1"/>
  <c r="N1487" i="1"/>
  <c r="X1487" i="1" s="1"/>
  <c r="Z1487" i="1" s="1"/>
  <c r="M1487" i="1"/>
  <c r="U1487" i="1" s="1"/>
  <c r="W1487" i="1" s="1"/>
  <c r="L1487" i="1"/>
  <c r="R1487" i="1" s="1"/>
  <c r="T1487" i="1" s="1"/>
  <c r="AA1486" i="1"/>
  <c r="AA1485" i="1" s="1"/>
  <c r="Q1486" i="1"/>
  <c r="Q1485" i="1" s="1"/>
  <c r="P1486" i="1"/>
  <c r="P1485" i="1" s="1"/>
  <c r="O1486" i="1"/>
  <c r="O1485" i="1" s="1"/>
  <c r="K1486" i="1"/>
  <c r="J1486" i="1"/>
  <c r="J1485" i="1" s="1"/>
  <c r="I1486" i="1"/>
  <c r="I1485" i="1" s="1"/>
  <c r="H1486" i="1"/>
  <c r="H1485" i="1" s="1"/>
  <c r="G1486" i="1"/>
  <c r="F1486" i="1"/>
  <c r="F1485" i="1" s="1"/>
  <c r="N1484" i="1"/>
  <c r="X1484" i="1" s="1"/>
  <c r="Z1484" i="1" s="1"/>
  <c r="M1484" i="1"/>
  <c r="U1484" i="1" s="1"/>
  <c r="W1484" i="1" s="1"/>
  <c r="L1484" i="1"/>
  <c r="R1484" i="1" s="1"/>
  <c r="T1484" i="1" s="1"/>
  <c r="AA1483" i="1"/>
  <c r="Q1483" i="1"/>
  <c r="P1483" i="1"/>
  <c r="O1483" i="1"/>
  <c r="K1483" i="1"/>
  <c r="J1483" i="1"/>
  <c r="I1483" i="1"/>
  <c r="H1483" i="1"/>
  <c r="G1483" i="1"/>
  <c r="F1483" i="1"/>
  <c r="N1482" i="1"/>
  <c r="X1482" i="1" s="1"/>
  <c r="Z1482" i="1" s="1"/>
  <c r="M1482" i="1"/>
  <c r="U1482" i="1" s="1"/>
  <c r="W1482" i="1" s="1"/>
  <c r="L1482" i="1"/>
  <c r="R1482" i="1" s="1"/>
  <c r="T1482" i="1" s="1"/>
  <c r="AA1481" i="1"/>
  <c r="Q1481" i="1"/>
  <c r="P1481" i="1"/>
  <c r="O1481" i="1"/>
  <c r="K1481" i="1"/>
  <c r="J1481" i="1"/>
  <c r="I1481" i="1"/>
  <c r="H1481" i="1"/>
  <c r="G1481" i="1"/>
  <c r="F1481" i="1"/>
  <c r="N1479" i="1"/>
  <c r="X1479" i="1" s="1"/>
  <c r="Z1479" i="1" s="1"/>
  <c r="M1479" i="1"/>
  <c r="U1479" i="1" s="1"/>
  <c r="W1479" i="1" s="1"/>
  <c r="L1479" i="1"/>
  <c r="R1479" i="1" s="1"/>
  <c r="T1479" i="1" s="1"/>
  <c r="AA1478" i="1"/>
  <c r="AA1477" i="1" s="1"/>
  <c r="Q1478" i="1"/>
  <c r="Q1477" i="1" s="1"/>
  <c r="P1478" i="1"/>
  <c r="P1477" i="1" s="1"/>
  <c r="O1478" i="1"/>
  <c r="O1477" i="1" s="1"/>
  <c r="K1478" i="1"/>
  <c r="K1477" i="1" s="1"/>
  <c r="J1478" i="1"/>
  <c r="I1478" i="1"/>
  <c r="H1478" i="1"/>
  <c r="G1478" i="1"/>
  <c r="G1477" i="1" s="1"/>
  <c r="F1478" i="1"/>
  <c r="F1477" i="1" s="1"/>
  <c r="N1476" i="1"/>
  <c r="X1476" i="1" s="1"/>
  <c r="Z1476" i="1" s="1"/>
  <c r="M1476" i="1"/>
  <c r="U1476" i="1" s="1"/>
  <c r="W1476" i="1" s="1"/>
  <c r="L1476" i="1"/>
  <c r="R1476" i="1" s="1"/>
  <c r="T1476" i="1" s="1"/>
  <c r="AA1475" i="1"/>
  <c r="AA1474" i="1" s="1"/>
  <c r="Q1475" i="1"/>
  <c r="Q1474" i="1" s="1"/>
  <c r="P1475" i="1"/>
  <c r="O1475" i="1"/>
  <c r="K1475" i="1"/>
  <c r="K1474" i="1" s="1"/>
  <c r="J1475" i="1"/>
  <c r="J1474" i="1" s="1"/>
  <c r="I1475" i="1"/>
  <c r="I1474" i="1" s="1"/>
  <c r="H1475" i="1"/>
  <c r="H1474" i="1" s="1"/>
  <c r="G1475" i="1"/>
  <c r="F1475" i="1"/>
  <c r="F1474" i="1" s="1"/>
  <c r="P1474" i="1"/>
  <c r="O1474" i="1"/>
  <c r="N1473" i="1"/>
  <c r="X1473" i="1" s="1"/>
  <c r="Z1473" i="1" s="1"/>
  <c r="M1473" i="1"/>
  <c r="U1473" i="1" s="1"/>
  <c r="W1473" i="1" s="1"/>
  <c r="L1473" i="1"/>
  <c r="R1473" i="1" s="1"/>
  <c r="T1473" i="1" s="1"/>
  <c r="AA1472" i="1"/>
  <c r="AA1471" i="1" s="1"/>
  <c r="Q1472" i="1"/>
  <c r="Q1471" i="1" s="1"/>
  <c r="P1472" i="1"/>
  <c r="P1471" i="1" s="1"/>
  <c r="O1472" i="1"/>
  <c r="O1471" i="1" s="1"/>
  <c r="K1472" i="1"/>
  <c r="K1471" i="1" s="1"/>
  <c r="J1472" i="1"/>
  <c r="J1471" i="1" s="1"/>
  <c r="I1472" i="1"/>
  <c r="H1472" i="1"/>
  <c r="H1471" i="1" s="1"/>
  <c r="G1472" i="1"/>
  <c r="G1471" i="1" s="1"/>
  <c r="F1472" i="1"/>
  <c r="F1471" i="1" s="1"/>
  <c r="N1470" i="1"/>
  <c r="X1470" i="1" s="1"/>
  <c r="Z1470" i="1" s="1"/>
  <c r="M1470" i="1"/>
  <c r="U1470" i="1" s="1"/>
  <c r="W1470" i="1" s="1"/>
  <c r="L1470" i="1"/>
  <c r="R1470" i="1" s="1"/>
  <c r="T1470" i="1" s="1"/>
  <c r="AA1469" i="1"/>
  <c r="AA1468" i="1" s="1"/>
  <c r="Q1469" i="1"/>
  <c r="Q1468" i="1" s="1"/>
  <c r="P1469" i="1"/>
  <c r="P1468" i="1" s="1"/>
  <c r="O1469" i="1"/>
  <c r="O1468" i="1" s="1"/>
  <c r="K1469" i="1"/>
  <c r="K1468" i="1" s="1"/>
  <c r="J1469" i="1"/>
  <c r="J1468" i="1" s="1"/>
  <c r="I1469" i="1"/>
  <c r="I1468" i="1" s="1"/>
  <c r="H1469" i="1"/>
  <c r="H1468" i="1" s="1"/>
  <c r="G1469" i="1"/>
  <c r="G1468" i="1" s="1"/>
  <c r="F1469" i="1"/>
  <c r="N1467" i="1"/>
  <c r="X1467" i="1" s="1"/>
  <c r="Z1467" i="1" s="1"/>
  <c r="M1467" i="1"/>
  <c r="U1467" i="1" s="1"/>
  <c r="W1467" i="1" s="1"/>
  <c r="L1467" i="1"/>
  <c r="R1467" i="1" s="1"/>
  <c r="T1467" i="1" s="1"/>
  <c r="AA1466" i="1"/>
  <c r="AA1465" i="1" s="1"/>
  <c r="Q1466" i="1"/>
  <c r="Q1465" i="1" s="1"/>
  <c r="P1466" i="1"/>
  <c r="P1465" i="1" s="1"/>
  <c r="O1466" i="1"/>
  <c r="O1465" i="1" s="1"/>
  <c r="K1466" i="1"/>
  <c r="K1465" i="1" s="1"/>
  <c r="J1466" i="1"/>
  <c r="J1465" i="1" s="1"/>
  <c r="I1466" i="1"/>
  <c r="H1466" i="1"/>
  <c r="G1466" i="1"/>
  <c r="F1466" i="1"/>
  <c r="F1465" i="1" s="1"/>
  <c r="N1464" i="1"/>
  <c r="X1464" i="1" s="1"/>
  <c r="Z1464" i="1" s="1"/>
  <c r="M1464" i="1"/>
  <c r="U1464" i="1" s="1"/>
  <c r="W1464" i="1" s="1"/>
  <c r="L1464" i="1"/>
  <c r="R1464" i="1" s="1"/>
  <c r="T1464" i="1" s="1"/>
  <c r="AA1463" i="1"/>
  <c r="AA1462" i="1" s="1"/>
  <c r="Q1463" i="1"/>
  <c r="Q1462" i="1" s="1"/>
  <c r="P1463" i="1"/>
  <c r="O1463" i="1"/>
  <c r="K1463" i="1"/>
  <c r="J1463" i="1"/>
  <c r="I1463" i="1"/>
  <c r="H1463" i="1"/>
  <c r="G1463" i="1"/>
  <c r="F1463" i="1"/>
  <c r="P1462" i="1"/>
  <c r="O1462" i="1"/>
  <c r="K1462" i="1"/>
  <c r="J1462" i="1"/>
  <c r="I1462" i="1"/>
  <c r="H1462" i="1"/>
  <c r="G1462" i="1"/>
  <c r="F1462" i="1"/>
  <c r="N1461" i="1"/>
  <c r="X1461" i="1" s="1"/>
  <c r="Z1461" i="1" s="1"/>
  <c r="M1461" i="1"/>
  <c r="U1461" i="1" s="1"/>
  <c r="W1461" i="1" s="1"/>
  <c r="L1461" i="1"/>
  <c r="R1461" i="1" s="1"/>
  <c r="T1461" i="1" s="1"/>
  <c r="AA1460" i="1"/>
  <c r="AA1459" i="1" s="1"/>
  <c r="Q1460" i="1"/>
  <c r="Q1459" i="1" s="1"/>
  <c r="P1460" i="1"/>
  <c r="P1459" i="1" s="1"/>
  <c r="O1460" i="1"/>
  <c r="O1459" i="1" s="1"/>
  <c r="K1460" i="1"/>
  <c r="K1459" i="1" s="1"/>
  <c r="J1460" i="1"/>
  <c r="J1459" i="1" s="1"/>
  <c r="I1460" i="1"/>
  <c r="I1459" i="1" s="1"/>
  <c r="H1460" i="1"/>
  <c r="H1459" i="1" s="1"/>
  <c r="G1460" i="1"/>
  <c r="F1460" i="1"/>
  <c r="N1458" i="1"/>
  <c r="X1458" i="1" s="1"/>
  <c r="Z1458" i="1" s="1"/>
  <c r="M1458" i="1"/>
  <c r="U1458" i="1" s="1"/>
  <c r="W1458" i="1" s="1"/>
  <c r="L1458" i="1"/>
  <c r="R1458" i="1" s="1"/>
  <c r="T1458" i="1" s="1"/>
  <c r="AA1457" i="1"/>
  <c r="AA1456" i="1" s="1"/>
  <c r="Q1457" i="1"/>
  <c r="Q1456" i="1" s="1"/>
  <c r="P1457" i="1"/>
  <c r="P1456" i="1" s="1"/>
  <c r="O1457" i="1"/>
  <c r="O1456" i="1" s="1"/>
  <c r="K1457" i="1"/>
  <c r="K1456" i="1" s="1"/>
  <c r="J1457" i="1"/>
  <c r="J1456" i="1" s="1"/>
  <c r="I1457" i="1"/>
  <c r="I1456" i="1" s="1"/>
  <c r="H1457" i="1"/>
  <c r="G1457" i="1"/>
  <c r="G1456" i="1" s="1"/>
  <c r="F1457" i="1"/>
  <c r="N1455" i="1"/>
  <c r="X1455" i="1" s="1"/>
  <c r="Z1455" i="1" s="1"/>
  <c r="M1455" i="1"/>
  <c r="U1455" i="1" s="1"/>
  <c r="W1455" i="1" s="1"/>
  <c r="L1455" i="1"/>
  <c r="R1455" i="1" s="1"/>
  <c r="T1455" i="1" s="1"/>
  <c r="AA1454" i="1"/>
  <c r="AA1453" i="1" s="1"/>
  <c r="Q1454" i="1"/>
  <c r="Q1453" i="1" s="1"/>
  <c r="P1454" i="1"/>
  <c r="P1453" i="1" s="1"/>
  <c r="O1454" i="1"/>
  <c r="O1453" i="1" s="1"/>
  <c r="K1454" i="1"/>
  <c r="K1453" i="1" s="1"/>
  <c r="J1454" i="1"/>
  <c r="J1453" i="1" s="1"/>
  <c r="I1454" i="1"/>
  <c r="I1453" i="1" s="1"/>
  <c r="H1454" i="1"/>
  <c r="G1454" i="1"/>
  <c r="F1454" i="1"/>
  <c r="N1452" i="1"/>
  <c r="X1452" i="1" s="1"/>
  <c r="Z1452" i="1" s="1"/>
  <c r="M1452" i="1"/>
  <c r="U1452" i="1" s="1"/>
  <c r="W1452" i="1" s="1"/>
  <c r="L1452" i="1"/>
  <c r="R1452" i="1" s="1"/>
  <c r="T1452" i="1" s="1"/>
  <c r="AA1451" i="1"/>
  <c r="AA1450" i="1" s="1"/>
  <c r="Q1451" i="1"/>
  <c r="Q1450" i="1" s="1"/>
  <c r="P1451" i="1"/>
  <c r="P1450" i="1" s="1"/>
  <c r="O1451" i="1"/>
  <c r="O1450" i="1" s="1"/>
  <c r="K1451" i="1"/>
  <c r="K1450" i="1" s="1"/>
  <c r="J1451" i="1"/>
  <c r="J1450" i="1" s="1"/>
  <c r="I1451" i="1"/>
  <c r="I1450" i="1" s="1"/>
  <c r="H1451" i="1"/>
  <c r="H1450" i="1" s="1"/>
  <c r="G1451" i="1"/>
  <c r="G1450" i="1" s="1"/>
  <c r="F1451" i="1"/>
  <c r="N1449" i="1"/>
  <c r="X1449" i="1" s="1"/>
  <c r="Z1449" i="1" s="1"/>
  <c r="M1449" i="1"/>
  <c r="U1449" i="1" s="1"/>
  <c r="W1449" i="1" s="1"/>
  <c r="L1449" i="1"/>
  <c r="R1449" i="1" s="1"/>
  <c r="T1449" i="1" s="1"/>
  <c r="AA1448" i="1"/>
  <c r="AA1447" i="1" s="1"/>
  <c r="Q1448" i="1"/>
  <c r="Q1447" i="1" s="1"/>
  <c r="P1448" i="1"/>
  <c r="P1447" i="1" s="1"/>
  <c r="O1448" i="1"/>
  <c r="O1447" i="1" s="1"/>
  <c r="K1448" i="1"/>
  <c r="K1447" i="1" s="1"/>
  <c r="J1448" i="1"/>
  <c r="J1447" i="1" s="1"/>
  <c r="I1448" i="1"/>
  <c r="I1447" i="1" s="1"/>
  <c r="H1448" i="1"/>
  <c r="G1448" i="1"/>
  <c r="G1447" i="1" s="1"/>
  <c r="F1448" i="1"/>
  <c r="N1446" i="1"/>
  <c r="X1446" i="1" s="1"/>
  <c r="Z1446" i="1" s="1"/>
  <c r="M1446" i="1"/>
  <c r="U1446" i="1" s="1"/>
  <c r="W1446" i="1" s="1"/>
  <c r="L1446" i="1"/>
  <c r="R1446" i="1" s="1"/>
  <c r="T1446" i="1" s="1"/>
  <c r="AA1445" i="1"/>
  <c r="Q1445" i="1"/>
  <c r="P1445" i="1"/>
  <c r="O1445" i="1"/>
  <c r="K1445" i="1"/>
  <c r="J1445" i="1"/>
  <c r="I1445" i="1"/>
  <c r="H1445" i="1"/>
  <c r="G1445" i="1"/>
  <c r="F1445" i="1"/>
  <c r="N1444" i="1"/>
  <c r="X1444" i="1" s="1"/>
  <c r="Z1444" i="1" s="1"/>
  <c r="M1444" i="1"/>
  <c r="U1444" i="1" s="1"/>
  <c r="W1444" i="1" s="1"/>
  <c r="L1444" i="1"/>
  <c r="R1444" i="1" s="1"/>
  <c r="T1444" i="1" s="1"/>
  <c r="AA1443" i="1"/>
  <c r="Q1443" i="1"/>
  <c r="P1443" i="1"/>
  <c r="O1443" i="1"/>
  <c r="K1443" i="1"/>
  <c r="J1443" i="1"/>
  <c r="I1443" i="1"/>
  <c r="H1443" i="1"/>
  <c r="G1443" i="1"/>
  <c r="F1443" i="1"/>
  <c r="N1442" i="1"/>
  <c r="X1442" i="1" s="1"/>
  <c r="Z1442" i="1" s="1"/>
  <c r="M1442" i="1"/>
  <c r="U1442" i="1" s="1"/>
  <c r="W1442" i="1" s="1"/>
  <c r="L1442" i="1"/>
  <c r="R1442" i="1" s="1"/>
  <c r="T1442" i="1" s="1"/>
  <c r="AA1441" i="1"/>
  <c r="Q1441" i="1"/>
  <c r="P1441" i="1"/>
  <c r="O1441" i="1"/>
  <c r="K1441" i="1"/>
  <c r="J1441" i="1"/>
  <c r="I1441" i="1"/>
  <c r="H1441" i="1"/>
  <c r="G1441" i="1"/>
  <c r="F1441" i="1"/>
  <c r="N1439" i="1"/>
  <c r="X1439" i="1" s="1"/>
  <c r="Z1439" i="1" s="1"/>
  <c r="M1439" i="1"/>
  <c r="U1439" i="1" s="1"/>
  <c r="W1439" i="1" s="1"/>
  <c r="L1439" i="1"/>
  <c r="R1439" i="1" s="1"/>
  <c r="T1439" i="1" s="1"/>
  <c r="AA1438" i="1"/>
  <c r="AA1437" i="1" s="1"/>
  <c r="Q1438" i="1"/>
  <c r="Q1437" i="1" s="1"/>
  <c r="P1438" i="1"/>
  <c r="P1437" i="1" s="1"/>
  <c r="O1438" i="1"/>
  <c r="O1437" i="1" s="1"/>
  <c r="K1438" i="1"/>
  <c r="K1437" i="1" s="1"/>
  <c r="J1438" i="1"/>
  <c r="J1437" i="1" s="1"/>
  <c r="I1438" i="1"/>
  <c r="I1437" i="1" s="1"/>
  <c r="H1438" i="1"/>
  <c r="G1438" i="1"/>
  <c r="G1437" i="1" s="1"/>
  <c r="F1438" i="1"/>
  <c r="L1436" i="1"/>
  <c r="R1436" i="1" s="1"/>
  <c r="T1436" i="1" s="1"/>
  <c r="H1436" i="1"/>
  <c r="N1436" i="1" s="1"/>
  <c r="X1436" i="1" s="1"/>
  <c r="Z1436" i="1" s="1"/>
  <c r="G1436" i="1"/>
  <c r="M1436" i="1" s="1"/>
  <c r="U1436" i="1" s="1"/>
  <c r="W1436" i="1" s="1"/>
  <c r="F1436" i="1"/>
  <c r="AA1435" i="1"/>
  <c r="AA1434" i="1" s="1"/>
  <c r="Q1435" i="1"/>
  <c r="Q1434" i="1" s="1"/>
  <c r="P1435" i="1"/>
  <c r="P1434" i="1" s="1"/>
  <c r="O1435" i="1"/>
  <c r="O1434" i="1" s="1"/>
  <c r="K1435" i="1"/>
  <c r="J1435" i="1"/>
  <c r="J1434" i="1" s="1"/>
  <c r="I1435" i="1"/>
  <c r="I1434" i="1" s="1"/>
  <c r="F1435" i="1"/>
  <c r="H1433" i="1"/>
  <c r="N1433" i="1" s="1"/>
  <c r="X1433" i="1" s="1"/>
  <c r="Z1433" i="1" s="1"/>
  <c r="G1433" i="1"/>
  <c r="M1433" i="1" s="1"/>
  <c r="U1433" i="1" s="1"/>
  <c r="W1433" i="1" s="1"/>
  <c r="F1433" i="1"/>
  <c r="L1433" i="1" s="1"/>
  <c r="R1433" i="1" s="1"/>
  <c r="T1433" i="1" s="1"/>
  <c r="AA1432" i="1"/>
  <c r="AA1431" i="1" s="1"/>
  <c r="Q1432" i="1"/>
  <c r="Q1431" i="1" s="1"/>
  <c r="P1432" i="1"/>
  <c r="P1431" i="1" s="1"/>
  <c r="O1432" i="1"/>
  <c r="O1431" i="1" s="1"/>
  <c r="K1432" i="1"/>
  <c r="K1431" i="1" s="1"/>
  <c r="J1432" i="1"/>
  <c r="J1431" i="1" s="1"/>
  <c r="I1432" i="1"/>
  <c r="I1431" i="1" s="1"/>
  <c r="G1432" i="1"/>
  <c r="G1431" i="1" s="1"/>
  <c r="N1430" i="1"/>
  <c r="X1430" i="1" s="1"/>
  <c r="Z1430" i="1" s="1"/>
  <c r="M1430" i="1"/>
  <c r="U1430" i="1" s="1"/>
  <c r="W1430" i="1" s="1"/>
  <c r="L1430" i="1"/>
  <c r="R1430" i="1" s="1"/>
  <c r="T1430" i="1" s="1"/>
  <c r="AA1429" i="1"/>
  <c r="AA1428" i="1" s="1"/>
  <c r="Q1429" i="1"/>
  <c r="Q1428" i="1" s="1"/>
  <c r="P1429" i="1"/>
  <c r="P1428" i="1" s="1"/>
  <c r="O1429" i="1"/>
  <c r="O1428" i="1" s="1"/>
  <c r="K1429" i="1"/>
  <c r="K1428" i="1" s="1"/>
  <c r="J1429" i="1"/>
  <c r="J1428" i="1" s="1"/>
  <c r="I1429" i="1"/>
  <c r="H1429" i="1"/>
  <c r="G1429" i="1"/>
  <c r="G1428" i="1" s="1"/>
  <c r="F1429" i="1"/>
  <c r="F1428" i="1" s="1"/>
  <c r="N1427" i="1"/>
  <c r="X1427" i="1" s="1"/>
  <c r="Z1427" i="1" s="1"/>
  <c r="M1427" i="1"/>
  <c r="U1427" i="1" s="1"/>
  <c r="W1427" i="1" s="1"/>
  <c r="L1427" i="1"/>
  <c r="R1427" i="1" s="1"/>
  <c r="T1427" i="1" s="1"/>
  <c r="AA1426" i="1"/>
  <c r="AA1425" i="1" s="1"/>
  <c r="Q1426" i="1"/>
  <c r="Q1425" i="1" s="1"/>
  <c r="P1426" i="1"/>
  <c r="P1425" i="1" s="1"/>
  <c r="O1426" i="1"/>
  <c r="O1425" i="1" s="1"/>
  <c r="K1426" i="1"/>
  <c r="K1425" i="1" s="1"/>
  <c r="J1426" i="1"/>
  <c r="J1425" i="1" s="1"/>
  <c r="I1426" i="1"/>
  <c r="I1425" i="1" s="1"/>
  <c r="H1426" i="1"/>
  <c r="H1425" i="1" s="1"/>
  <c r="G1426" i="1"/>
  <c r="F1426" i="1"/>
  <c r="F1425" i="1" s="1"/>
  <c r="N1424" i="1"/>
  <c r="X1424" i="1" s="1"/>
  <c r="Z1424" i="1" s="1"/>
  <c r="M1424" i="1"/>
  <c r="U1424" i="1" s="1"/>
  <c r="W1424" i="1" s="1"/>
  <c r="L1424" i="1"/>
  <c r="R1424" i="1" s="1"/>
  <c r="T1424" i="1" s="1"/>
  <c r="AA1423" i="1"/>
  <c r="AA1422" i="1" s="1"/>
  <c r="Q1423" i="1"/>
  <c r="Q1422" i="1" s="1"/>
  <c r="P1423" i="1"/>
  <c r="O1423" i="1"/>
  <c r="O1422" i="1" s="1"/>
  <c r="K1423" i="1"/>
  <c r="K1422" i="1" s="1"/>
  <c r="J1423" i="1"/>
  <c r="J1422" i="1" s="1"/>
  <c r="I1423" i="1"/>
  <c r="I1422" i="1" s="1"/>
  <c r="H1423" i="1"/>
  <c r="G1423" i="1"/>
  <c r="F1423" i="1"/>
  <c r="F1422" i="1" s="1"/>
  <c r="P1422" i="1"/>
  <c r="X1420" i="1"/>
  <c r="Z1420" i="1" s="1"/>
  <c r="U1420" i="1"/>
  <c r="W1420" i="1" s="1"/>
  <c r="R1420" i="1"/>
  <c r="T1420" i="1" s="1"/>
  <c r="O1420" i="1"/>
  <c r="X1419" i="1"/>
  <c r="Z1419" i="1" s="1"/>
  <c r="U1419" i="1"/>
  <c r="W1419" i="1" s="1"/>
  <c r="R1419" i="1"/>
  <c r="T1419" i="1" s="1"/>
  <c r="O1419" i="1"/>
  <c r="N1418" i="1"/>
  <c r="X1418" i="1" s="1"/>
  <c r="Z1418" i="1" s="1"/>
  <c r="M1418" i="1"/>
  <c r="U1418" i="1" s="1"/>
  <c r="W1418" i="1" s="1"/>
  <c r="L1418" i="1"/>
  <c r="R1418" i="1" s="1"/>
  <c r="T1418" i="1" s="1"/>
  <c r="AA1417" i="1"/>
  <c r="Q1417" i="1"/>
  <c r="P1417" i="1"/>
  <c r="O1417" i="1"/>
  <c r="K1417" i="1"/>
  <c r="K1409" i="1" s="1"/>
  <c r="J1417" i="1"/>
  <c r="J1409" i="1" s="1"/>
  <c r="I1417" i="1"/>
  <c r="I1409" i="1" s="1"/>
  <c r="H1417" i="1"/>
  <c r="H1409" i="1" s="1"/>
  <c r="G1417" i="1"/>
  <c r="G1409" i="1" s="1"/>
  <c r="F1417" i="1"/>
  <c r="X1416" i="1"/>
  <c r="Z1416" i="1" s="1"/>
  <c r="U1416" i="1"/>
  <c r="W1416" i="1" s="1"/>
  <c r="R1416" i="1"/>
  <c r="T1416" i="1" s="1"/>
  <c r="AA1415" i="1"/>
  <c r="Q1415" i="1"/>
  <c r="X1415" i="1" s="1"/>
  <c r="Z1415" i="1" s="1"/>
  <c r="P1415" i="1"/>
  <c r="O1415" i="1"/>
  <c r="R1415" i="1" s="1"/>
  <c r="X1414" i="1"/>
  <c r="Z1414" i="1" s="1"/>
  <c r="U1414" i="1"/>
  <c r="W1414" i="1" s="1"/>
  <c r="R1414" i="1"/>
  <c r="T1414" i="1" s="1"/>
  <c r="O1414" i="1"/>
  <c r="X1413" i="1"/>
  <c r="Z1413" i="1" s="1"/>
  <c r="U1413" i="1"/>
  <c r="W1413" i="1" s="1"/>
  <c r="R1413" i="1"/>
  <c r="T1413" i="1" s="1"/>
  <c r="X1412" i="1"/>
  <c r="Z1412" i="1" s="1"/>
  <c r="U1412" i="1"/>
  <c r="W1412" i="1" s="1"/>
  <c r="R1412" i="1"/>
  <c r="T1412" i="1" s="1"/>
  <c r="X1411" i="1"/>
  <c r="Z1411" i="1" s="1"/>
  <c r="U1411" i="1"/>
  <c r="W1411" i="1" s="1"/>
  <c r="O1411" i="1"/>
  <c r="AA1410" i="1"/>
  <c r="Q1410" i="1"/>
  <c r="X1410" i="1" s="1"/>
  <c r="P1410" i="1"/>
  <c r="U1410" i="1" s="1"/>
  <c r="X1408" i="1"/>
  <c r="Z1408" i="1" s="1"/>
  <c r="Q1408" i="1"/>
  <c r="Q1407" i="1" s="1"/>
  <c r="P1408" i="1"/>
  <c r="O1408" i="1"/>
  <c r="R1408" i="1" s="1"/>
  <c r="T1408" i="1" s="1"/>
  <c r="AA1407" i="1"/>
  <c r="AA1406" i="1" s="1"/>
  <c r="N1405" i="1"/>
  <c r="X1405" i="1" s="1"/>
  <c r="Z1405" i="1" s="1"/>
  <c r="M1405" i="1"/>
  <c r="U1405" i="1" s="1"/>
  <c r="W1405" i="1" s="1"/>
  <c r="L1405" i="1"/>
  <c r="R1405" i="1" s="1"/>
  <c r="T1405" i="1" s="1"/>
  <c r="AA1404" i="1"/>
  <c r="AA1403" i="1" s="1"/>
  <c r="Q1404" i="1"/>
  <c r="Q1403" i="1" s="1"/>
  <c r="P1404" i="1"/>
  <c r="P1403" i="1" s="1"/>
  <c r="O1404" i="1"/>
  <c r="O1403" i="1" s="1"/>
  <c r="K1404" i="1"/>
  <c r="J1404" i="1"/>
  <c r="J1403" i="1" s="1"/>
  <c r="I1404" i="1"/>
  <c r="I1403" i="1" s="1"/>
  <c r="H1404" i="1"/>
  <c r="H1403" i="1" s="1"/>
  <c r="G1404" i="1"/>
  <c r="G1403" i="1" s="1"/>
  <c r="F1404" i="1"/>
  <c r="N1402" i="1"/>
  <c r="X1402" i="1" s="1"/>
  <c r="Z1402" i="1" s="1"/>
  <c r="M1402" i="1"/>
  <c r="U1402" i="1" s="1"/>
  <c r="W1402" i="1" s="1"/>
  <c r="L1402" i="1"/>
  <c r="R1402" i="1" s="1"/>
  <c r="T1402" i="1" s="1"/>
  <c r="AA1401" i="1"/>
  <c r="AA1400" i="1" s="1"/>
  <c r="Q1401" i="1"/>
  <c r="Q1400" i="1" s="1"/>
  <c r="P1401" i="1"/>
  <c r="P1400" i="1" s="1"/>
  <c r="O1401" i="1"/>
  <c r="O1400" i="1" s="1"/>
  <c r="K1401" i="1"/>
  <c r="K1400" i="1" s="1"/>
  <c r="J1401" i="1"/>
  <c r="J1400" i="1" s="1"/>
  <c r="I1401" i="1"/>
  <c r="H1401" i="1"/>
  <c r="G1401" i="1"/>
  <c r="G1400" i="1" s="1"/>
  <c r="F1401" i="1"/>
  <c r="F1400" i="1" s="1"/>
  <c r="N1398" i="1"/>
  <c r="X1398" i="1" s="1"/>
  <c r="Z1398" i="1" s="1"/>
  <c r="M1398" i="1"/>
  <c r="U1398" i="1" s="1"/>
  <c r="W1398" i="1" s="1"/>
  <c r="L1398" i="1"/>
  <c r="R1398" i="1" s="1"/>
  <c r="T1398" i="1" s="1"/>
  <c r="AA1397" i="1"/>
  <c r="AA1396" i="1" s="1"/>
  <c r="Q1397" i="1"/>
  <c r="Q1396" i="1" s="1"/>
  <c r="P1397" i="1"/>
  <c r="P1396" i="1" s="1"/>
  <c r="O1397" i="1"/>
  <c r="O1396" i="1" s="1"/>
  <c r="K1397" i="1"/>
  <c r="K1396" i="1" s="1"/>
  <c r="J1397" i="1"/>
  <c r="J1396" i="1" s="1"/>
  <c r="I1397" i="1"/>
  <c r="I1396" i="1" s="1"/>
  <c r="H1397" i="1"/>
  <c r="H1396" i="1" s="1"/>
  <c r="G1397" i="1"/>
  <c r="G1396" i="1" s="1"/>
  <c r="F1397" i="1"/>
  <c r="N1395" i="1"/>
  <c r="X1395" i="1" s="1"/>
  <c r="Z1395" i="1" s="1"/>
  <c r="M1395" i="1"/>
  <c r="U1395" i="1" s="1"/>
  <c r="W1395" i="1" s="1"/>
  <c r="L1395" i="1"/>
  <c r="R1395" i="1" s="1"/>
  <c r="T1395" i="1" s="1"/>
  <c r="AA1394" i="1"/>
  <c r="Q1394" i="1"/>
  <c r="P1394" i="1"/>
  <c r="O1394" i="1"/>
  <c r="K1394" i="1"/>
  <c r="J1394" i="1"/>
  <c r="I1394" i="1"/>
  <c r="H1394" i="1"/>
  <c r="G1394" i="1"/>
  <c r="F1394" i="1"/>
  <c r="O1393" i="1"/>
  <c r="N1393" i="1"/>
  <c r="X1393" i="1" s="1"/>
  <c r="Z1393" i="1" s="1"/>
  <c r="M1393" i="1"/>
  <c r="U1393" i="1" s="1"/>
  <c r="W1393" i="1" s="1"/>
  <c r="L1393" i="1"/>
  <c r="R1393" i="1" s="1"/>
  <c r="T1393" i="1" s="1"/>
  <c r="AA1392" i="1"/>
  <c r="Q1392" i="1"/>
  <c r="P1392" i="1"/>
  <c r="O1392" i="1"/>
  <c r="K1392" i="1"/>
  <c r="J1392" i="1"/>
  <c r="I1392" i="1"/>
  <c r="H1392" i="1"/>
  <c r="G1392" i="1"/>
  <c r="F1392" i="1"/>
  <c r="N1390" i="1"/>
  <c r="X1390" i="1" s="1"/>
  <c r="Z1390" i="1" s="1"/>
  <c r="M1390" i="1"/>
  <c r="U1390" i="1" s="1"/>
  <c r="W1390" i="1" s="1"/>
  <c r="L1390" i="1"/>
  <c r="R1390" i="1" s="1"/>
  <c r="T1390" i="1" s="1"/>
  <c r="AA1389" i="1"/>
  <c r="Q1389" i="1"/>
  <c r="P1389" i="1"/>
  <c r="O1389" i="1"/>
  <c r="K1389" i="1"/>
  <c r="J1389" i="1"/>
  <c r="I1389" i="1"/>
  <c r="H1389" i="1"/>
  <c r="G1389" i="1"/>
  <c r="F1389" i="1"/>
  <c r="N1388" i="1"/>
  <c r="X1388" i="1" s="1"/>
  <c r="Z1388" i="1" s="1"/>
  <c r="M1388" i="1"/>
  <c r="U1388" i="1" s="1"/>
  <c r="W1388" i="1" s="1"/>
  <c r="L1388" i="1"/>
  <c r="R1388" i="1" s="1"/>
  <c r="T1388" i="1" s="1"/>
  <c r="AA1387" i="1"/>
  <c r="Q1387" i="1"/>
  <c r="P1387" i="1"/>
  <c r="O1387" i="1"/>
  <c r="K1387" i="1"/>
  <c r="J1387" i="1"/>
  <c r="I1387" i="1"/>
  <c r="H1387" i="1"/>
  <c r="G1387" i="1"/>
  <c r="F1387" i="1"/>
  <c r="N1386" i="1"/>
  <c r="X1386" i="1" s="1"/>
  <c r="Z1386" i="1" s="1"/>
  <c r="M1386" i="1"/>
  <c r="U1386" i="1" s="1"/>
  <c r="W1386" i="1" s="1"/>
  <c r="L1386" i="1"/>
  <c r="R1386" i="1" s="1"/>
  <c r="T1386" i="1" s="1"/>
  <c r="AA1385" i="1"/>
  <c r="Q1385" i="1"/>
  <c r="P1385" i="1"/>
  <c r="O1385" i="1"/>
  <c r="K1385" i="1"/>
  <c r="J1385" i="1"/>
  <c r="I1385" i="1"/>
  <c r="H1385" i="1"/>
  <c r="G1385" i="1"/>
  <c r="F1385" i="1"/>
  <c r="N1382" i="1"/>
  <c r="X1382" i="1" s="1"/>
  <c r="Z1382" i="1" s="1"/>
  <c r="M1382" i="1"/>
  <c r="U1382" i="1" s="1"/>
  <c r="W1382" i="1" s="1"/>
  <c r="L1382" i="1"/>
  <c r="R1382" i="1" s="1"/>
  <c r="T1382" i="1" s="1"/>
  <c r="AA1381" i="1"/>
  <c r="Q1381" i="1"/>
  <c r="P1381" i="1"/>
  <c r="O1381" i="1"/>
  <c r="K1381" i="1"/>
  <c r="J1381" i="1"/>
  <c r="I1381" i="1"/>
  <c r="H1381" i="1"/>
  <c r="G1381" i="1"/>
  <c r="F1381" i="1"/>
  <c r="N1380" i="1"/>
  <c r="X1380" i="1" s="1"/>
  <c r="Z1380" i="1" s="1"/>
  <c r="M1380" i="1"/>
  <c r="U1380" i="1" s="1"/>
  <c r="W1380" i="1" s="1"/>
  <c r="L1380" i="1"/>
  <c r="R1380" i="1" s="1"/>
  <c r="T1380" i="1" s="1"/>
  <c r="AA1379" i="1"/>
  <c r="Q1379" i="1"/>
  <c r="P1379" i="1"/>
  <c r="O1379" i="1"/>
  <c r="K1379" i="1"/>
  <c r="J1379" i="1"/>
  <c r="I1379" i="1"/>
  <c r="H1379" i="1"/>
  <c r="G1379" i="1"/>
  <c r="F1379" i="1"/>
  <c r="N1378" i="1"/>
  <c r="X1378" i="1" s="1"/>
  <c r="Z1378" i="1" s="1"/>
  <c r="M1378" i="1"/>
  <c r="U1378" i="1" s="1"/>
  <c r="W1378" i="1" s="1"/>
  <c r="L1378" i="1"/>
  <c r="R1378" i="1" s="1"/>
  <c r="T1378" i="1" s="1"/>
  <c r="AA1377" i="1"/>
  <c r="Q1377" i="1"/>
  <c r="P1377" i="1"/>
  <c r="O1377" i="1"/>
  <c r="K1377" i="1"/>
  <c r="J1377" i="1"/>
  <c r="I1377" i="1"/>
  <c r="H1377" i="1"/>
  <c r="G1377" i="1"/>
  <c r="F1377" i="1"/>
  <c r="N1374" i="1"/>
  <c r="X1374" i="1" s="1"/>
  <c r="Z1374" i="1" s="1"/>
  <c r="M1374" i="1"/>
  <c r="U1374" i="1" s="1"/>
  <c r="W1374" i="1" s="1"/>
  <c r="L1374" i="1"/>
  <c r="R1374" i="1" s="1"/>
  <c r="T1374" i="1" s="1"/>
  <c r="AA1373" i="1"/>
  <c r="Q1373" i="1"/>
  <c r="P1373" i="1"/>
  <c r="O1373" i="1"/>
  <c r="K1373" i="1"/>
  <c r="J1373" i="1"/>
  <c r="I1373" i="1"/>
  <c r="H1373" i="1"/>
  <c r="G1373" i="1"/>
  <c r="F1373" i="1"/>
  <c r="N1372" i="1"/>
  <c r="X1372" i="1" s="1"/>
  <c r="Z1372" i="1" s="1"/>
  <c r="M1372" i="1"/>
  <c r="U1372" i="1" s="1"/>
  <c r="W1372" i="1" s="1"/>
  <c r="L1372" i="1"/>
  <c r="R1372" i="1" s="1"/>
  <c r="T1372" i="1" s="1"/>
  <c r="AA1371" i="1"/>
  <c r="Q1371" i="1"/>
  <c r="P1371" i="1"/>
  <c r="O1371" i="1"/>
  <c r="K1371" i="1"/>
  <c r="J1371" i="1"/>
  <c r="I1371" i="1"/>
  <c r="H1371" i="1"/>
  <c r="G1371" i="1"/>
  <c r="F1371" i="1"/>
  <c r="N1367" i="1"/>
  <c r="X1367" i="1" s="1"/>
  <c r="Z1367" i="1" s="1"/>
  <c r="M1367" i="1"/>
  <c r="U1367" i="1" s="1"/>
  <c r="W1367" i="1" s="1"/>
  <c r="L1367" i="1"/>
  <c r="R1367" i="1" s="1"/>
  <c r="T1367" i="1" s="1"/>
  <c r="AA1366" i="1"/>
  <c r="Q1366" i="1"/>
  <c r="P1366" i="1"/>
  <c r="O1366" i="1"/>
  <c r="K1366" i="1"/>
  <c r="J1366" i="1"/>
  <c r="I1366" i="1"/>
  <c r="H1366" i="1"/>
  <c r="G1366" i="1"/>
  <c r="F1366" i="1"/>
  <c r="N1365" i="1"/>
  <c r="X1365" i="1" s="1"/>
  <c r="Z1365" i="1" s="1"/>
  <c r="M1365" i="1"/>
  <c r="U1365" i="1" s="1"/>
  <c r="W1365" i="1" s="1"/>
  <c r="L1365" i="1"/>
  <c r="R1365" i="1" s="1"/>
  <c r="T1365" i="1" s="1"/>
  <c r="AA1364" i="1"/>
  <c r="Q1364" i="1"/>
  <c r="P1364" i="1"/>
  <c r="O1364" i="1"/>
  <c r="K1364" i="1"/>
  <c r="J1364" i="1"/>
  <c r="I1364" i="1"/>
  <c r="H1364" i="1"/>
  <c r="G1364" i="1"/>
  <c r="F1364" i="1"/>
  <c r="N1363" i="1"/>
  <c r="X1363" i="1" s="1"/>
  <c r="Z1363" i="1" s="1"/>
  <c r="M1363" i="1"/>
  <c r="U1363" i="1" s="1"/>
  <c r="W1363" i="1" s="1"/>
  <c r="L1363" i="1"/>
  <c r="R1363" i="1" s="1"/>
  <c r="T1363" i="1" s="1"/>
  <c r="AA1362" i="1"/>
  <c r="Q1362" i="1"/>
  <c r="P1362" i="1"/>
  <c r="O1362" i="1"/>
  <c r="K1362" i="1"/>
  <c r="J1362" i="1"/>
  <c r="I1362" i="1"/>
  <c r="H1362" i="1"/>
  <c r="G1362" i="1"/>
  <c r="F1362" i="1"/>
  <c r="N1360" i="1"/>
  <c r="X1360" i="1" s="1"/>
  <c r="Z1360" i="1" s="1"/>
  <c r="M1360" i="1"/>
  <c r="U1360" i="1" s="1"/>
  <c r="W1360" i="1" s="1"/>
  <c r="L1360" i="1"/>
  <c r="R1360" i="1" s="1"/>
  <c r="T1360" i="1" s="1"/>
  <c r="AA1359" i="1"/>
  <c r="Q1359" i="1"/>
  <c r="P1359" i="1"/>
  <c r="O1359" i="1"/>
  <c r="K1359" i="1"/>
  <c r="J1359" i="1"/>
  <c r="I1359" i="1"/>
  <c r="H1359" i="1"/>
  <c r="G1359" i="1"/>
  <c r="F1359" i="1"/>
  <c r="N1358" i="1"/>
  <c r="X1358" i="1" s="1"/>
  <c r="Z1358" i="1" s="1"/>
  <c r="M1358" i="1"/>
  <c r="U1358" i="1" s="1"/>
  <c r="W1358" i="1" s="1"/>
  <c r="L1358" i="1"/>
  <c r="R1358" i="1" s="1"/>
  <c r="T1358" i="1" s="1"/>
  <c r="AA1357" i="1"/>
  <c r="Q1357" i="1"/>
  <c r="P1357" i="1"/>
  <c r="O1357" i="1"/>
  <c r="K1357" i="1"/>
  <c r="J1357" i="1"/>
  <c r="I1357" i="1"/>
  <c r="H1357" i="1"/>
  <c r="G1357" i="1"/>
  <c r="F1357" i="1"/>
  <c r="N1354" i="1"/>
  <c r="X1354" i="1" s="1"/>
  <c r="Z1354" i="1" s="1"/>
  <c r="M1354" i="1"/>
  <c r="U1354" i="1" s="1"/>
  <c r="W1354" i="1" s="1"/>
  <c r="L1354" i="1"/>
  <c r="R1354" i="1" s="1"/>
  <c r="T1354" i="1" s="1"/>
  <c r="AA1353" i="1"/>
  <c r="AA1352" i="1" s="1"/>
  <c r="Q1353" i="1"/>
  <c r="Q1352" i="1" s="1"/>
  <c r="P1353" i="1"/>
  <c r="P1352" i="1" s="1"/>
  <c r="O1353" i="1"/>
  <c r="O1352" i="1" s="1"/>
  <c r="K1353" i="1"/>
  <c r="J1353" i="1"/>
  <c r="J1352" i="1" s="1"/>
  <c r="I1353" i="1"/>
  <c r="I1352" i="1" s="1"/>
  <c r="H1353" i="1"/>
  <c r="H1352" i="1" s="1"/>
  <c r="G1353" i="1"/>
  <c r="F1353" i="1"/>
  <c r="N1351" i="1"/>
  <c r="X1351" i="1" s="1"/>
  <c r="Z1351" i="1" s="1"/>
  <c r="M1351" i="1"/>
  <c r="U1351" i="1" s="1"/>
  <c r="W1351" i="1" s="1"/>
  <c r="L1351" i="1"/>
  <c r="R1351" i="1" s="1"/>
  <c r="T1351" i="1" s="1"/>
  <c r="AA1350" i="1"/>
  <c r="AA1349" i="1" s="1"/>
  <c r="Q1350" i="1"/>
  <c r="Q1349" i="1" s="1"/>
  <c r="P1350" i="1"/>
  <c r="P1349" i="1" s="1"/>
  <c r="O1350" i="1"/>
  <c r="O1349" i="1" s="1"/>
  <c r="K1350" i="1"/>
  <c r="K1349" i="1" s="1"/>
  <c r="J1350" i="1"/>
  <c r="I1350" i="1"/>
  <c r="H1350" i="1"/>
  <c r="G1350" i="1"/>
  <c r="G1349" i="1" s="1"/>
  <c r="F1350" i="1"/>
  <c r="F1349" i="1" s="1"/>
  <c r="N1348" i="1"/>
  <c r="X1348" i="1" s="1"/>
  <c r="Z1348" i="1" s="1"/>
  <c r="M1348" i="1"/>
  <c r="U1348" i="1" s="1"/>
  <c r="W1348" i="1" s="1"/>
  <c r="L1348" i="1"/>
  <c r="R1348" i="1" s="1"/>
  <c r="T1348" i="1" s="1"/>
  <c r="AA1347" i="1"/>
  <c r="AA1346" i="1" s="1"/>
  <c r="Q1347" i="1"/>
  <c r="Q1346" i="1" s="1"/>
  <c r="P1347" i="1"/>
  <c r="P1346" i="1" s="1"/>
  <c r="O1347" i="1"/>
  <c r="O1346" i="1" s="1"/>
  <c r="K1347" i="1"/>
  <c r="K1346" i="1" s="1"/>
  <c r="J1347" i="1"/>
  <c r="J1346" i="1" s="1"/>
  <c r="I1347" i="1"/>
  <c r="I1346" i="1" s="1"/>
  <c r="H1347" i="1"/>
  <c r="H1346" i="1" s="1"/>
  <c r="G1347" i="1"/>
  <c r="G1346" i="1" s="1"/>
  <c r="F1347" i="1"/>
  <c r="N1344" i="1"/>
  <c r="X1344" i="1" s="1"/>
  <c r="Z1344" i="1" s="1"/>
  <c r="M1344" i="1"/>
  <c r="U1344" i="1" s="1"/>
  <c r="W1344" i="1" s="1"/>
  <c r="L1344" i="1"/>
  <c r="R1344" i="1" s="1"/>
  <c r="T1344" i="1" s="1"/>
  <c r="AA1343" i="1"/>
  <c r="AA1342" i="1" s="1"/>
  <c r="Q1343" i="1"/>
  <c r="Q1342" i="1" s="1"/>
  <c r="P1343" i="1"/>
  <c r="P1342" i="1" s="1"/>
  <c r="O1343" i="1"/>
  <c r="O1342" i="1" s="1"/>
  <c r="K1343" i="1"/>
  <c r="K1342" i="1" s="1"/>
  <c r="J1343" i="1"/>
  <c r="I1343" i="1"/>
  <c r="H1343" i="1"/>
  <c r="G1343" i="1"/>
  <c r="G1342" i="1" s="1"/>
  <c r="F1343" i="1"/>
  <c r="F1342" i="1" s="1"/>
  <c r="N1341" i="1"/>
  <c r="X1341" i="1" s="1"/>
  <c r="Z1341" i="1" s="1"/>
  <c r="M1341" i="1"/>
  <c r="U1341" i="1" s="1"/>
  <c r="W1341" i="1" s="1"/>
  <c r="L1341" i="1"/>
  <c r="R1341" i="1" s="1"/>
  <c r="T1341" i="1" s="1"/>
  <c r="AA1340" i="1"/>
  <c r="Q1340" i="1"/>
  <c r="P1340" i="1"/>
  <c r="O1340" i="1"/>
  <c r="K1340" i="1"/>
  <c r="J1340" i="1"/>
  <c r="I1340" i="1"/>
  <c r="H1340" i="1"/>
  <c r="G1340" i="1"/>
  <c r="F1340" i="1"/>
  <c r="N1339" i="1"/>
  <c r="X1339" i="1" s="1"/>
  <c r="Z1339" i="1" s="1"/>
  <c r="M1339" i="1"/>
  <c r="U1339" i="1" s="1"/>
  <c r="W1339" i="1" s="1"/>
  <c r="L1339" i="1"/>
  <c r="R1339" i="1" s="1"/>
  <c r="T1339" i="1" s="1"/>
  <c r="AA1338" i="1"/>
  <c r="Q1338" i="1"/>
  <c r="P1338" i="1"/>
  <c r="O1338" i="1"/>
  <c r="K1338" i="1"/>
  <c r="J1338" i="1"/>
  <c r="I1338" i="1"/>
  <c r="H1338" i="1"/>
  <c r="G1338" i="1"/>
  <c r="F1338" i="1"/>
  <c r="N1334" i="1"/>
  <c r="X1334" i="1" s="1"/>
  <c r="Z1334" i="1" s="1"/>
  <c r="M1334" i="1"/>
  <c r="U1334" i="1" s="1"/>
  <c r="W1334" i="1" s="1"/>
  <c r="L1334" i="1"/>
  <c r="R1334" i="1" s="1"/>
  <c r="T1334" i="1" s="1"/>
  <c r="AA1333" i="1"/>
  <c r="AA1332" i="1" s="1"/>
  <c r="Q1333" i="1"/>
  <c r="Q1332" i="1" s="1"/>
  <c r="P1333" i="1"/>
  <c r="P1332" i="1" s="1"/>
  <c r="O1333" i="1"/>
  <c r="O1332" i="1" s="1"/>
  <c r="K1333" i="1"/>
  <c r="J1333" i="1"/>
  <c r="J1332" i="1" s="1"/>
  <c r="I1333" i="1"/>
  <c r="I1332" i="1" s="1"/>
  <c r="H1333" i="1"/>
  <c r="H1332" i="1" s="1"/>
  <c r="G1333" i="1"/>
  <c r="F1333" i="1"/>
  <c r="N1331" i="1"/>
  <c r="X1331" i="1" s="1"/>
  <c r="Z1331" i="1" s="1"/>
  <c r="M1331" i="1"/>
  <c r="U1331" i="1" s="1"/>
  <c r="W1331" i="1" s="1"/>
  <c r="L1331" i="1"/>
  <c r="R1331" i="1" s="1"/>
  <c r="T1331" i="1" s="1"/>
  <c r="AA1330" i="1"/>
  <c r="Q1330" i="1"/>
  <c r="P1330" i="1"/>
  <c r="O1330" i="1"/>
  <c r="K1330" i="1"/>
  <c r="J1330" i="1"/>
  <c r="I1330" i="1"/>
  <c r="H1330" i="1"/>
  <c r="G1330" i="1"/>
  <c r="F1330" i="1"/>
  <c r="N1329" i="1"/>
  <c r="X1329" i="1" s="1"/>
  <c r="Z1329" i="1" s="1"/>
  <c r="M1329" i="1"/>
  <c r="U1329" i="1" s="1"/>
  <c r="W1329" i="1" s="1"/>
  <c r="L1329" i="1"/>
  <c r="R1329" i="1" s="1"/>
  <c r="T1329" i="1" s="1"/>
  <c r="AA1328" i="1"/>
  <c r="Q1328" i="1"/>
  <c r="P1328" i="1"/>
  <c r="O1328" i="1"/>
  <c r="K1328" i="1"/>
  <c r="J1328" i="1"/>
  <c r="I1328" i="1"/>
  <c r="H1328" i="1"/>
  <c r="G1328" i="1"/>
  <c r="F1328" i="1"/>
  <c r="N1326" i="1"/>
  <c r="X1326" i="1" s="1"/>
  <c r="Z1326" i="1" s="1"/>
  <c r="M1326" i="1"/>
  <c r="U1326" i="1" s="1"/>
  <c r="W1326" i="1" s="1"/>
  <c r="L1326" i="1"/>
  <c r="R1326" i="1" s="1"/>
  <c r="T1326" i="1" s="1"/>
  <c r="AA1325" i="1"/>
  <c r="AA1324" i="1" s="1"/>
  <c r="Q1325" i="1"/>
  <c r="Q1324" i="1" s="1"/>
  <c r="P1325" i="1"/>
  <c r="P1324" i="1" s="1"/>
  <c r="O1325" i="1"/>
  <c r="O1324" i="1" s="1"/>
  <c r="K1325" i="1"/>
  <c r="K1324" i="1" s="1"/>
  <c r="J1325" i="1"/>
  <c r="J1324" i="1" s="1"/>
  <c r="I1325" i="1"/>
  <c r="H1325" i="1"/>
  <c r="G1325" i="1"/>
  <c r="F1325" i="1"/>
  <c r="F1324" i="1" s="1"/>
  <c r="N1323" i="1"/>
  <c r="X1323" i="1" s="1"/>
  <c r="Z1323" i="1" s="1"/>
  <c r="M1323" i="1"/>
  <c r="U1323" i="1" s="1"/>
  <c r="W1323" i="1" s="1"/>
  <c r="L1323" i="1"/>
  <c r="R1323" i="1" s="1"/>
  <c r="T1323" i="1" s="1"/>
  <c r="AA1322" i="1"/>
  <c r="AA1321" i="1" s="1"/>
  <c r="Q1322" i="1"/>
  <c r="Q1321" i="1" s="1"/>
  <c r="P1322" i="1"/>
  <c r="P1321" i="1" s="1"/>
  <c r="O1322" i="1"/>
  <c r="O1321" i="1" s="1"/>
  <c r="K1322" i="1"/>
  <c r="K1321" i="1" s="1"/>
  <c r="J1322" i="1"/>
  <c r="J1321" i="1" s="1"/>
  <c r="I1322" i="1"/>
  <c r="H1322" i="1"/>
  <c r="G1322" i="1"/>
  <c r="F1322" i="1"/>
  <c r="I1321" i="1"/>
  <c r="H1321" i="1"/>
  <c r="X1319" i="1"/>
  <c r="Z1319" i="1" s="1"/>
  <c r="U1319" i="1"/>
  <c r="W1319" i="1" s="1"/>
  <c r="O1319" i="1"/>
  <c r="O1318" i="1" s="1"/>
  <c r="R1318" i="1" s="1"/>
  <c r="AA1318" i="1"/>
  <c r="Q1318" i="1"/>
  <c r="X1318" i="1" s="1"/>
  <c r="Z1318" i="1" s="1"/>
  <c r="P1318" i="1"/>
  <c r="U1318" i="1" s="1"/>
  <c r="W1318" i="1" s="1"/>
  <c r="O1317" i="1"/>
  <c r="O1316" i="1" s="1"/>
  <c r="N1317" i="1"/>
  <c r="X1317" i="1" s="1"/>
  <c r="Z1317" i="1" s="1"/>
  <c r="M1317" i="1"/>
  <c r="U1317" i="1" s="1"/>
  <c r="W1317" i="1" s="1"/>
  <c r="L1317" i="1"/>
  <c r="AA1316" i="1"/>
  <c r="Q1316" i="1"/>
  <c r="P1316" i="1"/>
  <c r="K1316" i="1"/>
  <c r="K1315" i="1" s="1"/>
  <c r="K1314" i="1" s="1"/>
  <c r="J1316" i="1"/>
  <c r="J1315" i="1" s="1"/>
  <c r="J1314" i="1" s="1"/>
  <c r="I1316" i="1"/>
  <c r="I1315" i="1" s="1"/>
  <c r="H1316" i="1"/>
  <c r="G1316" i="1"/>
  <c r="F1316" i="1"/>
  <c r="N1312" i="1"/>
  <c r="X1312" i="1" s="1"/>
  <c r="Z1312" i="1" s="1"/>
  <c r="M1312" i="1"/>
  <c r="U1312" i="1" s="1"/>
  <c r="W1312" i="1" s="1"/>
  <c r="L1312" i="1"/>
  <c r="R1312" i="1" s="1"/>
  <c r="T1312" i="1" s="1"/>
  <c r="AA1311" i="1"/>
  <c r="AA1310" i="1" s="1"/>
  <c r="Q1311" i="1"/>
  <c r="Q1310" i="1" s="1"/>
  <c r="P1311" i="1"/>
  <c r="O1311" i="1"/>
  <c r="K1311" i="1"/>
  <c r="J1311" i="1"/>
  <c r="J1310" i="1" s="1"/>
  <c r="J1304" i="1" s="1"/>
  <c r="J1303" i="1" s="1"/>
  <c r="I1311" i="1"/>
  <c r="I1310" i="1" s="1"/>
  <c r="I1304" i="1" s="1"/>
  <c r="I1303" i="1" s="1"/>
  <c r="H1311" i="1"/>
  <c r="H1310" i="1" s="1"/>
  <c r="H1304" i="1" s="1"/>
  <c r="H1303" i="1" s="1"/>
  <c r="G1311" i="1"/>
  <c r="F1311" i="1"/>
  <c r="P1310" i="1"/>
  <c r="O1310" i="1"/>
  <c r="X1309" i="1"/>
  <c r="Z1309" i="1" s="1"/>
  <c r="U1309" i="1"/>
  <c r="W1309" i="1" s="1"/>
  <c r="R1309" i="1"/>
  <c r="T1309" i="1" s="1"/>
  <c r="AA1308" i="1"/>
  <c r="Q1308" i="1"/>
  <c r="P1308" i="1"/>
  <c r="U1308" i="1" s="1"/>
  <c r="O1308" i="1"/>
  <c r="R1308" i="1" s="1"/>
  <c r="X1307" i="1"/>
  <c r="Z1307" i="1" s="1"/>
  <c r="U1307" i="1"/>
  <c r="W1307" i="1" s="1"/>
  <c r="R1307" i="1"/>
  <c r="T1307" i="1" s="1"/>
  <c r="AA1306" i="1"/>
  <c r="Q1306" i="1"/>
  <c r="X1306" i="1" s="1"/>
  <c r="Z1306" i="1" s="1"/>
  <c r="P1306" i="1"/>
  <c r="U1306" i="1" s="1"/>
  <c r="W1306" i="1" s="1"/>
  <c r="O1306" i="1"/>
  <c r="R1306" i="1" s="1"/>
  <c r="N1302" i="1"/>
  <c r="X1302" i="1" s="1"/>
  <c r="Z1302" i="1" s="1"/>
  <c r="M1302" i="1"/>
  <c r="U1302" i="1" s="1"/>
  <c r="W1302" i="1" s="1"/>
  <c r="L1302" i="1"/>
  <c r="R1302" i="1" s="1"/>
  <c r="T1302" i="1" s="1"/>
  <c r="AA1301" i="1"/>
  <c r="AA1300" i="1" s="1"/>
  <c r="AA1299" i="1" s="1"/>
  <c r="AA1298" i="1" s="1"/>
  <c r="Q1301" i="1"/>
  <c r="Q1300" i="1" s="1"/>
  <c r="Q1299" i="1" s="1"/>
  <c r="Q1298" i="1" s="1"/>
  <c r="P1301" i="1"/>
  <c r="O1301" i="1"/>
  <c r="O1300" i="1" s="1"/>
  <c r="O1299" i="1" s="1"/>
  <c r="O1298" i="1" s="1"/>
  <c r="K1301" i="1"/>
  <c r="K1300" i="1" s="1"/>
  <c r="K1299" i="1" s="1"/>
  <c r="K1298" i="1" s="1"/>
  <c r="J1301" i="1"/>
  <c r="J1300" i="1" s="1"/>
  <c r="J1299" i="1" s="1"/>
  <c r="I1301" i="1"/>
  <c r="I1300" i="1" s="1"/>
  <c r="I1299" i="1" s="1"/>
  <c r="I1298" i="1" s="1"/>
  <c r="H1301" i="1"/>
  <c r="H1300" i="1" s="1"/>
  <c r="H1299" i="1" s="1"/>
  <c r="H1298" i="1" s="1"/>
  <c r="G1301" i="1"/>
  <c r="G1300" i="1" s="1"/>
  <c r="G1299" i="1" s="1"/>
  <c r="G1298" i="1" s="1"/>
  <c r="F1301" i="1"/>
  <c r="P1300" i="1"/>
  <c r="P1299" i="1" s="1"/>
  <c r="P1298" i="1" s="1"/>
  <c r="N1296" i="1"/>
  <c r="X1296" i="1" s="1"/>
  <c r="Z1296" i="1" s="1"/>
  <c r="M1296" i="1"/>
  <c r="U1296" i="1" s="1"/>
  <c r="W1296" i="1" s="1"/>
  <c r="L1296" i="1"/>
  <c r="R1296" i="1" s="1"/>
  <c r="T1296" i="1" s="1"/>
  <c r="AA1295" i="1"/>
  <c r="Q1295" i="1"/>
  <c r="P1295" i="1"/>
  <c r="O1295" i="1"/>
  <c r="K1295" i="1"/>
  <c r="J1295" i="1"/>
  <c r="I1295" i="1"/>
  <c r="H1295" i="1"/>
  <c r="G1295" i="1"/>
  <c r="F1295" i="1"/>
  <c r="N1294" i="1"/>
  <c r="X1294" i="1" s="1"/>
  <c r="Z1294" i="1" s="1"/>
  <c r="M1294" i="1"/>
  <c r="U1294" i="1" s="1"/>
  <c r="W1294" i="1" s="1"/>
  <c r="L1294" i="1"/>
  <c r="R1294" i="1" s="1"/>
  <c r="T1294" i="1" s="1"/>
  <c r="AA1293" i="1"/>
  <c r="Q1293" i="1"/>
  <c r="P1293" i="1"/>
  <c r="O1293" i="1"/>
  <c r="K1293" i="1"/>
  <c r="J1293" i="1"/>
  <c r="I1293" i="1"/>
  <c r="H1293" i="1"/>
  <c r="G1293" i="1"/>
  <c r="F1293" i="1"/>
  <c r="N1291" i="1"/>
  <c r="X1291" i="1" s="1"/>
  <c r="Z1291" i="1" s="1"/>
  <c r="M1291" i="1"/>
  <c r="U1291" i="1" s="1"/>
  <c r="W1291" i="1" s="1"/>
  <c r="L1291" i="1"/>
  <c r="R1291" i="1" s="1"/>
  <c r="T1291" i="1" s="1"/>
  <c r="AA1290" i="1"/>
  <c r="Q1290" i="1"/>
  <c r="P1290" i="1"/>
  <c r="O1290" i="1"/>
  <c r="K1290" i="1"/>
  <c r="J1290" i="1"/>
  <c r="I1290" i="1"/>
  <c r="H1290" i="1"/>
  <c r="G1290" i="1"/>
  <c r="F1290" i="1"/>
  <c r="N1289" i="1"/>
  <c r="X1289" i="1" s="1"/>
  <c r="Z1289" i="1" s="1"/>
  <c r="M1289" i="1"/>
  <c r="U1289" i="1" s="1"/>
  <c r="W1289" i="1" s="1"/>
  <c r="L1289" i="1"/>
  <c r="R1289" i="1" s="1"/>
  <c r="T1289" i="1" s="1"/>
  <c r="AA1288" i="1"/>
  <c r="Q1288" i="1"/>
  <c r="P1288" i="1"/>
  <c r="O1288" i="1"/>
  <c r="K1288" i="1"/>
  <c r="J1288" i="1"/>
  <c r="I1288" i="1"/>
  <c r="H1288" i="1"/>
  <c r="G1288" i="1"/>
  <c r="F1288" i="1"/>
  <c r="X1285" i="1"/>
  <c r="Z1285" i="1" s="1"/>
  <c r="U1285" i="1"/>
  <c r="W1285" i="1" s="1"/>
  <c r="R1285" i="1"/>
  <c r="T1285" i="1" s="1"/>
  <c r="AA1284" i="1"/>
  <c r="AA1283" i="1" s="1"/>
  <c r="Q1284" i="1"/>
  <c r="X1284" i="1" s="1"/>
  <c r="Z1284" i="1" s="1"/>
  <c r="P1284" i="1"/>
  <c r="P1283" i="1" s="1"/>
  <c r="U1283" i="1" s="1"/>
  <c r="O1284" i="1"/>
  <c r="N1282" i="1"/>
  <c r="X1282" i="1" s="1"/>
  <c r="Z1282" i="1" s="1"/>
  <c r="M1282" i="1"/>
  <c r="U1282" i="1" s="1"/>
  <c r="W1282" i="1" s="1"/>
  <c r="L1282" i="1"/>
  <c r="R1282" i="1" s="1"/>
  <c r="T1282" i="1" s="1"/>
  <c r="AA1281" i="1"/>
  <c r="Q1281" i="1"/>
  <c r="P1281" i="1"/>
  <c r="O1281" i="1"/>
  <c r="K1281" i="1"/>
  <c r="J1281" i="1"/>
  <c r="I1281" i="1"/>
  <c r="H1281" i="1"/>
  <c r="G1281" i="1"/>
  <c r="F1281" i="1"/>
  <c r="N1280" i="1"/>
  <c r="X1280" i="1" s="1"/>
  <c r="Z1280" i="1" s="1"/>
  <c r="M1280" i="1"/>
  <c r="U1280" i="1" s="1"/>
  <c r="W1280" i="1" s="1"/>
  <c r="L1280" i="1"/>
  <c r="R1280" i="1" s="1"/>
  <c r="T1280" i="1" s="1"/>
  <c r="AA1279" i="1"/>
  <c r="Q1279" i="1"/>
  <c r="P1279" i="1"/>
  <c r="O1279" i="1"/>
  <c r="K1279" i="1"/>
  <c r="J1279" i="1"/>
  <c r="I1279" i="1"/>
  <c r="H1279" i="1"/>
  <c r="G1279" i="1"/>
  <c r="F1279" i="1"/>
  <c r="N1277" i="1"/>
  <c r="X1277" i="1" s="1"/>
  <c r="Z1277" i="1" s="1"/>
  <c r="M1277" i="1"/>
  <c r="U1277" i="1" s="1"/>
  <c r="W1277" i="1" s="1"/>
  <c r="L1277" i="1"/>
  <c r="R1277" i="1" s="1"/>
  <c r="T1277" i="1" s="1"/>
  <c r="AA1276" i="1"/>
  <c r="AA1275" i="1" s="1"/>
  <c r="Q1276" i="1"/>
  <c r="Q1275" i="1" s="1"/>
  <c r="P1276" i="1"/>
  <c r="P1275" i="1" s="1"/>
  <c r="O1276" i="1"/>
  <c r="O1275" i="1" s="1"/>
  <c r="K1276" i="1"/>
  <c r="J1276" i="1"/>
  <c r="M1276" i="1" s="1"/>
  <c r="I1276" i="1"/>
  <c r="N1274" i="1"/>
  <c r="X1274" i="1" s="1"/>
  <c r="Z1274" i="1" s="1"/>
  <c r="M1274" i="1"/>
  <c r="U1274" i="1" s="1"/>
  <c r="W1274" i="1" s="1"/>
  <c r="L1274" i="1"/>
  <c r="R1274" i="1" s="1"/>
  <c r="T1274" i="1" s="1"/>
  <c r="AA1273" i="1"/>
  <c r="AA1272" i="1" s="1"/>
  <c r="Q1273" i="1"/>
  <c r="Q1272" i="1" s="1"/>
  <c r="P1273" i="1"/>
  <c r="P1272" i="1" s="1"/>
  <c r="O1273" i="1"/>
  <c r="O1272" i="1" s="1"/>
  <c r="K1273" i="1"/>
  <c r="K1272" i="1" s="1"/>
  <c r="J1273" i="1"/>
  <c r="J1272" i="1" s="1"/>
  <c r="I1273" i="1"/>
  <c r="I1272" i="1" s="1"/>
  <c r="H1273" i="1"/>
  <c r="H1272" i="1" s="1"/>
  <c r="G1273" i="1"/>
  <c r="F1273" i="1"/>
  <c r="N1271" i="1"/>
  <c r="X1271" i="1" s="1"/>
  <c r="Z1271" i="1" s="1"/>
  <c r="M1271" i="1"/>
  <c r="U1271" i="1" s="1"/>
  <c r="W1271" i="1" s="1"/>
  <c r="L1271" i="1"/>
  <c r="R1271" i="1" s="1"/>
  <c r="T1271" i="1" s="1"/>
  <c r="AA1270" i="1"/>
  <c r="Q1270" i="1"/>
  <c r="P1270" i="1"/>
  <c r="O1270" i="1"/>
  <c r="K1270" i="1"/>
  <c r="J1270" i="1"/>
  <c r="I1270" i="1"/>
  <c r="H1270" i="1"/>
  <c r="G1270" i="1"/>
  <c r="F1270" i="1"/>
  <c r="N1269" i="1"/>
  <c r="X1269" i="1" s="1"/>
  <c r="Z1269" i="1" s="1"/>
  <c r="M1269" i="1"/>
  <c r="U1269" i="1" s="1"/>
  <c r="W1269" i="1" s="1"/>
  <c r="L1269" i="1"/>
  <c r="R1269" i="1" s="1"/>
  <c r="T1269" i="1" s="1"/>
  <c r="AA1268" i="1"/>
  <c r="Q1268" i="1"/>
  <c r="P1268" i="1"/>
  <c r="O1268" i="1"/>
  <c r="K1268" i="1"/>
  <c r="J1268" i="1"/>
  <c r="I1268" i="1"/>
  <c r="H1268" i="1"/>
  <c r="G1268" i="1"/>
  <c r="F1268" i="1"/>
  <c r="N1267" i="1"/>
  <c r="X1267" i="1" s="1"/>
  <c r="Z1267" i="1" s="1"/>
  <c r="M1267" i="1"/>
  <c r="U1267" i="1" s="1"/>
  <c r="W1267" i="1" s="1"/>
  <c r="L1267" i="1"/>
  <c r="R1267" i="1" s="1"/>
  <c r="T1267" i="1" s="1"/>
  <c r="AA1266" i="1"/>
  <c r="Q1266" i="1"/>
  <c r="P1266" i="1"/>
  <c r="O1266" i="1"/>
  <c r="K1266" i="1"/>
  <c r="J1266" i="1"/>
  <c r="I1266" i="1"/>
  <c r="H1266" i="1"/>
  <c r="G1266" i="1"/>
  <c r="F1266" i="1"/>
  <c r="N1263" i="1"/>
  <c r="X1263" i="1" s="1"/>
  <c r="Z1263" i="1" s="1"/>
  <c r="M1263" i="1"/>
  <c r="U1263" i="1" s="1"/>
  <c r="W1263" i="1" s="1"/>
  <c r="L1263" i="1"/>
  <c r="R1263" i="1" s="1"/>
  <c r="T1263" i="1" s="1"/>
  <c r="AA1262" i="1"/>
  <c r="AA1261" i="1" s="1"/>
  <c r="Q1262" i="1"/>
  <c r="Q1261" i="1" s="1"/>
  <c r="P1262" i="1"/>
  <c r="P1261" i="1" s="1"/>
  <c r="O1262" i="1"/>
  <c r="O1261" i="1" s="1"/>
  <c r="K1262" i="1"/>
  <c r="K1261" i="1" s="1"/>
  <c r="J1262" i="1"/>
  <c r="J1261" i="1" s="1"/>
  <c r="I1262" i="1"/>
  <c r="H1262" i="1"/>
  <c r="H1261" i="1" s="1"/>
  <c r="G1262" i="1"/>
  <c r="F1262" i="1"/>
  <c r="F1261" i="1" s="1"/>
  <c r="I1261" i="1"/>
  <c r="N1260" i="1"/>
  <c r="X1260" i="1" s="1"/>
  <c r="Z1260" i="1" s="1"/>
  <c r="M1260" i="1"/>
  <c r="U1260" i="1" s="1"/>
  <c r="W1260" i="1" s="1"/>
  <c r="L1260" i="1"/>
  <c r="R1260" i="1" s="1"/>
  <c r="T1260" i="1" s="1"/>
  <c r="AA1259" i="1"/>
  <c r="Q1259" i="1"/>
  <c r="P1259" i="1"/>
  <c r="O1259" i="1"/>
  <c r="K1259" i="1"/>
  <c r="J1259" i="1"/>
  <c r="I1259" i="1"/>
  <c r="H1259" i="1"/>
  <c r="G1259" i="1"/>
  <c r="F1259" i="1"/>
  <c r="N1258" i="1"/>
  <c r="X1258" i="1" s="1"/>
  <c r="Z1258" i="1" s="1"/>
  <c r="M1258" i="1"/>
  <c r="U1258" i="1" s="1"/>
  <c r="W1258" i="1" s="1"/>
  <c r="L1258" i="1"/>
  <c r="R1258" i="1" s="1"/>
  <c r="T1258" i="1" s="1"/>
  <c r="AA1257" i="1"/>
  <c r="Q1257" i="1"/>
  <c r="P1257" i="1"/>
  <c r="O1257" i="1"/>
  <c r="K1257" i="1"/>
  <c r="J1257" i="1"/>
  <c r="I1257" i="1"/>
  <c r="H1257" i="1"/>
  <c r="G1257" i="1"/>
  <c r="F1257" i="1"/>
  <c r="N1256" i="1"/>
  <c r="X1256" i="1" s="1"/>
  <c r="Z1256" i="1" s="1"/>
  <c r="M1256" i="1"/>
  <c r="U1256" i="1" s="1"/>
  <c r="W1256" i="1" s="1"/>
  <c r="L1256" i="1"/>
  <c r="R1256" i="1" s="1"/>
  <c r="T1256" i="1" s="1"/>
  <c r="AA1255" i="1"/>
  <c r="Q1255" i="1"/>
  <c r="P1255" i="1"/>
  <c r="O1255" i="1"/>
  <c r="K1255" i="1"/>
  <c r="J1255" i="1"/>
  <c r="I1255" i="1"/>
  <c r="H1255" i="1"/>
  <c r="G1255" i="1"/>
  <c r="F1255" i="1"/>
  <c r="N1252" i="1"/>
  <c r="X1252" i="1" s="1"/>
  <c r="Z1252" i="1" s="1"/>
  <c r="H1252" i="1"/>
  <c r="G1252" i="1"/>
  <c r="M1252" i="1" s="1"/>
  <c r="U1252" i="1" s="1"/>
  <c r="W1252" i="1" s="1"/>
  <c r="F1252" i="1"/>
  <c r="L1252" i="1" s="1"/>
  <c r="R1252" i="1" s="1"/>
  <c r="T1252" i="1" s="1"/>
  <c r="AA1251" i="1"/>
  <c r="AA1250" i="1" s="1"/>
  <c r="Q1251" i="1"/>
  <c r="Q1250" i="1" s="1"/>
  <c r="P1251" i="1"/>
  <c r="P1250" i="1" s="1"/>
  <c r="O1251" i="1"/>
  <c r="O1250" i="1" s="1"/>
  <c r="K1251" i="1"/>
  <c r="K1250" i="1" s="1"/>
  <c r="J1251" i="1"/>
  <c r="J1250" i="1" s="1"/>
  <c r="I1251" i="1"/>
  <c r="I1250" i="1" s="1"/>
  <c r="H1251" i="1"/>
  <c r="H1250" i="1" s="1"/>
  <c r="N1249" i="1"/>
  <c r="X1249" i="1" s="1"/>
  <c r="Z1249" i="1" s="1"/>
  <c r="M1249" i="1"/>
  <c r="U1249" i="1" s="1"/>
  <c r="W1249" i="1" s="1"/>
  <c r="L1249" i="1"/>
  <c r="R1249" i="1" s="1"/>
  <c r="T1249" i="1" s="1"/>
  <c r="AA1248" i="1"/>
  <c r="AA1247" i="1" s="1"/>
  <c r="Q1248" i="1"/>
  <c r="Q1247" i="1" s="1"/>
  <c r="P1248" i="1"/>
  <c r="P1247" i="1" s="1"/>
  <c r="O1248" i="1"/>
  <c r="O1247" i="1" s="1"/>
  <c r="K1248" i="1"/>
  <c r="K1247" i="1" s="1"/>
  <c r="J1248" i="1"/>
  <c r="J1247" i="1" s="1"/>
  <c r="I1248" i="1"/>
  <c r="I1247" i="1" s="1"/>
  <c r="H1248" i="1"/>
  <c r="G1248" i="1"/>
  <c r="F1248" i="1"/>
  <c r="N1246" i="1"/>
  <c r="X1246" i="1" s="1"/>
  <c r="Z1246" i="1" s="1"/>
  <c r="M1246" i="1"/>
  <c r="U1246" i="1" s="1"/>
  <c r="W1246" i="1" s="1"/>
  <c r="L1246" i="1"/>
  <c r="R1246" i="1" s="1"/>
  <c r="T1246" i="1" s="1"/>
  <c r="AA1245" i="1"/>
  <c r="Q1245" i="1"/>
  <c r="P1245" i="1"/>
  <c r="O1245" i="1"/>
  <c r="K1245" i="1"/>
  <c r="J1245" i="1"/>
  <c r="I1245" i="1"/>
  <c r="H1245" i="1"/>
  <c r="G1245" i="1"/>
  <c r="F1245" i="1"/>
  <c r="O1244" i="1"/>
  <c r="O1243" i="1" s="1"/>
  <c r="N1244" i="1"/>
  <c r="X1244" i="1" s="1"/>
  <c r="Z1244" i="1" s="1"/>
  <c r="M1244" i="1"/>
  <c r="U1244" i="1" s="1"/>
  <c r="W1244" i="1" s="1"/>
  <c r="L1244" i="1"/>
  <c r="AA1243" i="1"/>
  <c r="Q1243" i="1"/>
  <c r="P1243" i="1"/>
  <c r="K1243" i="1"/>
  <c r="J1243" i="1"/>
  <c r="I1243" i="1"/>
  <c r="H1243" i="1"/>
  <c r="G1243" i="1"/>
  <c r="F1243" i="1"/>
  <c r="N1242" i="1"/>
  <c r="X1242" i="1" s="1"/>
  <c r="Z1242" i="1" s="1"/>
  <c r="M1242" i="1"/>
  <c r="U1242" i="1" s="1"/>
  <c r="W1242" i="1" s="1"/>
  <c r="L1242" i="1"/>
  <c r="R1242" i="1" s="1"/>
  <c r="T1242" i="1" s="1"/>
  <c r="AA1241" i="1"/>
  <c r="Q1241" i="1"/>
  <c r="P1241" i="1"/>
  <c r="O1241" i="1"/>
  <c r="K1241" i="1"/>
  <c r="J1241" i="1"/>
  <c r="I1241" i="1"/>
  <c r="H1241" i="1"/>
  <c r="G1241" i="1"/>
  <c r="F1241" i="1"/>
  <c r="H1238" i="1"/>
  <c r="G1238" i="1"/>
  <c r="M1238" i="1" s="1"/>
  <c r="U1238" i="1" s="1"/>
  <c r="W1238" i="1" s="1"/>
  <c r="F1238" i="1"/>
  <c r="L1238" i="1" s="1"/>
  <c r="R1238" i="1" s="1"/>
  <c r="T1238" i="1" s="1"/>
  <c r="AA1237" i="1"/>
  <c r="AA1236" i="1" s="1"/>
  <c r="Q1237" i="1"/>
  <c r="Q1236" i="1" s="1"/>
  <c r="P1237" i="1"/>
  <c r="P1236" i="1" s="1"/>
  <c r="O1237" i="1"/>
  <c r="O1236" i="1" s="1"/>
  <c r="K1237" i="1"/>
  <c r="K1236" i="1" s="1"/>
  <c r="J1237" i="1"/>
  <c r="J1236" i="1" s="1"/>
  <c r="I1237" i="1"/>
  <c r="I1236" i="1" s="1"/>
  <c r="N1235" i="1"/>
  <c r="X1235" i="1" s="1"/>
  <c r="Z1235" i="1" s="1"/>
  <c r="M1235" i="1"/>
  <c r="U1235" i="1" s="1"/>
  <c r="W1235" i="1" s="1"/>
  <c r="L1235" i="1"/>
  <c r="R1235" i="1" s="1"/>
  <c r="T1235" i="1" s="1"/>
  <c r="AA1234" i="1"/>
  <c r="Q1234" i="1"/>
  <c r="P1234" i="1"/>
  <c r="O1234" i="1"/>
  <c r="K1234" i="1"/>
  <c r="J1234" i="1"/>
  <c r="I1234" i="1"/>
  <c r="H1234" i="1"/>
  <c r="G1234" i="1"/>
  <c r="F1234" i="1"/>
  <c r="N1233" i="1"/>
  <c r="X1233" i="1" s="1"/>
  <c r="Z1233" i="1" s="1"/>
  <c r="M1233" i="1"/>
  <c r="U1233" i="1" s="1"/>
  <c r="W1233" i="1" s="1"/>
  <c r="L1233" i="1"/>
  <c r="R1233" i="1" s="1"/>
  <c r="T1233" i="1" s="1"/>
  <c r="AA1232" i="1"/>
  <c r="Q1232" i="1"/>
  <c r="P1232" i="1"/>
  <c r="O1232" i="1"/>
  <c r="K1232" i="1"/>
  <c r="J1232" i="1"/>
  <c r="I1232" i="1"/>
  <c r="H1232" i="1"/>
  <c r="G1232" i="1"/>
  <c r="F1232" i="1"/>
  <c r="H1231" i="1"/>
  <c r="N1231" i="1" s="1"/>
  <c r="X1231" i="1" s="1"/>
  <c r="Z1231" i="1" s="1"/>
  <c r="G1231" i="1"/>
  <c r="M1231" i="1" s="1"/>
  <c r="U1231" i="1" s="1"/>
  <c r="W1231" i="1" s="1"/>
  <c r="F1231" i="1"/>
  <c r="L1231" i="1" s="1"/>
  <c r="R1231" i="1" s="1"/>
  <c r="T1231" i="1" s="1"/>
  <c r="AA1230" i="1"/>
  <c r="Q1230" i="1"/>
  <c r="P1230" i="1"/>
  <c r="O1230" i="1"/>
  <c r="K1230" i="1"/>
  <c r="J1230" i="1"/>
  <c r="I1230" i="1"/>
  <c r="N1226" i="1"/>
  <c r="X1226" i="1" s="1"/>
  <c r="Z1226" i="1" s="1"/>
  <c r="M1226" i="1"/>
  <c r="U1226" i="1" s="1"/>
  <c r="W1226" i="1" s="1"/>
  <c r="L1226" i="1"/>
  <c r="R1226" i="1" s="1"/>
  <c r="T1226" i="1" s="1"/>
  <c r="AA1225" i="1"/>
  <c r="AA1224" i="1" s="1"/>
  <c r="AA1223" i="1" s="1"/>
  <c r="AA1222" i="1" s="1"/>
  <c r="Q1225" i="1"/>
  <c r="Q1224" i="1" s="1"/>
  <c r="Q1223" i="1" s="1"/>
  <c r="Q1222" i="1" s="1"/>
  <c r="P1225" i="1"/>
  <c r="P1224" i="1" s="1"/>
  <c r="P1223" i="1" s="1"/>
  <c r="P1222" i="1" s="1"/>
  <c r="O1225" i="1"/>
  <c r="O1224" i="1" s="1"/>
  <c r="O1223" i="1" s="1"/>
  <c r="O1222" i="1" s="1"/>
  <c r="K1225" i="1"/>
  <c r="K1224" i="1" s="1"/>
  <c r="K1223" i="1" s="1"/>
  <c r="K1222" i="1" s="1"/>
  <c r="J1225" i="1"/>
  <c r="J1224" i="1" s="1"/>
  <c r="J1223" i="1" s="1"/>
  <c r="J1222" i="1" s="1"/>
  <c r="I1225" i="1"/>
  <c r="I1224" i="1" s="1"/>
  <c r="I1223" i="1" s="1"/>
  <c r="I1222" i="1" s="1"/>
  <c r="H1225" i="1"/>
  <c r="G1225" i="1"/>
  <c r="F1225" i="1"/>
  <c r="O1221" i="1"/>
  <c r="O1220" i="1" s="1"/>
  <c r="O1219" i="1" s="1"/>
  <c r="N1221" i="1"/>
  <c r="X1221" i="1" s="1"/>
  <c r="Z1221" i="1" s="1"/>
  <c r="M1221" i="1"/>
  <c r="U1221" i="1" s="1"/>
  <c r="W1221" i="1" s="1"/>
  <c r="L1221" i="1"/>
  <c r="AA1220" i="1"/>
  <c r="AA1219" i="1" s="1"/>
  <c r="Q1220" i="1"/>
  <c r="Q1219" i="1" s="1"/>
  <c r="P1220" i="1"/>
  <c r="P1219" i="1" s="1"/>
  <c r="K1220" i="1"/>
  <c r="J1220" i="1"/>
  <c r="J1219" i="1" s="1"/>
  <c r="J1215" i="1" s="1"/>
  <c r="J1214" i="1" s="1"/>
  <c r="I1220" i="1"/>
  <c r="I1219" i="1" s="1"/>
  <c r="I1215" i="1" s="1"/>
  <c r="I1214" i="1" s="1"/>
  <c r="H1220" i="1"/>
  <c r="H1219" i="1" s="1"/>
  <c r="H1215" i="1" s="1"/>
  <c r="H1214" i="1" s="1"/>
  <c r="G1220" i="1"/>
  <c r="G1219" i="1" s="1"/>
  <c r="F1220" i="1"/>
  <c r="X1218" i="1"/>
  <c r="Z1218" i="1" s="1"/>
  <c r="U1218" i="1"/>
  <c r="W1218" i="1" s="1"/>
  <c r="R1218" i="1"/>
  <c r="T1218" i="1" s="1"/>
  <c r="AA1217" i="1"/>
  <c r="AA1216" i="1" s="1"/>
  <c r="Q1217" i="1"/>
  <c r="X1217" i="1" s="1"/>
  <c r="P1217" i="1"/>
  <c r="O1217" i="1"/>
  <c r="N1212" i="1"/>
  <c r="X1212" i="1" s="1"/>
  <c r="Z1212" i="1" s="1"/>
  <c r="M1212" i="1"/>
  <c r="U1212" i="1" s="1"/>
  <c r="W1212" i="1" s="1"/>
  <c r="L1212" i="1"/>
  <c r="R1212" i="1" s="1"/>
  <c r="T1212" i="1" s="1"/>
  <c r="AA1211" i="1"/>
  <c r="Q1211" i="1"/>
  <c r="P1211" i="1"/>
  <c r="O1211" i="1"/>
  <c r="K1211" i="1"/>
  <c r="J1211" i="1"/>
  <c r="I1211" i="1"/>
  <c r="H1211" i="1"/>
  <c r="G1211" i="1"/>
  <c r="F1211" i="1"/>
  <c r="N1210" i="1"/>
  <c r="X1210" i="1" s="1"/>
  <c r="Z1210" i="1" s="1"/>
  <c r="M1210" i="1"/>
  <c r="U1210" i="1" s="1"/>
  <c r="W1210" i="1" s="1"/>
  <c r="L1210" i="1"/>
  <c r="R1210" i="1" s="1"/>
  <c r="T1210" i="1" s="1"/>
  <c r="AA1209" i="1"/>
  <c r="Q1209" i="1"/>
  <c r="P1209" i="1"/>
  <c r="O1209" i="1"/>
  <c r="K1209" i="1"/>
  <c r="J1209" i="1"/>
  <c r="I1209" i="1"/>
  <c r="H1209" i="1"/>
  <c r="G1209" i="1"/>
  <c r="F1209" i="1"/>
  <c r="N1206" i="1"/>
  <c r="X1206" i="1" s="1"/>
  <c r="Z1206" i="1" s="1"/>
  <c r="M1206" i="1"/>
  <c r="U1206" i="1" s="1"/>
  <c r="W1206" i="1" s="1"/>
  <c r="L1206" i="1"/>
  <c r="R1206" i="1" s="1"/>
  <c r="T1206" i="1" s="1"/>
  <c r="AA1205" i="1"/>
  <c r="AA1204" i="1" s="1"/>
  <c r="Q1205" i="1"/>
  <c r="Q1204" i="1" s="1"/>
  <c r="P1205" i="1"/>
  <c r="P1204" i="1" s="1"/>
  <c r="O1205" i="1"/>
  <c r="O1204" i="1" s="1"/>
  <c r="K1205" i="1"/>
  <c r="K1204" i="1" s="1"/>
  <c r="J1205" i="1"/>
  <c r="I1205" i="1"/>
  <c r="I1204" i="1" s="1"/>
  <c r="H1205" i="1"/>
  <c r="G1205" i="1"/>
  <c r="G1204" i="1" s="1"/>
  <c r="F1205" i="1"/>
  <c r="N1203" i="1"/>
  <c r="X1203" i="1" s="1"/>
  <c r="Z1203" i="1" s="1"/>
  <c r="M1203" i="1"/>
  <c r="U1203" i="1" s="1"/>
  <c r="W1203" i="1" s="1"/>
  <c r="L1203" i="1"/>
  <c r="R1203" i="1" s="1"/>
  <c r="T1203" i="1" s="1"/>
  <c r="AA1202" i="1"/>
  <c r="AA1201" i="1" s="1"/>
  <c r="Q1202" i="1"/>
  <c r="Q1201" i="1" s="1"/>
  <c r="P1202" i="1"/>
  <c r="P1201" i="1" s="1"/>
  <c r="O1202" i="1"/>
  <c r="O1201" i="1" s="1"/>
  <c r="K1202" i="1"/>
  <c r="K1201" i="1" s="1"/>
  <c r="J1202" i="1"/>
  <c r="J1201" i="1" s="1"/>
  <c r="I1202" i="1"/>
  <c r="I1201" i="1" s="1"/>
  <c r="H1202" i="1"/>
  <c r="H1201" i="1" s="1"/>
  <c r="G1202" i="1"/>
  <c r="G1201" i="1" s="1"/>
  <c r="F1202" i="1"/>
  <c r="N1200" i="1"/>
  <c r="X1200" i="1" s="1"/>
  <c r="Z1200" i="1" s="1"/>
  <c r="M1200" i="1"/>
  <c r="U1200" i="1" s="1"/>
  <c r="W1200" i="1" s="1"/>
  <c r="L1200" i="1"/>
  <c r="R1200" i="1" s="1"/>
  <c r="T1200" i="1" s="1"/>
  <c r="AA1199" i="1"/>
  <c r="AA1198" i="1" s="1"/>
  <c r="Q1199" i="1"/>
  <c r="Q1198" i="1" s="1"/>
  <c r="P1199" i="1"/>
  <c r="P1198" i="1" s="1"/>
  <c r="O1199" i="1"/>
  <c r="O1198" i="1" s="1"/>
  <c r="K1199" i="1"/>
  <c r="K1198" i="1" s="1"/>
  <c r="J1199" i="1"/>
  <c r="I1199" i="1"/>
  <c r="I1198" i="1" s="1"/>
  <c r="H1199" i="1"/>
  <c r="H1198" i="1" s="1"/>
  <c r="G1199" i="1"/>
  <c r="G1198" i="1" s="1"/>
  <c r="F1199" i="1"/>
  <c r="N1197" i="1"/>
  <c r="X1197" i="1" s="1"/>
  <c r="Z1197" i="1" s="1"/>
  <c r="M1197" i="1"/>
  <c r="U1197" i="1" s="1"/>
  <c r="W1197" i="1" s="1"/>
  <c r="L1197" i="1"/>
  <c r="R1197" i="1" s="1"/>
  <c r="T1197" i="1" s="1"/>
  <c r="AA1196" i="1"/>
  <c r="AA1195" i="1" s="1"/>
  <c r="Q1196" i="1"/>
  <c r="Q1195" i="1" s="1"/>
  <c r="P1196" i="1"/>
  <c r="P1195" i="1" s="1"/>
  <c r="O1196" i="1"/>
  <c r="O1195" i="1" s="1"/>
  <c r="K1196" i="1"/>
  <c r="K1195" i="1" s="1"/>
  <c r="J1196" i="1"/>
  <c r="J1195" i="1" s="1"/>
  <c r="I1196" i="1"/>
  <c r="I1195" i="1" s="1"/>
  <c r="H1196" i="1"/>
  <c r="H1195" i="1" s="1"/>
  <c r="G1196" i="1"/>
  <c r="G1195" i="1" s="1"/>
  <c r="F1196" i="1"/>
  <c r="N1193" i="1"/>
  <c r="X1193" i="1" s="1"/>
  <c r="Z1193" i="1" s="1"/>
  <c r="M1193" i="1"/>
  <c r="U1193" i="1" s="1"/>
  <c r="W1193" i="1" s="1"/>
  <c r="L1193" i="1"/>
  <c r="R1193" i="1" s="1"/>
  <c r="T1193" i="1" s="1"/>
  <c r="AA1192" i="1"/>
  <c r="AA1191" i="1" s="1"/>
  <c r="Q1192" i="1"/>
  <c r="Q1191" i="1" s="1"/>
  <c r="P1192" i="1"/>
  <c r="P1191" i="1" s="1"/>
  <c r="O1192" i="1"/>
  <c r="O1191" i="1" s="1"/>
  <c r="K1192" i="1"/>
  <c r="K1191" i="1" s="1"/>
  <c r="J1192" i="1"/>
  <c r="J1191" i="1" s="1"/>
  <c r="I1192" i="1"/>
  <c r="I1191" i="1" s="1"/>
  <c r="H1192" i="1"/>
  <c r="H1191" i="1" s="1"/>
  <c r="G1192" i="1"/>
  <c r="G1191" i="1" s="1"/>
  <c r="F1192" i="1"/>
  <c r="F1191" i="1" s="1"/>
  <c r="N1190" i="1"/>
  <c r="X1190" i="1" s="1"/>
  <c r="Z1190" i="1" s="1"/>
  <c r="M1190" i="1"/>
  <c r="U1190" i="1" s="1"/>
  <c r="W1190" i="1" s="1"/>
  <c r="L1190" i="1"/>
  <c r="R1190" i="1" s="1"/>
  <c r="T1190" i="1" s="1"/>
  <c r="AA1189" i="1"/>
  <c r="AA1188" i="1" s="1"/>
  <c r="Q1189" i="1"/>
  <c r="Q1188" i="1" s="1"/>
  <c r="P1189" i="1"/>
  <c r="P1188" i="1" s="1"/>
  <c r="O1189" i="1"/>
  <c r="O1188" i="1" s="1"/>
  <c r="K1189" i="1"/>
  <c r="K1188" i="1" s="1"/>
  <c r="J1189" i="1"/>
  <c r="J1188" i="1" s="1"/>
  <c r="I1189" i="1"/>
  <c r="I1188" i="1" s="1"/>
  <c r="H1189" i="1"/>
  <c r="G1189" i="1"/>
  <c r="F1189" i="1"/>
  <c r="F1188" i="1" s="1"/>
  <c r="N1187" i="1"/>
  <c r="X1187" i="1" s="1"/>
  <c r="Z1187" i="1" s="1"/>
  <c r="M1187" i="1"/>
  <c r="U1187" i="1" s="1"/>
  <c r="W1187" i="1" s="1"/>
  <c r="L1187" i="1"/>
  <c r="R1187" i="1" s="1"/>
  <c r="T1187" i="1" s="1"/>
  <c r="AA1186" i="1"/>
  <c r="AA1185" i="1" s="1"/>
  <c r="Q1186" i="1"/>
  <c r="Q1185" i="1" s="1"/>
  <c r="P1186" i="1"/>
  <c r="P1185" i="1" s="1"/>
  <c r="O1186" i="1"/>
  <c r="O1185" i="1" s="1"/>
  <c r="K1186" i="1"/>
  <c r="K1185" i="1" s="1"/>
  <c r="J1186" i="1"/>
  <c r="I1186" i="1"/>
  <c r="I1185" i="1" s="1"/>
  <c r="H1186" i="1"/>
  <c r="G1186" i="1"/>
  <c r="G1185" i="1" s="1"/>
  <c r="F1186" i="1"/>
  <c r="N1184" i="1"/>
  <c r="X1184" i="1" s="1"/>
  <c r="Z1184" i="1" s="1"/>
  <c r="M1184" i="1"/>
  <c r="U1184" i="1" s="1"/>
  <c r="W1184" i="1" s="1"/>
  <c r="L1184" i="1"/>
  <c r="R1184" i="1" s="1"/>
  <c r="T1184" i="1" s="1"/>
  <c r="AA1183" i="1"/>
  <c r="AA1182" i="1" s="1"/>
  <c r="Q1183" i="1"/>
  <c r="Q1182" i="1" s="1"/>
  <c r="P1183" i="1"/>
  <c r="P1182" i="1" s="1"/>
  <c r="O1183" i="1"/>
  <c r="O1182" i="1" s="1"/>
  <c r="K1183" i="1"/>
  <c r="K1182" i="1" s="1"/>
  <c r="J1183" i="1"/>
  <c r="J1182" i="1" s="1"/>
  <c r="I1183" i="1"/>
  <c r="I1182" i="1" s="1"/>
  <c r="H1183" i="1"/>
  <c r="H1182" i="1" s="1"/>
  <c r="G1183" i="1"/>
  <c r="F1183" i="1"/>
  <c r="X1180" i="1"/>
  <c r="Z1180" i="1" s="1"/>
  <c r="U1180" i="1"/>
  <c r="W1180" i="1" s="1"/>
  <c r="R1180" i="1"/>
  <c r="T1180" i="1" s="1"/>
  <c r="AA1179" i="1"/>
  <c r="Q1179" i="1"/>
  <c r="X1179" i="1" s="1"/>
  <c r="Z1179" i="1" s="1"/>
  <c r="P1179" i="1"/>
  <c r="U1179" i="1" s="1"/>
  <c r="W1179" i="1" s="1"/>
  <c r="O1179" i="1"/>
  <c r="N1178" i="1"/>
  <c r="X1178" i="1" s="1"/>
  <c r="Z1178" i="1" s="1"/>
  <c r="M1178" i="1"/>
  <c r="U1178" i="1" s="1"/>
  <c r="W1178" i="1" s="1"/>
  <c r="L1178" i="1"/>
  <c r="R1178" i="1" s="1"/>
  <c r="T1178" i="1" s="1"/>
  <c r="AA1177" i="1"/>
  <c r="Q1177" i="1"/>
  <c r="P1177" i="1"/>
  <c r="O1177" i="1"/>
  <c r="K1177" i="1"/>
  <c r="K1176" i="1" s="1"/>
  <c r="J1177" i="1"/>
  <c r="J1176" i="1" s="1"/>
  <c r="I1177" i="1"/>
  <c r="I1176" i="1" s="1"/>
  <c r="H1177" i="1"/>
  <c r="G1177" i="1"/>
  <c r="G1176" i="1" s="1"/>
  <c r="F1177" i="1"/>
  <c r="N1175" i="1"/>
  <c r="X1175" i="1" s="1"/>
  <c r="Z1175" i="1" s="1"/>
  <c r="M1175" i="1"/>
  <c r="U1175" i="1" s="1"/>
  <c r="W1175" i="1" s="1"/>
  <c r="F1175" i="1"/>
  <c r="F1174" i="1" s="1"/>
  <c r="F1173" i="1" s="1"/>
  <c r="AA1174" i="1"/>
  <c r="AA1173" i="1" s="1"/>
  <c r="Q1174" i="1"/>
  <c r="Q1173" i="1" s="1"/>
  <c r="P1174" i="1"/>
  <c r="P1173" i="1" s="1"/>
  <c r="O1174" i="1"/>
  <c r="K1174" i="1"/>
  <c r="J1174" i="1"/>
  <c r="J1173" i="1" s="1"/>
  <c r="I1174" i="1"/>
  <c r="I1173" i="1" s="1"/>
  <c r="H1174" i="1"/>
  <c r="H1173" i="1" s="1"/>
  <c r="G1174" i="1"/>
  <c r="O1173" i="1"/>
  <c r="N1171" i="1"/>
  <c r="X1171" i="1" s="1"/>
  <c r="Z1171" i="1" s="1"/>
  <c r="M1171" i="1"/>
  <c r="U1171" i="1" s="1"/>
  <c r="W1171" i="1" s="1"/>
  <c r="L1171" i="1"/>
  <c r="R1171" i="1" s="1"/>
  <c r="T1171" i="1" s="1"/>
  <c r="AA1170" i="1"/>
  <c r="AA1169" i="1" s="1"/>
  <c r="Q1170" i="1"/>
  <c r="Q1169" i="1" s="1"/>
  <c r="P1170" i="1"/>
  <c r="P1169" i="1" s="1"/>
  <c r="O1170" i="1"/>
  <c r="O1169" i="1" s="1"/>
  <c r="K1170" i="1"/>
  <c r="K1169" i="1" s="1"/>
  <c r="J1170" i="1"/>
  <c r="J1169" i="1" s="1"/>
  <c r="I1170" i="1"/>
  <c r="I1169" i="1" s="1"/>
  <c r="H1170" i="1"/>
  <c r="H1169" i="1" s="1"/>
  <c r="G1170" i="1"/>
  <c r="F1170" i="1"/>
  <c r="F1169" i="1" s="1"/>
  <c r="H1168" i="1"/>
  <c r="N1168" i="1" s="1"/>
  <c r="X1168" i="1" s="1"/>
  <c r="Z1168" i="1" s="1"/>
  <c r="G1168" i="1"/>
  <c r="M1168" i="1" s="1"/>
  <c r="U1168" i="1" s="1"/>
  <c r="W1168" i="1" s="1"/>
  <c r="F1168" i="1"/>
  <c r="L1168" i="1" s="1"/>
  <c r="R1168" i="1" s="1"/>
  <c r="T1168" i="1" s="1"/>
  <c r="AA1167" i="1"/>
  <c r="Q1167" i="1"/>
  <c r="P1167" i="1"/>
  <c r="O1167" i="1"/>
  <c r="K1167" i="1"/>
  <c r="K1164" i="1" s="1"/>
  <c r="J1167" i="1"/>
  <c r="I1167" i="1"/>
  <c r="I1164" i="1" s="1"/>
  <c r="X1166" i="1"/>
  <c r="U1166" i="1"/>
  <c r="R1166" i="1"/>
  <c r="AA1165" i="1"/>
  <c r="Q1165" i="1"/>
  <c r="X1165" i="1" s="1"/>
  <c r="P1165" i="1"/>
  <c r="U1165" i="1" s="1"/>
  <c r="O1165" i="1"/>
  <c r="R1165" i="1" s="1"/>
  <c r="N1163" i="1"/>
  <c r="X1163" i="1" s="1"/>
  <c r="Z1163" i="1" s="1"/>
  <c r="M1163" i="1"/>
  <c r="U1163" i="1" s="1"/>
  <c r="W1163" i="1" s="1"/>
  <c r="L1163" i="1"/>
  <c r="R1163" i="1" s="1"/>
  <c r="T1163" i="1" s="1"/>
  <c r="AA1162" i="1"/>
  <c r="AA1161" i="1" s="1"/>
  <c r="Q1162" i="1"/>
  <c r="Q1161" i="1" s="1"/>
  <c r="P1162" i="1"/>
  <c r="P1161" i="1" s="1"/>
  <c r="O1162" i="1"/>
  <c r="O1161" i="1" s="1"/>
  <c r="K1162" i="1"/>
  <c r="K1161" i="1" s="1"/>
  <c r="J1162" i="1"/>
  <c r="J1161" i="1" s="1"/>
  <c r="I1162" i="1"/>
  <c r="I1161" i="1" s="1"/>
  <c r="H1162" i="1"/>
  <c r="H1161" i="1" s="1"/>
  <c r="G1162" i="1"/>
  <c r="G1161" i="1" s="1"/>
  <c r="F1162" i="1"/>
  <c r="F1161" i="1" s="1"/>
  <c r="N1160" i="1"/>
  <c r="X1160" i="1" s="1"/>
  <c r="Z1160" i="1" s="1"/>
  <c r="M1160" i="1"/>
  <c r="U1160" i="1" s="1"/>
  <c r="W1160" i="1" s="1"/>
  <c r="L1160" i="1"/>
  <c r="R1160" i="1" s="1"/>
  <c r="T1160" i="1" s="1"/>
  <c r="AA1159" i="1"/>
  <c r="AA1158" i="1" s="1"/>
  <c r="Q1159" i="1"/>
  <c r="Q1158" i="1" s="1"/>
  <c r="P1159" i="1"/>
  <c r="P1158" i="1" s="1"/>
  <c r="O1159" i="1"/>
  <c r="O1158" i="1" s="1"/>
  <c r="K1159" i="1"/>
  <c r="N1159" i="1" s="1"/>
  <c r="J1159" i="1"/>
  <c r="I1159" i="1"/>
  <c r="L1159" i="1" s="1"/>
  <c r="O1157" i="1"/>
  <c r="N1157" i="1"/>
  <c r="X1157" i="1" s="1"/>
  <c r="Z1157" i="1" s="1"/>
  <c r="M1157" i="1"/>
  <c r="U1157" i="1" s="1"/>
  <c r="W1157" i="1" s="1"/>
  <c r="L1157" i="1"/>
  <c r="X1156" i="1"/>
  <c r="Z1156" i="1" s="1"/>
  <c r="U1156" i="1"/>
  <c r="W1156" i="1" s="1"/>
  <c r="O1156" i="1"/>
  <c r="R1156" i="1" s="1"/>
  <c r="T1156" i="1" s="1"/>
  <c r="AA1155" i="1"/>
  <c r="AA1154" i="1" s="1"/>
  <c r="Q1155" i="1"/>
  <c r="Q1154" i="1" s="1"/>
  <c r="P1155" i="1"/>
  <c r="P1154" i="1" s="1"/>
  <c r="K1155" i="1"/>
  <c r="K1154" i="1" s="1"/>
  <c r="J1155" i="1"/>
  <c r="J1154" i="1" s="1"/>
  <c r="I1155" i="1"/>
  <c r="H1155" i="1"/>
  <c r="G1155" i="1"/>
  <c r="G1154" i="1" s="1"/>
  <c r="F1155" i="1"/>
  <c r="F1154" i="1" s="1"/>
  <c r="H1153" i="1"/>
  <c r="N1153" i="1" s="1"/>
  <c r="X1153" i="1" s="1"/>
  <c r="Z1153" i="1" s="1"/>
  <c r="G1153" i="1"/>
  <c r="M1153" i="1" s="1"/>
  <c r="U1153" i="1" s="1"/>
  <c r="W1153" i="1" s="1"/>
  <c r="F1153" i="1"/>
  <c r="L1153" i="1" s="1"/>
  <c r="R1153" i="1" s="1"/>
  <c r="T1153" i="1" s="1"/>
  <c r="AA1152" i="1"/>
  <c r="Q1152" i="1"/>
  <c r="P1152" i="1"/>
  <c r="O1152" i="1"/>
  <c r="K1152" i="1"/>
  <c r="J1152" i="1"/>
  <c r="I1152" i="1"/>
  <c r="F1152" i="1"/>
  <c r="N1151" i="1"/>
  <c r="X1151" i="1" s="1"/>
  <c r="Z1151" i="1" s="1"/>
  <c r="M1151" i="1"/>
  <c r="U1151" i="1" s="1"/>
  <c r="W1151" i="1" s="1"/>
  <c r="L1151" i="1"/>
  <c r="R1151" i="1" s="1"/>
  <c r="T1151" i="1" s="1"/>
  <c r="AA1150" i="1"/>
  <c r="Q1150" i="1"/>
  <c r="P1150" i="1"/>
  <c r="O1150" i="1"/>
  <c r="K1150" i="1"/>
  <c r="J1150" i="1"/>
  <c r="I1150" i="1"/>
  <c r="H1150" i="1"/>
  <c r="G1150" i="1"/>
  <c r="F1150" i="1"/>
  <c r="N1148" i="1"/>
  <c r="X1148" i="1" s="1"/>
  <c r="Z1148" i="1" s="1"/>
  <c r="M1148" i="1"/>
  <c r="U1148" i="1" s="1"/>
  <c r="W1148" i="1" s="1"/>
  <c r="L1148" i="1"/>
  <c r="R1148" i="1" s="1"/>
  <c r="T1148" i="1" s="1"/>
  <c r="AA1147" i="1"/>
  <c r="Q1147" i="1"/>
  <c r="P1147" i="1"/>
  <c r="O1147" i="1"/>
  <c r="K1147" i="1"/>
  <c r="J1147" i="1"/>
  <c r="I1147" i="1"/>
  <c r="H1147" i="1"/>
  <c r="G1147" i="1"/>
  <c r="F1147" i="1"/>
  <c r="N1146" i="1"/>
  <c r="X1146" i="1" s="1"/>
  <c r="Z1146" i="1" s="1"/>
  <c r="M1146" i="1"/>
  <c r="U1146" i="1" s="1"/>
  <c r="W1146" i="1" s="1"/>
  <c r="L1146" i="1"/>
  <c r="R1146" i="1" s="1"/>
  <c r="T1146" i="1" s="1"/>
  <c r="AA1145" i="1"/>
  <c r="Q1145" i="1"/>
  <c r="P1145" i="1"/>
  <c r="O1145" i="1"/>
  <c r="K1145" i="1"/>
  <c r="J1145" i="1"/>
  <c r="I1145" i="1"/>
  <c r="H1145" i="1"/>
  <c r="G1145" i="1"/>
  <c r="F1145" i="1"/>
  <c r="N1144" i="1"/>
  <c r="X1144" i="1" s="1"/>
  <c r="Z1144" i="1" s="1"/>
  <c r="M1144" i="1"/>
  <c r="U1144" i="1" s="1"/>
  <c r="W1144" i="1" s="1"/>
  <c r="L1144" i="1"/>
  <c r="R1144" i="1" s="1"/>
  <c r="T1144" i="1" s="1"/>
  <c r="AA1143" i="1"/>
  <c r="Q1143" i="1"/>
  <c r="P1143" i="1"/>
  <c r="O1143" i="1"/>
  <c r="K1143" i="1"/>
  <c r="J1143" i="1"/>
  <c r="I1143" i="1"/>
  <c r="H1143" i="1"/>
  <c r="G1143" i="1"/>
  <c r="F1143" i="1"/>
  <c r="N1139" i="1"/>
  <c r="X1139" i="1" s="1"/>
  <c r="Z1139" i="1" s="1"/>
  <c r="M1139" i="1"/>
  <c r="U1139" i="1" s="1"/>
  <c r="W1139" i="1" s="1"/>
  <c r="L1139" i="1"/>
  <c r="R1139" i="1" s="1"/>
  <c r="T1139" i="1" s="1"/>
  <c r="AA1138" i="1"/>
  <c r="Q1138" i="1"/>
  <c r="P1138" i="1"/>
  <c r="O1138" i="1"/>
  <c r="K1138" i="1"/>
  <c r="K1135" i="1" s="1"/>
  <c r="J1138" i="1"/>
  <c r="J1135" i="1" s="1"/>
  <c r="I1138" i="1"/>
  <c r="I1135" i="1" s="1"/>
  <c r="H1138" i="1"/>
  <c r="G1138" i="1"/>
  <c r="G1135" i="1" s="1"/>
  <c r="F1138" i="1"/>
  <c r="X1137" i="1"/>
  <c r="Z1137" i="1" s="1"/>
  <c r="U1137" i="1"/>
  <c r="W1137" i="1" s="1"/>
  <c r="R1137" i="1"/>
  <c r="T1137" i="1" s="1"/>
  <c r="AA1136" i="1"/>
  <c r="Q1136" i="1"/>
  <c r="P1136" i="1"/>
  <c r="U1136" i="1" s="1"/>
  <c r="O1136" i="1"/>
  <c r="N1134" i="1"/>
  <c r="X1134" i="1" s="1"/>
  <c r="Z1134" i="1" s="1"/>
  <c r="M1134" i="1"/>
  <c r="U1134" i="1" s="1"/>
  <c r="W1134" i="1" s="1"/>
  <c r="L1134" i="1"/>
  <c r="R1134" i="1" s="1"/>
  <c r="T1134" i="1" s="1"/>
  <c r="AA1133" i="1"/>
  <c r="AA1132" i="1" s="1"/>
  <c r="Q1133" i="1"/>
  <c r="Q1132" i="1" s="1"/>
  <c r="P1133" i="1"/>
  <c r="P1132" i="1" s="1"/>
  <c r="O1133" i="1"/>
  <c r="O1132" i="1" s="1"/>
  <c r="K1133" i="1"/>
  <c r="K1132" i="1" s="1"/>
  <c r="J1133" i="1"/>
  <c r="J1132" i="1" s="1"/>
  <c r="I1133" i="1"/>
  <c r="I1132" i="1" s="1"/>
  <c r="H1133" i="1"/>
  <c r="G1133" i="1"/>
  <c r="G1132" i="1" s="1"/>
  <c r="F1133" i="1"/>
  <c r="N1130" i="1"/>
  <c r="X1130" i="1" s="1"/>
  <c r="Z1130" i="1" s="1"/>
  <c r="M1130" i="1"/>
  <c r="U1130" i="1" s="1"/>
  <c r="W1130" i="1" s="1"/>
  <c r="L1130" i="1"/>
  <c r="R1130" i="1" s="1"/>
  <c r="T1130" i="1" s="1"/>
  <c r="AA1129" i="1"/>
  <c r="AA1128" i="1" s="1"/>
  <c r="Q1129" i="1"/>
  <c r="Q1128" i="1" s="1"/>
  <c r="P1129" i="1"/>
  <c r="P1128" i="1" s="1"/>
  <c r="O1129" i="1"/>
  <c r="O1128" i="1" s="1"/>
  <c r="K1129" i="1"/>
  <c r="K1128" i="1" s="1"/>
  <c r="J1129" i="1"/>
  <c r="I1129" i="1"/>
  <c r="I1128" i="1" s="1"/>
  <c r="H1129" i="1"/>
  <c r="H1128" i="1" s="1"/>
  <c r="G1129" i="1"/>
  <c r="G1128" i="1" s="1"/>
  <c r="F1129" i="1"/>
  <c r="N1127" i="1"/>
  <c r="X1127" i="1" s="1"/>
  <c r="Z1127" i="1" s="1"/>
  <c r="M1127" i="1"/>
  <c r="U1127" i="1" s="1"/>
  <c r="W1127" i="1" s="1"/>
  <c r="L1127" i="1"/>
  <c r="R1127" i="1" s="1"/>
  <c r="T1127" i="1" s="1"/>
  <c r="AA1126" i="1"/>
  <c r="AA1125" i="1" s="1"/>
  <c r="Q1126" i="1"/>
  <c r="Q1125" i="1" s="1"/>
  <c r="P1126" i="1"/>
  <c r="P1125" i="1" s="1"/>
  <c r="O1126" i="1"/>
  <c r="O1125" i="1" s="1"/>
  <c r="K1126" i="1"/>
  <c r="K1125" i="1" s="1"/>
  <c r="J1126" i="1"/>
  <c r="J1125" i="1" s="1"/>
  <c r="I1126" i="1"/>
  <c r="I1125" i="1" s="1"/>
  <c r="H1126" i="1"/>
  <c r="G1126" i="1"/>
  <c r="G1125" i="1" s="1"/>
  <c r="F1126" i="1"/>
  <c r="X1124" i="1"/>
  <c r="Z1124" i="1" s="1"/>
  <c r="U1124" i="1"/>
  <c r="W1124" i="1" s="1"/>
  <c r="R1124" i="1"/>
  <c r="T1124" i="1" s="1"/>
  <c r="AA1123" i="1"/>
  <c r="AA1122" i="1" s="1"/>
  <c r="Q1123" i="1"/>
  <c r="P1123" i="1"/>
  <c r="U1123" i="1" s="1"/>
  <c r="W1123" i="1" s="1"/>
  <c r="O1123" i="1"/>
  <c r="X1121" i="1"/>
  <c r="Z1121" i="1" s="1"/>
  <c r="U1121" i="1"/>
  <c r="W1121" i="1" s="1"/>
  <c r="R1121" i="1"/>
  <c r="T1121" i="1" s="1"/>
  <c r="AA1120" i="1"/>
  <c r="AA1119" i="1" s="1"/>
  <c r="Q1120" i="1"/>
  <c r="X1120" i="1" s="1"/>
  <c r="Z1120" i="1" s="1"/>
  <c r="P1120" i="1"/>
  <c r="O1120" i="1"/>
  <c r="N1118" i="1"/>
  <c r="X1118" i="1" s="1"/>
  <c r="Z1118" i="1" s="1"/>
  <c r="M1118" i="1"/>
  <c r="U1118" i="1" s="1"/>
  <c r="W1118" i="1" s="1"/>
  <c r="L1118" i="1"/>
  <c r="R1118" i="1" s="1"/>
  <c r="T1118" i="1" s="1"/>
  <c r="AA1117" i="1"/>
  <c r="AA1116" i="1" s="1"/>
  <c r="Q1117" i="1"/>
  <c r="Q1116" i="1" s="1"/>
  <c r="P1117" i="1"/>
  <c r="P1116" i="1" s="1"/>
  <c r="O1117" i="1"/>
  <c r="O1116" i="1" s="1"/>
  <c r="K1117" i="1"/>
  <c r="K1116" i="1" s="1"/>
  <c r="J1117" i="1"/>
  <c r="J1116" i="1" s="1"/>
  <c r="I1117" i="1"/>
  <c r="I1116" i="1" s="1"/>
  <c r="H1117" i="1"/>
  <c r="H1116" i="1" s="1"/>
  <c r="G1117" i="1"/>
  <c r="F1117" i="1"/>
  <c r="N1115" i="1"/>
  <c r="X1115" i="1" s="1"/>
  <c r="Z1115" i="1" s="1"/>
  <c r="M1115" i="1"/>
  <c r="U1115" i="1" s="1"/>
  <c r="W1115" i="1" s="1"/>
  <c r="F1115" i="1"/>
  <c r="L1115" i="1" s="1"/>
  <c r="R1115" i="1" s="1"/>
  <c r="T1115" i="1" s="1"/>
  <c r="AA1114" i="1"/>
  <c r="AA1113" i="1" s="1"/>
  <c r="Q1114" i="1"/>
  <c r="Q1113" i="1" s="1"/>
  <c r="P1114" i="1"/>
  <c r="P1113" i="1" s="1"/>
  <c r="O1114" i="1"/>
  <c r="O1113" i="1" s="1"/>
  <c r="K1114" i="1"/>
  <c r="J1114" i="1"/>
  <c r="J1113" i="1" s="1"/>
  <c r="I1114" i="1"/>
  <c r="I1113" i="1" s="1"/>
  <c r="H1114" i="1"/>
  <c r="H1113" i="1" s="1"/>
  <c r="G1114" i="1"/>
  <c r="N1112" i="1"/>
  <c r="X1112" i="1" s="1"/>
  <c r="Z1112" i="1" s="1"/>
  <c r="M1112" i="1"/>
  <c r="U1112" i="1" s="1"/>
  <c r="W1112" i="1" s="1"/>
  <c r="L1112" i="1"/>
  <c r="R1112" i="1" s="1"/>
  <c r="T1112" i="1" s="1"/>
  <c r="AA1111" i="1"/>
  <c r="AA1110" i="1" s="1"/>
  <c r="Q1111" i="1"/>
  <c r="Q1110" i="1" s="1"/>
  <c r="P1111" i="1"/>
  <c r="O1111" i="1"/>
  <c r="K1111" i="1"/>
  <c r="K1110" i="1" s="1"/>
  <c r="J1111" i="1"/>
  <c r="J1110" i="1" s="1"/>
  <c r="I1111" i="1"/>
  <c r="H1111" i="1"/>
  <c r="G1111" i="1"/>
  <c r="F1111" i="1"/>
  <c r="F1110" i="1" s="1"/>
  <c r="P1110" i="1"/>
  <c r="O1110" i="1"/>
  <c r="N1109" i="1"/>
  <c r="X1109" i="1" s="1"/>
  <c r="Z1109" i="1" s="1"/>
  <c r="M1109" i="1"/>
  <c r="U1109" i="1" s="1"/>
  <c r="W1109" i="1" s="1"/>
  <c r="L1109" i="1"/>
  <c r="R1109" i="1" s="1"/>
  <c r="T1109" i="1" s="1"/>
  <c r="AA1108" i="1"/>
  <c r="AA1107" i="1" s="1"/>
  <c r="Q1108" i="1"/>
  <c r="Q1107" i="1" s="1"/>
  <c r="P1108" i="1"/>
  <c r="O1108" i="1"/>
  <c r="O1107" i="1" s="1"/>
  <c r="K1108" i="1"/>
  <c r="J1108" i="1"/>
  <c r="J1107" i="1" s="1"/>
  <c r="I1108" i="1"/>
  <c r="I1107" i="1" s="1"/>
  <c r="H1108" i="1"/>
  <c r="G1108" i="1"/>
  <c r="F1108" i="1"/>
  <c r="P1107" i="1"/>
  <c r="H1107" i="1"/>
  <c r="N1106" i="1"/>
  <c r="X1106" i="1" s="1"/>
  <c r="Z1106" i="1" s="1"/>
  <c r="M1106" i="1"/>
  <c r="U1106" i="1" s="1"/>
  <c r="W1106" i="1" s="1"/>
  <c r="L1106" i="1"/>
  <c r="R1106" i="1" s="1"/>
  <c r="T1106" i="1" s="1"/>
  <c r="AA1105" i="1"/>
  <c r="AA1104" i="1" s="1"/>
  <c r="Q1105" i="1"/>
  <c r="Q1104" i="1" s="1"/>
  <c r="P1105" i="1"/>
  <c r="O1105" i="1"/>
  <c r="O1104" i="1" s="1"/>
  <c r="K1105" i="1"/>
  <c r="K1104" i="1" s="1"/>
  <c r="J1105" i="1"/>
  <c r="J1104" i="1" s="1"/>
  <c r="I1105" i="1"/>
  <c r="H1105" i="1"/>
  <c r="H1104" i="1" s="1"/>
  <c r="G1105" i="1"/>
  <c r="F1105" i="1"/>
  <c r="F1104" i="1" s="1"/>
  <c r="P1104" i="1"/>
  <c r="N1103" i="1"/>
  <c r="X1103" i="1" s="1"/>
  <c r="Z1103" i="1" s="1"/>
  <c r="M1103" i="1"/>
  <c r="U1103" i="1" s="1"/>
  <c r="W1103" i="1" s="1"/>
  <c r="L1103" i="1"/>
  <c r="R1103" i="1" s="1"/>
  <c r="T1103" i="1" s="1"/>
  <c r="AA1102" i="1"/>
  <c r="AA1101" i="1" s="1"/>
  <c r="Q1102" i="1"/>
  <c r="Q1101" i="1" s="1"/>
  <c r="P1102" i="1"/>
  <c r="P1101" i="1" s="1"/>
  <c r="O1102" i="1"/>
  <c r="O1101" i="1" s="1"/>
  <c r="K1102" i="1"/>
  <c r="J1102" i="1"/>
  <c r="J1101" i="1" s="1"/>
  <c r="I1102" i="1"/>
  <c r="I1101" i="1" s="1"/>
  <c r="H1102" i="1"/>
  <c r="H1101" i="1" s="1"/>
  <c r="G1102" i="1"/>
  <c r="F1102" i="1"/>
  <c r="F1101" i="1" s="1"/>
  <c r="N1100" i="1"/>
  <c r="X1100" i="1" s="1"/>
  <c r="Z1100" i="1" s="1"/>
  <c r="M1100" i="1"/>
  <c r="U1100" i="1" s="1"/>
  <c r="W1100" i="1" s="1"/>
  <c r="L1100" i="1"/>
  <c r="R1100" i="1" s="1"/>
  <c r="T1100" i="1" s="1"/>
  <c r="AA1099" i="1"/>
  <c r="AA1098" i="1" s="1"/>
  <c r="Q1099" i="1"/>
  <c r="Q1098" i="1" s="1"/>
  <c r="P1099" i="1"/>
  <c r="P1098" i="1" s="1"/>
  <c r="O1099" i="1"/>
  <c r="O1098" i="1" s="1"/>
  <c r="K1099" i="1"/>
  <c r="K1098" i="1" s="1"/>
  <c r="J1099" i="1"/>
  <c r="J1098" i="1" s="1"/>
  <c r="I1099" i="1"/>
  <c r="H1099" i="1"/>
  <c r="G1099" i="1"/>
  <c r="G1098" i="1" s="1"/>
  <c r="F1099" i="1"/>
  <c r="F1098" i="1" s="1"/>
  <c r="N1097" i="1"/>
  <c r="X1097" i="1" s="1"/>
  <c r="Z1097" i="1" s="1"/>
  <c r="M1097" i="1"/>
  <c r="U1097" i="1" s="1"/>
  <c r="W1097" i="1" s="1"/>
  <c r="L1097" i="1"/>
  <c r="R1097" i="1" s="1"/>
  <c r="T1097" i="1" s="1"/>
  <c r="AA1096" i="1"/>
  <c r="AA1095" i="1" s="1"/>
  <c r="Q1096" i="1"/>
  <c r="Q1095" i="1" s="1"/>
  <c r="P1096" i="1"/>
  <c r="P1095" i="1" s="1"/>
  <c r="O1096" i="1"/>
  <c r="O1095" i="1" s="1"/>
  <c r="K1096" i="1"/>
  <c r="J1096" i="1"/>
  <c r="J1095" i="1" s="1"/>
  <c r="I1096" i="1"/>
  <c r="I1095" i="1" s="1"/>
  <c r="H1096" i="1"/>
  <c r="H1095" i="1" s="1"/>
  <c r="G1096" i="1"/>
  <c r="F1096" i="1"/>
  <c r="X1092" i="1"/>
  <c r="Z1092" i="1" s="1"/>
  <c r="U1092" i="1"/>
  <c r="W1092" i="1" s="1"/>
  <c r="O1092" i="1"/>
  <c r="O1091" i="1" s="1"/>
  <c r="Q1091" i="1"/>
  <c r="X1091" i="1" s="1"/>
  <c r="Z1091" i="1" s="1"/>
  <c r="P1091" i="1"/>
  <c r="X1089" i="1"/>
  <c r="Z1089" i="1" s="1"/>
  <c r="U1089" i="1"/>
  <c r="W1089" i="1" s="1"/>
  <c r="R1089" i="1"/>
  <c r="T1089" i="1" s="1"/>
  <c r="AA1088" i="1"/>
  <c r="Q1088" i="1"/>
  <c r="X1088" i="1" s="1"/>
  <c r="P1088" i="1"/>
  <c r="U1088" i="1" s="1"/>
  <c r="O1088" i="1"/>
  <c r="R1088" i="1" s="1"/>
  <c r="X1087" i="1"/>
  <c r="Z1087" i="1" s="1"/>
  <c r="U1087" i="1"/>
  <c r="W1087" i="1" s="1"/>
  <c r="O1087" i="1"/>
  <c r="R1087" i="1" s="1"/>
  <c r="T1087" i="1" s="1"/>
  <c r="Q1086" i="1"/>
  <c r="P1086" i="1"/>
  <c r="N1084" i="1"/>
  <c r="X1084" i="1" s="1"/>
  <c r="Z1084" i="1" s="1"/>
  <c r="M1084" i="1"/>
  <c r="U1084" i="1" s="1"/>
  <c r="W1084" i="1" s="1"/>
  <c r="L1084" i="1"/>
  <c r="R1084" i="1" s="1"/>
  <c r="T1084" i="1" s="1"/>
  <c r="AA1083" i="1"/>
  <c r="AA1082" i="1" s="1"/>
  <c r="Q1083" i="1"/>
  <c r="Q1082" i="1" s="1"/>
  <c r="P1083" i="1"/>
  <c r="P1082" i="1" s="1"/>
  <c r="O1083" i="1"/>
  <c r="O1082" i="1" s="1"/>
  <c r="K1083" i="1"/>
  <c r="K1082" i="1" s="1"/>
  <c r="J1083" i="1"/>
  <c r="J1082" i="1" s="1"/>
  <c r="I1083" i="1"/>
  <c r="I1082" i="1" s="1"/>
  <c r="H1083" i="1"/>
  <c r="H1082" i="1" s="1"/>
  <c r="G1083" i="1"/>
  <c r="G1082" i="1" s="1"/>
  <c r="F1083" i="1"/>
  <c r="X1081" i="1"/>
  <c r="Z1081" i="1" s="1"/>
  <c r="U1081" i="1"/>
  <c r="W1081" i="1" s="1"/>
  <c r="R1081" i="1"/>
  <c r="T1081" i="1" s="1"/>
  <c r="AA1080" i="1"/>
  <c r="Q1080" i="1"/>
  <c r="X1080" i="1" s="1"/>
  <c r="Z1080" i="1" s="1"/>
  <c r="P1080" i="1"/>
  <c r="U1080" i="1" s="1"/>
  <c r="O1080" i="1"/>
  <c r="R1080" i="1" s="1"/>
  <c r="N1079" i="1"/>
  <c r="X1079" i="1" s="1"/>
  <c r="Z1079" i="1" s="1"/>
  <c r="M1079" i="1"/>
  <c r="U1079" i="1" s="1"/>
  <c r="W1079" i="1" s="1"/>
  <c r="L1079" i="1"/>
  <c r="R1079" i="1" s="1"/>
  <c r="T1079" i="1" s="1"/>
  <c r="AA1078" i="1"/>
  <c r="AA1077" i="1" s="1"/>
  <c r="Q1078" i="1"/>
  <c r="P1078" i="1"/>
  <c r="O1078" i="1"/>
  <c r="K1078" i="1"/>
  <c r="K1077" i="1" s="1"/>
  <c r="J1078" i="1"/>
  <c r="J1077" i="1" s="1"/>
  <c r="I1078" i="1"/>
  <c r="I1077" i="1" s="1"/>
  <c r="H1078" i="1"/>
  <c r="H1077" i="1" s="1"/>
  <c r="H1076" i="1" s="1"/>
  <c r="H1075" i="1" s="1"/>
  <c r="G1078" i="1"/>
  <c r="F1078" i="1"/>
  <c r="F1077" i="1" s="1"/>
  <c r="N1073" i="1"/>
  <c r="X1073" i="1" s="1"/>
  <c r="Z1073" i="1" s="1"/>
  <c r="M1073" i="1"/>
  <c r="U1073" i="1" s="1"/>
  <c r="W1073" i="1" s="1"/>
  <c r="L1073" i="1"/>
  <c r="R1073" i="1" s="1"/>
  <c r="T1073" i="1" s="1"/>
  <c r="AA1072" i="1"/>
  <c r="Q1072" i="1"/>
  <c r="P1072" i="1"/>
  <c r="O1072" i="1"/>
  <c r="K1072" i="1"/>
  <c r="J1072" i="1"/>
  <c r="I1072" i="1"/>
  <c r="H1072" i="1"/>
  <c r="G1072" i="1"/>
  <c r="F1072" i="1"/>
  <c r="N1071" i="1"/>
  <c r="X1071" i="1" s="1"/>
  <c r="Z1071" i="1" s="1"/>
  <c r="M1071" i="1"/>
  <c r="U1071" i="1" s="1"/>
  <c r="W1071" i="1" s="1"/>
  <c r="L1071" i="1"/>
  <c r="R1071" i="1" s="1"/>
  <c r="T1071" i="1" s="1"/>
  <c r="AA1070" i="1"/>
  <c r="Q1070" i="1"/>
  <c r="P1070" i="1"/>
  <c r="O1070" i="1"/>
  <c r="K1070" i="1"/>
  <c r="J1070" i="1"/>
  <c r="I1070" i="1"/>
  <c r="H1070" i="1"/>
  <c r="G1070" i="1"/>
  <c r="F1070" i="1"/>
  <c r="N1069" i="1"/>
  <c r="X1069" i="1" s="1"/>
  <c r="Z1069" i="1" s="1"/>
  <c r="M1069" i="1"/>
  <c r="U1069" i="1" s="1"/>
  <c r="W1069" i="1" s="1"/>
  <c r="L1069" i="1"/>
  <c r="R1069" i="1" s="1"/>
  <c r="T1069" i="1" s="1"/>
  <c r="AA1068" i="1"/>
  <c r="Q1068" i="1"/>
  <c r="P1068" i="1"/>
  <c r="O1068" i="1"/>
  <c r="K1068" i="1"/>
  <c r="J1068" i="1"/>
  <c r="I1068" i="1"/>
  <c r="H1068" i="1"/>
  <c r="G1068" i="1"/>
  <c r="F1068" i="1"/>
  <c r="N1066" i="1"/>
  <c r="X1066" i="1" s="1"/>
  <c r="Z1066" i="1" s="1"/>
  <c r="M1066" i="1"/>
  <c r="U1066" i="1" s="1"/>
  <c r="W1066" i="1" s="1"/>
  <c r="L1066" i="1"/>
  <c r="R1066" i="1" s="1"/>
  <c r="T1066" i="1" s="1"/>
  <c r="AA1065" i="1"/>
  <c r="Q1065" i="1"/>
  <c r="P1065" i="1"/>
  <c r="O1065" i="1"/>
  <c r="K1065" i="1"/>
  <c r="J1065" i="1"/>
  <c r="I1065" i="1"/>
  <c r="H1065" i="1"/>
  <c r="G1065" i="1"/>
  <c r="F1065" i="1"/>
  <c r="N1064" i="1"/>
  <c r="X1064" i="1" s="1"/>
  <c r="Z1064" i="1" s="1"/>
  <c r="M1064" i="1"/>
  <c r="U1064" i="1" s="1"/>
  <c r="W1064" i="1" s="1"/>
  <c r="L1064" i="1"/>
  <c r="R1064" i="1" s="1"/>
  <c r="T1064" i="1" s="1"/>
  <c r="AA1063" i="1"/>
  <c r="Q1063" i="1"/>
  <c r="P1063" i="1"/>
  <c r="O1063" i="1"/>
  <c r="K1063" i="1"/>
  <c r="J1063" i="1"/>
  <c r="I1063" i="1"/>
  <c r="H1063" i="1"/>
  <c r="G1063" i="1"/>
  <c r="F1063" i="1"/>
  <c r="N1060" i="1"/>
  <c r="X1060" i="1" s="1"/>
  <c r="Z1060" i="1" s="1"/>
  <c r="M1060" i="1"/>
  <c r="U1060" i="1" s="1"/>
  <c r="W1060" i="1" s="1"/>
  <c r="L1060" i="1"/>
  <c r="R1060" i="1" s="1"/>
  <c r="T1060" i="1" s="1"/>
  <c r="AA1059" i="1"/>
  <c r="AA1058" i="1" s="1"/>
  <c r="Q1059" i="1"/>
  <c r="Q1058" i="1" s="1"/>
  <c r="P1059" i="1"/>
  <c r="P1058" i="1" s="1"/>
  <c r="O1059" i="1"/>
  <c r="O1058" i="1" s="1"/>
  <c r="K1059" i="1"/>
  <c r="K1058" i="1" s="1"/>
  <c r="J1059" i="1"/>
  <c r="J1058" i="1" s="1"/>
  <c r="I1059" i="1"/>
  <c r="I1058" i="1" s="1"/>
  <c r="H1059" i="1"/>
  <c r="H1058" i="1" s="1"/>
  <c r="G1059" i="1"/>
  <c r="G1058" i="1" s="1"/>
  <c r="F1059" i="1"/>
  <c r="O1057" i="1"/>
  <c r="O1055" i="1" s="1"/>
  <c r="O1054" i="1" s="1"/>
  <c r="N1057" i="1"/>
  <c r="X1057" i="1" s="1"/>
  <c r="Z1057" i="1" s="1"/>
  <c r="M1057" i="1"/>
  <c r="U1057" i="1" s="1"/>
  <c r="W1057" i="1" s="1"/>
  <c r="I1057" i="1"/>
  <c r="L1057" i="1" s="1"/>
  <c r="X1056" i="1"/>
  <c r="Z1056" i="1" s="1"/>
  <c r="U1056" i="1"/>
  <c r="W1056" i="1" s="1"/>
  <c r="R1056" i="1"/>
  <c r="T1056" i="1" s="1"/>
  <c r="AA1055" i="1"/>
  <c r="AA1054" i="1" s="1"/>
  <c r="Q1055" i="1"/>
  <c r="Q1054" i="1" s="1"/>
  <c r="P1055" i="1"/>
  <c r="P1054" i="1" s="1"/>
  <c r="K1055" i="1"/>
  <c r="K1054" i="1" s="1"/>
  <c r="J1055" i="1"/>
  <c r="J1054" i="1" s="1"/>
  <c r="H1055" i="1"/>
  <c r="H1054" i="1" s="1"/>
  <c r="G1055" i="1"/>
  <c r="G1054" i="1" s="1"/>
  <c r="F1055" i="1"/>
  <c r="F1054" i="1" s="1"/>
  <c r="N1053" i="1"/>
  <c r="X1053" i="1" s="1"/>
  <c r="Z1053" i="1" s="1"/>
  <c r="M1053" i="1"/>
  <c r="U1053" i="1" s="1"/>
  <c r="W1053" i="1" s="1"/>
  <c r="L1053" i="1"/>
  <c r="R1053" i="1" s="1"/>
  <c r="T1053" i="1" s="1"/>
  <c r="AA1052" i="1"/>
  <c r="AA1051" i="1" s="1"/>
  <c r="Q1052" i="1"/>
  <c r="Q1051" i="1" s="1"/>
  <c r="P1052" i="1"/>
  <c r="O1052" i="1"/>
  <c r="O1051" i="1" s="1"/>
  <c r="K1052" i="1"/>
  <c r="K1051" i="1" s="1"/>
  <c r="J1052" i="1"/>
  <c r="J1051" i="1" s="1"/>
  <c r="I1052" i="1"/>
  <c r="I1051" i="1" s="1"/>
  <c r="H1052" i="1"/>
  <c r="H1051" i="1" s="1"/>
  <c r="G1052" i="1"/>
  <c r="F1052" i="1"/>
  <c r="F1051" i="1" s="1"/>
  <c r="P1051" i="1"/>
  <c r="N1050" i="1"/>
  <c r="X1050" i="1" s="1"/>
  <c r="Z1050" i="1" s="1"/>
  <c r="M1050" i="1"/>
  <c r="U1050" i="1" s="1"/>
  <c r="W1050" i="1" s="1"/>
  <c r="L1050" i="1"/>
  <c r="R1050" i="1" s="1"/>
  <c r="T1050" i="1" s="1"/>
  <c r="AA1049" i="1"/>
  <c r="AA1048" i="1" s="1"/>
  <c r="Q1049" i="1"/>
  <c r="Q1048" i="1" s="1"/>
  <c r="P1049" i="1"/>
  <c r="P1048" i="1" s="1"/>
  <c r="O1049" i="1"/>
  <c r="O1048" i="1" s="1"/>
  <c r="K1049" i="1"/>
  <c r="N1049" i="1" s="1"/>
  <c r="J1049" i="1"/>
  <c r="I1049" i="1"/>
  <c r="N1047" i="1"/>
  <c r="X1047" i="1" s="1"/>
  <c r="M1047" i="1"/>
  <c r="U1047" i="1" s="1"/>
  <c r="L1047" i="1"/>
  <c r="R1047" i="1" s="1"/>
  <c r="AA1046" i="1"/>
  <c r="Q1046" i="1"/>
  <c r="P1046" i="1"/>
  <c r="O1046" i="1"/>
  <c r="K1046" i="1"/>
  <c r="J1046" i="1"/>
  <c r="I1046" i="1"/>
  <c r="H1046" i="1"/>
  <c r="G1046" i="1"/>
  <c r="F1046" i="1"/>
  <c r="N1045" i="1"/>
  <c r="X1045" i="1" s="1"/>
  <c r="Z1045" i="1" s="1"/>
  <c r="M1045" i="1"/>
  <c r="U1045" i="1" s="1"/>
  <c r="W1045" i="1" s="1"/>
  <c r="L1045" i="1"/>
  <c r="R1045" i="1" s="1"/>
  <c r="T1045" i="1" s="1"/>
  <c r="AA1044" i="1"/>
  <c r="Q1044" i="1"/>
  <c r="P1044" i="1"/>
  <c r="O1044" i="1"/>
  <c r="K1044" i="1"/>
  <c r="J1044" i="1"/>
  <c r="I1044" i="1"/>
  <c r="H1044" i="1"/>
  <c r="G1044" i="1"/>
  <c r="F1044" i="1"/>
  <c r="N1043" i="1"/>
  <c r="X1043" i="1" s="1"/>
  <c r="Z1043" i="1" s="1"/>
  <c r="M1043" i="1"/>
  <c r="U1043" i="1" s="1"/>
  <c r="W1043" i="1" s="1"/>
  <c r="L1043" i="1"/>
  <c r="R1043" i="1" s="1"/>
  <c r="T1043" i="1" s="1"/>
  <c r="AA1042" i="1"/>
  <c r="Q1042" i="1"/>
  <c r="P1042" i="1"/>
  <c r="O1042" i="1"/>
  <c r="K1042" i="1"/>
  <c r="J1042" i="1"/>
  <c r="I1042" i="1"/>
  <c r="H1042" i="1"/>
  <c r="G1042" i="1"/>
  <c r="F1042" i="1"/>
  <c r="N1040" i="1"/>
  <c r="X1040" i="1" s="1"/>
  <c r="Z1040" i="1" s="1"/>
  <c r="M1040" i="1"/>
  <c r="U1040" i="1" s="1"/>
  <c r="W1040" i="1" s="1"/>
  <c r="F1040" i="1"/>
  <c r="F1039" i="1" s="1"/>
  <c r="F1038" i="1" s="1"/>
  <c r="AA1039" i="1"/>
  <c r="AA1038" i="1" s="1"/>
  <c r="Q1039" i="1"/>
  <c r="Q1038" i="1" s="1"/>
  <c r="P1039" i="1"/>
  <c r="P1038" i="1" s="1"/>
  <c r="O1039" i="1"/>
  <c r="O1038" i="1" s="1"/>
  <c r="K1039" i="1"/>
  <c r="K1038" i="1" s="1"/>
  <c r="J1039" i="1"/>
  <c r="J1038" i="1" s="1"/>
  <c r="I1039" i="1"/>
  <c r="H1039" i="1"/>
  <c r="H1038" i="1" s="1"/>
  <c r="G1039" i="1"/>
  <c r="N1037" i="1"/>
  <c r="X1037" i="1" s="1"/>
  <c r="Z1037" i="1" s="1"/>
  <c r="M1037" i="1"/>
  <c r="U1037" i="1" s="1"/>
  <c r="W1037" i="1" s="1"/>
  <c r="L1037" i="1"/>
  <c r="R1037" i="1" s="1"/>
  <c r="T1037" i="1" s="1"/>
  <c r="AA1036" i="1"/>
  <c r="AA1035" i="1" s="1"/>
  <c r="Q1036" i="1"/>
  <c r="Q1035" i="1" s="1"/>
  <c r="P1036" i="1"/>
  <c r="P1035" i="1" s="1"/>
  <c r="O1036" i="1"/>
  <c r="O1035" i="1" s="1"/>
  <c r="K1036" i="1"/>
  <c r="J1036" i="1"/>
  <c r="J1035" i="1" s="1"/>
  <c r="I1036" i="1"/>
  <c r="I1035" i="1" s="1"/>
  <c r="H1036" i="1"/>
  <c r="H1035" i="1" s="1"/>
  <c r="G1036" i="1"/>
  <c r="F1036" i="1"/>
  <c r="F1035" i="1" s="1"/>
  <c r="N1032" i="1"/>
  <c r="X1032" i="1" s="1"/>
  <c r="Z1032" i="1" s="1"/>
  <c r="M1032" i="1"/>
  <c r="U1032" i="1" s="1"/>
  <c r="W1032" i="1" s="1"/>
  <c r="F1032" i="1"/>
  <c r="L1032" i="1" s="1"/>
  <c r="R1032" i="1" s="1"/>
  <c r="T1032" i="1" s="1"/>
  <c r="AA1031" i="1"/>
  <c r="AA1030" i="1" s="1"/>
  <c r="AA1029" i="1" s="1"/>
  <c r="AA1028" i="1" s="1"/>
  <c r="Q1031" i="1"/>
  <c r="Q1030" i="1" s="1"/>
  <c r="Q1029" i="1" s="1"/>
  <c r="Q1028" i="1" s="1"/>
  <c r="P1031" i="1"/>
  <c r="P1030" i="1" s="1"/>
  <c r="P1029" i="1" s="1"/>
  <c r="P1028" i="1" s="1"/>
  <c r="O1031" i="1"/>
  <c r="O1030" i="1" s="1"/>
  <c r="O1029" i="1" s="1"/>
  <c r="O1028" i="1" s="1"/>
  <c r="K1031" i="1"/>
  <c r="K1030" i="1" s="1"/>
  <c r="K1029" i="1" s="1"/>
  <c r="K1028" i="1" s="1"/>
  <c r="J1031" i="1"/>
  <c r="J1030" i="1" s="1"/>
  <c r="J1029" i="1" s="1"/>
  <c r="J1028" i="1" s="1"/>
  <c r="I1031" i="1"/>
  <c r="I1030" i="1" s="1"/>
  <c r="I1029" i="1" s="1"/>
  <c r="I1028" i="1" s="1"/>
  <c r="H1031" i="1"/>
  <c r="H1030" i="1" s="1"/>
  <c r="G1031" i="1"/>
  <c r="N1027" i="1"/>
  <c r="X1027" i="1" s="1"/>
  <c r="Z1027" i="1" s="1"/>
  <c r="M1027" i="1"/>
  <c r="U1027" i="1" s="1"/>
  <c r="W1027" i="1" s="1"/>
  <c r="L1027" i="1"/>
  <c r="R1027" i="1" s="1"/>
  <c r="T1027" i="1" s="1"/>
  <c r="AA1026" i="1"/>
  <c r="AA1025" i="1" s="1"/>
  <c r="AA1024" i="1" s="1"/>
  <c r="AA1023" i="1" s="1"/>
  <c r="Q1026" i="1"/>
  <c r="Q1025" i="1" s="1"/>
  <c r="Q1024" i="1" s="1"/>
  <c r="Q1023" i="1" s="1"/>
  <c r="P1026" i="1"/>
  <c r="P1025" i="1" s="1"/>
  <c r="P1024" i="1" s="1"/>
  <c r="P1023" i="1" s="1"/>
  <c r="O1026" i="1"/>
  <c r="O1025" i="1" s="1"/>
  <c r="O1024" i="1" s="1"/>
  <c r="O1023" i="1" s="1"/>
  <c r="K1026" i="1"/>
  <c r="K1025" i="1" s="1"/>
  <c r="K1024" i="1" s="1"/>
  <c r="K1023" i="1" s="1"/>
  <c r="J1026" i="1"/>
  <c r="I1026" i="1"/>
  <c r="I1025" i="1" s="1"/>
  <c r="I1024" i="1" s="1"/>
  <c r="I1023" i="1" s="1"/>
  <c r="H1026" i="1"/>
  <c r="H1025" i="1" s="1"/>
  <c r="H1024" i="1" s="1"/>
  <c r="G1026" i="1"/>
  <c r="G1025" i="1" s="1"/>
  <c r="G1024" i="1" s="1"/>
  <c r="G1023" i="1" s="1"/>
  <c r="F1026" i="1"/>
  <c r="N1021" i="1"/>
  <c r="X1021" i="1" s="1"/>
  <c r="Z1021" i="1" s="1"/>
  <c r="M1021" i="1"/>
  <c r="U1021" i="1" s="1"/>
  <c r="W1021" i="1" s="1"/>
  <c r="L1021" i="1"/>
  <c r="R1021" i="1" s="1"/>
  <c r="T1021" i="1" s="1"/>
  <c r="AA1020" i="1"/>
  <c r="Q1020" i="1"/>
  <c r="P1020" i="1"/>
  <c r="O1020" i="1"/>
  <c r="K1020" i="1"/>
  <c r="J1020" i="1"/>
  <c r="I1020" i="1"/>
  <c r="H1020" i="1"/>
  <c r="G1020" i="1"/>
  <c r="F1020" i="1"/>
  <c r="N1019" i="1"/>
  <c r="X1019" i="1" s="1"/>
  <c r="Z1019" i="1" s="1"/>
  <c r="M1019" i="1"/>
  <c r="U1019" i="1" s="1"/>
  <c r="W1019" i="1" s="1"/>
  <c r="L1019" i="1"/>
  <c r="R1019" i="1" s="1"/>
  <c r="T1019" i="1" s="1"/>
  <c r="AA1018" i="1"/>
  <c r="Q1018" i="1"/>
  <c r="P1018" i="1"/>
  <c r="O1018" i="1"/>
  <c r="K1018" i="1"/>
  <c r="J1018" i="1"/>
  <c r="I1018" i="1"/>
  <c r="H1018" i="1"/>
  <c r="G1018" i="1"/>
  <c r="F1018" i="1"/>
  <c r="N1015" i="1"/>
  <c r="X1015" i="1" s="1"/>
  <c r="Z1015" i="1" s="1"/>
  <c r="M1015" i="1"/>
  <c r="U1015" i="1" s="1"/>
  <c r="W1015" i="1" s="1"/>
  <c r="L1015" i="1"/>
  <c r="R1015" i="1" s="1"/>
  <c r="T1015" i="1" s="1"/>
  <c r="AA1014" i="1"/>
  <c r="AA1013" i="1" s="1"/>
  <c r="Q1014" i="1"/>
  <c r="Q1013" i="1" s="1"/>
  <c r="P1014" i="1"/>
  <c r="P1013" i="1" s="1"/>
  <c r="O1014" i="1"/>
  <c r="O1013" i="1" s="1"/>
  <c r="K1014" i="1"/>
  <c r="K1013" i="1" s="1"/>
  <c r="J1014" i="1"/>
  <c r="J1013" i="1" s="1"/>
  <c r="I1014" i="1"/>
  <c r="I1013" i="1" s="1"/>
  <c r="H1014" i="1"/>
  <c r="H1013" i="1" s="1"/>
  <c r="G1014" i="1"/>
  <c r="F1014" i="1"/>
  <c r="N1012" i="1"/>
  <c r="X1012" i="1" s="1"/>
  <c r="Z1012" i="1" s="1"/>
  <c r="M1012" i="1"/>
  <c r="U1012" i="1" s="1"/>
  <c r="W1012" i="1" s="1"/>
  <c r="L1012" i="1"/>
  <c r="R1012" i="1" s="1"/>
  <c r="T1012" i="1" s="1"/>
  <c r="AA1011" i="1"/>
  <c r="AA1010" i="1" s="1"/>
  <c r="Q1011" i="1"/>
  <c r="Q1010" i="1" s="1"/>
  <c r="P1011" i="1"/>
  <c r="P1010" i="1" s="1"/>
  <c r="O1011" i="1"/>
  <c r="O1010" i="1" s="1"/>
  <c r="K1011" i="1"/>
  <c r="K1010" i="1" s="1"/>
  <c r="J1011" i="1"/>
  <c r="I1011" i="1"/>
  <c r="I1010" i="1" s="1"/>
  <c r="H1011" i="1"/>
  <c r="G1011" i="1"/>
  <c r="G1010" i="1" s="1"/>
  <c r="F1011" i="1"/>
  <c r="N1009" i="1"/>
  <c r="X1009" i="1" s="1"/>
  <c r="Z1009" i="1" s="1"/>
  <c r="M1009" i="1"/>
  <c r="U1009" i="1" s="1"/>
  <c r="W1009" i="1" s="1"/>
  <c r="L1009" i="1"/>
  <c r="R1009" i="1" s="1"/>
  <c r="T1009" i="1" s="1"/>
  <c r="AA1008" i="1"/>
  <c r="AA1007" i="1" s="1"/>
  <c r="Q1008" i="1"/>
  <c r="Q1007" i="1" s="1"/>
  <c r="P1008" i="1"/>
  <c r="P1007" i="1" s="1"/>
  <c r="O1008" i="1"/>
  <c r="O1007" i="1" s="1"/>
  <c r="K1008" i="1"/>
  <c r="K1007" i="1" s="1"/>
  <c r="J1008" i="1"/>
  <c r="J1007" i="1" s="1"/>
  <c r="I1008" i="1"/>
  <c r="H1008" i="1"/>
  <c r="G1008" i="1"/>
  <c r="G1007" i="1" s="1"/>
  <c r="F1008" i="1"/>
  <c r="F1007" i="1" s="1"/>
  <c r="N1006" i="1"/>
  <c r="X1006" i="1" s="1"/>
  <c r="Z1006" i="1" s="1"/>
  <c r="M1006" i="1"/>
  <c r="U1006" i="1" s="1"/>
  <c r="W1006" i="1" s="1"/>
  <c r="L1006" i="1"/>
  <c r="R1006" i="1" s="1"/>
  <c r="T1006" i="1" s="1"/>
  <c r="AA1005" i="1"/>
  <c r="Q1005" i="1"/>
  <c r="P1005" i="1"/>
  <c r="O1005" i="1"/>
  <c r="K1005" i="1"/>
  <c r="J1005" i="1"/>
  <c r="I1005" i="1"/>
  <c r="H1005" i="1"/>
  <c r="G1005" i="1"/>
  <c r="F1005" i="1"/>
  <c r="N1004" i="1"/>
  <c r="X1004" i="1" s="1"/>
  <c r="Z1004" i="1" s="1"/>
  <c r="M1004" i="1"/>
  <c r="U1004" i="1" s="1"/>
  <c r="W1004" i="1" s="1"/>
  <c r="L1004" i="1"/>
  <c r="R1004" i="1" s="1"/>
  <c r="T1004" i="1" s="1"/>
  <c r="AA1003" i="1"/>
  <c r="Q1003" i="1"/>
  <c r="P1003" i="1"/>
  <c r="O1003" i="1"/>
  <c r="K1003" i="1"/>
  <c r="J1003" i="1"/>
  <c r="I1003" i="1"/>
  <c r="H1003" i="1"/>
  <c r="G1003" i="1"/>
  <c r="F1003" i="1"/>
  <c r="N998" i="1"/>
  <c r="X998" i="1" s="1"/>
  <c r="Z998" i="1" s="1"/>
  <c r="M998" i="1"/>
  <c r="U998" i="1" s="1"/>
  <c r="W998" i="1" s="1"/>
  <c r="L998" i="1"/>
  <c r="R998" i="1" s="1"/>
  <c r="T998" i="1" s="1"/>
  <c r="AA997" i="1"/>
  <c r="Q997" i="1"/>
  <c r="P997" i="1"/>
  <c r="O997" i="1"/>
  <c r="K997" i="1"/>
  <c r="J997" i="1"/>
  <c r="I997" i="1"/>
  <c r="H997" i="1"/>
  <c r="G997" i="1"/>
  <c r="F997" i="1"/>
  <c r="N996" i="1"/>
  <c r="X996" i="1" s="1"/>
  <c r="Z996" i="1" s="1"/>
  <c r="M996" i="1"/>
  <c r="U996" i="1" s="1"/>
  <c r="W996" i="1" s="1"/>
  <c r="L996" i="1"/>
  <c r="R996" i="1" s="1"/>
  <c r="T996" i="1" s="1"/>
  <c r="AA995" i="1"/>
  <c r="Q995" i="1"/>
  <c r="P995" i="1"/>
  <c r="O995" i="1"/>
  <c r="K995" i="1"/>
  <c r="J995" i="1"/>
  <c r="I995" i="1"/>
  <c r="H995" i="1"/>
  <c r="G995" i="1"/>
  <c r="F995" i="1"/>
  <c r="N994" i="1"/>
  <c r="X994" i="1" s="1"/>
  <c r="Z994" i="1" s="1"/>
  <c r="M994" i="1"/>
  <c r="U994" i="1" s="1"/>
  <c r="W994" i="1" s="1"/>
  <c r="L994" i="1"/>
  <c r="R994" i="1" s="1"/>
  <c r="T994" i="1" s="1"/>
  <c r="AA993" i="1"/>
  <c r="Q993" i="1"/>
  <c r="P993" i="1"/>
  <c r="O993" i="1"/>
  <c r="K993" i="1"/>
  <c r="J993" i="1"/>
  <c r="I993" i="1"/>
  <c r="H993" i="1"/>
  <c r="G993" i="1"/>
  <c r="F993" i="1"/>
  <c r="N991" i="1"/>
  <c r="X991" i="1" s="1"/>
  <c r="Z991" i="1" s="1"/>
  <c r="M991" i="1"/>
  <c r="U991" i="1" s="1"/>
  <c r="W991" i="1" s="1"/>
  <c r="L991" i="1"/>
  <c r="R991" i="1" s="1"/>
  <c r="T991" i="1" s="1"/>
  <c r="AA990" i="1"/>
  <c r="Q990" i="1"/>
  <c r="P990" i="1"/>
  <c r="O990" i="1"/>
  <c r="K990" i="1"/>
  <c r="J990" i="1"/>
  <c r="I990" i="1"/>
  <c r="H990" i="1"/>
  <c r="G990" i="1"/>
  <c r="F990" i="1"/>
  <c r="N989" i="1"/>
  <c r="X989" i="1" s="1"/>
  <c r="Z989" i="1" s="1"/>
  <c r="M989" i="1"/>
  <c r="U989" i="1" s="1"/>
  <c r="W989" i="1" s="1"/>
  <c r="L989" i="1"/>
  <c r="R989" i="1" s="1"/>
  <c r="T989" i="1" s="1"/>
  <c r="AA988" i="1"/>
  <c r="Q988" i="1"/>
  <c r="P988" i="1"/>
  <c r="O988" i="1"/>
  <c r="K988" i="1"/>
  <c r="J988" i="1"/>
  <c r="I988" i="1"/>
  <c r="H988" i="1"/>
  <c r="G988" i="1"/>
  <c r="F988" i="1"/>
  <c r="X985" i="1"/>
  <c r="Z985" i="1" s="1"/>
  <c r="U985" i="1"/>
  <c r="W985" i="1" s="1"/>
  <c r="R985" i="1"/>
  <c r="T985" i="1" s="1"/>
  <c r="AA984" i="1"/>
  <c r="AA983" i="1" s="1"/>
  <c r="Q984" i="1"/>
  <c r="P984" i="1"/>
  <c r="O984" i="1"/>
  <c r="N982" i="1"/>
  <c r="X982" i="1" s="1"/>
  <c r="Z982" i="1" s="1"/>
  <c r="M982" i="1"/>
  <c r="U982" i="1" s="1"/>
  <c r="W982" i="1" s="1"/>
  <c r="L982" i="1"/>
  <c r="R982" i="1" s="1"/>
  <c r="T982" i="1" s="1"/>
  <c r="AA981" i="1"/>
  <c r="AA980" i="1" s="1"/>
  <c r="Q981" i="1"/>
  <c r="Q980" i="1" s="1"/>
  <c r="P981" i="1"/>
  <c r="P980" i="1" s="1"/>
  <c r="O981" i="1"/>
  <c r="O980" i="1" s="1"/>
  <c r="K981" i="1"/>
  <c r="K980" i="1" s="1"/>
  <c r="J981" i="1"/>
  <c r="I981" i="1"/>
  <c r="H981" i="1"/>
  <c r="G981" i="1"/>
  <c r="G980" i="1" s="1"/>
  <c r="F981" i="1"/>
  <c r="F980" i="1" s="1"/>
  <c r="O979" i="1"/>
  <c r="O978" i="1" s="1"/>
  <c r="O977" i="1" s="1"/>
  <c r="N979" i="1"/>
  <c r="X979" i="1" s="1"/>
  <c r="Z979" i="1" s="1"/>
  <c r="M979" i="1"/>
  <c r="U979" i="1" s="1"/>
  <c r="W979" i="1" s="1"/>
  <c r="L979" i="1"/>
  <c r="AA978" i="1"/>
  <c r="AA977" i="1" s="1"/>
  <c r="Q978" i="1"/>
  <c r="Q977" i="1" s="1"/>
  <c r="P978" i="1"/>
  <c r="P977" i="1" s="1"/>
  <c r="K978" i="1"/>
  <c r="K977" i="1" s="1"/>
  <c r="J978" i="1"/>
  <c r="J977" i="1" s="1"/>
  <c r="I978" i="1"/>
  <c r="H978" i="1"/>
  <c r="G978" i="1"/>
  <c r="F978" i="1"/>
  <c r="F977" i="1" s="1"/>
  <c r="H977" i="1"/>
  <c r="N976" i="1"/>
  <c r="X976" i="1" s="1"/>
  <c r="Z976" i="1" s="1"/>
  <c r="M976" i="1"/>
  <c r="U976" i="1" s="1"/>
  <c r="W976" i="1" s="1"/>
  <c r="L976" i="1"/>
  <c r="R976" i="1" s="1"/>
  <c r="T976" i="1" s="1"/>
  <c r="AA975" i="1"/>
  <c r="AA974" i="1" s="1"/>
  <c r="Q975" i="1"/>
  <c r="Q974" i="1" s="1"/>
  <c r="P975" i="1"/>
  <c r="P974" i="1" s="1"/>
  <c r="O975" i="1"/>
  <c r="O974" i="1" s="1"/>
  <c r="K975" i="1"/>
  <c r="K974" i="1" s="1"/>
  <c r="J975" i="1"/>
  <c r="I975" i="1"/>
  <c r="I974" i="1" s="1"/>
  <c r="H975" i="1"/>
  <c r="G975" i="1"/>
  <c r="G974" i="1" s="1"/>
  <c r="F975" i="1"/>
  <c r="N973" i="1"/>
  <c r="X973" i="1" s="1"/>
  <c r="Z973" i="1" s="1"/>
  <c r="M973" i="1"/>
  <c r="U973" i="1" s="1"/>
  <c r="W973" i="1" s="1"/>
  <c r="L973" i="1"/>
  <c r="R973" i="1" s="1"/>
  <c r="T973" i="1" s="1"/>
  <c r="AA972" i="1"/>
  <c r="AA971" i="1" s="1"/>
  <c r="Q972" i="1"/>
  <c r="Q971" i="1" s="1"/>
  <c r="P972" i="1"/>
  <c r="P971" i="1" s="1"/>
  <c r="O972" i="1"/>
  <c r="O971" i="1" s="1"/>
  <c r="K972" i="1"/>
  <c r="K971" i="1" s="1"/>
  <c r="J972" i="1"/>
  <c r="J971" i="1" s="1"/>
  <c r="I972" i="1"/>
  <c r="I971" i="1" s="1"/>
  <c r="H972" i="1"/>
  <c r="G972" i="1"/>
  <c r="G971" i="1" s="1"/>
  <c r="F972" i="1"/>
  <c r="N970" i="1"/>
  <c r="X970" i="1" s="1"/>
  <c r="Z970" i="1" s="1"/>
  <c r="M970" i="1"/>
  <c r="U970" i="1" s="1"/>
  <c r="W970" i="1" s="1"/>
  <c r="L970" i="1"/>
  <c r="R970" i="1" s="1"/>
  <c r="T970" i="1" s="1"/>
  <c r="AA969" i="1"/>
  <c r="AA968" i="1" s="1"/>
  <c r="Q969" i="1"/>
  <c r="Q968" i="1" s="1"/>
  <c r="P969" i="1"/>
  <c r="O969" i="1"/>
  <c r="O968" i="1" s="1"/>
  <c r="K969" i="1"/>
  <c r="K968" i="1" s="1"/>
  <c r="J969" i="1"/>
  <c r="I969" i="1"/>
  <c r="I968" i="1" s="1"/>
  <c r="H969" i="1"/>
  <c r="H968" i="1" s="1"/>
  <c r="G969" i="1"/>
  <c r="G968" i="1" s="1"/>
  <c r="F969" i="1"/>
  <c r="P968" i="1"/>
  <c r="N967" i="1"/>
  <c r="X967" i="1" s="1"/>
  <c r="Z967" i="1" s="1"/>
  <c r="M967" i="1"/>
  <c r="U967" i="1" s="1"/>
  <c r="W967" i="1" s="1"/>
  <c r="L967" i="1"/>
  <c r="R967" i="1" s="1"/>
  <c r="T967" i="1" s="1"/>
  <c r="AA966" i="1"/>
  <c r="AA965" i="1" s="1"/>
  <c r="Q966" i="1"/>
  <c r="Q965" i="1" s="1"/>
  <c r="P966" i="1"/>
  <c r="P965" i="1" s="1"/>
  <c r="O966" i="1"/>
  <c r="O965" i="1" s="1"/>
  <c r="K966" i="1"/>
  <c r="K965" i="1" s="1"/>
  <c r="J966" i="1"/>
  <c r="J965" i="1" s="1"/>
  <c r="I966" i="1"/>
  <c r="I965" i="1" s="1"/>
  <c r="H966" i="1"/>
  <c r="G966" i="1"/>
  <c r="G965" i="1" s="1"/>
  <c r="F966" i="1"/>
  <c r="N963" i="1"/>
  <c r="X963" i="1" s="1"/>
  <c r="Z963" i="1" s="1"/>
  <c r="M963" i="1"/>
  <c r="U963" i="1" s="1"/>
  <c r="W963" i="1" s="1"/>
  <c r="L963" i="1"/>
  <c r="R963" i="1" s="1"/>
  <c r="T963" i="1" s="1"/>
  <c r="AA962" i="1"/>
  <c r="AA961" i="1" s="1"/>
  <c r="Q962" i="1"/>
  <c r="Q961" i="1" s="1"/>
  <c r="P962" i="1"/>
  <c r="P961" i="1" s="1"/>
  <c r="O962" i="1"/>
  <c r="O961" i="1" s="1"/>
  <c r="K962" i="1"/>
  <c r="K961" i="1" s="1"/>
  <c r="J962" i="1"/>
  <c r="I962" i="1"/>
  <c r="I961" i="1" s="1"/>
  <c r="H962" i="1"/>
  <c r="H961" i="1" s="1"/>
  <c r="G962" i="1"/>
  <c r="G961" i="1" s="1"/>
  <c r="F962" i="1"/>
  <c r="N960" i="1"/>
  <c r="X960" i="1" s="1"/>
  <c r="Z960" i="1" s="1"/>
  <c r="M960" i="1"/>
  <c r="U960" i="1" s="1"/>
  <c r="W960" i="1" s="1"/>
  <c r="L960" i="1"/>
  <c r="R960" i="1" s="1"/>
  <c r="T960" i="1" s="1"/>
  <c r="AA959" i="1"/>
  <c r="AA958" i="1" s="1"/>
  <c r="Q959" i="1"/>
  <c r="Q958" i="1" s="1"/>
  <c r="P959" i="1"/>
  <c r="P958" i="1" s="1"/>
  <c r="O959" i="1"/>
  <c r="O958" i="1" s="1"/>
  <c r="K959" i="1"/>
  <c r="N959" i="1" s="1"/>
  <c r="J959" i="1"/>
  <c r="M959" i="1" s="1"/>
  <c r="I959" i="1"/>
  <c r="N957" i="1"/>
  <c r="X957" i="1" s="1"/>
  <c r="Z957" i="1" s="1"/>
  <c r="M957" i="1"/>
  <c r="U957" i="1" s="1"/>
  <c r="W957" i="1" s="1"/>
  <c r="L957" i="1"/>
  <c r="R957" i="1" s="1"/>
  <c r="T957" i="1" s="1"/>
  <c r="AA956" i="1"/>
  <c r="AA955" i="1" s="1"/>
  <c r="Q956" i="1"/>
  <c r="Q955" i="1" s="1"/>
  <c r="P956" i="1"/>
  <c r="P955" i="1" s="1"/>
  <c r="O956" i="1"/>
  <c r="O955" i="1" s="1"/>
  <c r="K956" i="1"/>
  <c r="K955" i="1" s="1"/>
  <c r="J956" i="1"/>
  <c r="J955" i="1" s="1"/>
  <c r="I956" i="1"/>
  <c r="I955" i="1" s="1"/>
  <c r="H956" i="1"/>
  <c r="G956" i="1"/>
  <c r="G955" i="1" s="1"/>
  <c r="F956" i="1"/>
  <c r="X954" i="1"/>
  <c r="Z954" i="1" s="1"/>
  <c r="U954" i="1"/>
  <c r="W954" i="1" s="1"/>
  <c r="R954" i="1"/>
  <c r="T954" i="1" s="1"/>
  <c r="AA953" i="1"/>
  <c r="Q953" i="1"/>
  <c r="X953" i="1" s="1"/>
  <c r="P953" i="1"/>
  <c r="U953" i="1" s="1"/>
  <c r="O953" i="1"/>
  <c r="AA952" i="1"/>
  <c r="Q952" i="1"/>
  <c r="X952" i="1" s="1"/>
  <c r="N951" i="1"/>
  <c r="X951" i="1" s="1"/>
  <c r="Z951" i="1" s="1"/>
  <c r="M951" i="1"/>
  <c r="U951" i="1" s="1"/>
  <c r="W951" i="1" s="1"/>
  <c r="L951" i="1"/>
  <c r="R951" i="1" s="1"/>
  <c r="T951" i="1" s="1"/>
  <c r="AA950" i="1"/>
  <c r="AA949" i="1" s="1"/>
  <c r="Q950" i="1"/>
  <c r="Q949" i="1" s="1"/>
  <c r="P950" i="1"/>
  <c r="P949" i="1" s="1"/>
  <c r="O950" i="1"/>
  <c r="O949" i="1" s="1"/>
  <c r="K950" i="1"/>
  <c r="J950" i="1"/>
  <c r="J949" i="1" s="1"/>
  <c r="I950" i="1"/>
  <c r="I949" i="1" s="1"/>
  <c r="H950" i="1"/>
  <c r="H949" i="1" s="1"/>
  <c r="G950" i="1"/>
  <c r="F950" i="1"/>
  <c r="O948" i="1"/>
  <c r="O947" i="1" s="1"/>
  <c r="O946" i="1" s="1"/>
  <c r="N948" i="1"/>
  <c r="X948" i="1" s="1"/>
  <c r="Z948" i="1" s="1"/>
  <c r="M948" i="1"/>
  <c r="U948" i="1" s="1"/>
  <c r="W948" i="1" s="1"/>
  <c r="L948" i="1"/>
  <c r="AA947" i="1"/>
  <c r="AA946" i="1" s="1"/>
  <c r="Q947" i="1"/>
  <c r="Q946" i="1" s="1"/>
  <c r="P947" i="1"/>
  <c r="P946" i="1" s="1"/>
  <c r="K947" i="1"/>
  <c r="K946" i="1" s="1"/>
  <c r="J947" i="1"/>
  <c r="I947" i="1"/>
  <c r="I946" i="1" s="1"/>
  <c r="H947" i="1"/>
  <c r="H946" i="1" s="1"/>
  <c r="G947" i="1"/>
  <c r="G946" i="1" s="1"/>
  <c r="F947" i="1"/>
  <c r="N945" i="1"/>
  <c r="X945" i="1" s="1"/>
  <c r="Z945" i="1" s="1"/>
  <c r="M945" i="1"/>
  <c r="U945" i="1" s="1"/>
  <c r="W945" i="1" s="1"/>
  <c r="L945" i="1"/>
  <c r="R945" i="1" s="1"/>
  <c r="T945" i="1" s="1"/>
  <c r="AA944" i="1"/>
  <c r="AA943" i="1" s="1"/>
  <c r="Q944" i="1"/>
  <c r="Q943" i="1" s="1"/>
  <c r="P944" i="1"/>
  <c r="P943" i="1" s="1"/>
  <c r="O944" i="1"/>
  <c r="O943" i="1" s="1"/>
  <c r="K944" i="1"/>
  <c r="K943" i="1" s="1"/>
  <c r="J944" i="1"/>
  <c r="J943" i="1" s="1"/>
  <c r="I944" i="1"/>
  <c r="I943" i="1" s="1"/>
  <c r="H944" i="1"/>
  <c r="H943" i="1" s="1"/>
  <c r="G944" i="1"/>
  <c r="F944" i="1"/>
  <c r="F943" i="1" s="1"/>
  <c r="N942" i="1"/>
  <c r="X942" i="1" s="1"/>
  <c r="Z942" i="1" s="1"/>
  <c r="M942" i="1"/>
  <c r="U942" i="1" s="1"/>
  <c r="W942" i="1" s="1"/>
  <c r="L942" i="1"/>
  <c r="R942" i="1" s="1"/>
  <c r="T942" i="1" s="1"/>
  <c r="AA941" i="1"/>
  <c r="AA940" i="1" s="1"/>
  <c r="Q941" i="1"/>
  <c r="Q940" i="1" s="1"/>
  <c r="P941" i="1"/>
  <c r="O941" i="1"/>
  <c r="K941" i="1"/>
  <c r="J941" i="1"/>
  <c r="I941" i="1"/>
  <c r="I940" i="1" s="1"/>
  <c r="H941" i="1"/>
  <c r="G941" i="1"/>
  <c r="G940" i="1" s="1"/>
  <c r="F941" i="1"/>
  <c r="F940" i="1" s="1"/>
  <c r="P940" i="1"/>
  <c r="O940" i="1"/>
  <c r="K940" i="1"/>
  <c r="N939" i="1"/>
  <c r="X939" i="1" s="1"/>
  <c r="Z939" i="1" s="1"/>
  <c r="M939" i="1"/>
  <c r="U939" i="1" s="1"/>
  <c r="W939" i="1" s="1"/>
  <c r="L939" i="1"/>
  <c r="R939" i="1" s="1"/>
  <c r="T939" i="1" s="1"/>
  <c r="AA938" i="1"/>
  <c r="AA937" i="1" s="1"/>
  <c r="Q938" i="1"/>
  <c r="Q937" i="1" s="1"/>
  <c r="P938" i="1"/>
  <c r="P937" i="1" s="1"/>
  <c r="O938" i="1"/>
  <c r="O937" i="1" s="1"/>
  <c r="K938" i="1"/>
  <c r="K937" i="1" s="1"/>
  <c r="J938" i="1"/>
  <c r="J937" i="1" s="1"/>
  <c r="I938" i="1"/>
  <c r="I937" i="1" s="1"/>
  <c r="H938" i="1"/>
  <c r="H937" i="1" s="1"/>
  <c r="G938" i="1"/>
  <c r="F938" i="1"/>
  <c r="N936" i="1"/>
  <c r="X936" i="1" s="1"/>
  <c r="Z936" i="1" s="1"/>
  <c r="M936" i="1"/>
  <c r="U936" i="1" s="1"/>
  <c r="W936" i="1" s="1"/>
  <c r="L936" i="1"/>
  <c r="R936" i="1" s="1"/>
  <c r="T936" i="1" s="1"/>
  <c r="AA935" i="1"/>
  <c r="AA934" i="1" s="1"/>
  <c r="Q935" i="1"/>
  <c r="Q934" i="1" s="1"/>
  <c r="P935" i="1"/>
  <c r="O935" i="1"/>
  <c r="O934" i="1" s="1"/>
  <c r="K935" i="1"/>
  <c r="K934" i="1" s="1"/>
  <c r="J935" i="1"/>
  <c r="J934" i="1" s="1"/>
  <c r="I935" i="1"/>
  <c r="I934" i="1" s="1"/>
  <c r="H935" i="1"/>
  <c r="G935" i="1"/>
  <c r="G934" i="1" s="1"/>
  <c r="F935" i="1"/>
  <c r="F934" i="1" s="1"/>
  <c r="P934" i="1"/>
  <c r="H934" i="1"/>
  <c r="N933" i="1"/>
  <c r="X933" i="1" s="1"/>
  <c r="Z933" i="1" s="1"/>
  <c r="M933" i="1"/>
  <c r="U933" i="1" s="1"/>
  <c r="W933" i="1" s="1"/>
  <c r="L933" i="1"/>
  <c r="R933" i="1" s="1"/>
  <c r="T933" i="1" s="1"/>
  <c r="AA932" i="1"/>
  <c r="Q932" i="1"/>
  <c r="P932" i="1"/>
  <c r="O932" i="1"/>
  <c r="K932" i="1"/>
  <c r="J932" i="1"/>
  <c r="I932" i="1"/>
  <c r="H932" i="1"/>
  <c r="G932" i="1"/>
  <c r="F932" i="1"/>
  <c r="N931" i="1"/>
  <c r="X931" i="1" s="1"/>
  <c r="Z931" i="1" s="1"/>
  <c r="M931" i="1"/>
  <c r="U931" i="1" s="1"/>
  <c r="W931" i="1" s="1"/>
  <c r="L931" i="1"/>
  <c r="R931" i="1" s="1"/>
  <c r="T931" i="1" s="1"/>
  <c r="AA930" i="1"/>
  <c r="Q930" i="1"/>
  <c r="P930" i="1"/>
  <c r="O930" i="1"/>
  <c r="K930" i="1"/>
  <c r="J930" i="1"/>
  <c r="I930" i="1"/>
  <c r="H930" i="1"/>
  <c r="G930" i="1"/>
  <c r="F930" i="1"/>
  <c r="N927" i="1"/>
  <c r="X927" i="1" s="1"/>
  <c r="Z927" i="1" s="1"/>
  <c r="M927" i="1"/>
  <c r="U927" i="1" s="1"/>
  <c r="W927" i="1" s="1"/>
  <c r="F927" i="1"/>
  <c r="F926" i="1" s="1"/>
  <c r="F925" i="1" s="1"/>
  <c r="AA926" i="1"/>
  <c r="AA925" i="1" s="1"/>
  <c r="Q926" i="1"/>
  <c r="Q925" i="1" s="1"/>
  <c r="P926" i="1"/>
  <c r="P925" i="1" s="1"/>
  <c r="O926" i="1"/>
  <c r="O925" i="1" s="1"/>
  <c r="K926" i="1"/>
  <c r="K925" i="1" s="1"/>
  <c r="J926" i="1"/>
  <c r="J925" i="1" s="1"/>
  <c r="I926" i="1"/>
  <c r="H926" i="1"/>
  <c r="H925" i="1" s="1"/>
  <c r="G926" i="1"/>
  <c r="N924" i="1"/>
  <c r="X924" i="1" s="1"/>
  <c r="Z924" i="1" s="1"/>
  <c r="M924" i="1"/>
  <c r="U924" i="1" s="1"/>
  <c r="W924" i="1" s="1"/>
  <c r="F924" i="1"/>
  <c r="L924" i="1" s="1"/>
  <c r="R924" i="1" s="1"/>
  <c r="T924" i="1" s="1"/>
  <c r="AA923" i="1"/>
  <c r="AA922" i="1" s="1"/>
  <c r="Q923" i="1"/>
  <c r="Q922" i="1" s="1"/>
  <c r="P923" i="1"/>
  <c r="P922" i="1" s="1"/>
  <c r="O923" i="1"/>
  <c r="O922" i="1" s="1"/>
  <c r="K923" i="1"/>
  <c r="K922" i="1" s="1"/>
  <c r="J923" i="1"/>
  <c r="J922" i="1" s="1"/>
  <c r="I923" i="1"/>
  <c r="I922" i="1" s="1"/>
  <c r="H923" i="1"/>
  <c r="G923" i="1"/>
  <c r="G922" i="1" s="1"/>
  <c r="N921" i="1"/>
  <c r="X921" i="1" s="1"/>
  <c r="Z921" i="1" s="1"/>
  <c r="M921" i="1"/>
  <c r="U921" i="1" s="1"/>
  <c r="W921" i="1" s="1"/>
  <c r="L921" i="1"/>
  <c r="R921" i="1" s="1"/>
  <c r="T921" i="1" s="1"/>
  <c r="AA920" i="1"/>
  <c r="AA919" i="1" s="1"/>
  <c r="Q920" i="1"/>
  <c r="Q919" i="1" s="1"/>
  <c r="P920" i="1"/>
  <c r="O920" i="1"/>
  <c r="O919" i="1" s="1"/>
  <c r="K920" i="1"/>
  <c r="K919" i="1" s="1"/>
  <c r="J920" i="1"/>
  <c r="I920" i="1"/>
  <c r="I919" i="1" s="1"/>
  <c r="H920" i="1"/>
  <c r="G920" i="1"/>
  <c r="G919" i="1" s="1"/>
  <c r="F920" i="1"/>
  <c r="P919" i="1"/>
  <c r="N918" i="1"/>
  <c r="X918" i="1" s="1"/>
  <c r="Z918" i="1" s="1"/>
  <c r="M918" i="1"/>
  <c r="U918" i="1" s="1"/>
  <c r="W918" i="1" s="1"/>
  <c r="L918" i="1"/>
  <c r="R918" i="1" s="1"/>
  <c r="T918" i="1" s="1"/>
  <c r="AA917" i="1"/>
  <c r="AA916" i="1" s="1"/>
  <c r="Q917" i="1"/>
  <c r="Q916" i="1" s="1"/>
  <c r="P917" i="1"/>
  <c r="O917" i="1"/>
  <c r="O916" i="1" s="1"/>
  <c r="K917" i="1"/>
  <c r="K916" i="1" s="1"/>
  <c r="J917" i="1"/>
  <c r="J916" i="1" s="1"/>
  <c r="I917" i="1"/>
  <c r="I916" i="1" s="1"/>
  <c r="H917" i="1"/>
  <c r="G917" i="1"/>
  <c r="G916" i="1" s="1"/>
  <c r="F917" i="1"/>
  <c r="P916" i="1"/>
  <c r="N914" i="1"/>
  <c r="X914" i="1" s="1"/>
  <c r="Z914" i="1" s="1"/>
  <c r="M914" i="1"/>
  <c r="U914" i="1" s="1"/>
  <c r="W914" i="1" s="1"/>
  <c r="L914" i="1"/>
  <c r="R914" i="1" s="1"/>
  <c r="T914" i="1" s="1"/>
  <c r="AA913" i="1"/>
  <c r="Q913" i="1"/>
  <c r="P913" i="1"/>
  <c r="O913" i="1"/>
  <c r="K913" i="1"/>
  <c r="J913" i="1"/>
  <c r="I913" i="1"/>
  <c r="H913" i="1"/>
  <c r="G913" i="1"/>
  <c r="F913" i="1"/>
  <c r="N912" i="1"/>
  <c r="X912" i="1" s="1"/>
  <c r="Z912" i="1" s="1"/>
  <c r="M912" i="1"/>
  <c r="U912" i="1" s="1"/>
  <c r="W912" i="1" s="1"/>
  <c r="L912" i="1"/>
  <c r="R912" i="1" s="1"/>
  <c r="T912" i="1" s="1"/>
  <c r="AA911" i="1"/>
  <c r="Q911" i="1"/>
  <c r="P911" i="1"/>
  <c r="O911" i="1"/>
  <c r="K911" i="1"/>
  <c r="J911" i="1"/>
  <c r="I911" i="1"/>
  <c r="H911" i="1"/>
  <c r="G911" i="1"/>
  <c r="F911" i="1"/>
  <c r="N910" i="1"/>
  <c r="X910" i="1" s="1"/>
  <c r="Z910" i="1" s="1"/>
  <c r="M910" i="1"/>
  <c r="U910" i="1" s="1"/>
  <c r="W910" i="1" s="1"/>
  <c r="L910" i="1"/>
  <c r="R910" i="1" s="1"/>
  <c r="T910" i="1" s="1"/>
  <c r="AA909" i="1"/>
  <c r="Q909" i="1"/>
  <c r="P909" i="1"/>
  <c r="O909" i="1"/>
  <c r="K909" i="1"/>
  <c r="J909" i="1"/>
  <c r="I909" i="1"/>
  <c r="H909" i="1"/>
  <c r="G909" i="1"/>
  <c r="F909" i="1"/>
  <c r="N907" i="1"/>
  <c r="X907" i="1" s="1"/>
  <c r="Z907" i="1" s="1"/>
  <c r="M907" i="1"/>
  <c r="U907" i="1" s="1"/>
  <c r="W907" i="1" s="1"/>
  <c r="L907" i="1"/>
  <c r="R907" i="1" s="1"/>
  <c r="T907" i="1" s="1"/>
  <c r="AA906" i="1"/>
  <c r="AA905" i="1" s="1"/>
  <c r="Q906" i="1"/>
  <c r="Q905" i="1" s="1"/>
  <c r="P906" i="1"/>
  <c r="P905" i="1" s="1"/>
  <c r="O906" i="1"/>
  <c r="O905" i="1" s="1"/>
  <c r="K906" i="1"/>
  <c r="K905" i="1" s="1"/>
  <c r="J906" i="1"/>
  <c r="J905" i="1" s="1"/>
  <c r="I906" i="1"/>
  <c r="I905" i="1" s="1"/>
  <c r="H906" i="1"/>
  <c r="H905" i="1" s="1"/>
  <c r="G906" i="1"/>
  <c r="G905" i="1" s="1"/>
  <c r="F906" i="1"/>
  <c r="N904" i="1"/>
  <c r="X904" i="1" s="1"/>
  <c r="Z904" i="1" s="1"/>
  <c r="M904" i="1"/>
  <c r="U904" i="1" s="1"/>
  <c r="W904" i="1" s="1"/>
  <c r="L904" i="1"/>
  <c r="R904" i="1" s="1"/>
  <c r="T904" i="1" s="1"/>
  <c r="AA903" i="1"/>
  <c r="AA902" i="1" s="1"/>
  <c r="Q903" i="1"/>
  <c r="Q902" i="1" s="1"/>
  <c r="P903" i="1"/>
  <c r="O903" i="1"/>
  <c r="O902" i="1" s="1"/>
  <c r="K903" i="1"/>
  <c r="K902" i="1" s="1"/>
  <c r="J903" i="1"/>
  <c r="J902" i="1" s="1"/>
  <c r="I903" i="1"/>
  <c r="I902" i="1" s="1"/>
  <c r="H903" i="1"/>
  <c r="G903" i="1"/>
  <c r="G902" i="1" s="1"/>
  <c r="F903" i="1"/>
  <c r="F902" i="1" s="1"/>
  <c r="P902" i="1"/>
  <c r="N901" i="1"/>
  <c r="X901" i="1" s="1"/>
  <c r="Z901" i="1" s="1"/>
  <c r="M901" i="1"/>
  <c r="U901" i="1" s="1"/>
  <c r="W901" i="1" s="1"/>
  <c r="L901" i="1"/>
  <c r="R901" i="1" s="1"/>
  <c r="T901" i="1" s="1"/>
  <c r="AA900" i="1"/>
  <c r="Q900" i="1"/>
  <c r="P900" i="1"/>
  <c r="O900" i="1"/>
  <c r="K900" i="1"/>
  <c r="J900" i="1"/>
  <c r="I900" i="1"/>
  <c r="H900" i="1"/>
  <c r="G900" i="1"/>
  <c r="F900" i="1"/>
  <c r="O899" i="1"/>
  <c r="O898" i="1" s="1"/>
  <c r="N899" i="1"/>
  <c r="X899" i="1" s="1"/>
  <c r="Z899" i="1" s="1"/>
  <c r="M899" i="1"/>
  <c r="U899" i="1" s="1"/>
  <c r="W899" i="1" s="1"/>
  <c r="L899" i="1"/>
  <c r="AA898" i="1"/>
  <c r="Q898" i="1"/>
  <c r="P898" i="1"/>
  <c r="K898" i="1"/>
  <c r="J898" i="1"/>
  <c r="I898" i="1"/>
  <c r="H898" i="1"/>
  <c r="G898" i="1"/>
  <c r="F898" i="1"/>
  <c r="O896" i="1"/>
  <c r="O895" i="1" s="1"/>
  <c r="O894" i="1" s="1"/>
  <c r="N896" i="1"/>
  <c r="X896" i="1" s="1"/>
  <c r="Z896" i="1" s="1"/>
  <c r="M896" i="1"/>
  <c r="U896" i="1" s="1"/>
  <c r="W896" i="1" s="1"/>
  <c r="L896" i="1"/>
  <c r="AA895" i="1"/>
  <c r="AA894" i="1" s="1"/>
  <c r="Q895" i="1"/>
  <c r="Q894" i="1" s="1"/>
  <c r="P895" i="1"/>
  <c r="P894" i="1" s="1"/>
  <c r="K895" i="1"/>
  <c r="K894" i="1" s="1"/>
  <c r="J895" i="1"/>
  <c r="I895" i="1"/>
  <c r="I894" i="1" s="1"/>
  <c r="H895" i="1"/>
  <c r="G895" i="1"/>
  <c r="G894" i="1" s="1"/>
  <c r="F895" i="1"/>
  <c r="O893" i="1"/>
  <c r="O892" i="1" s="1"/>
  <c r="O891" i="1" s="1"/>
  <c r="N893" i="1"/>
  <c r="X893" i="1" s="1"/>
  <c r="Z893" i="1" s="1"/>
  <c r="M893" i="1"/>
  <c r="U893" i="1" s="1"/>
  <c r="W893" i="1" s="1"/>
  <c r="L893" i="1"/>
  <c r="AA892" i="1"/>
  <c r="AA891" i="1" s="1"/>
  <c r="Q892" i="1"/>
  <c r="Q891" i="1" s="1"/>
  <c r="P892" i="1"/>
  <c r="P891" i="1" s="1"/>
  <c r="K892" i="1"/>
  <c r="K891" i="1" s="1"/>
  <c r="J892" i="1"/>
  <c r="J891" i="1" s="1"/>
  <c r="I892" i="1"/>
  <c r="I891" i="1" s="1"/>
  <c r="H892" i="1"/>
  <c r="H891" i="1" s="1"/>
  <c r="G892" i="1"/>
  <c r="F892" i="1"/>
  <c r="N890" i="1"/>
  <c r="X890" i="1" s="1"/>
  <c r="Z890" i="1" s="1"/>
  <c r="M890" i="1"/>
  <c r="U890" i="1" s="1"/>
  <c r="W890" i="1" s="1"/>
  <c r="L890" i="1"/>
  <c r="R890" i="1" s="1"/>
  <c r="T890" i="1" s="1"/>
  <c r="AA889" i="1"/>
  <c r="AA888" i="1" s="1"/>
  <c r="Q889" i="1"/>
  <c r="Q888" i="1" s="1"/>
  <c r="P889" i="1"/>
  <c r="P888" i="1" s="1"/>
  <c r="O889" i="1"/>
  <c r="O888" i="1" s="1"/>
  <c r="K889" i="1"/>
  <c r="J889" i="1"/>
  <c r="J888" i="1" s="1"/>
  <c r="I889" i="1"/>
  <c r="I888" i="1" s="1"/>
  <c r="H889" i="1"/>
  <c r="H888" i="1" s="1"/>
  <c r="G889" i="1"/>
  <c r="G888" i="1" s="1"/>
  <c r="F889" i="1"/>
  <c r="F888" i="1" s="1"/>
  <c r="N885" i="1"/>
  <c r="X885" i="1" s="1"/>
  <c r="Z885" i="1" s="1"/>
  <c r="M885" i="1"/>
  <c r="U885" i="1" s="1"/>
  <c r="W885" i="1" s="1"/>
  <c r="L885" i="1"/>
  <c r="R885" i="1" s="1"/>
  <c r="T885" i="1" s="1"/>
  <c r="AA884" i="1"/>
  <c r="Q884" i="1"/>
  <c r="P884" i="1"/>
  <c r="O884" i="1"/>
  <c r="K884" i="1"/>
  <c r="J884" i="1"/>
  <c r="I884" i="1"/>
  <c r="H884" i="1"/>
  <c r="G884" i="1"/>
  <c r="F884" i="1"/>
  <c r="N883" i="1"/>
  <c r="X883" i="1" s="1"/>
  <c r="Z883" i="1" s="1"/>
  <c r="M883" i="1"/>
  <c r="U883" i="1" s="1"/>
  <c r="W883" i="1" s="1"/>
  <c r="L883" i="1"/>
  <c r="R883" i="1" s="1"/>
  <c r="T883" i="1" s="1"/>
  <c r="AA882" i="1"/>
  <c r="Q882" i="1"/>
  <c r="P882" i="1"/>
  <c r="O882" i="1"/>
  <c r="K882" i="1"/>
  <c r="J882" i="1"/>
  <c r="I882" i="1"/>
  <c r="H882" i="1"/>
  <c r="G882" i="1"/>
  <c r="F882" i="1"/>
  <c r="Q879" i="1"/>
  <c r="Q878" i="1" s="1"/>
  <c r="Q877" i="1" s="1"/>
  <c r="Q876" i="1" s="1"/>
  <c r="N879" i="1"/>
  <c r="M879" i="1"/>
  <c r="U879" i="1" s="1"/>
  <c r="W879" i="1" s="1"/>
  <c r="L879" i="1"/>
  <c r="R879" i="1" s="1"/>
  <c r="T879" i="1" s="1"/>
  <c r="AA878" i="1"/>
  <c r="AA877" i="1" s="1"/>
  <c r="AA876" i="1" s="1"/>
  <c r="P878" i="1"/>
  <c r="P877" i="1" s="1"/>
  <c r="P876" i="1" s="1"/>
  <c r="O878" i="1"/>
  <c r="O877" i="1" s="1"/>
  <c r="O876" i="1" s="1"/>
  <c r="K878" i="1"/>
  <c r="K877" i="1" s="1"/>
  <c r="K876" i="1" s="1"/>
  <c r="J878" i="1"/>
  <c r="I878" i="1"/>
  <c r="I877" i="1" s="1"/>
  <c r="I876" i="1" s="1"/>
  <c r="H878" i="1"/>
  <c r="H877" i="1" s="1"/>
  <c r="G878" i="1"/>
  <c r="G877" i="1" s="1"/>
  <c r="G876" i="1" s="1"/>
  <c r="F878" i="1"/>
  <c r="F877" i="1" s="1"/>
  <c r="F876" i="1" s="1"/>
  <c r="N875" i="1"/>
  <c r="X875" i="1" s="1"/>
  <c r="Z875" i="1" s="1"/>
  <c r="M875" i="1"/>
  <c r="U875" i="1" s="1"/>
  <c r="W875" i="1" s="1"/>
  <c r="L875" i="1"/>
  <c r="R875" i="1" s="1"/>
  <c r="T875" i="1" s="1"/>
  <c r="AA874" i="1"/>
  <c r="AA873" i="1" s="1"/>
  <c r="AA872" i="1" s="1"/>
  <c r="Q874" i="1"/>
  <c r="Q873" i="1" s="1"/>
  <c r="Q872" i="1" s="1"/>
  <c r="P874" i="1"/>
  <c r="P873" i="1" s="1"/>
  <c r="P872" i="1" s="1"/>
  <c r="O874" i="1"/>
  <c r="O873" i="1" s="1"/>
  <c r="O872" i="1" s="1"/>
  <c r="K874" i="1"/>
  <c r="K873" i="1" s="1"/>
  <c r="K872" i="1" s="1"/>
  <c r="J874" i="1"/>
  <c r="J873" i="1" s="1"/>
  <c r="J872" i="1" s="1"/>
  <c r="I874" i="1"/>
  <c r="I873" i="1" s="1"/>
  <c r="I872" i="1" s="1"/>
  <c r="H874" i="1"/>
  <c r="H873" i="1" s="1"/>
  <c r="H872" i="1" s="1"/>
  <c r="G874" i="1"/>
  <c r="F874" i="1"/>
  <c r="X868" i="1"/>
  <c r="Z868" i="1" s="1"/>
  <c r="U868" i="1"/>
  <c r="W868" i="1" s="1"/>
  <c r="R868" i="1"/>
  <c r="T868" i="1" s="1"/>
  <c r="AA867" i="1"/>
  <c r="AA864" i="1" s="1"/>
  <c r="Q867" i="1"/>
  <c r="P867" i="1"/>
  <c r="O867" i="1"/>
  <c r="X863" i="1"/>
  <c r="Z863" i="1" s="1"/>
  <c r="U863" i="1"/>
  <c r="W863" i="1" s="1"/>
  <c r="O863" i="1"/>
  <c r="R863" i="1" s="1"/>
  <c r="T863" i="1" s="1"/>
  <c r="AA862" i="1"/>
  <c r="Q862" i="1"/>
  <c r="P862" i="1"/>
  <c r="U862" i="1" s="1"/>
  <c r="O862" i="1"/>
  <c r="R862" i="1" s="1"/>
  <c r="T862" i="1" s="1"/>
  <c r="X861" i="1"/>
  <c r="Z861" i="1" s="1"/>
  <c r="U861" i="1"/>
  <c r="W861" i="1" s="1"/>
  <c r="O861" i="1"/>
  <c r="R861" i="1" s="1"/>
  <c r="T861" i="1" s="1"/>
  <c r="AA860" i="1"/>
  <c r="Q860" i="1"/>
  <c r="X860" i="1" s="1"/>
  <c r="Z860" i="1" s="1"/>
  <c r="P860" i="1"/>
  <c r="U860" i="1" s="1"/>
  <c r="W860" i="1" s="1"/>
  <c r="O860" i="1"/>
  <c r="R860" i="1" s="1"/>
  <c r="T860" i="1" s="1"/>
  <c r="X858" i="1"/>
  <c r="Z858" i="1" s="1"/>
  <c r="U858" i="1"/>
  <c r="W858" i="1" s="1"/>
  <c r="R858" i="1"/>
  <c r="T858" i="1" s="1"/>
  <c r="AA857" i="1"/>
  <c r="AA856" i="1" s="1"/>
  <c r="Q857" i="1"/>
  <c r="P857" i="1"/>
  <c r="O857" i="1"/>
  <c r="X855" i="1"/>
  <c r="Z855" i="1" s="1"/>
  <c r="U855" i="1"/>
  <c r="W855" i="1" s="1"/>
  <c r="O855" i="1"/>
  <c r="O854" i="1" s="1"/>
  <c r="AA854" i="1"/>
  <c r="AA851" i="1" s="1"/>
  <c r="Q854" i="1"/>
  <c r="X854" i="1" s="1"/>
  <c r="P854" i="1"/>
  <c r="X850" i="1"/>
  <c r="Z850" i="1" s="1"/>
  <c r="U850" i="1"/>
  <c r="W850" i="1" s="1"/>
  <c r="R850" i="1"/>
  <c r="T850" i="1" s="1"/>
  <c r="O850" i="1"/>
  <c r="AA849" i="1"/>
  <c r="AA846" i="1" s="1"/>
  <c r="Q849" i="1"/>
  <c r="P849" i="1"/>
  <c r="O849" i="1"/>
  <c r="N845" i="1"/>
  <c r="X845" i="1" s="1"/>
  <c r="Z845" i="1" s="1"/>
  <c r="M845" i="1"/>
  <c r="U845" i="1" s="1"/>
  <c r="W845" i="1" s="1"/>
  <c r="L845" i="1"/>
  <c r="R845" i="1" s="1"/>
  <c r="T845" i="1" s="1"/>
  <c r="AA844" i="1"/>
  <c r="AA843" i="1" s="1"/>
  <c r="Q844" i="1"/>
  <c r="Q843" i="1" s="1"/>
  <c r="P844" i="1"/>
  <c r="P843" i="1" s="1"/>
  <c r="O844" i="1"/>
  <c r="O843" i="1" s="1"/>
  <c r="K844" i="1"/>
  <c r="K843" i="1" s="1"/>
  <c r="J844" i="1"/>
  <c r="J843" i="1" s="1"/>
  <c r="I844" i="1"/>
  <c r="H844" i="1"/>
  <c r="G844" i="1"/>
  <c r="G843" i="1" s="1"/>
  <c r="F844" i="1"/>
  <c r="F843" i="1" s="1"/>
  <c r="N842" i="1"/>
  <c r="X842" i="1" s="1"/>
  <c r="Z842" i="1" s="1"/>
  <c r="M842" i="1"/>
  <c r="U842" i="1" s="1"/>
  <c r="W842" i="1" s="1"/>
  <c r="L842" i="1"/>
  <c r="R842" i="1" s="1"/>
  <c r="T842" i="1" s="1"/>
  <c r="AA841" i="1"/>
  <c r="AA840" i="1" s="1"/>
  <c r="Q841" i="1"/>
  <c r="Q840" i="1" s="1"/>
  <c r="P841" i="1"/>
  <c r="O841" i="1"/>
  <c r="O840" i="1" s="1"/>
  <c r="K841" i="1"/>
  <c r="K840" i="1" s="1"/>
  <c r="J841" i="1"/>
  <c r="J840" i="1" s="1"/>
  <c r="I841" i="1"/>
  <c r="I840" i="1" s="1"/>
  <c r="H841" i="1"/>
  <c r="H840" i="1" s="1"/>
  <c r="G841" i="1"/>
  <c r="G840" i="1" s="1"/>
  <c r="F841" i="1"/>
  <c r="P840" i="1"/>
  <c r="N839" i="1"/>
  <c r="X839" i="1" s="1"/>
  <c r="Z839" i="1" s="1"/>
  <c r="M839" i="1"/>
  <c r="U839" i="1" s="1"/>
  <c r="W839" i="1" s="1"/>
  <c r="L839" i="1"/>
  <c r="R839" i="1" s="1"/>
  <c r="T839" i="1" s="1"/>
  <c r="AA838" i="1"/>
  <c r="AA837" i="1" s="1"/>
  <c r="Q838" i="1"/>
  <c r="Q837" i="1" s="1"/>
  <c r="P838" i="1"/>
  <c r="P837" i="1" s="1"/>
  <c r="O838" i="1"/>
  <c r="O837" i="1" s="1"/>
  <c r="K838" i="1"/>
  <c r="K837" i="1" s="1"/>
  <c r="J838" i="1"/>
  <c r="J837" i="1" s="1"/>
  <c r="I838" i="1"/>
  <c r="H838" i="1"/>
  <c r="G838" i="1"/>
  <c r="G837" i="1" s="1"/>
  <c r="F838" i="1"/>
  <c r="F837" i="1" s="1"/>
  <c r="I837" i="1"/>
  <c r="N836" i="1"/>
  <c r="X836" i="1" s="1"/>
  <c r="Z836" i="1" s="1"/>
  <c r="M836" i="1"/>
  <c r="U836" i="1" s="1"/>
  <c r="W836" i="1" s="1"/>
  <c r="L836" i="1"/>
  <c r="R836" i="1" s="1"/>
  <c r="T836" i="1" s="1"/>
  <c r="AA835" i="1"/>
  <c r="AA834" i="1" s="1"/>
  <c r="Q835" i="1"/>
  <c r="Q834" i="1" s="1"/>
  <c r="P835" i="1"/>
  <c r="P834" i="1" s="1"/>
  <c r="O835" i="1"/>
  <c r="O834" i="1" s="1"/>
  <c r="K835" i="1"/>
  <c r="K834" i="1" s="1"/>
  <c r="J835" i="1"/>
  <c r="J834" i="1" s="1"/>
  <c r="I835" i="1"/>
  <c r="I834" i="1" s="1"/>
  <c r="H835" i="1"/>
  <c r="H834" i="1" s="1"/>
  <c r="G835" i="1"/>
  <c r="G834" i="1" s="1"/>
  <c r="F835" i="1"/>
  <c r="N833" i="1"/>
  <c r="X833" i="1" s="1"/>
  <c r="Z833" i="1" s="1"/>
  <c r="M833" i="1"/>
  <c r="U833" i="1" s="1"/>
  <c r="W833" i="1" s="1"/>
  <c r="L833" i="1"/>
  <c r="R833" i="1" s="1"/>
  <c r="T833" i="1" s="1"/>
  <c r="AA832" i="1"/>
  <c r="AA831" i="1" s="1"/>
  <c r="Q832" i="1"/>
  <c r="Q831" i="1" s="1"/>
  <c r="P832" i="1"/>
  <c r="P831" i="1" s="1"/>
  <c r="O832" i="1"/>
  <c r="O831" i="1" s="1"/>
  <c r="K832" i="1"/>
  <c r="K831" i="1" s="1"/>
  <c r="J832" i="1"/>
  <c r="J831" i="1" s="1"/>
  <c r="I832" i="1"/>
  <c r="H832" i="1"/>
  <c r="G832" i="1"/>
  <c r="G831" i="1" s="1"/>
  <c r="F832" i="1"/>
  <c r="I831" i="1"/>
  <c r="N830" i="1"/>
  <c r="X830" i="1" s="1"/>
  <c r="Z830" i="1" s="1"/>
  <c r="M830" i="1"/>
  <c r="U830" i="1" s="1"/>
  <c r="W830" i="1" s="1"/>
  <c r="L830" i="1"/>
  <c r="R830" i="1" s="1"/>
  <c r="T830" i="1" s="1"/>
  <c r="AA829" i="1"/>
  <c r="AA828" i="1" s="1"/>
  <c r="Q829" i="1"/>
  <c r="Q828" i="1" s="1"/>
  <c r="P829" i="1"/>
  <c r="O829" i="1"/>
  <c r="O828" i="1" s="1"/>
  <c r="K829" i="1"/>
  <c r="K828" i="1" s="1"/>
  <c r="J829" i="1"/>
  <c r="J828" i="1" s="1"/>
  <c r="I829" i="1"/>
  <c r="I828" i="1" s="1"/>
  <c r="H829" i="1"/>
  <c r="G829" i="1"/>
  <c r="G828" i="1" s="1"/>
  <c r="F829" i="1"/>
  <c r="P828" i="1"/>
  <c r="O825" i="1"/>
  <c r="O824" i="1" s="1"/>
  <c r="O823" i="1" s="1"/>
  <c r="N825" i="1"/>
  <c r="X825" i="1" s="1"/>
  <c r="Z825" i="1" s="1"/>
  <c r="M825" i="1"/>
  <c r="U825" i="1" s="1"/>
  <c r="W825" i="1" s="1"/>
  <c r="L825" i="1"/>
  <c r="AA824" i="1"/>
  <c r="AA823" i="1" s="1"/>
  <c r="Q824" i="1"/>
  <c r="Q823" i="1" s="1"/>
  <c r="P824" i="1"/>
  <c r="P823" i="1" s="1"/>
  <c r="K824" i="1"/>
  <c r="J824" i="1"/>
  <c r="J823" i="1" s="1"/>
  <c r="I824" i="1"/>
  <c r="I823" i="1" s="1"/>
  <c r="H824" i="1"/>
  <c r="H823" i="1" s="1"/>
  <c r="G824" i="1"/>
  <c r="F824" i="1"/>
  <c r="F823" i="1" s="1"/>
  <c r="N822" i="1"/>
  <c r="X822" i="1" s="1"/>
  <c r="Z822" i="1" s="1"/>
  <c r="M822" i="1"/>
  <c r="U822" i="1" s="1"/>
  <c r="W822" i="1" s="1"/>
  <c r="L822" i="1"/>
  <c r="R822" i="1" s="1"/>
  <c r="T822" i="1" s="1"/>
  <c r="AA821" i="1"/>
  <c r="AA820" i="1" s="1"/>
  <c r="Q821" i="1"/>
  <c r="Q820" i="1" s="1"/>
  <c r="P821" i="1"/>
  <c r="O821" i="1"/>
  <c r="O820" i="1" s="1"/>
  <c r="K821" i="1"/>
  <c r="K820" i="1" s="1"/>
  <c r="J821" i="1"/>
  <c r="J820" i="1" s="1"/>
  <c r="I821" i="1"/>
  <c r="I820" i="1" s="1"/>
  <c r="H821" i="1"/>
  <c r="G821" i="1"/>
  <c r="F821" i="1"/>
  <c r="F820" i="1" s="1"/>
  <c r="P820" i="1"/>
  <c r="H820" i="1"/>
  <c r="N819" i="1"/>
  <c r="X819" i="1" s="1"/>
  <c r="Z819" i="1" s="1"/>
  <c r="M819" i="1"/>
  <c r="U819" i="1" s="1"/>
  <c r="W819" i="1" s="1"/>
  <c r="L819" i="1"/>
  <c r="R819" i="1" s="1"/>
  <c r="T819" i="1" s="1"/>
  <c r="AA818" i="1"/>
  <c r="AA817" i="1" s="1"/>
  <c r="Q818" i="1"/>
  <c r="Q817" i="1" s="1"/>
  <c r="P818" i="1"/>
  <c r="P817" i="1" s="1"/>
  <c r="O818" i="1"/>
  <c r="O817" i="1" s="1"/>
  <c r="K818" i="1"/>
  <c r="K817" i="1" s="1"/>
  <c r="J818" i="1"/>
  <c r="I818" i="1"/>
  <c r="I817" i="1" s="1"/>
  <c r="H818" i="1"/>
  <c r="G818" i="1"/>
  <c r="G817" i="1" s="1"/>
  <c r="F818" i="1"/>
  <c r="F817" i="1" s="1"/>
  <c r="N816" i="1"/>
  <c r="X816" i="1" s="1"/>
  <c r="Z816" i="1" s="1"/>
  <c r="M816" i="1"/>
  <c r="U816" i="1" s="1"/>
  <c r="W816" i="1" s="1"/>
  <c r="L816" i="1"/>
  <c r="R816" i="1" s="1"/>
  <c r="T816" i="1" s="1"/>
  <c r="AA815" i="1"/>
  <c r="AA814" i="1" s="1"/>
  <c r="Q815" i="1"/>
  <c r="Q814" i="1" s="1"/>
  <c r="P815" i="1"/>
  <c r="P814" i="1" s="1"/>
  <c r="O815" i="1"/>
  <c r="O814" i="1" s="1"/>
  <c r="K815" i="1"/>
  <c r="K814" i="1" s="1"/>
  <c r="J815" i="1"/>
  <c r="J814" i="1" s="1"/>
  <c r="I815" i="1"/>
  <c r="I814" i="1" s="1"/>
  <c r="H815" i="1"/>
  <c r="H814" i="1" s="1"/>
  <c r="G815" i="1"/>
  <c r="G814" i="1" s="1"/>
  <c r="F815" i="1"/>
  <c r="O812" i="1"/>
  <c r="O811" i="1" s="1"/>
  <c r="N812" i="1"/>
  <c r="X812" i="1" s="1"/>
  <c r="Z812" i="1" s="1"/>
  <c r="M812" i="1"/>
  <c r="U812" i="1" s="1"/>
  <c r="W812" i="1" s="1"/>
  <c r="L812" i="1"/>
  <c r="AA811" i="1"/>
  <c r="Q811" i="1"/>
  <c r="P811" i="1"/>
  <c r="K811" i="1"/>
  <c r="J811" i="1"/>
  <c r="I811" i="1"/>
  <c r="H811" i="1"/>
  <c r="G811" i="1"/>
  <c r="F811" i="1"/>
  <c r="N810" i="1"/>
  <c r="X810" i="1" s="1"/>
  <c r="Z810" i="1" s="1"/>
  <c r="M810" i="1"/>
  <c r="U810" i="1" s="1"/>
  <c r="W810" i="1" s="1"/>
  <c r="L810" i="1"/>
  <c r="R810" i="1" s="1"/>
  <c r="T810" i="1" s="1"/>
  <c r="AA809" i="1"/>
  <c r="Q809" i="1"/>
  <c r="P809" i="1"/>
  <c r="O809" i="1"/>
  <c r="K809" i="1"/>
  <c r="J809" i="1"/>
  <c r="I809" i="1"/>
  <c r="H809" i="1"/>
  <c r="G809" i="1"/>
  <c r="F809" i="1"/>
  <c r="N805" i="1"/>
  <c r="X805" i="1" s="1"/>
  <c r="Z805" i="1" s="1"/>
  <c r="M805" i="1"/>
  <c r="U805" i="1" s="1"/>
  <c r="W805" i="1" s="1"/>
  <c r="L805" i="1"/>
  <c r="R805" i="1" s="1"/>
  <c r="T805" i="1" s="1"/>
  <c r="AA804" i="1"/>
  <c r="AA803" i="1" s="1"/>
  <c r="Q804" i="1"/>
  <c r="Q803" i="1" s="1"/>
  <c r="P804" i="1"/>
  <c r="O804" i="1"/>
  <c r="K804" i="1"/>
  <c r="K803" i="1" s="1"/>
  <c r="J804" i="1"/>
  <c r="J803" i="1" s="1"/>
  <c r="I804" i="1"/>
  <c r="I803" i="1" s="1"/>
  <c r="H804" i="1"/>
  <c r="H803" i="1" s="1"/>
  <c r="G804" i="1"/>
  <c r="G803" i="1" s="1"/>
  <c r="F804" i="1"/>
  <c r="P803" i="1"/>
  <c r="O803" i="1"/>
  <c r="N802" i="1"/>
  <c r="X802" i="1" s="1"/>
  <c r="Z802" i="1" s="1"/>
  <c r="M802" i="1"/>
  <c r="U802" i="1" s="1"/>
  <c r="W802" i="1" s="1"/>
  <c r="L802" i="1"/>
  <c r="R802" i="1" s="1"/>
  <c r="T802" i="1" s="1"/>
  <c r="AA801" i="1"/>
  <c r="AA800" i="1" s="1"/>
  <c r="Q801" i="1"/>
  <c r="Q800" i="1" s="1"/>
  <c r="P801" i="1"/>
  <c r="P800" i="1" s="1"/>
  <c r="O801" i="1"/>
  <c r="O800" i="1" s="1"/>
  <c r="K801" i="1"/>
  <c r="K800" i="1" s="1"/>
  <c r="J801" i="1"/>
  <c r="J800" i="1" s="1"/>
  <c r="I801" i="1"/>
  <c r="I800" i="1" s="1"/>
  <c r="H801" i="1"/>
  <c r="G801" i="1"/>
  <c r="F801" i="1"/>
  <c r="N798" i="1"/>
  <c r="X798" i="1" s="1"/>
  <c r="Z798" i="1" s="1"/>
  <c r="M798" i="1"/>
  <c r="U798" i="1" s="1"/>
  <c r="W798" i="1" s="1"/>
  <c r="L798" i="1"/>
  <c r="R798" i="1" s="1"/>
  <c r="T798" i="1" s="1"/>
  <c r="AA797" i="1"/>
  <c r="AA796" i="1" s="1"/>
  <c r="AA795" i="1" s="1"/>
  <c r="Q797" i="1"/>
  <c r="Q796" i="1" s="1"/>
  <c r="Q795" i="1" s="1"/>
  <c r="P797" i="1"/>
  <c r="P796" i="1" s="1"/>
  <c r="P795" i="1" s="1"/>
  <c r="O797" i="1"/>
  <c r="O796" i="1" s="1"/>
  <c r="O795" i="1" s="1"/>
  <c r="K797" i="1"/>
  <c r="N797" i="1" s="1"/>
  <c r="J797" i="1"/>
  <c r="I797" i="1"/>
  <c r="N792" i="1"/>
  <c r="X792" i="1" s="1"/>
  <c r="Z792" i="1" s="1"/>
  <c r="M792" i="1"/>
  <c r="U792" i="1" s="1"/>
  <c r="W792" i="1" s="1"/>
  <c r="L792" i="1"/>
  <c r="R792" i="1" s="1"/>
  <c r="T792" i="1" s="1"/>
  <c r="AA791" i="1"/>
  <c r="Q791" i="1"/>
  <c r="P791" i="1"/>
  <c r="O791" i="1"/>
  <c r="K791" i="1"/>
  <c r="J791" i="1"/>
  <c r="I791" i="1"/>
  <c r="H791" i="1"/>
  <c r="G791" i="1"/>
  <c r="F791" i="1"/>
  <c r="N790" i="1"/>
  <c r="X790" i="1" s="1"/>
  <c r="Z790" i="1" s="1"/>
  <c r="M790" i="1"/>
  <c r="U790" i="1" s="1"/>
  <c r="W790" i="1" s="1"/>
  <c r="L790" i="1"/>
  <c r="R790" i="1" s="1"/>
  <c r="T790" i="1" s="1"/>
  <c r="AA789" i="1"/>
  <c r="Q789" i="1"/>
  <c r="P789" i="1"/>
  <c r="O789" i="1"/>
  <c r="K789" i="1"/>
  <c r="J789" i="1"/>
  <c r="I789" i="1"/>
  <c r="H789" i="1"/>
  <c r="G789" i="1"/>
  <c r="F789" i="1"/>
  <c r="N786" i="1"/>
  <c r="X786" i="1" s="1"/>
  <c r="Z786" i="1" s="1"/>
  <c r="M786" i="1"/>
  <c r="U786" i="1" s="1"/>
  <c r="W786" i="1" s="1"/>
  <c r="L786" i="1"/>
  <c r="R786" i="1" s="1"/>
  <c r="T786" i="1" s="1"/>
  <c r="AA785" i="1"/>
  <c r="AA784" i="1" s="1"/>
  <c r="Q785" i="1"/>
  <c r="Q784" i="1" s="1"/>
  <c r="P785" i="1"/>
  <c r="P784" i="1" s="1"/>
  <c r="O785" i="1"/>
  <c r="O784" i="1" s="1"/>
  <c r="K785" i="1"/>
  <c r="K784" i="1" s="1"/>
  <c r="J785" i="1"/>
  <c r="J784" i="1" s="1"/>
  <c r="I785" i="1"/>
  <c r="H785" i="1"/>
  <c r="H784" i="1" s="1"/>
  <c r="G785" i="1"/>
  <c r="G784" i="1" s="1"/>
  <c r="F785" i="1"/>
  <c r="F784" i="1" s="1"/>
  <c r="N783" i="1"/>
  <c r="X783" i="1" s="1"/>
  <c r="Z783" i="1" s="1"/>
  <c r="M783" i="1"/>
  <c r="U783" i="1" s="1"/>
  <c r="W783" i="1" s="1"/>
  <c r="L783" i="1"/>
  <c r="R783" i="1" s="1"/>
  <c r="T783" i="1" s="1"/>
  <c r="N782" i="1"/>
  <c r="X782" i="1" s="1"/>
  <c r="Z782" i="1" s="1"/>
  <c r="M782" i="1"/>
  <c r="U782" i="1" s="1"/>
  <c r="W782" i="1" s="1"/>
  <c r="L782" i="1"/>
  <c r="R782" i="1" s="1"/>
  <c r="T782" i="1" s="1"/>
  <c r="AA781" i="1"/>
  <c r="AA780" i="1" s="1"/>
  <c r="Q781" i="1"/>
  <c r="Q780" i="1" s="1"/>
  <c r="P781" i="1"/>
  <c r="O781" i="1"/>
  <c r="K781" i="1"/>
  <c r="J781" i="1"/>
  <c r="J780" i="1" s="1"/>
  <c r="I781" i="1"/>
  <c r="I780" i="1" s="1"/>
  <c r="H781" i="1"/>
  <c r="H780" i="1" s="1"/>
  <c r="G781" i="1"/>
  <c r="G780" i="1" s="1"/>
  <c r="F781" i="1"/>
  <c r="P780" i="1"/>
  <c r="O780" i="1"/>
  <c r="K780" i="1"/>
  <c r="N778" i="1"/>
  <c r="X778" i="1" s="1"/>
  <c r="Z778" i="1" s="1"/>
  <c r="M778" i="1"/>
  <c r="U778" i="1" s="1"/>
  <c r="W778" i="1" s="1"/>
  <c r="L778" i="1"/>
  <c r="R778" i="1" s="1"/>
  <c r="T778" i="1" s="1"/>
  <c r="AA777" i="1"/>
  <c r="AA776" i="1" s="1"/>
  <c r="Q777" i="1"/>
  <c r="Q776" i="1" s="1"/>
  <c r="P777" i="1"/>
  <c r="P776" i="1" s="1"/>
  <c r="O777" i="1"/>
  <c r="O776" i="1" s="1"/>
  <c r="K777" i="1"/>
  <c r="K776" i="1" s="1"/>
  <c r="J777" i="1"/>
  <c r="J776" i="1" s="1"/>
  <c r="I777" i="1"/>
  <c r="I776" i="1" s="1"/>
  <c r="H777" i="1"/>
  <c r="G777" i="1"/>
  <c r="G776" i="1" s="1"/>
  <c r="F777" i="1"/>
  <c r="O775" i="1"/>
  <c r="O774" i="1" s="1"/>
  <c r="O773" i="1" s="1"/>
  <c r="N775" i="1"/>
  <c r="X775" i="1" s="1"/>
  <c r="Z775" i="1" s="1"/>
  <c r="M775" i="1"/>
  <c r="U775" i="1" s="1"/>
  <c r="W775" i="1" s="1"/>
  <c r="L775" i="1"/>
  <c r="R775" i="1" s="1"/>
  <c r="T775" i="1" s="1"/>
  <c r="AA774" i="1"/>
  <c r="AA773" i="1" s="1"/>
  <c r="Q774" i="1"/>
  <c r="Q773" i="1" s="1"/>
  <c r="P774" i="1"/>
  <c r="P773" i="1" s="1"/>
  <c r="K774" i="1"/>
  <c r="K773" i="1" s="1"/>
  <c r="J774" i="1"/>
  <c r="J773" i="1" s="1"/>
  <c r="I774" i="1"/>
  <c r="I773" i="1" s="1"/>
  <c r="H774" i="1"/>
  <c r="H773" i="1" s="1"/>
  <c r="G774" i="1"/>
  <c r="F774" i="1"/>
  <c r="F773" i="1" s="1"/>
  <c r="N772" i="1"/>
  <c r="X772" i="1" s="1"/>
  <c r="Z772" i="1" s="1"/>
  <c r="M772" i="1"/>
  <c r="U772" i="1" s="1"/>
  <c r="W772" i="1" s="1"/>
  <c r="L772" i="1"/>
  <c r="R772" i="1" s="1"/>
  <c r="T772" i="1" s="1"/>
  <c r="AA771" i="1"/>
  <c r="Q771" i="1"/>
  <c r="P771" i="1"/>
  <c r="O771" i="1"/>
  <c r="K771" i="1"/>
  <c r="J771" i="1"/>
  <c r="I771" i="1"/>
  <c r="H771" i="1"/>
  <c r="G771" i="1"/>
  <c r="F771" i="1"/>
  <c r="O770" i="1"/>
  <c r="O769" i="1" s="1"/>
  <c r="N770" i="1"/>
  <c r="X770" i="1" s="1"/>
  <c r="Z770" i="1" s="1"/>
  <c r="M770" i="1"/>
  <c r="U770" i="1" s="1"/>
  <c r="W770" i="1" s="1"/>
  <c r="L770" i="1"/>
  <c r="AA769" i="1"/>
  <c r="Q769" i="1"/>
  <c r="P769" i="1"/>
  <c r="K769" i="1"/>
  <c r="J769" i="1"/>
  <c r="I769" i="1"/>
  <c r="H769" i="1"/>
  <c r="G769" i="1"/>
  <c r="F769" i="1"/>
  <c r="N768" i="1"/>
  <c r="X768" i="1" s="1"/>
  <c r="Z768" i="1" s="1"/>
  <c r="M768" i="1"/>
  <c r="U768" i="1" s="1"/>
  <c r="W768" i="1" s="1"/>
  <c r="L768" i="1"/>
  <c r="R768" i="1" s="1"/>
  <c r="T768" i="1" s="1"/>
  <c r="AA767" i="1"/>
  <c r="Q767" i="1"/>
  <c r="P767" i="1"/>
  <c r="O767" i="1"/>
  <c r="K767" i="1"/>
  <c r="J767" i="1"/>
  <c r="I767" i="1"/>
  <c r="H767" i="1"/>
  <c r="G767" i="1"/>
  <c r="F767" i="1"/>
  <c r="N762" i="1"/>
  <c r="X762" i="1" s="1"/>
  <c r="Z762" i="1" s="1"/>
  <c r="M762" i="1"/>
  <c r="U762" i="1" s="1"/>
  <c r="W762" i="1" s="1"/>
  <c r="L762" i="1"/>
  <c r="R762" i="1" s="1"/>
  <c r="T762" i="1" s="1"/>
  <c r="AA761" i="1"/>
  <c r="Q761" i="1"/>
  <c r="P761" i="1"/>
  <c r="O761" i="1"/>
  <c r="K761" i="1"/>
  <c r="J761" i="1"/>
  <c r="I761" i="1"/>
  <c r="H761" i="1"/>
  <c r="G761" i="1"/>
  <c r="F761" i="1"/>
  <c r="N760" i="1"/>
  <c r="X760" i="1" s="1"/>
  <c r="Z760" i="1" s="1"/>
  <c r="M760" i="1"/>
  <c r="U760" i="1" s="1"/>
  <c r="W760" i="1" s="1"/>
  <c r="L760" i="1"/>
  <c r="R760" i="1" s="1"/>
  <c r="T760" i="1" s="1"/>
  <c r="AA759" i="1"/>
  <c r="Q759" i="1"/>
  <c r="P759" i="1"/>
  <c r="O759" i="1"/>
  <c r="K759" i="1"/>
  <c r="J759" i="1"/>
  <c r="I759" i="1"/>
  <c r="H759" i="1"/>
  <c r="G759" i="1"/>
  <c r="F759" i="1"/>
  <c r="N756" i="1"/>
  <c r="X756" i="1" s="1"/>
  <c r="Z756" i="1" s="1"/>
  <c r="M756" i="1"/>
  <c r="U756" i="1" s="1"/>
  <c r="W756" i="1" s="1"/>
  <c r="L756" i="1"/>
  <c r="R756" i="1" s="1"/>
  <c r="T756" i="1" s="1"/>
  <c r="AA755" i="1"/>
  <c r="AA754" i="1" s="1"/>
  <c r="Q755" i="1"/>
  <c r="Q754" i="1" s="1"/>
  <c r="P755" i="1"/>
  <c r="P754" i="1" s="1"/>
  <c r="O755" i="1"/>
  <c r="O754" i="1" s="1"/>
  <c r="K755" i="1"/>
  <c r="J755" i="1"/>
  <c r="J754" i="1" s="1"/>
  <c r="I755" i="1"/>
  <c r="I754" i="1" s="1"/>
  <c r="H755" i="1"/>
  <c r="H754" i="1" s="1"/>
  <c r="G755" i="1"/>
  <c r="F755" i="1"/>
  <c r="F754" i="1" s="1"/>
  <c r="N753" i="1"/>
  <c r="X753" i="1" s="1"/>
  <c r="Z753" i="1" s="1"/>
  <c r="M753" i="1"/>
  <c r="U753" i="1" s="1"/>
  <c r="W753" i="1" s="1"/>
  <c r="L753" i="1"/>
  <c r="R753" i="1" s="1"/>
  <c r="T753" i="1" s="1"/>
  <c r="AA752" i="1"/>
  <c r="AA751" i="1" s="1"/>
  <c r="Q752" i="1"/>
  <c r="Q751" i="1" s="1"/>
  <c r="P752" i="1"/>
  <c r="P751" i="1" s="1"/>
  <c r="O752" i="1"/>
  <c r="O751" i="1" s="1"/>
  <c r="K752" i="1"/>
  <c r="K751" i="1" s="1"/>
  <c r="J752" i="1"/>
  <c r="J751" i="1" s="1"/>
  <c r="I752" i="1"/>
  <c r="I751" i="1" s="1"/>
  <c r="H752" i="1"/>
  <c r="G752" i="1"/>
  <c r="G751" i="1" s="1"/>
  <c r="F752" i="1"/>
  <c r="N750" i="1"/>
  <c r="X750" i="1" s="1"/>
  <c r="Z750" i="1" s="1"/>
  <c r="M750" i="1"/>
  <c r="U750" i="1" s="1"/>
  <c r="W750" i="1" s="1"/>
  <c r="L750" i="1"/>
  <c r="R750" i="1" s="1"/>
  <c r="T750" i="1" s="1"/>
  <c r="AA749" i="1"/>
  <c r="Q749" i="1"/>
  <c r="P749" i="1"/>
  <c r="O749" i="1"/>
  <c r="K749" i="1"/>
  <c r="J749" i="1"/>
  <c r="I749" i="1"/>
  <c r="H749" i="1"/>
  <c r="G749" i="1"/>
  <c r="F749" i="1"/>
  <c r="N748" i="1"/>
  <c r="X748" i="1" s="1"/>
  <c r="Z748" i="1" s="1"/>
  <c r="M748" i="1"/>
  <c r="U748" i="1" s="1"/>
  <c r="W748" i="1" s="1"/>
  <c r="L748" i="1"/>
  <c r="R748" i="1" s="1"/>
  <c r="T748" i="1" s="1"/>
  <c r="AA747" i="1"/>
  <c r="Q747" i="1"/>
  <c r="P747" i="1"/>
  <c r="O747" i="1"/>
  <c r="K747" i="1"/>
  <c r="J747" i="1"/>
  <c r="I747" i="1"/>
  <c r="H747" i="1"/>
  <c r="G747" i="1"/>
  <c r="F747" i="1"/>
  <c r="N742" i="1"/>
  <c r="X742" i="1" s="1"/>
  <c r="Z742" i="1" s="1"/>
  <c r="M742" i="1"/>
  <c r="U742" i="1" s="1"/>
  <c r="W742" i="1" s="1"/>
  <c r="L742" i="1"/>
  <c r="R742" i="1" s="1"/>
  <c r="T742" i="1" s="1"/>
  <c r="AA741" i="1"/>
  <c r="Q741" i="1"/>
  <c r="P741" i="1"/>
  <c r="O741" i="1"/>
  <c r="K741" i="1"/>
  <c r="J741" i="1"/>
  <c r="I741" i="1"/>
  <c r="H741" i="1"/>
  <c r="G741" i="1"/>
  <c r="F741" i="1"/>
  <c r="N740" i="1"/>
  <c r="X740" i="1" s="1"/>
  <c r="Z740" i="1" s="1"/>
  <c r="M740" i="1"/>
  <c r="U740" i="1" s="1"/>
  <c r="W740" i="1" s="1"/>
  <c r="L740" i="1"/>
  <c r="R740" i="1" s="1"/>
  <c r="T740" i="1" s="1"/>
  <c r="AA739" i="1"/>
  <c r="Q739" i="1"/>
  <c r="P739" i="1"/>
  <c r="O739" i="1"/>
  <c r="K739" i="1"/>
  <c r="J739" i="1"/>
  <c r="I739" i="1"/>
  <c r="H739" i="1"/>
  <c r="G739" i="1"/>
  <c r="F739" i="1"/>
  <c r="N737" i="1"/>
  <c r="X737" i="1" s="1"/>
  <c r="Z737" i="1" s="1"/>
  <c r="M737" i="1"/>
  <c r="U737" i="1" s="1"/>
  <c r="W737" i="1" s="1"/>
  <c r="L737" i="1"/>
  <c r="R737" i="1" s="1"/>
  <c r="T737" i="1" s="1"/>
  <c r="AA736" i="1"/>
  <c r="Q736" i="1"/>
  <c r="P736" i="1"/>
  <c r="O736" i="1"/>
  <c r="K736" i="1"/>
  <c r="J736" i="1"/>
  <c r="I736" i="1"/>
  <c r="H736" i="1"/>
  <c r="G736" i="1"/>
  <c r="F736" i="1"/>
  <c r="N735" i="1"/>
  <c r="X735" i="1" s="1"/>
  <c r="Z735" i="1" s="1"/>
  <c r="M735" i="1"/>
  <c r="U735" i="1" s="1"/>
  <c r="W735" i="1" s="1"/>
  <c r="L735" i="1"/>
  <c r="R735" i="1" s="1"/>
  <c r="T735" i="1" s="1"/>
  <c r="AA734" i="1"/>
  <c r="Q734" i="1"/>
  <c r="P734" i="1"/>
  <c r="O734" i="1"/>
  <c r="K734" i="1"/>
  <c r="J734" i="1"/>
  <c r="I734" i="1"/>
  <c r="H734" i="1"/>
  <c r="G734" i="1"/>
  <c r="F734" i="1"/>
  <c r="N732" i="1"/>
  <c r="X732" i="1" s="1"/>
  <c r="Z732" i="1" s="1"/>
  <c r="M732" i="1"/>
  <c r="U732" i="1" s="1"/>
  <c r="W732" i="1" s="1"/>
  <c r="L732" i="1"/>
  <c r="R732" i="1" s="1"/>
  <c r="T732" i="1" s="1"/>
  <c r="AA731" i="1"/>
  <c r="Q731" i="1"/>
  <c r="P731" i="1"/>
  <c r="O731" i="1"/>
  <c r="K731" i="1"/>
  <c r="J731" i="1"/>
  <c r="I731" i="1"/>
  <c r="H731" i="1"/>
  <c r="G731" i="1"/>
  <c r="F731" i="1"/>
  <c r="N730" i="1"/>
  <c r="X730" i="1" s="1"/>
  <c r="Z730" i="1" s="1"/>
  <c r="M730" i="1"/>
  <c r="U730" i="1" s="1"/>
  <c r="W730" i="1" s="1"/>
  <c r="L730" i="1"/>
  <c r="R730" i="1" s="1"/>
  <c r="T730" i="1" s="1"/>
  <c r="AA729" i="1"/>
  <c r="Q729" i="1"/>
  <c r="P729" i="1"/>
  <c r="O729" i="1"/>
  <c r="K729" i="1"/>
  <c r="J729" i="1"/>
  <c r="I729" i="1"/>
  <c r="H729" i="1"/>
  <c r="G729" i="1"/>
  <c r="F729" i="1"/>
  <c r="N726" i="1"/>
  <c r="X726" i="1" s="1"/>
  <c r="Z726" i="1" s="1"/>
  <c r="M726" i="1"/>
  <c r="U726" i="1" s="1"/>
  <c r="W726" i="1" s="1"/>
  <c r="G726" i="1"/>
  <c r="G725" i="1" s="1"/>
  <c r="F726" i="1"/>
  <c r="L726" i="1" s="1"/>
  <c r="R726" i="1" s="1"/>
  <c r="T726" i="1" s="1"/>
  <c r="AA725" i="1"/>
  <c r="AA724" i="1" s="1"/>
  <c r="Q725" i="1"/>
  <c r="Q724" i="1" s="1"/>
  <c r="P725" i="1"/>
  <c r="P724" i="1" s="1"/>
  <c r="O725" i="1"/>
  <c r="O724" i="1" s="1"/>
  <c r="K725" i="1"/>
  <c r="K724" i="1" s="1"/>
  <c r="J725" i="1"/>
  <c r="J724" i="1" s="1"/>
  <c r="I725" i="1"/>
  <c r="I724" i="1" s="1"/>
  <c r="H725" i="1"/>
  <c r="H724" i="1" s="1"/>
  <c r="N723" i="1"/>
  <c r="X723" i="1" s="1"/>
  <c r="Z723" i="1" s="1"/>
  <c r="M723" i="1"/>
  <c r="U723" i="1" s="1"/>
  <c r="W723" i="1" s="1"/>
  <c r="L723" i="1"/>
  <c r="R723" i="1" s="1"/>
  <c r="T723" i="1" s="1"/>
  <c r="AA722" i="1"/>
  <c r="AA721" i="1" s="1"/>
  <c r="Q722" i="1"/>
  <c r="Q721" i="1" s="1"/>
  <c r="P722" i="1"/>
  <c r="P721" i="1" s="1"/>
  <c r="O722" i="1"/>
  <c r="O721" i="1" s="1"/>
  <c r="K722" i="1"/>
  <c r="K721" i="1" s="1"/>
  <c r="J722" i="1"/>
  <c r="I722" i="1"/>
  <c r="I721" i="1" s="1"/>
  <c r="H722" i="1"/>
  <c r="G722" i="1"/>
  <c r="G721" i="1" s="1"/>
  <c r="F722" i="1"/>
  <c r="F721" i="1" s="1"/>
  <c r="N720" i="1"/>
  <c r="X720" i="1" s="1"/>
  <c r="Z720" i="1" s="1"/>
  <c r="G720" i="1"/>
  <c r="M720" i="1" s="1"/>
  <c r="U720" i="1" s="1"/>
  <c r="W720" i="1" s="1"/>
  <c r="F720" i="1"/>
  <c r="L720" i="1" s="1"/>
  <c r="R720" i="1" s="1"/>
  <c r="T720" i="1" s="1"/>
  <c r="AA719" i="1"/>
  <c r="AA718" i="1" s="1"/>
  <c r="Q719" i="1"/>
  <c r="Q718" i="1" s="1"/>
  <c r="P719" i="1"/>
  <c r="P718" i="1" s="1"/>
  <c r="O719" i="1"/>
  <c r="O718" i="1" s="1"/>
  <c r="K719" i="1"/>
  <c r="J719" i="1"/>
  <c r="J718" i="1" s="1"/>
  <c r="I719" i="1"/>
  <c r="I718" i="1" s="1"/>
  <c r="H719" i="1"/>
  <c r="H718" i="1" s="1"/>
  <c r="G719" i="1"/>
  <c r="G718" i="1" s="1"/>
  <c r="N717" i="1"/>
  <c r="X717" i="1" s="1"/>
  <c r="Z717" i="1" s="1"/>
  <c r="M717" i="1"/>
  <c r="U717" i="1" s="1"/>
  <c r="W717" i="1" s="1"/>
  <c r="L717" i="1"/>
  <c r="R717" i="1" s="1"/>
  <c r="T717" i="1" s="1"/>
  <c r="AA716" i="1"/>
  <c r="AA715" i="1" s="1"/>
  <c r="Q716" i="1"/>
  <c r="Q715" i="1" s="1"/>
  <c r="P716" i="1"/>
  <c r="P715" i="1" s="1"/>
  <c r="O716" i="1"/>
  <c r="O715" i="1" s="1"/>
  <c r="K716" i="1"/>
  <c r="K715" i="1" s="1"/>
  <c r="J716" i="1"/>
  <c r="J715" i="1" s="1"/>
  <c r="I716" i="1"/>
  <c r="I715" i="1" s="1"/>
  <c r="H716" i="1"/>
  <c r="G716" i="1"/>
  <c r="G715" i="1" s="1"/>
  <c r="F716" i="1"/>
  <c r="F715" i="1" s="1"/>
  <c r="N714" i="1"/>
  <c r="X714" i="1" s="1"/>
  <c r="Z714" i="1" s="1"/>
  <c r="M714" i="1"/>
  <c r="U714" i="1" s="1"/>
  <c r="W714" i="1" s="1"/>
  <c r="L714" i="1"/>
  <c r="R714" i="1" s="1"/>
  <c r="T714" i="1" s="1"/>
  <c r="N713" i="1"/>
  <c r="X713" i="1" s="1"/>
  <c r="Z713" i="1" s="1"/>
  <c r="M713" i="1"/>
  <c r="U713" i="1" s="1"/>
  <c r="W713" i="1" s="1"/>
  <c r="L713" i="1"/>
  <c r="R713" i="1" s="1"/>
  <c r="T713" i="1" s="1"/>
  <c r="N712" i="1"/>
  <c r="X712" i="1" s="1"/>
  <c r="Z712" i="1" s="1"/>
  <c r="M712" i="1"/>
  <c r="U712" i="1" s="1"/>
  <c r="W712" i="1" s="1"/>
  <c r="L712" i="1"/>
  <c r="R712" i="1" s="1"/>
  <c r="T712" i="1" s="1"/>
  <c r="O711" i="1"/>
  <c r="M711" i="1"/>
  <c r="U711" i="1" s="1"/>
  <c r="W711" i="1" s="1"/>
  <c r="L711" i="1"/>
  <c r="R711" i="1" s="1"/>
  <c r="T711" i="1" s="1"/>
  <c r="H711" i="1"/>
  <c r="N711" i="1" s="1"/>
  <c r="X711" i="1" s="1"/>
  <c r="Z711" i="1" s="1"/>
  <c r="G711" i="1"/>
  <c r="G709" i="1" s="1"/>
  <c r="O710" i="1"/>
  <c r="O709" i="1" s="1"/>
  <c r="N710" i="1"/>
  <c r="X710" i="1" s="1"/>
  <c r="Z710" i="1" s="1"/>
  <c r="M710" i="1"/>
  <c r="U710" i="1" s="1"/>
  <c r="W710" i="1" s="1"/>
  <c r="L710" i="1"/>
  <c r="AA709" i="1"/>
  <c r="Q709" i="1"/>
  <c r="P709" i="1"/>
  <c r="K709" i="1"/>
  <c r="J709" i="1"/>
  <c r="I709" i="1"/>
  <c r="F709" i="1"/>
  <c r="N708" i="1"/>
  <c r="X708" i="1" s="1"/>
  <c r="Z708" i="1" s="1"/>
  <c r="M708" i="1"/>
  <c r="U708" i="1" s="1"/>
  <c r="W708" i="1" s="1"/>
  <c r="L708" i="1"/>
  <c r="R708" i="1" s="1"/>
  <c r="T708" i="1" s="1"/>
  <c r="AA707" i="1"/>
  <c r="Q707" i="1"/>
  <c r="P707" i="1"/>
  <c r="O707" i="1"/>
  <c r="K707" i="1"/>
  <c r="J707" i="1"/>
  <c r="I707" i="1"/>
  <c r="H707" i="1"/>
  <c r="G707" i="1"/>
  <c r="F707" i="1"/>
  <c r="N705" i="1"/>
  <c r="X705" i="1" s="1"/>
  <c r="Z705" i="1" s="1"/>
  <c r="M705" i="1"/>
  <c r="U705" i="1" s="1"/>
  <c r="W705" i="1" s="1"/>
  <c r="L705" i="1"/>
  <c r="R705" i="1" s="1"/>
  <c r="T705" i="1" s="1"/>
  <c r="N704" i="1"/>
  <c r="X704" i="1" s="1"/>
  <c r="Z704" i="1" s="1"/>
  <c r="M704" i="1"/>
  <c r="U704" i="1" s="1"/>
  <c r="W704" i="1" s="1"/>
  <c r="L704" i="1"/>
  <c r="R704" i="1" s="1"/>
  <c r="T704" i="1" s="1"/>
  <c r="N703" i="1"/>
  <c r="X703" i="1" s="1"/>
  <c r="Z703" i="1" s="1"/>
  <c r="M703" i="1"/>
  <c r="U703" i="1" s="1"/>
  <c r="W703" i="1" s="1"/>
  <c r="L703" i="1"/>
  <c r="R703" i="1" s="1"/>
  <c r="T703" i="1" s="1"/>
  <c r="N702" i="1"/>
  <c r="X702" i="1" s="1"/>
  <c r="Z702" i="1" s="1"/>
  <c r="M702" i="1"/>
  <c r="U702" i="1" s="1"/>
  <c r="W702" i="1" s="1"/>
  <c r="L702" i="1"/>
  <c r="R702" i="1" s="1"/>
  <c r="T702" i="1" s="1"/>
  <c r="N701" i="1"/>
  <c r="X701" i="1" s="1"/>
  <c r="Z701" i="1" s="1"/>
  <c r="M701" i="1"/>
  <c r="U701" i="1" s="1"/>
  <c r="W701" i="1" s="1"/>
  <c r="L701" i="1"/>
  <c r="R701" i="1" s="1"/>
  <c r="T701" i="1" s="1"/>
  <c r="AA700" i="1"/>
  <c r="Q700" i="1"/>
  <c r="P700" i="1"/>
  <c r="O700" i="1"/>
  <c r="K700" i="1"/>
  <c r="J700" i="1"/>
  <c r="I700" i="1"/>
  <c r="H700" i="1"/>
  <c r="G700" i="1"/>
  <c r="F700" i="1"/>
  <c r="N699" i="1"/>
  <c r="X699" i="1" s="1"/>
  <c r="Z699" i="1" s="1"/>
  <c r="M699" i="1"/>
  <c r="U699" i="1" s="1"/>
  <c r="W699" i="1" s="1"/>
  <c r="L699" i="1"/>
  <c r="R699" i="1" s="1"/>
  <c r="T699" i="1" s="1"/>
  <c r="AA698" i="1"/>
  <c r="Q698" i="1"/>
  <c r="P698" i="1"/>
  <c r="O698" i="1"/>
  <c r="K698" i="1"/>
  <c r="J698" i="1"/>
  <c r="I698" i="1"/>
  <c r="H698" i="1"/>
  <c r="G698" i="1"/>
  <c r="F698" i="1"/>
  <c r="N696" i="1"/>
  <c r="X696" i="1" s="1"/>
  <c r="Z696" i="1" s="1"/>
  <c r="M696" i="1"/>
  <c r="U696" i="1" s="1"/>
  <c r="W696" i="1" s="1"/>
  <c r="L696" i="1"/>
  <c r="R696" i="1" s="1"/>
  <c r="T696" i="1" s="1"/>
  <c r="AA695" i="1"/>
  <c r="AA694" i="1" s="1"/>
  <c r="Q695" i="1"/>
  <c r="Q694" i="1" s="1"/>
  <c r="P695" i="1"/>
  <c r="P694" i="1" s="1"/>
  <c r="O695" i="1"/>
  <c r="O694" i="1" s="1"/>
  <c r="K695" i="1"/>
  <c r="K694" i="1" s="1"/>
  <c r="J695" i="1"/>
  <c r="J694" i="1" s="1"/>
  <c r="I695" i="1"/>
  <c r="I694" i="1" s="1"/>
  <c r="H695" i="1"/>
  <c r="H694" i="1" s="1"/>
  <c r="G695" i="1"/>
  <c r="G694" i="1" s="1"/>
  <c r="F695" i="1"/>
  <c r="N692" i="1"/>
  <c r="X692" i="1" s="1"/>
  <c r="Z692" i="1" s="1"/>
  <c r="M692" i="1"/>
  <c r="U692" i="1" s="1"/>
  <c r="W692" i="1" s="1"/>
  <c r="L692" i="1"/>
  <c r="R692" i="1" s="1"/>
  <c r="T692" i="1" s="1"/>
  <c r="AA691" i="1"/>
  <c r="AA690" i="1" s="1"/>
  <c r="Q691" i="1"/>
  <c r="Q690" i="1" s="1"/>
  <c r="P691" i="1"/>
  <c r="P690" i="1" s="1"/>
  <c r="O691" i="1"/>
  <c r="O690" i="1" s="1"/>
  <c r="K691" i="1"/>
  <c r="K690" i="1" s="1"/>
  <c r="J691" i="1"/>
  <c r="J690" i="1" s="1"/>
  <c r="I691" i="1"/>
  <c r="I690" i="1" s="1"/>
  <c r="H691" i="1"/>
  <c r="H690" i="1" s="1"/>
  <c r="G691" i="1"/>
  <c r="G690" i="1" s="1"/>
  <c r="F691" i="1"/>
  <c r="F690" i="1" s="1"/>
  <c r="N689" i="1"/>
  <c r="X689" i="1" s="1"/>
  <c r="Z689" i="1" s="1"/>
  <c r="M689" i="1"/>
  <c r="U689" i="1" s="1"/>
  <c r="W689" i="1" s="1"/>
  <c r="L689" i="1"/>
  <c r="R689" i="1" s="1"/>
  <c r="T689" i="1" s="1"/>
  <c r="AA688" i="1"/>
  <c r="AA687" i="1" s="1"/>
  <c r="Q688" i="1"/>
  <c r="Q687" i="1" s="1"/>
  <c r="P688" i="1"/>
  <c r="O688" i="1"/>
  <c r="K688" i="1"/>
  <c r="K687" i="1" s="1"/>
  <c r="J688" i="1"/>
  <c r="J687" i="1" s="1"/>
  <c r="I688" i="1"/>
  <c r="I687" i="1" s="1"/>
  <c r="H688" i="1"/>
  <c r="H687" i="1" s="1"/>
  <c r="G688" i="1"/>
  <c r="F688" i="1"/>
  <c r="P687" i="1"/>
  <c r="O687" i="1"/>
  <c r="N686" i="1"/>
  <c r="X686" i="1" s="1"/>
  <c r="Z686" i="1" s="1"/>
  <c r="M686" i="1"/>
  <c r="U686" i="1" s="1"/>
  <c r="W686" i="1" s="1"/>
  <c r="L686" i="1"/>
  <c r="R686" i="1" s="1"/>
  <c r="T686" i="1" s="1"/>
  <c r="AA685" i="1"/>
  <c r="AA684" i="1" s="1"/>
  <c r="Q685" i="1"/>
  <c r="Q684" i="1" s="1"/>
  <c r="P685" i="1"/>
  <c r="P684" i="1" s="1"/>
  <c r="O685" i="1"/>
  <c r="O684" i="1" s="1"/>
  <c r="K685" i="1"/>
  <c r="K684" i="1" s="1"/>
  <c r="J685" i="1"/>
  <c r="J684" i="1" s="1"/>
  <c r="I685" i="1"/>
  <c r="I684" i="1" s="1"/>
  <c r="H685" i="1"/>
  <c r="H684" i="1" s="1"/>
  <c r="G685" i="1"/>
  <c r="F685" i="1"/>
  <c r="F684" i="1" s="1"/>
  <c r="N683" i="1"/>
  <c r="X683" i="1" s="1"/>
  <c r="Z683" i="1" s="1"/>
  <c r="M683" i="1"/>
  <c r="U683" i="1" s="1"/>
  <c r="W683" i="1" s="1"/>
  <c r="L683" i="1"/>
  <c r="R683" i="1" s="1"/>
  <c r="T683" i="1" s="1"/>
  <c r="AA682" i="1"/>
  <c r="AA681" i="1" s="1"/>
  <c r="Q682" i="1"/>
  <c r="Q681" i="1" s="1"/>
  <c r="P682" i="1"/>
  <c r="P681" i="1" s="1"/>
  <c r="O682" i="1"/>
  <c r="O681" i="1" s="1"/>
  <c r="K682" i="1"/>
  <c r="K681" i="1" s="1"/>
  <c r="J682" i="1"/>
  <c r="J681" i="1" s="1"/>
  <c r="I682" i="1"/>
  <c r="I681" i="1" s="1"/>
  <c r="H682" i="1"/>
  <c r="H681" i="1" s="1"/>
  <c r="G682" i="1"/>
  <c r="G681" i="1" s="1"/>
  <c r="F682" i="1"/>
  <c r="F681" i="1" s="1"/>
  <c r="N680" i="1"/>
  <c r="X680" i="1" s="1"/>
  <c r="Z680" i="1" s="1"/>
  <c r="M680" i="1"/>
  <c r="U680" i="1" s="1"/>
  <c r="W680" i="1" s="1"/>
  <c r="L680" i="1"/>
  <c r="R680" i="1" s="1"/>
  <c r="T680" i="1" s="1"/>
  <c r="AA679" i="1"/>
  <c r="Q679" i="1"/>
  <c r="P679" i="1"/>
  <c r="O679" i="1"/>
  <c r="K679" i="1"/>
  <c r="J679" i="1"/>
  <c r="I679" i="1"/>
  <c r="H679" i="1"/>
  <c r="G679" i="1"/>
  <c r="F679" i="1"/>
  <c r="N678" i="1"/>
  <c r="X678" i="1" s="1"/>
  <c r="Z678" i="1" s="1"/>
  <c r="M678" i="1"/>
  <c r="U678" i="1" s="1"/>
  <c r="W678" i="1" s="1"/>
  <c r="L678" i="1"/>
  <c r="R678" i="1" s="1"/>
  <c r="T678" i="1" s="1"/>
  <c r="AA677" i="1"/>
  <c r="Q677" i="1"/>
  <c r="P677" i="1"/>
  <c r="O677" i="1"/>
  <c r="K677" i="1"/>
  <c r="J677" i="1"/>
  <c r="I677" i="1"/>
  <c r="H677" i="1"/>
  <c r="G677" i="1"/>
  <c r="F677" i="1"/>
  <c r="N675" i="1"/>
  <c r="X675" i="1" s="1"/>
  <c r="Z675" i="1" s="1"/>
  <c r="M675" i="1"/>
  <c r="U675" i="1" s="1"/>
  <c r="W675" i="1" s="1"/>
  <c r="L675" i="1"/>
  <c r="R675" i="1" s="1"/>
  <c r="T675" i="1" s="1"/>
  <c r="AA674" i="1"/>
  <c r="Q674" i="1"/>
  <c r="P674" i="1"/>
  <c r="O674" i="1"/>
  <c r="K674" i="1"/>
  <c r="J674" i="1"/>
  <c r="I674" i="1"/>
  <c r="H674" i="1"/>
  <c r="G674" i="1"/>
  <c r="F674" i="1"/>
  <c r="N673" i="1"/>
  <c r="X673" i="1" s="1"/>
  <c r="Z673" i="1" s="1"/>
  <c r="M673" i="1"/>
  <c r="U673" i="1" s="1"/>
  <c r="W673" i="1" s="1"/>
  <c r="L673" i="1"/>
  <c r="R673" i="1" s="1"/>
  <c r="T673" i="1" s="1"/>
  <c r="N672" i="1"/>
  <c r="X672" i="1" s="1"/>
  <c r="Z672" i="1" s="1"/>
  <c r="M672" i="1"/>
  <c r="U672" i="1" s="1"/>
  <c r="W672" i="1" s="1"/>
  <c r="L672" i="1"/>
  <c r="R672" i="1" s="1"/>
  <c r="T672" i="1" s="1"/>
  <c r="N671" i="1"/>
  <c r="X671" i="1" s="1"/>
  <c r="Z671" i="1" s="1"/>
  <c r="M671" i="1"/>
  <c r="U671" i="1" s="1"/>
  <c r="W671" i="1" s="1"/>
  <c r="L671" i="1"/>
  <c r="R671" i="1" s="1"/>
  <c r="T671" i="1" s="1"/>
  <c r="AA670" i="1"/>
  <c r="Q670" i="1"/>
  <c r="P670" i="1"/>
  <c r="O670" i="1"/>
  <c r="K670" i="1"/>
  <c r="J670" i="1"/>
  <c r="I670" i="1"/>
  <c r="H670" i="1"/>
  <c r="G670" i="1"/>
  <c r="F670" i="1"/>
  <c r="N669" i="1"/>
  <c r="X669" i="1" s="1"/>
  <c r="Z669" i="1" s="1"/>
  <c r="M669" i="1"/>
  <c r="U669" i="1" s="1"/>
  <c r="W669" i="1" s="1"/>
  <c r="L669" i="1"/>
  <c r="R669" i="1" s="1"/>
  <c r="T669" i="1" s="1"/>
  <c r="AA668" i="1"/>
  <c r="Q668" i="1"/>
  <c r="P668" i="1"/>
  <c r="O668" i="1"/>
  <c r="K668" i="1"/>
  <c r="J668" i="1"/>
  <c r="I668" i="1"/>
  <c r="H668" i="1"/>
  <c r="G668" i="1"/>
  <c r="F668" i="1"/>
  <c r="N667" i="1"/>
  <c r="X667" i="1" s="1"/>
  <c r="Z667" i="1" s="1"/>
  <c r="M667" i="1"/>
  <c r="U667" i="1" s="1"/>
  <c r="W667" i="1" s="1"/>
  <c r="L667" i="1"/>
  <c r="R667" i="1" s="1"/>
  <c r="T667" i="1" s="1"/>
  <c r="AA666" i="1"/>
  <c r="Q666" i="1"/>
  <c r="P666" i="1"/>
  <c r="O666" i="1"/>
  <c r="K666" i="1"/>
  <c r="J666" i="1"/>
  <c r="I666" i="1"/>
  <c r="H666" i="1"/>
  <c r="G666" i="1"/>
  <c r="F666" i="1"/>
  <c r="N663" i="1"/>
  <c r="X663" i="1" s="1"/>
  <c r="Z663" i="1" s="1"/>
  <c r="M663" i="1"/>
  <c r="U663" i="1" s="1"/>
  <c r="W663" i="1" s="1"/>
  <c r="L663" i="1"/>
  <c r="R663" i="1" s="1"/>
  <c r="T663" i="1" s="1"/>
  <c r="N662" i="1"/>
  <c r="X662" i="1" s="1"/>
  <c r="Z662" i="1" s="1"/>
  <c r="M662" i="1"/>
  <c r="U662" i="1" s="1"/>
  <c r="W662" i="1" s="1"/>
  <c r="L662" i="1"/>
  <c r="R662" i="1" s="1"/>
  <c r="T662" i="1" s="1"/>
  <c r="AA661" i="1"/>
  <c r="AA660" i="1" s="1"/>
  <c r="Q661" i="1"/>
  <c r="Q660" i="1" s="1"/>
  <c r="P661" i="1"/>
  <c r="O661" i="1"/>
  <c r="O660" i="1" s="1"/>
  <c r="K661" i="1"/>
  <c r="K660" i="1" s="1"/>
  <c r="J661" i="1"/>
  <c r="J660" i="1" s="1"/>
  <c r="I661" i="1"/>
  <c r="I660" i="1" s="1"/>
  <c r="H661" i="1"/>
  <c r="H660" i="1" s="1"/>
  <c r="G661" i="1"/>
  <c r="F661" i="1"/>
  <c r="F660" i="1" s="1"/>
  <c r="P660" i="1"/>
  <c r="N659" i="1"/>
  <c r="X659" i="1" s="1"/>
  <c r="Z659" i="1" s="1"/>
  <c r="M659" i="1"/>
  <c r="U659" i="1" s="1"/>
  <c r="W659" i="1" s="1"/>
  <c r="L659" i="1"/>
  <c r="R659" i="1" s="1"/>
  <c r="T659" i="1" s="1"/>
  <c r="AA658" i="1"/>
  <c r="Q658" i="1"/>
  <c r="P658" i="1"/>
  <c r="O658" i="1"/>
  <c r="K658" i="1"/>
  <c r="J658" i="1"/>
  <c r="I658" i="1"/>
  <c r="H658" i="1"/>
  <c r="G658" i="1"/>
  <c r="F658" i="1"/>
  <c r="N657" i="1"/>
  <c r="X657" i="1" s="1"/>
  <c r="Z657" i="1" s="1"/>
  <c r="M657" i="1"/>
  <c r="U657" i="1" s="1"/>
  <c r="W657" i="1" s="1"/>
  <c r="L657" i="1"/>
  <c r="R657" i="1" s="1"/>
  <c r="T657" i="1" s="1"/>
  <c r="AA656" i="1"/>
  <c r="Q656" i="1"/>
  <c r="P656" i="1"/>
  <c r="O656" i="1"/>
  <c r="K656" i="1"/>
  <c r="J656" i="1"/>
  <c r="I656" i="1"/>
  <c r="H656" i="1"/>
  <c r="G656" i="1"/>
  <c r="F656" i="1"/>
  <c r="N654" i="1"/>
  <c r="X654" i="1" s="1"/>
  <c r="Z654" i="1" s="1"/>
  <c r="M654" i="1"/>
  <c r="U654" i="1" s="1"/>
  <c r="W654" i="1" s="1"/>
  <c r="L654" i="1"/>
  <c r="R654" i="1" s="1"/>
  <c r="T654" i="1" s="1"/>
  <c r="N653" i="1"/>
  <c r="X653" i="1" s="1"/>
  <c r="Z653" i="1" s="1"/>
  <c r="M653" i="1"/>
  <c r="U653" i="1" s="1"/>
  <c r="W653" i="1" s="1"/>
  <c r="L653" i="1"/>
  <c r="R653" i="1" s="1"/>
  <c r="T653" i="1" s="1"/>
  <c r="AA652" i="1"/>
  <c r="Q652" i="1"/>
  <c r="P652" i="1"/>
  <c r="O652" i="1"/>
  <c r="K652" i="1"/>
  <c r="J652" i="1"/>
  <c r="I652" i="1"/>
  <c r="H652" i="1"/>
  <c r="G652" i="1"/>
  <c r="F652" i="1"/>
  <c r="N651" i="1"/>
  <c r="X651" i="1" s="1"/>
  <c r="Z651" i="1" s="1"/>
  <c r="M651" i="1"/>
  <c r="U651" i="1" s="1"/>
  <c r="W651" i="1" s="1"/>
  <c r="L651" i="1"/>
  <c r="R651" i="1" s="1"/>
  <c r="T651" i="1" s="1"/>
  <c r="AA650" i="1"/>
  <c r="Q650" i="1"/>
  <c r="P650" i="1"/>
  <c r="O650" i="1"/>
  <c r="K650" i="1"/>
  <c r="J650" i="1"/>
  <c r="I650" i="1"/>
  <c r="H650" i="1"/>
  <c r="G650" i="1"/>
  <c r="F650" i="1"/>
  <c r="N649" i="1"/>
  <c r="X649" i="1" s="1"/>
  <c r="Z649" i="1" s="1"/>
  <c r="M649" i="1"/>
  <c r="U649" i="1" s="1"/>
  <c r="W649" i="1" s="1"/>
  <c r="L649" i="1"/>
  <c r="R649" i="1" s="1"/>
  <c r="T649" i="1" s="1"/>
  <c r="AA648" i="1"/>
  <c r="Q648" i="1"/>
  <c r="P648" i="1"/>
  <c r="O648" i="1"/>
  <c r="K648" i="1"/>
  <c r="J648" i="1"/>
  <c r="I648" i="1"/>
  <c r="H648" i="1"/>
  <c r="G648" i="1"/>
  <c r="F648" i="1"/>
  <c r="N646" i="1"/>
  <c r="X646" i="1" s="1"/>
  <c r="Z646" i="1" s="1"/>
  <c r="M646" i="1"/>
  <c r="U646" i="1" s="1"/>
  <c r="W646" i="1" s="1"/>
  <c r="L646" i="1"/>
  <c r="R646" i="1" s="1"/>
  <c r="T646" i="1" s="1"/>
  <c r="N645" i="1"/>
  <c r="X645" i="1" s="1"/>
  <c r="Z645" i="1" s="1"/>
  <c r="M645" i="1"/>
  <c r="U645" i="1" s="1"/>
  <c r="W645" i="1" s="1"/>
  <c r="L645" i="1"/>
  <c r="R645" i="1" s="1"/>
  <c r="T645" i="1" s="1"/>
  <c r="AA644" i="1"/>
  <c r="AA643" i="1" s="1"/>
  <c r="Q644" i="1"/>
  <c r="Q643" i="1" s="1"/>
  <c r="P644" i="1"/>
  <c r="P643" i="1" s="1"/>
  <c r="O644" i="1"/>
  <c r="O643" i="1" s="1"/>
  <c r="K644" i="1"/>
  <c r="K643" i="1" s="1"/>
  <c r="J644" i="1"/>
  <c r="J643" i="1" s="1"/>
  <c r="I644" i="1"/>
  <c r="H644" i="1"/>
  <c r="H643" i="1" s="1"/>
  <c r="G644" i="1"/>
  <c r="G643" i="1" s="1"/>
  <c r="F644" i="1"/>
  <c r="F643" i="1" s="1"/>
  <c r="N642" i="1"/>
  <c r="X642" i="1" s="1"/>
  <c r="Z642" i="1" s="1"/>
  <c r="M642" i="1"/>
  <c r="U642" i="1" s="1"/>
  <c r="W642" i="1" s="1"/>
  <c r="L642" i="1"/>
  <c r="R642" i="1" s="1"/>
  <c r="T642" i="1" s="1"/>
  <c r="AA641" i="1"/>
  <c r="Q641" i="1"/>
  <c r="P641" i="1"/>
  <c r="O641" i="1"/>
  <c r="K641" i="1"/>
  <c r="J641" i="1"/>
  <c r="I641" i="1"/>
  <c r="H641" i="1"/>
  <c r="G641" i="1"/>
  <c r="F641" i="1"/>
  <c r="N640" i="1"/>
  <c r="X640" i="1" s="1"/>
  <c r="Z640" i="1" s="1"/>
  <c r="M640" i="1"/>
  <c r="U640" i="1" s="1"/>
  <c r="W640" i="1" s="1"/>
  <c r="L640" i="1"/>
  <c r="R640" i="1" s="1"/>
  <c r="T640" i="1" s="1"/>
  <c r="N639" i="1"/>
  <c r="X639" i="1" s="1"/>
  <c r="Z639" i="1" s="1"/>
  <c r="M639" i="1"/>
  <c r="U639" i="1" s="1"/>
  <c r="W639" i="1" s="1"/>
  <c r="L639" i="1"/>
  <c r="R639" i="1" s="1"/>
  <c r="T639" i="1" s="1"/>
  <c r="AA638" i="1"/>
  <c r="Q638" i="1"/>
  <c r="P638" i="1"/>
  <c r="O638" i="1"/>
  <c r="K638" i="1"/>
  <c r="J638" i="1"/>
  <c r="I638" i="1"/>
  <c r="H638" i="1"/>
  <c r="G638" i="1"/>
  <c r="F638" i="1"/>
  <c r="N637" i="1"/>
  <c r="X637" i="1" s="1"/>
  <c r="Z637" i="1" s="1"/>
  <c r="M637" i="1"/>
  <c r="U637" i="1" s="1"/>
  <c r="W637" i="1" s="1"/>
  <c r="L637" i="1"/>
  <c r="R637" i="1" s="1"/>
  <c r="T637" i="1" s="1"/>
  <c r="AA636" i="1"/>
  <c r="Q636" i="1"/>
  <c r="P636" i="1"/>
  <c r="O636" i="1"/>
  <c r="K636" i="1"/>
  <c r="J636" i="1"/>
  <c r="I636" i="1"/>
  <c r="H636" i="1"/>
  <c r="G636" i="1"/>
  <c r="F636" i="1"/>
  <c r="N635" i="1"/>
  <c r="X635" i="1" s="1"/>
  <c r="Z635" i="1" s="1"/>
  <c r="M635" i="1"/>
  <c r="U635" i="1" s="1"/>
  <c r="W635" i="1" s="1"/>
  <c r="L635" i="1"/>
  <c r="R635" i="1" s="1"/>
  <c r="T635" i="1" s="1"/>
  <c r="AA634" i="1"/>
  <c r="Q634" i="1"/>
  <c r="P634" i="1"/>
  <c r="O634" i="1"/>
  <c r="K634" i="1"/>
  <c r="J634" i="1"/>
  <c r="I634" i="1"/>
  <c r="H634" i="1"/>
  <c r="G634" i="1"/>
  <c r="F634" i="1"/>
  <c r="N631" i="1"/>
  <c r="X631" i="1" s="1"/>
  <c r="Z631" i="1" s="1"/>
  <c r="M631" i="1"/>
  <c r="U631" i="1" s="1"/>
  <c r="W631" i="1" s="1"/>
  <c r="L631" i="1"/>
  <c r="R631" i="1" s="1"/>
  <c r="T631" i="1" s="1"/>
  <c r="N630" i="1"/>
  <c r="X630" i="1" s="1"/>
  <c r="Z630" i="1" s="1"/>
  <c r="M630" i="1"/>
  <c r="U630" i="1" s="1"/>
  <c r="W630" i="1" s="1"/>
  <c r="L630" i="1"/>
  <c r="R630" i="1" s="1"/>
  <c r="T630" i="1" s="1"/>
  <c r="N629" i="1"/>
  <c r="X629" i="1" s="1"/>
  <c r="Z629" i="1" s="1"/>
  <c r="M629" i="1"/>
  <c r="U629" i="1" s="1"/>
  <c r="W629" i="1" s="1"/>
  <c r="L629" i="1"/>
  <c r="R629" i="1" s="1"/>
  <c r="T629" i="1" s="1"/>
  <c r="AA628" i="1"/>
  <c r="Q628" i="1"/>
  <c r="P628" i="1"/>
  <c r="O628" i="1"/>
  <c r="K628" i="1"/>
  <c r="J628" i="1"/>
  <c r="I628" i="1"/>
  <c r="H628" i="1"/>
  <c r="G628" i="1"/>
  <c r="F628" i="1"/>
  <c r="N627" i="1"/>
  <c r="X627" i="1" s="1"/>
  <c r="Z627" i="1" s="1"/>
  <c r="M627" i="1"/>
  <c r="U627" i="1" s="1"/>
  <c r="W627" i="1" s="1"/>
  <c r="L627" i="1"/>
  <c r="R627" i="1" s="1"/>
  <c r="T627" i="1" s="1"/>
  <c r="AA626" i="1"/>
  <c r="Q626" i="1"/>
  <c r="P626" i="1"/>
  <c r="O626" i="1"/>
  <c r="K626" i="1"/>
  <c r="J626" i="1"/>
  <c r="I626" i="1"/>
  <c r="H626" i="1"/>
  <c r="G626" i="1"/>
  <c r="F626" i="1"/>
  <c r="N624" i="1"/>
  <c r="X624" i="1" s="1"/>
  <c r="Z624" i="1" s="1"/>
  <c r="M624" i="1"/>
  <c r="U624" i="1" s="1"/>
  <c r="W624" i="1" s="1"/>
  <c r="L624" i="1"/>
  <c r="R624" i="1" s="1"/>
  <c r="T624" i="1" s="1"/>
  <c r="N623" i="1"/>
  <c r="X623" i="1" s="1"/>
  <c r="Z623" i="1" s="1"/>
  <c r="M623" i="1"/>
  <c r="U623" i="1" s="1"/>
  <c r="W623" i="1" s="1"/>
  <c r="L623" i="1"/>
  <c r="R623" i="1" s="1"/>
  <c r="T623" i="1" s="1"/>
  <c r="AA622" i="1"/>
  <c r="AA621" i="1" s="1"/>
  <c r="Q622" i="1"/>
  <c r="Q621" i="1" s="1"/>
  <c r="P622" i="1"/>
  <c r="P621" i="1" s="1"/>
  <c r="O622" i="1"/>
  <c r="O621" i="1" s="1"/>
  <c r="K622" i="1"/>
  <c r="K621" i="1" s="1"/>
  <c r="J622" i="1"/>
  <c r="J621" i="1" s="1"/>
  <c r="I622" i="1"/>
  <c r="H622" i="1"/>
  <c r="H621" i="1" s="1"/>
  <c r="G622" i="1"/>
  <c r="G621" i="1" s="1"/>
  <c r="F622" i="1"/>
  <c r="F621" i="1" s="1"/>
  <c r="I621" i="1"/>
  <c r="N620" i="1"/>
  <c r="X620" i="1" s="1"/>
  <c r="Z620" i="1" s="1"/>
  <c r="M620" i="1"/>
  <c r="U620" i="1" s="1"/>
  <c r="W620" i="1" s="1"/>
  <c r="L620" i="1"/>
  <c r="R620" i="1" s="1"/>
  <c r="T620" i="1" s="1"/>
  <c r="AA619" i="1"/>
  <c r="AA618" i="1" s="1"/>
  <c r="Q619" i="1"/>
  <c r="Q618" i="1" s="1"/>
  <c r="P619" i="1"/>
  <c r="P618" i="1" s="1"/>
  <c r="O619" i="1"/>
  <c r="O618" i="1" s="1"/>
  <c r="K619" i="1"/>
  <c r="K618" i="1" s="1"/>
  <c r="J619" i="1"/>
  <c r="J618" i="1" s="1"/>
  <c r="I619" i="1"/>
  <c r="I618" i="1" s="1"/>
  <c r="H619" i="1"/>
  <c r="H618" i="1" s="1"/>
  <c r="G619" i="1"/>
  <c r="G618" i="1" s="1"/>
  <c r="F619" i="1"/>
  <c r="F618" i="1" s="1"/>
  <c r="N617" i="1"/>
  <c r="X617" i="1" s="1"/>
  <c r="Z617" i="1" s="1"/>
  <c r="M617" i="1"/>
  <c r="U617" i="1" s="1"/>
  <c r="W617" i="1" s="1"/>
  <c r="L617" i="1"/>
  <c r="R617" i="1" s="1"/>
  <c r="T617" i="1" s="1"/>
  <c r="AA616" i="1"/>
  <c r="Q616" i="1"/>
  <c r="P616" i="1"/>
  <c r="O616" i="1"/>
  <c r="K616" i="1"/>
  <c r="J616" i="1"/>
  <c r="I616" i="1"/>
  <c r="H616" i="1"/>
  <c r="G616" i="1"/>
  <c r="F616" i="1"/>
  <c r="N615" i="1"/>
  <c r="X615" i="1" s="1"/>
  <c r="Z615" i="1" s="1"/>
  <c r="M615" i="1"/>
  <c r="U615" i="1" s="1"/>
  <c r="W615" i="1" s="1"/>
  <c r="L615" i="1"/>
  <c r="R615" i="1" s="1"/>
  <c r="T615" i="1" s="1"/>
  <c r="N614" i="1"/>
  <c r="X614" i="1" s="1"/>
  <c r="Z614" i="1" s="1"/>
  <c r="M614" i="1"/>
  <c r="U614" i="1" s="1"/>
  <c r="W614" i="1" s="1"/>
  <c r="L614" i="1"/>
  <c r="R614" i="1" s="1"/>
  <c r="T614" i="1" s="1"/>
  <c r="AA613" i="1"/>
  <c r="Q613" i="1"/>
  <c r="P613" i="1"/>
  <c r="O613" i="1"/>
  <c r="K613" i="1"/>
  <c r="J613" i="1"/>
  <c r="I613" i="1"/>
  <c r="H613" i="1"/>
  <c r="G613" i="1"/>
  <c r="F613" i="1"/>
  <c r="N612" i="1"/>
  <c r="X612" i="1" s="1"/>
  <c r="Z612" i="1" s="1"/>
  <c r="M612" i="1"/>
  <c r="U612" i="1" s="1"/>
  <c r="W612" i="1" s="1"/>
  <c r="L612" i="1"/>
  <c r="R612" i="1" s="1"/>
  <c r="T612" i="1" s="1"/>
  <c r="AA611" i="1"/>
  <c r="Q611" i="1"/>
  <c r="P611" i="1"/>
  <c r="O611" i="1"/>
  <c r="K611" i="1"/>
  <c r="J611" i="1"/>
  <c r="I611" i="1"/>
  <c r="H611" i="1"/>
  <c r="G611" i="1"/>
  <c r="F611" i="1"/>
  <c r="N610" i="1"/>
  <c r="X610" i="1" s="1"/>
  <c r="Z610" i="1" s="1"/>
  <c r="M610" i="1"/>
  <c r="U610" i="1" s="1"/>
  <c r="W610" i="1" s="1"/>
  <c r="L610" i="1"/>
  <c r="R610" i="1" s="1"/>
  <c r="T610" i="1" s="1"/>
  <c r="AA609" i="1"/>
  <c r="Q609" i="1"/>
  <c r="P609" i="1"/>
  <c r="O609" i="1"/>
  <c r="K609" i="1"/>
  <c r="J609" i="1"/>
  <c r="I609" i="1"/>
  <c r="H609" i="1"/>
  <c r="G609" i="1"/>
  <c r="F609" i="1"/>
  <c r="H606" i="1"/>
  <c r="N606" i="1" s="1"/>
  <c r="X606" i="1" s="1"/>
  <c r="Z606" i="1" s="1"/>
  <c r="G606" i="1"/>
  <c r="M606" i="1" s="1"/>
  <c r="U606" i="1" s="1"/>
  <c r="W606" i="1" s="1"/>
  <c r="F606" i="1"/>
  <c r="H605" i="1"/>
  <c r="H604" i="1" s="1"/>
  <c r="H603" i="1" s="1"/>
  <c r="G605" i="1"/>
  <c r="F605" i="1"/>
  <c r="L605" i="1" s="1"/>
  <c r="R605" i="1" s="1"/>
  <c r="T605" i="1" s="1"/>
  <c r="AA604" i="1"/>
  <c r="AA603" i="1" s="1"/>
  <c r="Q604" i="1"/>
  <c r="Q603" i="1" s="1"/>
  <c r="P604" i="1"/>
  <c r="P603" i="1" s="1"/>
  <c r="O604" i="1"/>
  <c r="O603" i="1" s="1"/>
  <c r="K604" i="1"/>
  <c r="K603" i="1" s="1"/>
  <c r="J604" i="1"/>
  <c r="J603" i="1" s="1"/>
  <c r="I604" i="1"/>
  <c r="I603" i="1" s="1"/>
  <c r="N602" i="1"/>
  <c r="X602" i="1" s="1"/>
  <c r="Z602" i="1" s="1"/>
  <c r="M602" i="1"/>
  <c r="U602" i="1" s="1"/>
  <c r="W602" i="1" s="1"/>
  <c r="L602" i="1"/>
  <c r="R602" i="1" s="1"/>
  <c r="T602" i="1" s="1"/>
  <c r="AA601" i="1"/>
  <c r="AA600" i="1" s="1"/>
  <c r="Q601" i="1"/>
  <c r="Q600" i="1" s="1"/>
  <c r="P601" i="1"/>
  <c r="P600" i="1" s="1"/>
  <c r="O601" i="1"/>
  <c r="O600" i="1" s="1"/>
  <c r="K601" i="1"/>
  <c r="J601" i="1"/>
  <c r="J600" i="1" s="1"/>
  <c r="I601" i="1"/>
  <c r="I600" i="1" s="1"/>
  <c r="H601" i="1"/>
  <c r="H600" i="1" s="1"/>
  <c r="G601" i="1"/>
  <c r="F601" i="1"/>
  <c r="F600" i="1" s="1"/>
  <c r="N599" i="1"/>
  <c r="X599" i="1" s="1"/>
  <c r="Z599" i="1" s="1"/>
  <c r="M599" i="1"/>
  <c r="U599" i="1" s="1"/>
  <c r="W599" i="1" s="1"/>
  <c r="L599" i="1"/>
  <c r="R599" i="1" s="1"/>
  <c r="T599" i="1" s="1"/>
  <c r="AA598" i="1"/>
  <c r="AA597" i="1" s="1"/>
  <c r="Q598" i="1"/>
  <c r="Q597" i="1" s="1"/>
  <c r="P598" i="1"/>
  <c r="P597" i="1" s="1"/>
  <c r="O598" i="1"/>
  <c r="O597" i="1" s="1"/>
  <c r="K598" i="1"/>
  <c r="K597" i="1" s="1"/>
  <c r="J598" i="1"/>
  <c r="J597" i="1" s="1"/>
  <c r="I598" i="1"/>
  <c r="I597" i="1" s="1"/>
  <c r="H598" i="1"/>
  <c r="H597" i="1" s="1"/>
  <c r="G598" i="1"/>
  <c r="F598" i="1"/>
  <c r="N596" i="1"/>
  <c r="X596" i="1" s="1"/>
  <c r="Z596" i="1" s="1"/>
  <c r="M596" i="1"/>
  <c r="U596" i="1" s="1"/>
  <c r="W596" i="1" s="1"/>
  <c r="L596" i="1"/>
  <c r="R596" i="1" s="1"/>
  <c r="T596" i="1" s="1"/>
  <c r="AA595" i="1"/>
  <c r="Q595" i="1"/>
  <c r="P595" i="1"/>
  <c r="O595" i="1"/>
  <c r="K595" i="1"/>
  <c r="J595" i="1"/>
  <c r="I595" i="1"/>
  <c r="H595" i="1"/>
  <c r="G595" i="1"/>
  <c r="F595" i="1"/>
  <c r="N594" i="1"/>
  <c r="X594" i="1" s="1"/>
  <c r="Z594" i="1" s="1"/>
  <c r="M594" i="1"/>
  <c r="U594" i="1" s="1"/>
  <c r="W594" i="1" s="1"/>
  <c r="L594" i="1"/>
  <c r="R594" i="1" s="1"/>
  <c r="T594" i="1" s="1"/>
  <c r="AA593" i="1"/>
  <c r="Q593" i="1"/>
  <c r="P593" i="1"/>
  <c r="O593" i="1"/>
  <c r="K593" i="1"/>
  <c r="J593" i="1"/>
  <c r="I593" i="1"/>
  <c r="H593" i="1"/>
  <c r="G593" i="1"/>
  <c r="F593" i="1"/>
  <c r="N591" i="1"/>
  <c r="X591" i="1" s="1"/>
  <c r="Z591" i="1" s="1"/>
  <c r="M591" i="1"/>
  <c r="U591" i="1" s="1"/>
  <c r="W591" i="1" s="1"/>
  <c r="L591" i="1"/>
  <c r="R591" i="1" s="1"/>
  <c r="T591" i="1" s="1"/>
  <c r="N590" i="1"/>
  <c r="X590" i="1" s="1"/>
  <c r="Z590" i="1" s="1"/>
  <c r="M590" i="1"/>
  <c r="U590" i="1" s="1"/>
  <c r="W590" i="1" s="1"/>
  <c r="L590" i="1"/>
  <c r="R590" i="1" s="1"/>
  <c r="T590" i="1" s="1"/>
  <c r="N589" i="1"/>
  <c r="X589" i="1" s="1"/>
  <c r="Z589" i="1" s="1"/>
  <c r="M589" i="1"/>
  <c r="U589" i="1" s="1"/>
  <c r="W589" i="1" s="1"/>
  <c r="L589" i="1"/>
  <c r="R589" i="1" s="1"/>
  <c r="T589" i="1" s="1"/>
  <c r="N588" i="1"/>
  <c r="X588" i="1" s="1"/>
  <c r="Z588" i="1" s="1"/>
  <c r="M588" i="1"/>
  <c r="U588" i="1" s="1"/>
  <c r="W588" i="1" s="1"/>
  <c r="L588" i="1"/>
  <c r="R588" i="1" s="1"/>
  <c r="T588" i="1" s="1"/>
  <c r="AA587" i="1"/>
  <c r="Q587" i="1"/>
  <c r="P587" i="1"/>
  <c r="O587" i="1"/>
  <c r="K587" i="1"/>
  <c r="J587" i="1"/>
  <c r="I587" i="1"/>
  <c r="H587" i="1"/>
  <c r="G587" i="1"/>
  <c r="F587" i="1"/>
  <c r="N586" i="1"/>
  <c r="X586" i="1" s="1"/>
  <c r="Z586" i="1" s="1"/>
  <c r="M586" i="1"/>
  <c r="U586" i="1" s="1"/>
  <c r="W586" i="1" s="1"/>
  <c r="L586" i="1"/>
  <c r="R586" i="1" s="1"/>
  <c r="T586" i="1" s="1"/>
  <c r="AA585" i="1"/>
  <c r="Q585" i="1"/>
  <c r="P585" i="1"/>
  <c r="O585" i="1"/>
  <c r="K585" i="1"/>
  <c r="J585" i="1"/>
  <c r="I585" i="1"/>
  <c r="H585" i="1"/>
  <c r="G585" i="1"/>
  <c r="F585" i="1"/>
  <c r="N584" i="1"/>
  <c r="X584" i="1" s="1"/>
  <c r="Z584" i="1" s="1"/>
  <c r="M584" i="1"/>
  <c r="U584" i="1" s="1"/>
  <c r="W584" i="1" s="1"/>
  <c r="L584" i="1"/>
  <c r="R584" i="1" s="1"/>
  <c r="T584" i="1" s="1"/>
  <c r="AA583" i="1"/>
  <c r="Q583" i="1"/>
  <c r="P583" i="1"/>
  <c r="O583" i="1"/>
  <c r="K583" i="1"/>
  <c r="J583" i="1"/>
  <c r="I583" i="1"/>
  <c r="H583" i="1"/>
  <c r="G583" i="1"/>
  <c r="F583" i="1"/>
  <c r="N581" i="1"/>
  <c r="X581" i="1" s="1"/>
  <c r="Z581" i="1" s="1"/>
  <c r="M581" i="1"/>
  <c r="U581" i="1" s="1"/>
  <c r="W581" i="1" s="1"/>
  <c r="L581" i="1"/>
  <c r="R581" i="1" s="1"/>
  <c r="T581" i="1" s="1"/>
  <c r="AA580" i="1"/>
  <c r="AA579" i="1" s="1"/>
  <c r="Q580" i="1"/>
  <c r="Q579" i="1" s="1"/>
  <c r="P580" i="1"/>
  <c r="O580" i="1"/>
  <c r="O579" i="1" s="1"/>
  <c r="K580" i="1"/>
  <c r="K579" i="1" s="1"/>
  <c r="J580" i="1"/>
  <c r="J579" i="1" s="1"/>
  <c r="I580" i="1"/>
  <c r="H580" i="1"/>
  <c r="G580" i="1"/>
  <c r="F580" i="1"/>
  <c r="F579" i="1" s="1"/>
  <c r="P579" i="1"/>
  <c r="N578" i="1"/>
  <c r="X578" i="1" s="1"/>
  <c r="Z578" i="1" s="1"/>
  <c r="M578" i="1"/>
  <c r="U578" i="1" s="1"/>
  <c r="W578" i="1" s="1"/>
  <c r="L578" i="1"/>
  <c r="R578" i="1" s="1"/>
  <c r="T578" i="1" s="1"/>
  <c r="AA577" i="1"/>
  <c r="AA576" i="1" s="1"/>
  <c r="Q577" i="1"/>
  <c r="Q576" i="1" s="1"/>
  <c r="P577" i="1"/>
  <c r="O577" i="1"/>
  <c r="O576" i="1" s="1"/>
  <c r="K577" i="1"/>
  <c r="K576" i="1" s="1"/>
  <c r="J577" i="1"/>
  <c r="J576" i="1" s="1"/>
  <c r="I577" i="1"/>
  <c r="I576" i="1" s="1"/>
  <c r="H577" i="1"/>
  <c r="H576" i="1" s="1"/>
  <c r="G577" i="1"/>
  <c r="F577" i="1"/>
  <c r="P576" i="1"/>
  <c r="N575" i="1"/>
  <c r="X575" i="1" s="1"/>
  <c r="Z575" i="1" s="1"/>
  <c r="M575" i="1"/>
  <c r="U575" i="1" s="1"/>
  <c r="W575" i="1" s="1"/>
  <c r="L575" i="1"/>
  <c r="R575" i="1" s="1"/>
  <c r="T575" i="1" s="1"/>
  <c r="AA574" i="1"/>
  <c r="AA573" i="1" s="1"/>
  <c r="Q574" i="1"/>
  <c r="Q573" i="1" s="1"/>
  <c r="P574" i="1"/>
  <c r="O574" i="1"/>
  <c r="O573" i="1" s="1"/>
  <c r="K574" i="1"/>
  <c r="K573" i="1" s="1"/>
  <c r="J574" i="1"/>
  <c r="J573" i="1" s="1"/>
  <c r="I574" i="1"/>
  <c r="H574" i="1"/>
  <c r="G574" i="1"/>
  <c r="F574" i="1"/>
  <c r="F573" i="1" s="1"/>
  <c r="P573" i="1"/>
  <c r="N572" i="1"/>
  <c r="X572" i="1" s="1"/>
  <c r="Z572" i="1" s="1"/>
  <c r="M572" i="1"/>
  <c r="U572" i="1" s="1"/>
  <c r="W572" i="1" s="1"/>
  <c r="L572" i="1"/>
  <c r="R572" i="1" s="1"/>
  <c r="T572" i="1" s="1"/>
  <c r="AA571" i="1"/>
  <c r="AA570" i="1" s="1"/>
  <c r="Q571" i="1"/>
  <c r="Q570" i="1" s="1"/>
  <c r="P571" i="1"/>
  <c r="O571" i="1"/>
  <c r="O570" i="1" s="1"/>
  <c r="K571" i="1"/>
  <c r="K570" i="1" s="1"/>
  <c r="J571" i="1"/>
  <c r="J570" i="1" s="1"/>
  <c r="I571" i="1"/>
  <c r="I570" i="1" s="1"/>
  <c r="H571" i="1"/>
  <c r="G571" i="1"/>
  <c r="F571" i="1"/>
  <c r="P570" i="1"/>
  <c r="N569" i="1"/>
  <c r="X569" i="1" s="1"/>
  <c r="Z569" i="1" s="1"/>
  <c r="M569" i="1"/>
  <c r="U569" i="1" s="1"/>
  <c r="W569" i="1" s="1"/>
  <c r="L569" i="1"/>
  <c r="R569" i="1" s="1"/>
  <c r="T569" i="1" s="1"/>
  <c r="L568" i="1"/>
  <c r="R568" i="1" s="1"/>
  <c r="T568" i="1" s="1"/>
  <c r="H568" i="1"/>
  <c r="N568" i="1" s="1"/>
  <c r="X568" i="1" s="1"/>
  <c r="Z568" i="1" s="1"/>
  <c r="G568" i="1"/>
  <c r="M568" i="1" s="1"/>
  <c r="U568" i="1" s="1"/>
  <c r="W568" i="1" s="1"/>
  <c r="AA567" i="1"/>
  <c r="AA566" i="1" s="1"/>
  <c r="Q567" i="1"/>
  <c r="Q566" i="1" s="1"/>
  <c r="P567" i="1"/>
  <c r="P566" i="1" s="1"/>
  <c r="O567" i="1"/>
  <c r="O566" i="1" s="1"/>
  <c r="K567" i="1"/>
  <c r="K566" i="1" s="1"/>
  <c r="J567" i="1"/>
  <c r="I567" i="1"/>
  <c r="F567" i="1"/>
  <c r="F566" i="1" s="1"/>
  <c r="X563" i="1"/>
  <c r="Z563" i="1" s="1"/>
  <c r="U563" i="1"/>
  <c r="W563" i="1" s="1"/>
  <c r="R563" i="1"/>
  <c r="T563" i="1" s="1"/>
  <c r="AA562" i="1"/>
  <c r="AA561" i="1" s="1"/>
  <c r="Q562" i="1"/>
  <c r="X562" i="1" s="1"/>
  <c r="P562" i="1"/>
  <c r="O562" i="1"/>
  <c r="N560" i="1"/>
  <c r="X560" i="1" s="1"/>
  <c r="Z560" i="1" s="1"/>
  <c r="M560" i="1"/>
  <c r="U560" i="1" s="1"/>
  <c r="W560" i="1" s="1"/>
  <c r="L560" i="1"/>
  <c r="R560" i="1" s="1"/>
  <c r="T560" i="1" s="1"/>
  <c r="AA559" i="1"/>
  <c r="AA558" i="1" s="1"/>
  <c r="Q559" i="1"/>
  <c r="Q558" i="1" s="1"/>
  <c r="P559" i="1"/>
  <c r="P558" i="1" s="1"/>
  <c r="O559" i="1"/>
  <c r="O558" i="1" s="1"/>
  <c r="K559" i="1"/>
  <c r="K558" i="1" s="1"/>
  <c r="J559" i="1"/>
  <c r="J558" i="1" s="1"/>
  <c r="I559" i="1"/>
  <c r="H559" i="1"/>
  <c r="H558" i="1" s="1"/>
  <c r="G559" i="1"/>
  <c r="F559" i="1"/>
  <c r="I558" i="1"/>
  <c r="N557" i="1"/>
  <c r="X557" i="1" s="1"/>
  <c r="Z557" i="1" s="1"/>
  <c r="M557" i="1"/>
  <c r="U557" i="1" s="1"/>
  <c r="W557" i="1" s="1"/>
  <c r="L557" i="1"/>
  <c r="R557" i="1" s="1"/>
  <c r="T557" i="1" s="1"/>
  <c r="AA556" i="1"/>
  <c r="AA555" i="1" s="1"/>
  <c r="Q556" i="1"/>
  <c r="Q555" i="1" s="1"/>
  <c r="P556" i="1"/>
  <c r="P555" i="1" s="1"/>
  <c r="O556" i="1"/>
  <c r="O555" i="1" s="1"/>
  <c r="K556" i="1"/>
  <c r="K555" i="1" s="1"/>
  <c r="J556" i="1"/>
  <c r="I556" i="1"/>
  <c r="I555" i="1" s="1"/>
  <c r="H556" i="1"/>
  <c r="G556" i="1"/>
  <c r="G555" i="1" s="1"/>
  <c r="F556" i="1"/>
  <c r="X554" i="1"/>
  <c r="Z554" i="1" s="1"/>
  <c r="U554" i="1"/>
  <c r="W554" i="1" s="1"/>
  <c r="R554" i="1"/>
  <c r="T554" i="1" s="1"/>
  <c r="AA553" i="1"/>
  <c r="AA552" i="1" s="1"/>
  <c r="Q553" i="1"/>
  <c r="P553" i="1"/>
  <c r="U553" i="1" s="1"/>
  <c r="O553" i="1"/>
  <c r="R553" i="1" s="1"/>
  <c r="N549" i="1"/>
  <c r="X549" i="1" s="1"/>
  <c r="Z549" i="1" s="1"/>
  <c r="M549" i="1"/>
  <c r="U549" i="1" s="1"/>
  <c r="W549" i="1" s="1"/>
  <c r="L549" i="1"/>
  <c r="R549" i="1" s="1"/>
  <c r="T549" i="1" s="1"/>
  <c r="AA548" i="1"/>
  <c r="AA547" i="1" s="1"/>
  <c r="Q548" i="1"/>
  <c r="Q547" i="1" s="1"/>
  <c r="P548" i="1"/>
  <c r="P547" i="1" s="1"/>
  <c r="O548" i="1"/>
  <c r="O547" i="1" s="1"/>
  <c r="K548" i="1"/>
  <c r="K547" i="1" s="1"/>
  <c r="J548" i="1"/>
  <c r="I548" i="1"/>
  <c r="H548" i="1"/>
  <c r="G548" i="1"/>
  <c r="G547" i="1" s="1"/>
  <c r="F548" i="1"/>
  <c r="F547" i="1" s="1"/>
  <c r="O546" i="1"/>
  <c r="N546" i="1"/>
  <c r="X546" i="1" s="1"/>
  <c r="Z546" i="1" s="1"/>
  <c r="M546" i="1"/>
  <c r="U546" i="1" s="1"/>
  <c r="W546" i="1" s="1"/>
  <c r="L546" i="1"/>
  <c r="R546" i="1" s="1"/>
  <c r="T546" i="1" s="1"/>
  <c r="AA545" i="1"/>
  <c r="AA544" i="1" s="1"/>
  <c r="Q545" i="1"/>
  <c r="Q544" i="1" s="1"/>
  <c r="P545" i="1"/>
  <c r="P544" i="1" s="1"/>
  <c r="O545" i="1"/>
  <c r="O544" i="1" s="1"/>
  <c r="K545" i="1"/>
  <c r="K544" i="1" s="1"/>
  <c r="J545" i="1"/>
  <c r="J544" i="1" s="1"/>
  <c r="I545" i="1"/>
  <c r="I544" i="1" s="1"/>
  <c r="H545" i="1"/>
  <c r="H544" i="1" s="1"/>
  <c r="G545" i="1"/>
  <c r="G544" i="1" s="1"/>
  <c r="F545" i="1"/>
  <c r="N543" i="1"/>
  <c r="X543" i="1" s="1"/>
  <c r="Z543" i="1" s="1"/>
  <c r="M543" i="1"/>
  <c r="U543" i="1" s="1"/>
  <c r="W543" i="1" s="1"/>
  <c r="L543" i="1"/>
  <c r="R543" i="1" s="1"/>
  <c r="T543" i="1" s="1"/>
  <c r="AA542" i="1"/>
  <c r="AA541" i="1" s="1"/>
  <c r="Q542" i="1"/>
  <c r="Q541" i="1" s="1"/>
  <c r="P542" i="1"/>
  <c r="P541" i="1" s="1"/>
  <c r="O542" i="1"/>
  <c r="O541" i="1" s="1"/>
  <c r="K542" i="1"/>
  <c r="K541" i="1" s="1"/>
  <c r="J542" i="1"/>
  <c r="J541" i="1" s="1"/>
  <c r="I542" i="1"/>
  <c r="I541" i="1" s="1"/>
  <c r="H542" i="1"/>
  <c r="G542" i="1"/>
  <c r="G541" i="1" s="1"/>
  <c r="F542" i="1"/>
  <c r="F541" i="1" s="1"/>
  <c r="N540" i="1"/>
  <c r="X540" i="1" s="1"/>
  <c r="Z540" i="1" s="1"/>
  <c r="M540" i="1"/>
  <c r="U540" i="1" s="1"/>
  <c r="W540" i="1" s="1"/>
  <c r="L540" i="1"/>
  <c r="R540" i="1" s="1"/>
  <c r="T540" i="1" s="1"/>
  <c r="AA539" i="1"/>
  <c r="AA538" i="1" s="1"/>
  <c r="Q539" i="1"/>
  <c r="Q538" i="1" s="1"/>
  <c r="P539" i="1"/>
  <c r="O539" i="1"/>
  <c r="K539" i="1"/>
  <c r="K538" i="1" s="1"/>
  <c r="J539" i="1"/>
  <c r="J538" i="1" s="1"/>
  <c r="I539" i="1"/>
  <c r="I538" i="1" s="1"/>
  <c r="H539" i="1"/>
  <c r="H538" i="1" s="1"/>
  <c r="G539" i="1"/>
  <c r="F539" i="1"/>
  <c r="P538" i="1"/>
  <c r="O538" i="1"/>
  <c r="N537" i="1"/>
  <c r="X537" i="1" s="1"/>
  <c r="Z537" i="1" s="1"/>
  <c r="M537" i="1"/>
  <c r="U537" i="1" s="1"/>
  <c r="W537" i="1" s="1"/>
  <c r="L537" i="1"/>
  <c r="R537" i="1" s="1"/>
  <c r="T537" i="1" s="1"/>
  <c r="AA536" i="1"/>
  <c r="AA535" i="1" s="1"/>
  <c r="Q536" i="1"/>
  <c r="Q535" i="1" s="1"/>
  <c r="P536" i="1"/>
  <c r="P535" i="1" s="1"/>
  <c r="O536" i="1"/>
  <c r="O535" i="1" s="1"/>
  <c r="K536" i="1"/>
  <c r="K535" i="1" s="1"/>
  <c r="J536" i="1"/>
  <c r="J535" i="1" s="1"/>
  <c r="I536" i="1"/>
  <c r="I535" i="1" s="1"/>
  <c r="H536" i="1"/>
  <c r="H535" i="1" s="1"/>
  <c r="G536" i="1"/>
  <c r="G535" i="1" s="1"/>
  <c r="F536" i="1"/>
  <c r="F535" i="1" s="1"/>
  <c r="X534" i="1"/>
  <c r="Z534" i="1" s="1"/>
  <c r="U534" i="1"/>
  <c r="W534" i="1" s="1"/>
  <c r="R534" i="1"/>
  <c r="T534" i="1" s="1"/>
  <c r="AA533" i="1"/>
  <c r="AA532" i="1" s="1"/>
  <c r="Q533" i="1"/>
  <c r="P533" i="1"/>
  <c r="U533" i="1" s="1"/>
  <c r="O533" i="1"/>
  <c r="O532" i="1" s="1"/>
  <c r="R532" i="1" s="1"/>
  <c r="T532" i="1" s="1"/>
  <c r="N529" i="1"/>
  <c r="X529" i="1" s="1"/>
  <c r="Z529" i="1" s="1"/>
  <c r="M529" i="1"/>
  <c r="U529" i="1" s="1"/>
  <c r="W529" i="1" s="1"/>
  <c r="L529" i="1"/>
  <c r="R529" i="1" s="1"/>
  <c r="T529" i="1" s="1"/>
  <c r="AA528" i="1"/>
  <c r="AA527" i="1" s="1"/>
  <c r="AA526" i="1" s="1"/>
  <c r="AA525" i="1" s="1"/>
  <c r="Q528" i="1"/>
  <c r="Q527" i="1" s="1"/>
  <c r="Q526" i="1" s="1"/>
  <c r="Q525" i="1" s="1"/>
  <c r="P528" i="1"/>
  <c r="P527" i="1" s="1"/>
  <c r="P526" i="1" s="1"/>
  <c r="P525" i="1" s="1"/>
  <c r="O528" i="1"/>
  <c r="O527" i="1" s="1"/>
  <c r="O526" i="1" s="1"/>
  <c r="O525" i="1" s="1"/>
  <c r="K528" i="1"/>
  <c r="K527" i="1" s="1"/>
  <c r="K526" i="1" s="1"/>
  <c r="K525" i="1" s="1"/>
  <c r="J528" i="1"/>
  <c r="J527" i="1" s="1"/>
  <c r="J526" i="1" s="1"/>
  <c r="J525" i="1" s="1"/>
  <c r="I528" i="1"/>
  <c r="H528" i="1"/>
  <c r="H527" i="1" s="1"/>
  <c r="H526" i="1" s="1"/>
  <c r="G528" i="1"/>
  <c r="F528" i="1"/>
  <c r="F527" i="1" s="1"/>
  <c r="F526" i="1" s="1"/>
  <c r="F525" i="1" s="1"/>
  <c r="N523" i="1"/>
  <c r="X523" i="1" s="1"/>
  <c r="Z523" i="1" s="1"/>
  <c r="M523" i="1"/>
  <c r="U523" i="1" s="1"/>
  <c r="W523" i="1" s="1"/>
  <c r="L523" i="1"/>
  <c r="R523" i="1" s="1"/>
  <c r="T523" i="1" s="1"/>
  <c r="AA522" i="1"/>
  <c r="Q522" i="1"/>
  <c r="P522" i="1"/>
  <c r="O522" i="1"/>
  <c r="K522" i="1"/>
  <c r="J522" i="1"/>
  <c r="I522" i="1"/>
  <c r="H522" i="1"/>
  <c r="G522" i="1"/>
  <c r="F522" i="1"/>
  <c r="M521" i="1"/>
  <c r="U521" i="1" s="1"/>
  <c r="W521" i="1" s="1"/>
  <c r="L521" i="1"/>
  <c r="R521" i="1" s="1"/>
  <c r="T521" i="1" s="1"/>
  <c r="H521" i="1"/>
  <c r="G521" i="1"/>
  <c r="AA520" i="1"/>
  <c r="Q520" i="1"/>
  <c r="P520" i="1"/>
  <c r="O520" i="1"/>
  <c r="K520" i="1"/>
  <c r="J520" i="1"/>
  <c r="I520" i="1"/>
  <c r="G520" i="1"/>
  <c r="F520" i="1"/>
  <c r="N518" i="1"/>
  <c r="X518" i="1" s="1"/>
  <c r="Z518" i="1" s="1"/>
  <c r="M518" i="1"/>
  <c r="U518" i="1" s="1"/>
  <c r="W518" i="1" s="1"/>
  <c r="L518" i="1"/>
  <c r="R518" i="1" s="1"/>
  <c r="T518" i="1" s="1"/>
  <c r="AA517" i="1"/>
  <c r="Q517" i="1"/>
  <c r="P517" i="1"/>
  <c r="O517" i="1"/>
  <c r="K517" i="1"/>
  <c r="J517" i="1"/>
  <c r="I517" i="1"/>
  <c r="H517" i="1"/>
  <c r="G517" i="1"/>
  <c r="F517" i="1"/>
  <c r="N516" i="1"/>
  <c r="X516" i="1" s="1"/>
  <c r="Z516" i="1" s="1"/>
  <c r="M516" i="1"/>
  <c r="U516" i="1" s="1"/>
  <c r="W516" i="1" s="1"/>
  <c r="L516" i="1"/>
  <c r="R516" i="1" s="1"/>
  <c r="T516" i="1" s="1"/>
  <c r="AA515" i="1"/>
  <c r="Q515" i="1"/>
  <c r="P515" i="1"/>
  <c r="O515" i="1"/>
  <c r="K515" i="1"/>
  <c r="J515" i="1"/>
  <c r="I515" i="1"/>
  <c r="H515" i="1"/>
  <c r="G515" i="1"/>
  <c r="F515" i="1"/>
  <c r="N512" i="1"/>
  <c r="X512" i="1" s="1"/>
  <c r="Z512" i="1" s="1"/>
  <c r="M512" i="1"/>
  <c r="U512" i="1" s="1"/>
  <c r="W512" i="1" s="1"/>
  <c r="L512" i="1"/>
  <c r="R512" i="1" s="1"/>
  <c r="T512" i="1" s="1"/>
  <c r="AA511" i="1"/>
  <c r="Q511" i="1"/>
  <c r="P511" i="1"/>
  <c r="O511" i="1"/>
  <c r="K511" i="1"/>
  <c r="J511" i="1"/>
  <c r="I511" i="1"/>
  <c r="H511" i="1"/>
  <c r="G511" i="1"/>
  <c r="F511" i="1"/>
  <c r="N510" i="1"/>
  <c r="X510" i="1" s="1"/>
  <c r="Z510" i="1" s="1"/>
  <c r="M510" i="1"/>
  <c r="U510" i="1" s="1"/>
  <c r="W510" i="1" s="1"/>
  <c r="L510" i="1"/>
  <c r="R510" i="1" s="1"/>
  <c r="T510" i="1" s="1"/>
  <c r="AA509" i="1"/>
  <c r="Q509" i="1"/>
  <c r="P509" i="1"/>
  <c r="O509" i="1"/>
  <c r="K509" i="1"/>
  <c r="J509" i="1"/>
  <c r="I509" i="1"/>
  <c r="H509" i="1"/>
  <c r="G509" i="1"/>
  <c r="F509" i="1"/>
  <c r="N507" i="1"/>
  <c r="X507" i="1" s="1"/>
  <c r="Z507" i="1" s="1"/>
  <c r="M507" i="1"/>
  <c r="U507" i="1" s="1"/>
  <c r="W507" i="1" s="1"/>
  <c r="L507" i="1"/>
  <c r="R507" i="1" s="1"/>
  <c r="T507" i="1" s="1"/>
  <c r="AA506" i="1"/>
  <c r="Q506" i="1"/>
  <c r="P506" i="1"/>
  <c r="O506" i="1"/>
  <c r="K506" i="1"/>
  <c r="J506" i="1"/>
  <c r="I506" i="1"/>
  <c r="H506" i="1"/>
  <c r="G506" i="1"/>
  <c r="F506" i="1"/>
  <c r="N505" i="1"/>
  <c r="X505" i="1" s="1"/>
  <c r="Z505" i="1" s="1"/>
  <c r="M505" i="1"/>
  <c r="U505" i="1" s="1"/>
  <c r="W505" i="1" s="1"/>
  <c r="L505" i="1"/>
  <c r="R505" i="1" s="1"/>
  <c r="T505" i="1" s="1"/>
  <c r="AA504" i="1"/>
  <c r="Q504" i="1"/>
  <c r="P504" i="1"/>
  <c r="O504" i="1"/>
  <c r="K504" i="1"/>
  <c r="J504" i="1"/>
  <c r="I504" i="1"/>
  <c r="H504" i="1"/>
  <c r="G504" i="1"/>
  <c r="F504" i="1"/>
  <c r="N502" i="1"/>
  <c r="X502" i="1" s="1"/>
  <c r="Z502" i="1" s="1"/>
  <c r="M502" i="1"/>
  <c r="U502" i="1" s="1"/>
  <c r="W502" i="1" s="1"/>
  <c r="L502" i="1"/>
  <c r="R502" i="1" s="1"/>
  <c r="T502" i="1" s="1"/>
  <c r="AA501" i="1"/>
  <c r="Q501" i="1"/>
  <c r="P501" i="1"/>
  <c r="O501" i="1"/>
  <c r="K501" i="1"/>
  <c r="J501" i="1"/>
  <c r="I501" i="1"/>
  <c r="H501" i="1"/>
  <c r="G501" i="1"/>
  <c r="F501" i="1"/>
  <c r="N500" i="1"/>
  <c r="X500" i="1" s="1"/>
  <c r="Z500" i="1" s="1"/>
  <c r="L500" i="1"/>
  <c r="R500" i="1" s="1"/>
  <c r="T500" i="1" s="1"/>
  <c r="H500" i="1"/>
  <c r="G500" i="1"/>
  <c r="M500" i="1" s="1"/>
  <c r="U500" i="1" s="1"/>
  <c r="W500" i="1" s="1"/>
  <c r="AA499" i="1"/>
  <c r="Q499" i="1"/>
  <c r="P499" i="1"/>
  <c r="O499" i="1"/>
  <c r="K499" i="1"/>
  <c r="J499" i="1"/>
  <c r="I499" i="1"/>
  <c r="H499" i="1"/>
  <c r="G499" i="1"/>
  <c r="F499" i="1"/>
  <c r="N498" i="1"/>
  <c r="X498" i="1" s="1"/>
  <c r="Z498" i="1" s="1"/>
  <c r="M498" i="1"/>
  <c r="U498" i="1" s="1"/>
  <c r="W498" i="1" s="1"/>
  <c r="L498" i="1"/>
  <c r="R498" i="1" s="1"/>
  <c r="T498" i="1" s="1"/>
  <c r="AA497" i="1"/>
  <c r="Q497" i="1"/>
  <c r="P497" i="1"/>
  <c r="O497" i="1"/>
  <c r="K497" i="1"/>
  <c r="J497" i="1"/>
  <c r="I497" i="1"/>
  <c r="H497" i="1"/>
  <c r="G497" i="1"/>
  <c r="F497" i="1"/>
  <c r="N496" i="1"/>
  <c r="X496" i="1" s="1"/>
  <c r="Z496" i="1" s="1"/>
  <c r="M496" i="1"/>
  <c r="U496" i="1" s="1"/>
  <c r="W496" i="1" s="1"/>
  <c r="L496" i="1"/>
  <c r="R496" i="1" s="1"/>
  <c r="T496" i="1" s="1"/>
  <c r="AA495" i="1"/>
  <c r="Q495" i="1"/>
  <c r="P495" i="1"/>
  <c r="O495" i="1"/>
  <c r="K495" i="1"/>
  <c r="J495" i="1"/>
  <c r="I495" i="1"/>
  <c r="H495" i="1"/>
  <c r="G495" i="1"/>
  <c r="F495" i="1"/>
  <c r="N494" i="1"/>
  <c r="X494" i="1" s="1"/>
  <c r="Z494" i="1" s="1"/>
  <c r="M494" i="1"/>
  <c r="U494" i="1" s="1"/>
  <c r="W494" i="1" s="1"/>
  <c r="L494" i="1"/>
  <c r="R494" i="1" s="1"/>
  <c r="T494" i="1" s="1"/>
  <c r="AA493" i="1"/>
  <c r="Q493" i="1"/>
  <c r="P493" i="1"/>
  <c r="O493" i="1"/>
  <c r="K493" i="1"/>
  <c r="J493" i="1"/>
  <c r="I493" i="1"/>
  <c r="H493" i="1"/>
  <c r="G493" i="1"/>
  <c r="F493" i="1"/>
  <c r="N491" i="1"/>
  <c r="X491" i="1" s="1"/>
  <c r="Z491" i="1" s="1"/>
  <c r="M491" i="1"/>
  <c r="U491" i="1" s="1"/>
  <c r="W491" i="1" s="1"/>
  <c r="L491" i="1"/>
  <c r="R491" i="1" s="1"/>
  <c r="T491" i="1" s="1"/>
  <c r="AA490" i="1"/>
  <c r="AA489" i="1" s="1"/>
  <c r="Q490" i="1"/>
  <c r="Q489" i="1" s="1"/>
  <c r="P490" i="1"/>
  <c r="P489" i="1" s="1"/>
  <c r="O490" i="1"/>
  <c r="O489" i="1" s="1"/>
  <c r="K490" i="1"/>
  <c r="K489" i="1" s="1"/>
  <c r="J490" i="1"/>
  <c r="J489" i="1" s="1"/>
  <c r="I490" i="1"/>
  <c r="I489" i="1" s="1"/>
  <c r="H490" i="1"/>
  <c r="G490" i="1"/>
  <c r="G489" i="1" s="1"/>
  <c r="F490" i="1"/>
  <c r="F489" i="1" s="1"/>
  <c r="N488" i="1"/>
  <c r="X488" i="1" s="1"/>
  <c r="Z488" i="1" s="1"/>
  <c r="M488" i="1"/>
  <c r="U488" i="1" s="1"/>
  <c r="W488" i="1" s="1"/>
  <c r="L488" i="1"/>
  <c r="R488" i="1" s="1"/>
  <c r="T488" i="1" s="1"/>
  <c r="AA487" i="1"/>
  <c r="AA486" i="1" s="1"/>
  <c r="Q487" i="1"/>
  <c r="Q486" i="1" s="1"/>
  <c r="P487" i="1"/>
  <c r="P486" i="1" s="1"/>
  <c r="O487" i="1"/>
  <c r="O486" i="1" s="1"/>
  <c r="K487" i="1"/>
  <c r="K486" i="1" s="1"/>
  <c r="J487" i="1"/>
  <c r="J486" i="1" s="1"/>
  <c r="I487" i="1"/>
  <c r="I486" i="1" s="1"/>
  <c r="H487" i="1"/>
  <c r="H486" i="1" s="1"/>
  <c r="G487" i="1"/>
  <c r="F487" i="1"/>
  <c r="F486" i="1" s="1"/>
  <c r="O485" i="1"/>
  <c r="O484" i="1" s="1"/>
  <c r="O483" i="1" s="1"/>
  <c r="N485" i="1"/>
  <c r="X485" i="1" s="1"/>
  <c r="Z485" i="1" s="1"/>
  <c r="M485" i="1"/>
  <c r="U485" i="1" s="1"/>
  <c r="W485" i="1" s="1"/>
  <c r="L485" i="1"/>
  <c r="AA484" i="1"/>
  <c r="AA483" i="1" s="1"/>
  <c r="Q484" i="1"/>
  <c r="Q483" i="1" s="1"/>
  <c r="P484" i="1"/>
  <c r="P483" i="1" s="1"/>
  <c r="K484" i="1"/>
  <c r="K483" i="1" s="1"/>
  <c r="J484" i="1"/>
  <c r="J483" i="1" s="1"/>
  <c r="I484" i="1"/>
  <c r="I483" i="1" s="1"/>
  <c r="H484" i="1"/>
  <c r="G484" i="1"/>
  <c r="G483" i="1" s="1"/>
  <c r="F484" i="1"/>
  <c r="N482" i="1"/>
  <c r="X482" i="1" s="1"/>
  <c r="Z482" i="1" s="1"/>
  <c r="M482" i="1"/>
  <c r="U482" i="1" s="1"/>
  <c r="W482" i="1" s="1"/>
  <c r="L482" i="1"/>
  <c r="R482" i="1" s="1"/>
  <c r="T482" i="1" s="1"/>
  <c r="AA481" i="1"/>
  <c r="AA480" i="1" s="1"/>
  <c r="Q481" i="1"/>
  <c r="Q480" i="1" s="1"/>
  <c r="P481" i="1"/>
  <c r="O481" i="1"/>
  <c r="O480" i="1" s="1"/>
  <c r="K481" i="1"/>
  <c r="K480" i="1" s="1"/>
  <c r="J481" i="1"/>
  <c r="J480" i="1" s="1"/>
  <c r="I481" i="1"/>
  <c r="I480" i="1" s="1"/>
  <c r="H481" i="1"/>
  <c r="H480" i="1" s="1"/>
  <c r="G481" i="1"/>
  <c r="F481" i="1"/>
  <c r="F480" i="1" s="1"/>
  <c r="P480" i="1"/>
  <c r="N478" i="1"/>
  <c r="X478" i="1" s="1"/>
  <c r="Z478" i="1" s="1"/>
  <c r="M478" i="1"/>
  <c r="U478" i="1" s="1"/>
  <c r="W478" i="1" s="1"/>
  <c r="L478" i="1"/>
  <c r="R478" i="1" s="1"/>
  <c r="T478" i="1" s="1"/>
  <c r="N477" i="1"/>
  <c r="X477" i="1" s="1"/>
  <c r="Z477" i="1" s="1"/>
  <c r="M477" i="1"/>
  <c r="U477" i="1" s="1"/>
  <c r="W477" i="1" s="1"/>
  <c r="L477" i="1"/>
  <c r="R477" i="1" s="1"/>
  <c r="T477" i="1" s="1"/>
  <c r="N476" i="1"/>
  <c r="X476" i="1" s="1"/>
  <c r="Z476" i="1" s="1"/>
  <c r="M476" i="1"/>
  <c r="U476" i="1" s="1"/>
  <c r="W476" i="1" s="1"/>
  <c r="L476" i="1"/>
  <c r="R476" i="1" s="1"/>
  <c r="T476" i="1" s="1"/>
  <c r="AA475" i="1"/>
  <c r="Q475" i="1"/>
  <c r="P475" i="1"/>
  <c r="O475" i="1"/>
  <c r="K475" i="1"/>
  <c r="J475" i="1"/>
  <c r="I475" i="1"/>
  <c r="H475" i="1"/>
  <c r="G475" i="1"/>
  <c r="F475" i="1"/>
  <c r="N474" i="1"/>
  <c r="X474" i="1" s="1"/>
  <c r="Z474" i="1" s="1"/>
  <c r="M474" i="1"/>
  <c r="U474" i="1" s="1"/>
  <c r="W474" i="1" s="1"/>
  <c r="L474" i="1"/>
  <c r="R474" i="1" s="1"/>
  <c r="T474" i="1" s="1"/>
  <c r="AA473" i="1"/>
  <c r="Q473" i="1"/>
  <c r="P473" i="1"/>
  <c r="O473" i="1"/>
  <c r="K473" i="1"/>
  <c r="J473" i="1"/>
  <c r="I473" i="1"/>
  <c r="H473" i="1"/>
  <c r="G473" i="1"/>
  <c r="F473" i="1"/>
  <c r="N471" i="1"/>
  <c r="X471" i="1" s="1"/>
  <c r="Z471" i="1" s="1"/>
  <c r="M471" i="1"/>
  <c r="U471" i="1" s="1"/>
  <c r="W471" i="1" s="1"/>
  <c r="L471" i="1"/>
  <c r="R471" i="1" s="1"/>
  <c r="T471" i="1" s="1"/>
  <c r="N470" i="1"/>
  <c r="X470" i="1" s="1"/>
  <c r="Z470" i="1" s="1"/>
  <c r="M470" i="1"/>
  <c r="U470" i="1" s="1"/>
  <c r="W470" i="1" s="1"/>
  <c r="L470" i="1"/>
  <c r="R470" i="1" s="1"/>
  <c r="T470" i="1" s="1"/>
  <c r="N469" i="1"/>
  <c r="X469" i="1" s="1"/>
  <c r="Z469" i="1" s="1"/>
  <c r="M469" i="1"/>
  <c r="U469" i="1" s="1"/>
  <c r="W469" i="1" s="1"/>
  <c r="L469" i="1"/>
  <c r="R469" i="1" s="1"/>
  <c r="T469" i="1" s="1"/>
  <c r="AA468" i="1"/>
  <c r="Q468" i="1"/>
  <c r="P468" i="1"/>
  <c r="O468" i="1"/>
  <c r="K468" i="1"/>
  <c r="J468" i="1"/>
  <c r="I468" i="1"/>
  <c r="H468" i="1"/>
  <c r="G468" i="1"/>
  <c r="F468" i="1"/>
  <c r="N467" i="1"/>
  <c r="X467" i="1" s="1"/>
  <c r="Z467" i="1" s="1"/>
  <c r="M467" i="1"/>
  <c r="U467" i="1" s="1"/>
  <c r="W467" i="1" s="1"/>
  <c r="L467" i="1"/>
  <c r="R467" i="1" s="1"/>
  <c r="T467" i="1" s="1"/>
  <c r="N466" i="1"/>
  <c r="X466" i="1" s="1"/>
  <c r="Z466" i="1" s="1"/>
  <c r="M466" i="1"/>
  <c r="U466" i="1" s="1"/>
  <c r="W466" i="1" s="1"/>
  <c r="L466" i="1"/>
  <c r="R466" i="1" s="1"/>
  <c r="T466" i="1" s="1"/>
  <c r="AA465" i="1"/>
  <c r="Q465" i="1"/>
  <c r="P465" i="1"/>
  <c r="O465" i="1"/>
  <c r="K465" i="1"/>
  <c r="J465" i="1"/>
  <c r="I465" i="1"/>
  <c r="H465" i="1"/>
  <c r="G465" i="1"/>
  <c r="F465" i="1"/>
  <c r="N463" i="1"/>
  <c r="X463" i="1" s="1"/>
  <c r="Z463" i="1" s="1"/>
  <c r="M463" i="1"/>
  <c r="U463" i="1" s="1"/>
  <c r="W463" i="1" s="1"/>
  <c r="L463" i="1"/>
  <c r="R463" i="1" s="1"/>
  <c r="T463" i="1" s="1"/>
  <c r="AA462" i="1"/>
  <c r="Q462" i="1"/>
  <c r="P462" i="1"/>
  <c r="O462" i="1"/>
  <c r="K462" i="1"/>
  <c r="J462" i="1"/>
  <c r="I462" i="1"/>
  <c r="H462" i="1"/>
  <c r="G462" i="1"/>
  <c r="F462" i="1"/>
  <c r="N461" i="1"/>
  <c r="X461" i="1" s="1"/>
  <c r="Z461" i="1" s="1"/>
  <c r="M461" i="1"/>
  <c r="U461" i="1" s="1"/>
  <c r="W461" i="1" s="1"/>
  <c r="L461" i="1"/>
  <c r="R461" i="1" s="1"/>
  <c r="T461" i="1" s="1"/>
  <c r="AA460" i="1"/>
  <c r="Q460" i="1"/>
  <c r="P460" i="1"/>
  <c r="O460" i="1"/>
  <c r="K460" i="1"/>
  <c r="J460" i="1"/>
  <c r="I460" i="1"/>
  <c r="H460" i="1"/>
  <c r="G460" i="1"/>
  <c r="F460" i="1"/>
  <c r="N457" i="1"/>
  <c r="X457" i="1" s="1"/>
  <c r="Z457" i="1" s="1"/>
  <c r="M457" i="1"/>
  <c r="U457" i="1" s="1"/>
  <c r="W457" i="1" s="1"/>
  <c r="L457" i="1"/>
  <c r="R457" i="1" s="1"/>
  <c r="T457" i="1" s="1"/>
  <c r="AA456" i="1"/>
  <c r="AA455" i="1" s="1"/>
  <c r="Q456" i="1"/>
  <c r="Q455" i="1" s="1"/>
  <c r="P456" i="1"/>
  <c r="P455" i="1" s="1"/>
  <c r="O456" i="1"/>
  <c r="O455" i="1" s="1"/>
  <c r="K456" i="1"/>
  <c r="K455" i="1" s="1"/>
  <c r="J456" i="1"/>
  <c r="J455" i="1" s="1"/>
  <c r="I456" i="1"/>
  <c r="I455" i="1" s="1"/>
  <c r="H456" i="1"/>
  <c r="H455" i="1" s="1"/>
  <c r="G456" i="1"/>
  <c r="G455" i="1" s="1"/>
  <c r="F456" i="1"/>
  <c r="N454" i="1"/>
  <c r="X454" i="1" s="1"/>
  <c r="Z454" i="1" s="1"/>
  <c r="M454" i="1"/>
  <c r="U454" i="1" s="1"/>
  <c r="W454" i="1" s="1"/>
  <c r="L454" i="1"/>
  <c r="R454" i="1" s="1"/>
  <c r="T454" i="1" s="1"/>
  <c r="AA453" i="1"/>
  <c r="AA452" i="1" s="1"/>
  <c r="Q453" i="1"/>
  <c r="Q452" i="1" s="1"/>
  <c r="P453" i="1"/>
  <c r="P452" i="1" s="1"/>
  <c r="O453" i="1"/>
  <c r="O452" i="1" s="1"/>
  <c r="K453" i="1"/>
  <c r="K452" i="1" s="1"/>
  <c r="J453" i="1"/>
  <c r="J452" i="1" s="1"/>
  <c r="I453" i="1"/>
  <c r="I452" i="1" s="1"/>
  <c r="H453" i="1"/>
  <c r="H452" i="1" s="1"/>
  <c r="G453" i="1"/>
  <c r="G452" i="1" s="1"/>
  <c r="F453" i="1"/>
  <c r="F452" i="1" s="1"/>
  <c r="N451" i="1"/>
  <c r="X451" i="1" s="1"/>
  <c r="Z451" i="1" s="1"/>
  <c r="M451" i="1"/>
  <c r="U451" i="1" s="1"/>
  <c r="W451" i="1" s="1"/>
  <c r="L451" i="1"/>
  <c r="R451" i="1" s="1"/>
  <c r="T451" i="1" s="1"/>
  <c r="AA450" i="1"/>
  <c r="AA449" i="1" s="1"/>
  <c r="Q450" i="1"/>
  <c r="Q449" i="1" s="1"/>
  <c r="P450" i="1"/>
  <c r="P449" i="1" s="1"/>
  <c r="O450" i="1"/>
  <c r="O449" i="1" s="1"/>
  <c r="K450" i="1"/>
  <c r="K449" i="1" s="1"/>
  <c r="J450" i="1"/>
  <c r="J449" i="1" s="1"/>
  <c r="I450" i="1"/>
  <c r="H450" i="1"/>
  <c r="G450" i="1"/>
  <c r="G449" i="1" s="1"/>
  <c r="F450" i="1"/>
  <c r="F449" i="1" s="1"/>
  <c r="N448" i="1"/>
  <c r="X448" i="1" s="1"/>
  <c r="Z448" i="1" s="1"/>
  <c r="M448" i="1"/>
  <c r="U448" i="1" s="1"/>
  <c r="W448" i="1" s="1"/>
  <c r="L448" i="1"/>
  <c r="R448" i="1" s="1"/>
  <c r="T448" i="1" s="1"/>
  <c r="AA447" i="1"/>
  <c r="AA446" i="1" s="1"/>
  <c r="Q447" i="1"/>
  <c r="Q446" i="1" s="1"/>
  <c r="P447" i="1"/>
  <c r="P446" i="1" s="1"/>
  <c r="O447" i="1"/>
  <c r="O446" i="1" s="1"/>
  <c r="K447" i="1"/>
  <c r="K446" i="1" s="1"/>
  <c r="J447" i="1"/>
  <c r="I447" i="1"/>
  <c r="I446" i="1" s="1"/>
  <c r="H447" i="1"/>
  <c r="G447" i="1"/>
  <c r="G446" i="1" s="1"/>
  <c r="F447" i="1"/>
  <c r="N445" i="1"/>
  <c r="X445" i="1" s="1"/>
  <c r="Z445" i="1" s="1"/>
  <c r="M445" i="1"/>
  <c r="U445" i="1" s="1"/>
  <c r="W445" i="1" s="1"/>
  <c r="L445" i="1"/>
  <c r="R445" i="1" s="1"/>
  <c r="T445" i="1" s="1"/>
  <c r="AA444" i="1"/>
  <c r="Q444" i="1"/>
  <c r="P444" i="1"/>
  <c r="O444" i="1"/>
  <c r="K444" i="1"/>
  <c r="J444" i="1"/>
  <c r="I444" i="1"/>
  <c r="H444" i="1"/>
  <c r="G444" i="1"/>
  <c r="F444" i="1"/>
  <c r="N443" i="1"/>
  <c r="X443" i="1" s="1"/>
  <c r="Z443" i="1" s="1"/>
  <c r="M443" i="1"/>
  <c r="U443" i="1" s="1"/>
  <c r="W443" i="1" s="1"/>
  <c r="L443" i="1"/>
  <c r="R443" i="1" s="1"/>
  <c r="T443" i="1" s="1"/>
  <c r="AA442" i="1"/>
  <c r="Q442" i="1"/>
  <c r="P442" i="1"/>
  <c r="O442" i="1"/>
  <c r="K442" i="1"/>
  <c r="J442" i="1"/>
  <c r="I442" i="1"/>
  <c r="H442" i="1"/>
  <c r="G442" i="1"/>
  <c r="F442" i="1"/>
  <c r="N440" i="1"/>
  <c r="X440" i="1" s="1"/>
  <c r="Z440" i="1" s="1"/>
  <c r="M440" i="1"/>
  <c r="U440" i="1" s="1"/>
  <c r="W440" i="1" s="1"/>
  <c r="L440" i="1"/>
  <c r="R440" i="1" s="1"/>
  <c r="T440" i="1" s="1"/>
  <c r="AA439" i="1"/>
  <c r="Q439" i="1"/>
  <c r="P439" i="1"/>
  <c r="O439" i="1"/>
  <c r="K439" i="1"/>
  <c r="J439" i="1"/>
  <c r="I439" i="1"/>
  <c r="H439" i="1"/>
  <c r="G439" i="1"/>
  <c r="F439" i="1"/>
  <c r="N438" i="1"/>
  <c r="X438" i="1" s="1"/>
  <c r="Z438" i="1" s="1"/>
  <c r="M438" i="1"/>
  <c r="U438" i="1" s="1"/>
  <c r="W438" i="1" s="1"/>
  <c r="L438" i="1"/>
  <c r="R438" i="1" s="1"/>
  <c r="T438" i="1" s="1"/>
  <c r="AA437" i="1"/>
  <c r="Q437" i="1"/>
  <c r="P437" i="1"/>
  <c r="O437" i="1"/>
  <c r="K437" i="1"/>
  <c r="J437" i="1"/>
  <c r="I437" i="1"/>
  <c r="H437" i="1"/>
  <c r="G437" i="1"/>
  <c r="F437" i="1"/>
  <c r="N432" i="1"/>
  <c r="X432" i="1" s="1"/>
  <c r="Z432" i="1" s="1"/>
  <c r="M432" i="1"/>
  <c r="U432" i="1" s="1"/>
  <c r="W432" i="1" s="1"/>
  <c r="L432" i="1"/>
  <c r="R432" i="1" s="1"/>
  <c r="T432" i="1" s="1"/>
  <c r="AA431" i="1"/>
  <c r="Q431" i="1"/>
  <c r="P431" i="1"/>
  <c r="O431" i="1"/>
  <c r="K431" i="1"/>
  <c r="J431" i="1"/>
  <c r="I431" i="1"/>
  <c r="H431" i="1"/>
  <c r="G431" i="1"/>
  <c r="F431" i="1"/>
  <c r="N430" i="1"/>
  <c r="X430" i="1" s="1"/>
  <c r="Z430" i="1" s="1"/>
  <c r="M430" i="1"/>
  <c r="U430" i="1" s="1"/>
  <c r="W430" i="1" s="1"/>
  <c r="L430" i="1"/>
  <c r="R430" i="1" s="1"/>
  <c r="T430" i="1" s="1"/>
  <c r="AA429" i="1"/>
  <c r="Q429" i="1"/>
  <c r="P429" i="1"/>
  <c r="O429" i="1"/>
  <c r="K429" i="1"/>
  <c r="J429" i="1"/>
  <c r="I429" i="1"/>
  <c r="H429" i="1"/>
  <c r="G429" i="1"/>
  <c r="F429" i="1"/>
  <c r="N427" i="1"/>
  <c r="X427" i="1" s="1"/>
  <c r="Z427" i="1" s="1"/>
  <c r="M427" i="1"/>
  <c r="U427" i="1" s="1"/>
  <c r="W427" i="1" s="1"/>
  <c r="L427" i="1"/>
  <c r="R427" i="1" s="1"/>
  <c r="T427" i="1" s="1"/>
  <c r="AA426" i="1"/>
  <c r="Q426" i="1"/>
  <c r="P426" i="1"/>
  <c r="O426" i="1"/>
  <c r="K426" i="1"/>
  <c r="J426" i="1"/>
  <c r="I426" i="1"/>
  <c r="H426" i="1"/>
  <c r="G426" i="1"/>
  <c r="F426" i="1"/>
  <c r="N425" i="1"/>
  <c r="X425" i="1" s="1"/>
  <c r="Z425" i="1" s="1"/>
  <c r="M425" i="1"/>
  <c r="U425" i="1" s="1"/>
  <c r="W425" i="1" s="1"/>
  <c r="L425" i="1"/>
  <c r="R425" i="1" s="1"/>
  <c r="T425" i="1" s="1"/>
  <c r="AA424" i="1"/>
  <c r="Q424" i="1"/>
  <c r="P424" i="1"/>
  <c r="O424" i="1"/>
  <c r="K424" i="1"/>
  <c r="J424" i="1"/>
  <c r="I424" i="1"/>
  <c r="H424" i="1"/>
  <c r="G424" i="1"/>
  <c r="F424" i="1"/>
  <c r="N421" i="1"/>
  <c r="X421" i="1" s="1"/>
  <c r="Z421" i="1" s="1"/>
  <c r="M421" i="1"/>
  <c r="U421" i="1" s="1"/>
  <c r="W421" i="1" s="1"/>
  <c r="L421" i="1"/>
  <c r="R421" i="1" s="1"/>
  <c r="T421" i="1" s="1"/>
  <c r="AA420" i="1"/>
  <c r="AA419" i="1" s="1"/>
  <c r="Q420" i="1"/>
  <c r="Q419" i="1" s="1"/>
  <c r="P420" i="1"/>
  <c r="O420" i="1"/>
  <c r="O419" i="1" s="1"/>
  <c r="K420" i="1"/>
  <c r="K419" i="1" s="1"/>
  <c r="J420" i="1"/>
  <c r="J419" i="1" s="1"/>
  <c r="I420" i="1"/>
  <c r="H420" i="1"/>
  <c r="G420" i="1"/>
  <c r="F420" i="1"/>
  <c r="F419" i="1" s="1"/>
  <c r="P419" i="1"/>
  <c r="N418" i="1"/>
  <c r="X418" i="1" s="1"/>
  <c r="Z418" i="1" s="1"/>
  <c r="M418" i="1"/>
  <c r="U418" i="1" s="1"/>
  <c r="W418" i="1" s="1"/>
  <c r="L418" i="1"/>
  <c r="R418" i="1" s="1"/>
  <c r="T418" i="1" s="1"/>
  <c r="AA417" i="1"/>
  <c r="AA416" i="1" s="1"/>
  <c r="Q417" i="1"/>
  <c r="Q416" i="1" s="1"/>
  <c r="P417" i="1"/>
  <c r="P416" i="1" s="1"/>
  <c r="O417" i="1"/>
  <c r="O416" i="1" s="1"/>
  <c r="K417" i="1"/>
  <c r="K416" i="1" s="1"/>
  <c r="J417" i="1"/>
  <c r="J416" i="1" s="1"/>
  <c r="I417" i="1"/>
  <c r="I416" i="1" s="1"/>
  <c r="H417" i="1"/>
  <c r="H416" i="1" s="1"/>
  <c r="G417" i="1"/>
  <c r="F417" i="1"/>
  <c r="F416" i="1" s="1"/>
  <c r="N415" i="1"/>
  <c r="X415" i="1" s="1"/>
  <c r="Z415" i="1" s="1"/>
  <c r="M415" i="1"/>
  <c r="U415" i="1" s="1"/>
  <c r="W415" i="1" s="1"/>
  <c r="L415" i="1"/>
  <c r="R415" i="1" s="1"/>
  <c r="T415" i="1" s="1"/>
  <c r="N414" i="1"/>
  <c r="X414" i="1" s="1"/>
  <c r="Z414" i="1" s="1"/>
  <c r="M414" i="1"/>
  <c r="U414" i="1" s="1"/>
  <c r="W414" i="1" s="1"/>
  <c r="F414" i="1"/>
  <c r="F413" i="1" s="1"/>
  <c r="AA413" i="1"/>
  <c r="AA412" i="1" s="1"/>
  <c r="Q413" i="1"/>
  <c r="Q412" i="1" s="1"/>
  <c r="P413" i="1"/>
  <c r="P412" i="1" s="1"/>
  <c r="O413" i="1"/>
  <c r="O412" i="1" s="1"/>
  <c r="K413" i="1"/>
  <c r="K412" i="1" s="1"/>
  <c r="J413" i="1"/>
  <c r="J412" i="1" s="1"/>
  <c r="I413" i="1"/>
  <c r="I412" i="1" s="1"/>
  <c r="H413" i="1"/>
  <c r="H412" i="1" s="1"/>
  <c r="G413" i="1"/>
  <c r="N411" i="1"/>
  <c r="X411" i="1" s="1"/>
  <c r="Z411" i="1" s="1"/>
  <c r="M411" i="1"/>
  <c r="U411" i="1" s="1"/>
  <c r="W411" i="1" s="1"/>
  <c r="L411" i="1"/>
  <c r="R411" i="1" s="1"/>
  <c r="T411" i="1" s="1"/>
  <c r="AA410" i="1"/>
  <c r="AA409" i="1" s="1"/>
  <c r="Q410" i="1"/>
  <c r="Q409" i="1" s="1"/>
  <c r="P410" i="1"/>
  <c r="P409" i="1" s="1"/>
  <c r="O410" i="1"/>
  <c r="O409" i="1" s="1"/>
  <c r="K410" i="1"/>
  <c r="K409" i="1" s="1"/>
  <c r="J410" i="1"/>
  <c r="J409" i="1" s="1"/>
  <c r="I410" i="1"/>
  <c r="H410" i="1"/>
  <c r="G410" i="1"/>
  <c r="G409" i="1" s="1"/>
  <c r="F410" i="1"/>
  <c r="F409" i="1" s="1"/>
  <c r="M408" i="1"/>
  <c r="U408" i="1" s="1"/>
  <c r="W408" i="1" s="1"/>
  <c r="H408" i="1"/>
  <c r="N408" i="1" s="1"/>
  <c r="X408" i="1" s="1"/>
  <c r="Z408" i="1" s="1"/>
  <c r="G408" i="1"/>
  <c r="F408" i="1"/>
  <c r="H407" i="1"/>
  <c r="N407" i="1" s="1"/>
  <c r="X407" i="1" s="1"/>
  <c r="Z407" i="1" s="1"/>
  <c r="G407" i="1"/>
  <c r="M407" i="1" s="1"/>
  <c r="U407" i="1" s="1"/>
  <c r="W407" i="1" s="1"/>
  <c r="F407" i="1"/>
  <c r="L407" i="1" s="1"/>
  <c r="R407" i="1" s="1"/>
  <c r="T407" i="1" s="1"/>
  <c r="AA406" i="1"/>
  <c r="AA405" i="1" s="1"/>
  <c r="Q406" i="1"/>
  <c r="Q405" i="1" s="1"/>
  <c r="P406" i="1"/>
  <c r="P405" i="1" s="1"/>
  <c r="O406" i="1"/>
  <c r="O405" i="1" s="1"/>
  <c r="K406" i="1"/>
  <c r="J406" i="1"/>
  <c r="J405" i="1" s="1"/>
  <c r="I406" i="1"/>
  <c r="I405" i="1" s="1"/>
  <c r="N403" i="1"/>
  <c r="X403" i="1" s="1"/>
  <c r="Z403" i="1" s="1"/>
  <c r="M403" i="1"/>
  <c r="U403" i="1" s="1"/>
  <c r="W403" i="1" s="1"/>
  <c r="L403" i="1"/>
  <c r="R403" i="1" s="1"/>
  <c r="T403" i="1" s="1"/>
  <c r="AA402" i="1"/>
  <c r="AA401" i="1" s="1"/>
  <c r="Q402" i="1"/>
  <c r="Q401" i="1" s="1"/>
  <c r="P402" i="1"/>
  <c r="O402" i="1"/>
  <c r="O401" i="1" s="1"/>
  <c r="K402" i="1"/>
  <c r="K401" i="1" s="1"/>
  <c r="J402" i="1"/>
  <c r="J401" i="1" s="1"/>
  <c r="I402" i="1"/>
  <c r="I401" i="1" s="1"/>
  <c r="H402" i="1"/>
  <c r="G402" i="1"/>
  <c r="G401" i="1" s="1"/>
  <c r="F402" i="1"/>
  <c r="F401" i="1" s="1"/>
  <c r="P401" i="1"/>
  <c r="N400" i="1"/>
  <c r="X400" i="1" s="1"/>
  <c r="Z400" i="1" s="1"/>
  <c r="M400" i="1"/>
  <c r="U400" i="1" s="1"/>
  <c r="W400" i="1" s="1"/>
  <c r="L400" i="1"/>
  <c r="R400" i="1" s="1"/>
  <c r="T400" i="1" s="1"/>
  <c r="AA399" i="1"/>
  <c r="AA398" i="1" s="1"/>
  <c r="Q399" i="1"/>
  <c r="Q398" i="1" s="1"/>
  <c r="P399" i="1"/>
  <c r="O399" i="1"/>
  <c r="O398" i="1" s="1"/>
  <c r="K399" i="1"/>
  <c r="K398" i="1" s="1"/>
  <c r="J399" i="1"/>
  <c r="J398" i="1" s="1"/>
  <c r="I399" i="1"/>
  <c r="I398" i="1" s="1"/>
  <c r="H399" i="1"/>
  <c r="H398" i="1" s="1"/>
  <c r="G399" i="1"/>
  <c r="F399" i="1"/>
  <c r="F398" i="1" s="1"/>
  <c r="P398" i="1"/>
  <c r="N397" i="1"/>
  <c r="X397" i="1" s="1"/>
  <c r="Z397" i="1" s="1"/>
  <c r="M397" i="1"/>
  <c r="U397" i="1" s="1"/>
  <c r="W397" i="1" s="1"/>
  <c r="L397" i="1"/>
  <c r="R397" i="1" s="1"/>
  <c r="T397" i="1" s="1"/>
  <c r="AA396" i="1"/>
  <c r="AA395" i="1" s="1"/>
  <c r="Q396" i="1"/>
  <c r="Q395" i="1" s="1"/>
  <c r="P396" i="1"/>
  <c r="P395" i="1" s="1"/>
  <c r="O396" i="1"/>
  <c r="O395" i="1" s="1"/>
  <c r="K396" i="1"/>
  <c r="K395" i="1" s="1"/>
  <c r="J396" i="1"/>
  <c r="I396" i="1"/>
  <c r="I395" i="1" s="1"/>
  <c r="H396" i="1"/>
  <c r="G396" i="1"/>
  <c r="G395" i="1" s="1"/>
  <c r="F396" i="1"/>
  <c r="F395" i="1" s="1"/>
  <c r="N394" i="1"/>
  <c r="X394" i="1" s="1"/>
  <c r="Z394" i="1" s="1"/>
  <c r="M394" i="1"/>
  <c r="U394" i="1" s="1"/>
  <c r="W394" i="1" s="1"/>
  <c r="L394" i="1"/>
  <c r="R394" i="1" s="1"/>
  <c r="T394" i="1" s="1"/>
  <c r="AA393" i="1"/>
  <c r="Q393" i="1"/>
  <c r="P393" i="1"/>
  <c r="O393" i="1"/>
  <c r="K393" i="1"/>
  <c r="J393" i="1"/>
  <c r="I393" i="1"/>
  <c r="H393" i="1"/>
  <c r="G393" i="1"/>
  <c r="F393" i="1"/>
  <c r="N392" i="1"/>
  <c r="X392" i="1" s="1"/>
  <c r="Z392" i="1" s="1"/>
  <c r="M392" i="1"/>
  <c r="U392" i="1" s="1"/>
  <c r="W392" i="1" s="1"/>
  <c r="L392" i="1"/>
  <c r="R392" i="1" s="1"/>
  <c r="T392" i="1" s="1"/>
  <c r="AA391" i="1"/>
  <c r="Q391" i="1"/>
  <c r="P391" i="1"/>
  <c r="O391" i="1"/>
  <c r="K391" i="1"/>
  <c r="J391" i="1"/>
  <c r="I391" i="1"/>
  <c r="H391" i="1"/>
  <c r="G391" i="1"/>
  <c r="F391" i="1"/>
  <c r="N390" i="1"/>
  <c r="X390" i="1" s="1"/>
  <c r="Z390" i="1" s="1"/>
  <c r="M390" i="1"/>
  <c r="U390" i="1" s="1"/>
  <c r="W390" i="1" s="1"/>
  <c r="L390" i="1"/>
  <c r="R390" i="1" s="1"/>
  <c r="T390" i="1" s="1"/>
  <c r="N389" i="1"/>
  <c r="X389" i="1" s="1"/>
  <c r="Z389" i="1" s="1"/>
  <c r="M389" i="1"/>
  <c r="U389" i="1" s="1"/>
  <c r="W389" i="1" s="1"/>
  <c r="L389" i="1"/>
  <c r="R389" i="1" s="1"/>
  <c r="T389" i="1" s="1"/>
  <c r="AA388" i="1"/>
  <c r="Q388" i="1"/>
  <c r="P388" i="1"/>
  <c r="O388" i="1"/>
  <c r="K388" i="1"/>
  <c r="J388" i="1"/>
  <c r="I388" i="1"/>
  <c r="H388" i="1"/>
  <c r="G388" i="1"/>
  <c r="F388" i="1"/>
  <c r="O386" i="1"/>
  <c r="O385" i="1" s="1"/>
  <c r="O384" i="1" s="1"/>
  <c r="N386" i="1"/>
  <c r="X386" i="1" s="1"/>
  <c r="Z386" i="1" s="1"/>
  <c r="M386" i="1"/>
  <c r="U386" i="1" s="1"/>
  <c r="W386" i="1" s="1"/>
  <c r="L386" i="1"/>
  <c r="AA385" i="1"/>
  <c r="AA384" i="1" s="1"/>
  <c r="Q385" i="1"/>
  <c r="Q384" i="1" s="1"/>
  <c r="P385" i="1"/>
  <c r="P384" i="1" s="1"/>
  <c r="K385" i="1"/>
  <c r="K384" i="1" s="1"/>
  <c r="J385" i="1"/>
  <c r="J384" i="1" s="1"/>
  <c r="I385" i="1"/>
  <c r="I384" i="1" s="1"/>
  <c r="H385" i="1"/>
  <c r="H384" i="1" s="1"/>
  <c r="G385" i="1"/>
  <c r="F385" i="1"/>
  <c r="F384" i="1" s="1"/>
  <c r="N383" i="1"/>
  <c r="X383" i="1" s="1"/>
  <c r="Z383" i="1" s="1"/>
  <c r="M383" i="1"/>
  <c r="U383" i="1" s="1"/>
  <c r="W383" i="1" s="1"/>
  <c r="L383" i="1"/>
  <c r="R383" i="1" s="1"/>
  <c r="T383" i="1" s="1"/>
  <c r="AA382" i="1"/>
  <c r="AA381" i="1" s="1"/>
  <c r="Q382" i="1"/>
  <c r="Q381" i="1" s="1"/>
  <c r="P382" i="1"/>
  <c r="P381" i="1" s="1"/>
  <c r="O382" i="1"/>
  <c r="O381" i="1" s="1"/>
  <c r="K382" i="1"/>
  <c r="K381" i="1" s="1"/>
  <c r="J382" i="1"/>
  <c r="J381" i="1" s="1"/>
  <c r="I382" i="1"/>
  <c r="I381" i="1" s="1"/>
  <c r="H382" i="1"/>
  <c r="H381" i="1" s="1"/>
  <c r="G382" i="1"/>
  <c r="G381" i="1" s="1"/>
  <c r="F382" i="1"/>
  <c r="N379" i="1"/>
  <c r="X379" i="1" s="1"/>
  <c r="Z379" i="1" s="1"/>
  <c r="M379" i="1"/>
  <c r="U379" i="1" s="1"/>
  <c r="W379" i="1" s="1"/>
  <c r="L379" i="1"/>
  <c r="R379" i="1" s="1"/>
  <c r="T379" i="1" s="1"/>
  <c r="N378" i="1"/>
  <c r="X378" i="1" s="1"/>
  <c r="Z378" i="1" s="1"/>
  <c r="M378" i="1"/>
  <c r="U378" i="1" s="1"/>
  <c r="W378" i="1" s="1"/>
  <c r="L378" i="1"/>
  <c r="R378" i="1" s="1"/>
  <c r="T378" i="1" s="1"/>
  <c r="AA377" i="1"/>
  <c r="AA376" i="1" s="1"/>
  <c r="Q377" i="1"/>
  <c r="Q376" i="1" s="1"/>
  <c r="P377" i="1"/>
  <c r="P376" i="1" s="1"/>
  <c r="O377" i="1"/>
  <c r="O376" i="1" s="1"/>
  <c r="K377" i="1"/>
  <c r="K376" i="1" s="1"/>
  <c r="J377" i="1"/>
  <c r="J376" i="1" s="1"/>
  <c r="I377" i="1"/>
  <c r="I376" i="1" s="1"/>
  <c r="H377" i="1"/>
  <c r="H376" i="1" s="1"/>
  <c r="G377" i="1"/>
  <c r="G376" i="1" s="1"/>
  <c r="F377" i="1"/>
  <c r="F376" i="1" s="1"/>
  <c r="O375" i="1"/>
  <c r="O373" i="1" s="1"/>
  <c r="O372" i="1" s="1"/>
  <c r="N375" i="1"/>
  <c r="X375" i="1" s="1"/>
  <c r="Z375" i="1" s="1"/>
  <c r="M375" i="1"/>
  <c r="U375" i="1" s="1"/>
  <c r="W375" i="1" s="1"/>
  <c r="F375" i="1"/>
  <c r="X374" i="1"/>
  <c r="Z374" i="1" s="1"/>
  <c r="U374" i="1"/>
  <c r="W374" i="1" s="1"/>
  <c r="R374" i="1"/>
  <c r="T374" i="1" s="1"/>
  <c r="AA373" i="1"/>
  <c r="AA372" i="1" s="1"/>
  <c r="Q373" i="1"/>
  <c r="Q372" i="1" s="1"/>
  <c r="P373" i="1"/>
  <c r="P372" i="1" s="1"/>
  <c r="K373" i="1"/>
  <c r="K372" i="1" s="1"/>
  <c r="J373" i="1"/>
  <c r="J372" i="1" s="1"/>
  <c r="I373" i="1"/>
  <c r="I372" i="1" s="1"/>
  <c r="H373" i="1"/>
  <c r="G373" i="1"/>
  <c r="G372" i="1" s="1"/>
  <c r="X371" i="1"/>
  <c r="Z371" i="1" s="1"/>
  <c r="U371" i="1"/>
  <c r="W371" i="1" s="1"/>
  <c r="R371" i="1"/>
  <c r="T371" i="1" s="1"/>
  <c r="N370" i="1"/>
  <c r="X370" i="1" s="1"/>
  <c r="Z370" i="1" s="1"/>
  <c r="M370" i="1"/>
  <c r="U370" i="1" s="1"/>
  <c r="W370" i="1" s="1"/>
  <c r="L370" i="1"/>
  <c r="R370" i="1" s="1"/>
  <c r="T370" i="1" s="1"/>
  <c r="AA369" i="1"/>
  <c r="AA368" i="1" s="1"/>
  <c r="Q369" i="1"/>
  <c r="Q368" i="1" s="1"/>
  <c r="P369" i="1"/>
  <c r="O369" i="1"/>
  <c r="O368" i="1" s="1"/>
  <c r="K369" i="1"/>
  <c r="K368" i="1" s="1"/>
  <c r="J369" i="1"/>
  <c r="J368" i="1" s="1"/>
  <c r="I369" i="1"/>
  <c r="I368" i="1" s="1"/>
  <c r="H369" i="1"/>
  <c r="H368" i="1" s="1"/>
  <c r="G369" i="1"/>
  <c r="G368" i="1" s="1"/>
  <c r="F369" i="1"/>
  <c r="F368" i="1" s="1"/>
  <c r="P368" i="1"/>
  <c r="O367" i="1"/>
  <c r="O365" i="1" s="1"/>
  <c r="N367" i="1"/>
  <c r="X367" i="1" s="1"/>
  <c r="Z367" i="1" s="1"/>
  <c r="M367" i="1"/>
  <c r="U367" i="1" s="1"/>
  <c r="W367" i="1" s="1"/>
  <c r="L367" i="1"/>
  <c r="N366" i="1"/>
  <c r="X366" i="1" s="1"/>
  <c r="Z366" i="1" s="1"/>
  <c r="M366" i="1"/>
  <c r="U366" i="1" s="1"/>
  <c r="W366" i="1" s="1"/>
  <c r="L366" i="1"/>
  <c r="R366" i="1" s="1"/>
  <c r="T366" i="1" s="1"/>
  <c r="AA365" i="1"/>
  <c r="AA364" i="1" s="1"/>
  <c r="Q365" i="1"/>
  <c r="Q364" i="1" s="1"/>
  <c r="P365" i="1"/>
  <c r="P364" i="1" s="1"/>
  <c r="K365" i="1"/>
  <c r="K364" i="1" s="1"/>
  <c r="J365" i="1"/>
  <c r="J364" i="1" s="1"/>
  <c r="I365" i="1"/>
  <c r="I364" i="1" s="1"/>
  <c r="H365" i="1"/>
  <c r="G365" i="1"/>
  <c r="G364" i="1" s="1"/>
  <c r="F365" i="1"/>
  <c r="O364" i="1"/>
  <c r="N363" i="1"/>
  <c r="X363" i="1" s="1"/>
  <c r="Z363" i="1" s="1"/>
  <c r="M363" i="1"/>
  <c r="U363" i="1" s="1"/>
  <c r="W363" i="1" s="1"/>
  <c r="L363" i="1"/>
  <c r="R363" i="1" s="1"/>
  <c r="T363" i="1" s="1"/>
  <c r="N362" i="1"/>
  <c r="X362" i="1" s="1"/>
  <c r="Z362" i="1" s="1"/>
  <c r="M362" i="1"/>
  <c r="U362" i="1" s="1"/>
  <c r="W362" i="1" s="1"/>
  <c r="L362" i="1"/>
  <c r="R362" i="1" s="1"/>
  <c r="T362" i="1" s="1"/>
  <c r="AA361" i="1"/>
  <c r="AA360" i="1" s="1"/>
  <c r="Q361" i="1"/>
  <c r="Q360" i="1" s="1"/>
  <c r="P361" i="1"/>
  <c r="P360" i="1" s="1"/>
  <c r="O361" i="1"/>
  <c r="O360" i="1" s="1"/>
  <c r="K361" i="1"/>
  <c r="K360" i="1" s="1"/>
  <c r="J361" i="1"/>
  <c r="J360" i="1" s="1"/>
  <c r="I361" i="1"/>
  <c r="I360" i="1" s="1"/>
  <c r="H361" i="1"/>
  <c r="G361" i="1"/>
  <c r="F361" i="1"/>
  <c r="X357" i="1"/>
  <c r="Z357" i="1" s="1"/>
  <c r="U357" i="1"/>
  <c r="W357" i="1" s="1"/>
  <c r="R357" i="1"/>
  <c r="T357" i="1" s="1"/>
  <c r="AA356" i="1"/>
  <c r="AA355" i="1" s="1"/>
  <c r="Q356" i="1"/>
  <c r="X356" i="1" s="1"/>
  <c r="Z356" i="1" s="1"/>
  <c r="P356" i="1"/>
  <c r="P355" i="1" s="1"/>
  <c r="U355" i="1" s="1"/>
  <c r="O356" i="1"/>
  <c r="R356" i="1" s="1"/>
  <c r="N354" i="1"/>
  <c r="X354" i="1" s="1"/>
  <c r="M354" i="1"/>
  <c r="U354" i="1" s="1"/>
  <c r="L354" i="1"/>
  <c r="R354" i="1" s="1"/>
  <c r="AA353" i="1"/>
  <c r="AA352" i="1" s="1"/>
  <c r="Q353" i="1"/>
  <c r="Q352" i="1" s="1"/>
  <c r="P353" i="1"/>
  <c r="P352" i="1" s="1"/>
  <c r="O353" i="1"/>
  <c r="O352" i="1" s="1"/>
  <c r="K353" i="1"/>
  <c r="K352" i="1" s="1"/>
  <c r="J353" i="1"/>
  <c r="J352" i="1" s="1"/>
  <c r="I353" i="1"/>
  <c r="I352" i="1" s="1"/>
  <c r="H353" i="1"/>
  <c r="G353" i="1"/>
  <c r="G352" i="1" s="1"/>
  <c r="F353" i="1"/>
  <c r="F352" i="1" s="1"/>
  <c r="N351" i="1"/>
  <c r="X351" i="1" s="1"/>
  <c r="M351" i="1"/>
  <c r="U351" i="1" s="1"/>
  <c r="L351" i="1"/>
  <c r="R351" i="1" s="1"/>
  <c r="AA350" i="1"/>
  <c r="AA349" i="1" s="1"/>
  <c r="Q350" i="1"/>
  <c r="Q349" i="1" s="1"/>
  <c r="P350" i="1"/>
  <c r="O350" i="1"/>
  <c r="O349" i="1" s="1"/>
  <c r="K350" i="1"/>
  <c r="K349" i="1" s="1"/>
  <c r="J350" i="1"/>
  <c r="J349" i="1" s="1"/>
  <c r="I350" i="1"/>
  <c r="I349" i="1" s="1"/>
  <c r="H350" i="1"/>
  <c r="H349" i="1" s="1"/>
  <c r="G350" i="1"/>
  <c r="F350" i="1"/>
  <c r="P349" i="1"/>
  <c r="X348" i="1"/>
  <c r="Z348" i="1" s="1"/>
  <c r="U348" i="1"/>
  <c r="W348" i="1" s="1"/>
  <c r="R348" i="1"/>
  <c r="T348" i="1" s="1"/>
  <c r="AA347" i="1"/>
  <c r="AA346" i="1" s="1"/>
  <c r="Q347" i="1"/>
  <c r="Q346" i="1" s="1"/>
  <c r="X346" i="1" s="1"/>
  <c r="P347" i="1"/>
  <c r="O347" i="1"/>
  <c r="O343" i="1"/>
  <c r="O342" i="1" s="1"/>
  <c r="O341" i="1" s="1"/>
  <c r="N343" i="1"/>
  <c r="X343" i="1" s="1"/>
  <c r="Z343" i="1" s="1"/>
  <c r="M343" i="1"/>
  <c r="U343" i="1" s="1"/>
  <c r="W343" i="1" s="1"/>
  <c r="L343" i="1"/>
  <c r="AA342" i="1"/>
  <c r="AA341" i="1" s="1"/>
  <c r="Q342" i="1"/>
  <c r="Q341" i="1" s="1"/>
  <c r="P342" i="1"/>
  <c r="P341" i="1" s="1"/>
  <c r="K342" i="1"/>
  <c r="N342" i="1" s="1"/>
  <c r="J342" i="1"/>
  <c r="M342" i="1" s="1"/>
  <c r="I342" i="1"/>
  <c r="N340" i="1"/>
  <c r="X340" i="1" s="1"/>
  <c r="M340" i="1"/>
  <c r="U340" i="1" s="1"/>
  <c r="L340" i="1"/>
  <c r="R340" i="1" s="1"/>
  <c r="AA339" i="1"/>
  <c r="AA338" i="1" s="1"/>
  <c r="Q339" i="1"/>
  <c r="Q338" i="1" s="1"/>
  <c r="P339" i="1"/>
  <c r="P338" i="1" s="1"/>
  <c r="O339" i="1"/>
  <c r="O338" i="1" s="1"/>
  <c r="K339" i="1"/>
  <c r="N339" i="1" s="1"/>
  <c r="J339" i="1"/>
  <c r="M339" i="1" s="1"/>
  <c r="I339" i="1"/>
  <c r="L339" i="1" s="1"/>
  <c r="N334" i="1"/>
  <c r="X334" i="1" s="1"/>
  <c r="Z334" i="1" s="1"/>
  <c r="M334" i="1"/>
  <c r="U334" i="1" s="1"/>
  <c r="W334" i="1" s="1"/>
  <c r="L334" i="1"/>
  <c r="R334" i="1" s="1"/>
  <c r="T334" i="1" s="1"/>
  <c r="AA333" i="1"/>
  <c r="Q333" i="1"/>
  <c r="P333" i="1"/>
  <c r="O333" i="1"/>
  <c r="K333" i="1"/>
  <c r="J333" i="1"/>
  <c r="I333" i="1"/>
  <c r="H333" i="1"/>
  <c r="G333" i="1"/>
  <c r="F333" i="1"/>
  <c r="O332" i="1"/>
  <c r="O331" i="1" s="1"/>
  <c r="N332" i="1"/>
  <c r="X332" i="1" s="1"/>
  <c r="Z332" i="1" s="1"/>
  <c r="M332" i="1"/>
  <c r="U332" i="1" s="1"/>
  <c r="W332" i="1" s="1"/>
  <c r="L332" i="1"/>
  <c r="AA331" i="1"/>
  <c r="Q331" i="1"/>
  <c r="P331" i="1"/>
  <c r="K331" i="1"/>
  <c r="J331" i="1"/>
  <c r="I331" i="1"/>
  <c r="H331" i="1"/>
  <c r="G331" i="1"/>
  <c r="F331" i="1"/>
  <c r="N330" i="1"/>
  <c r="X330" i="1" s="1"/>
  <c r="Z330" i="1" s="1"/>
  <c r="M330" i="1"/>
  <c r="U330" i="1" s="1"/>
  <c r="W330" i="1" s="1"/>
  <c r="L330" i="1"/>
  <c r="R330" i="1" s="1"/>
  <c r="T330" i="1" s="1"/>
  <c r="AA329" i="1"/>
  <c r="Q329" i="1"/>
  <c r="P329" i="1"/>
  <c r="O329" i="1"/>
  <c r="K329" i="1"/>
  <c r="J329" i="1"/>
  <c r="I329" i="1"/>
  <c r="H329" i="1"/>
  <c r="G329" i="1"/>
  <c r="F329" i="1"/>
  <c r="N327" i="1"/>
  <c r="X327" i="1" s="1"/>
  <c r="Z327" i="1" s="1"/>
  <c r="M327" i="1"/>
  <c r="U327" i="1" s="1"/>
  <c r="W327" i="1" s="1"/>
  <c r="L327" i="1"/>
  <c r="R327" i="1" s="1"/>
  <c r="T327" i="1" s="1"/>
  <c r="AA326" i="1"/>
  <c r="Q326" i="1"/>
  <c r="P326" i="1"/>
  <c r="O326" i="1"/>
  <c r="K326" i="1"/>
  <c r="J326" i="1"/>
  <c r="I326" i="1"/>
  <c r="H326" i="1"/>
  <c r="G326" i="1"/>
  <c r="F326" i="1"/>
  <c r="N325" i="1"/>
  <c r="X325" i="1" s="1"/>
  <c r="Z325" i="1" s="1"/>
  <c r="M325" i="1"/>
  <c r="U325" i="1" s="1"/>
  <c r="W325" i="1" s="1"/>
  <c r="L325" i="1"/>
  <c r="R325" i="1" s="1"/>
  <c r="T325" i="1" s="1"/>
  <c r="AA324" i="1"/>
  <c r="Q324" i="1"/>
  <c r="P324" i="1"/>
  <c r="O324" i="1"/>
  <c r="K324" i="1"/>
  <c r="J324" i="1"/>
  <c r="I324" i="1"/>
  <c r="H324" i="1"/>
  <c r="G324" i="1"/>
  <c r="F324" i="1"/>
  <c r="N321" i="1"/>
  <c r="X321" i="1" s="1"/>
  <c r="Z321" i="1" s="1"/>
  <c r="M321" i="1"/>
  <c r="U321" i="1" s="1"/>
  <c r="W321" i="1" s="1"/>
  <c r="L321" i="1"/>
  <c r="R321" i="1" s="1"/>
  <c r="T321" i="1" s="1"/>
  <c r="AA320" i="1"/>
  <c r="AA319" i="1" s="1"/>
  <c r="Q320" i="1"/>
  <c r="Q319" i="1" s="1"/>
  <c r="P320" i="1"/>
  <c r="O320" i="1"/>
  <c r="O319" i="1" s="1"/>
  <c r="K320" i="1"/>
  <c r="K319" i="1" s="1"/>
  <c r="J320" i="1"/>
  <c r="J319" i="1" s="1"/>
  <c r="I320" i="1"/>
  <c r="I319" i="1" s="1"/>
  <c r="H320" i="1"/>
  <c r="H319" i="1" s="1"/>
  <c r="G320" i="1"/>
  <c r="G319" i="1" s="1"/>
  <c r="F320" i="1"/>
  <c r="F319" i="1" s="1"/>
  <c r="P319" i="1"/>
  <c r="O318" i="1"/>
  <c r="O317" i="1" s="1"/>
  <c r="O316" i="1" s="1"/>
  <c r="N318" i="1"/>
  <c r="X318" i="1" s="1"/>
  <c r="Z318" i="1" s="1"/>
  <c r="M318" i="1"/>
  <c r="U318" i="1" s="1"/>
  <c r="W318" i="1" s="1"/>
  <c r="L318" i="1"/>
  <c r="AA317" i="1"/>
  <c r="AA316" i="1" s="1"/>
  <c r="Q317" i="1"/>
  <c r="Q316" i="1" s="1"/>
  <c r="P317" i="1"/>
  <c r="P316" i="1" s="1"/>
  <c r="K317" i="1"/>
  <c r="K316" i="1" s="1"/>
  <c r="J317" i="1"/>
  <c r="J316" i="1" s="1"/>
  <c r="I317" i="1"/>
  <c r="I316" i="1" s="1"/>
  <c r="H317" i="1"/>
  <c r="H316" i="1" s="1"/>
  <c r="G317" i="1"/>
  <c r="F317" i="1"/>
  <c r="F316" i="1" s="1"/>
  <c r="N315" i="1"/>
  <c r="X315" i="1" s="1"/>
  <c r="Z315" i="1" s="1"/>
  <c r="M315" i="1"/>
  <c r="U315" i="1" s="1"/>
  <c r="W315" i="1" s="1"/>
  <c r="L315" i="1"/>
  <c r="R315" i="1" s="1"/>
  <c r="T315" i="1" s="1"/>
  <c r="AA314" i="1"/>
  <c r="Q314" i="1"/>
  <c r="P314" i="1"/>
  <c r="O314" i="1"/>
  <c r="K314" i="1"/>
  <c r="J314" i="1"/>
  <c r="I314" i="1"/>
  <c r="H314" i="1"/>
  <c r="G314" i="1"/>
  <c r="F314" i="1"/>
  <c r="N313" i="1"/>
  <c r="X313" i="1" s="1"/>
  <c r="Z313" i="1" s="1"/>
  <c r="M313" i="1"/>
  <c r="U313" i="1" s="1"/>
  <c r="W313" i="1" s="1"/>
  <c r="L313" i="1"/>
  <c r="R313" i="1" s="1"/>
  <c r="T313" i="1" s="1"/>
  <c r="AA312" i="1"/>
  <c r="Q312" i="1"/>
  <c r="P312" i="1"/>
  <c r="O312" i="1"/>
  <c r="K312" i="1"/>
  <c r="J312" i="1"/>
  <c r="I312" i="1"/>
  <c r="H312" i="1"/>
  <c r="G312" i="1"/>
  <c r="F312" i="1"/>
  <c r="N307" i="1"/>
  <c r="X307" i="1" s="1"/>
  <c r="Z307" i="1" s="1"/>
  <c r="M307" i="1"/>
  <c r="U307" i="1" s="1"/>
  <c r="W307" i="1" s="1"/>
  <c r="L307" i="1"/>
  <c r="R307" i="1" s="1"/>
  <c r="T307" i="1" s="1"/>
  <c r="AA306" i="1"/>
  <c r="Q306" i="1"/>
  <c r="P306" i="1"/>
  <c r="O306" i="1"/>
  <c r="K306" i="1"/>
  <c r="J306" i="1"/>
  <c r="I306" i="1"/>
  <c r="H306" i="1"/>
  <c r="G306" i="1"/>
  <c r="F306" i="1"/>
  <c r="N305" i="1"/>
  <c r="X305" i="1" s="1"/>
  <c r="Z305" i="1" s="1"/>
  <c r="M305" i="1"/>
  <c r="U305" i="1" s="1"/>
  <c r="W305" i="1" s="1"/>
  <c r="L305" i="1"/>
  <c r="R305" i="1" s="1"/>
  <c r="T305" i="1" s="1"/>
  <c r="AA304" i="1"/>
  <c r="Q304" i="1"/>
  <c r="P304" i="1"/>
  <c r="O304" i="1"/>
  <c r="K304" i="1"/>
  <c r="J304" i="1"/>
  <c r="I304" i="1"/>
  <c r="H304" i="1"/>
  <c r="G304" i="1"/>
  <c r="F304" i="1"/>
  <c r="N302" i="1"/>
  <c r="X302" i="1" s="1"/>
  <c r="Z302" i="1" s="1"/>
  <c r="M302" i="1"/>
  <c r="U302" i="1" s="1"/>
  <c r="W302" i="1" s="1"/>
  <c r="L302" i="1"/>
  <c r="R302" i="1" s="1"/>
  <c r="T302" i="1" s="1"/>
  <c r="AA301" i="1"/>
  <c r="Q301" i="1"/>
  <c r="P301" i="1"/>
  <c r="O301" i="1"/>
  <c r="K301" i="1"/>
  <c r="J301" i="1"/>
  <c r="I301" i="1"/>
  <c r="H301" i="1"/>
  <c r="G301" i="1"/>
  <c r="F301" i="1"/>
  <c r="N300" i="1"/>
  <c r="X300" i="1" s="1"/>
  <c r="Z300" i="1" s="1"/>
  <c r="M300" i="1"/>
  <c r="U300" i="1" s="1"/>
  <c r="W300" i="1" s="1"/>
  <c r="L300" i="1"/>
  <c r="R300" i="1" s="1"/>
  <c r="T300" i="1" s="1"/>
  <c r="AA299" i="1"/>
  <c r="Q299" i="1"/>
  <c r="P299" i="1"/>
  <c r="O299" i="1"/>
  <c r="K299" i="1"/>
  <c r="J299" i="1"/>
  <c r="I299" i="1"/>
  <c r="H299" i="1"/>
  <c r="G299" i="1"/>
  <c r="F299" i="1"/>
  <c r="N296" i="1"/>
  <c r="X296" i="1" s="1"/>
  <c r="Z296" i="1" s="1"/>
  <c r="M296" i="1"/>
  <c r="U296" i="1" s="1"/>
  <c r="W296" i="1" s="1"/>
  <c r="L296" i="1"/>
  <c r="R296" i="1" s="1"/>
  <c r="T296" i="1" s="1"/>
  <c r="AA295" i="1"/>
  <c r="AA294" i="1" s="1"/>
  <c r="Q295" i="1"/>
  <c r="Q294" i="1" s="1"/>
  <c r="P295" i="1"/>
  <c r="P294" i="1" s="1"/>
  <c r="O295" i="1"/>
  <c r="O294" i="1" s="1"/>
  <c r="K295" i="1"/>
  <c r="K294" i="1" s="1"/>
  <c r="J295" i="1"/>
  <c r="J294" i="1" s="1"/>
  <c r="I295" i="1"/>
  <c r="I294" i="1" s="1"/>
  <c r="H295" i="1"/>
  <c r="H294" i="1" s="1"/>
  <c r="G295" i="1"/>
  <c r="G294" i="1" s="1"/>
  <c r="F295" i="1"/>
  <c r="F294" i="1" s="1"/>
  <c r="N293" i="1"/>
  <c r="X293" i="1" s="1"/>
  <c r="Z293" i="1" s="1"/>
  <c r="M293" i="1"/>
  <c r="U293" i="1" s="1"/>
  <c r="W293" i="1" s="1"/>
  <c r="L293" i="1"/>
  <c r="R293" i="1" s="1"/>
  <c r="T293" i="1" s="1"/>
  <c r="AA292" i="1"/>
  <c r="AA291" i="1" s="1"/>
  <c r="Q292" i="1"/>
  <c r="Q291" i="1" s="1"/>
  <c r="P292" i="1"/>
  <c r="P291" i="1" s="1"/>
  <c r="O292" i="1"/>
  <c r="O291" i="1" s="1"/>
  <c r="K292" i="1"/>
  <c r="K291" i="1" s="1"/>
  <c r="J292" i="1"/>
  <c r="J291" i="1" s="1"/>
  <c r="I292" i="1"/>
  <c r="I291" i="1" s="1"/>
  <c r="H292" i="1"/>
  <c r="H291" i="1" s="1"/>
  <c r="G292" i="1"/>
  <c r="F292" i="1"/>
  <c r="F291" i="1" s="1"/>
  <c r="N290" i="1"/>
  <c r="X290" i="1" s="1"/>
  <c r="Z290" i="1" s="1"/>
  <c r="M290" i="1"/>
  <c r="U290" i="1" s="1"/>
  <c r="W290" i="1" s="1"/>
  <c r="L290" i="1"/>
  <c r="R290" i="1" s="1"/>
  <c r="T290" i="1" s="1"/>
  <c r="AA289" i="1"/>
  <c r="Q289" i="1"/>
  <c r="P289" i="1"/>
  <c r="O289" i="1"/>
  <c r="K289" i="1"/>
  <c r="J289" i="1"/>
  <c r="I289" i="1"/>
  <c r="H289" i="1"/>
  <c r="G289" i="1"/>
  <c r="F289" i="1"/>
  <c r="N288" i="1"/>
  <c r="X288" i="1" s="1"/>
  <c r="Z288" i="1" s="1"/>
  <c r="M288" i="1"/>
  <c r="U288" i="1" s="1"/>
  <c r="W288" i="1" s="1"/>
  <c r="L288" i="1"/>
  <c r="R288" i="1" s="1"/>
  <c r="T288" i="1" s="1"/>
  <c r="AA287" i="1"/>
  <c r="Q287" i="1"/>
  <c r="P287" i="1"/>
  <c r="O287" i="1"/>
  <c r="K287" i="1"/>
  <c r="J287" i="1"/>
  <c r="I287" i="1"/>
  <c r="H287" i="1"/>
  <c r="G287" i="1"/>
  <c r="F287" i="1"/>
  <c r="N286" i="1"/>
  <c r="X286" i="1" s="1"/>
  <c r="Z286" i="1" s="1"/>
  <c r="M286" i="1"/>
  <c r="U286" i="1" s="1"/>
  <c r="W286" i="1" s="1"/>
  <c r="L286" i="1"/>
  <c r="R286" i="1" s="1"/>
  <c r="T286" i="1" s="1"/>
  <c r="AA285" i="1"/>
  <c r="Q285" i="1"/>
  <c r="P285" i="1"/>
  <c r="O285" i="1"/>
  <c r="K285" i="1"/>
  <c r="J285" i="1"/>
  <c r="I285" i="1"/>
  <c r="H285" i="1"/>
  <c r="G285" i="1"/>
  <c r="F285" i="1"/>
  <c r="N283" i="1"/>
  <c r="X283" i="1" s="1"/>
  <c r="Z283" i="1" s="1"/>
  <c r="M283" i="1"/>
  <c r="U283" i="1" s="1"/>
  <c r="W283" i="1" s="1"/>
  <c r="L283" i="1"/>
  <c r="R283" i="1" s="1"/>
  <c r="T283" i="1" s="1"/>
  <c r="AA282" i="1"/>
  <c r="AA281" i="1" s="1"/>
  <c r="Q282" i="1"/>
  <c r="Q281" i="1" s="1"/>
  <c r="P282" i="1"/>
  <c r="P281" i="1" s="1"/>
  <c r="O282" i="1"/>
  <c r="O281" i="1" s="1"/>
  <c r="K282" i="1"/>
  <c r="K281" i="1" s="1"/>
  <c r="J282" i="1"/>
  <c r="J281" i="1" s="1"/>
  <c r="I282" i="1"/>
  <c r="I281" i="1" s="1"/>
  <c r="H282" i="1"/>
  <c r="G282" i="1"/>
  <c r="G281" i="1" s="1"/>
  <c r="F282" i="1"/>
  <c r="F281" i="1" s="1"/>
  <c r="N280" i="1"/>
  <c r="X280" i="1" s="1"/>
  <c r="Z280" i="1" s="1"/>
  <c r="M280" i="1"/>
  <c r="U280" i="1" s="1"/>
  <c r="W280" i="1" s="1"/>
  <c r="L280" i="1"/>
  <c r="R280" i="1" s="1"/>
  <c r="T280" i="1" s="1"/>
  <c r="AA279" i="1"/>
  <c r="AA278" i="1" s="1"/>
  <c r="Q279" i="1"/>
  <c r="Q278" i="1" s="1"/>
  <c r="P279" i="1"/>
  <c r="P278" i="1" s="1"/>
  <c r="O279" i="1"/>
  <c r="O278" i="1" s="1"/>
  <c r="K279" i="1"/>
  <c r="K278" i="1" s="1"/>
  <c r="J279" i="1"/>
  <c r="I279" i="1"/>
  <c r="I278" i="1" s="1"/>
  <c r="H279" i="1"/>
  <c r="G279" i="1"/>
  <c r="G278" i="1" s="1"/>
  <c r="F279" i="1"/>
  <c r="N277" i="1"/>
  <c r="X277" i="1" s="1"/>
  <c r="Z277" i="1" s="1"/>
  <c r="M277" i="1"/>
  <c r="U277" i="1" s="1"/>
  <c r="W277" i="1" s="1"/>
  <c r="L277" i="1"/>
  <c r="R277" i="1" s="1"/>
  <c r="T277" i="1" s="1"/>
  <c r="AA276" i="1"/>
  <c r="AA275" i="1" s="1"/>
  <c r="Q276" i="1"/>
  <c r="Q275" i="1" s="1"/>
  <c r="P276" i="1"/>
  <c r="P275" i="1" s="1"/>
  <c r="O276" i="1"/>
  <c r="O275" i="1" s="1"/>
  <c r="K276" i="1"/>
  <c r="K275" i="1" s="1"/>
  <c r="J276" i="1"/>
  <c r="J275" i="1" s="1"/>
  <c r="I276" i="1"/>
  <c r="I275" i="1" s="1"/>
  <c r="H276" i="1"/>
  <c r="G276" i="1"/>
  <c r="G275" i="1" s="1"/>
  <c r="F276" i="1"/>
  <c r="F275" i="1" s="1"/>
  <c r="N273" i="1"/>
  <c r="X273" i="1" s="1"/>
  <c r="Z273" i="1" s="1"/>
  <c r="M273" i="1"/>
  <c r="U273" i="1" s="1"/>
  <c r="W273" i="1" s="1"/>
  <c r="L273" i="1"/>
  <c r="R273" i="1" s="1"/>
  <c r="T273" i="1" s="1"/>
  <c r="AA272" i="1"/>
  <c r="AA271" i="1" s="1"/>
  <c r="Q272" i="1"/>
  <c r="Q271" i="1" s="1"/>
  <c r="P272" i="1"/>
  <c r="P271" i="1" s="1"/>
  <c r="O272" i="1"/>
  <c r="O271" i="1" s="1"/>
  <c r="K272" i="1"/>
  <c r="K271" i="1" s="1"/>
  <c r="J272" i="1"/>
  <c r="I272" i="1"/>
  <c r="I271" i="1" s="1"/>
  <c r="H272" i="1"/>
  <c r="H271" i="1" s="1"/>
  <c r="G272" i="1"/>
  <c r="G271" i="1" s="1"/>
  <c r="F272" i="1"/>
  <c r="N270" i="1"/>
  <c r="X270" i="1" s="1"/>
  <c r="Z270" i="1" s="1"/>
  <c r="M270" i="1"/>
  <c r="U270" i="1" s="1"/>
  <c r="W270" i="1" s="1"/>
  <c r="L270" i="1"/>
  <c r="R270" i="1" s="1"/>
  <c r="T270" i="1" s="1"/>
  <c r="N269" i="1"/>
  <c r="X269" i="1" s="1"/>
  <c r="Z269" i="1" s="1"/>
  <c r="M269" i="1"/>
  <c r="U269" i="1" s="1"/>
  <c r="W269" i="1" s="1"/>
  <c r="L269" i="1"/>
  <c r="R269" i="1" s="1"/>
  <c r="T269" i="1" s="1"/>
  <c r="AA268" i="1"/>
  <c r="AA267" i="1" s="1"/>
  <c r="Q268" i="1"/>
  <c r="Q267" i="1" s="1"/>
  <c r="P268" i="1"/>
  <c r="P267" i="1" s="1"/>
  <c r="O268" i="1"/>
  <c r="O267" i="1" s="1"/>
  <c r="K268" i="1"/>
  <c r="K267" i="1" s="1"/>
  <c r="J268" i="1"/>
  <c r="I268" i="1"/>
  <c r="I267" i="1" s="1"/>
  <c r="H268" i="1"/>
  <c r="H267" i="1" s="1"/>
  <c r="G268" i="1"/>
  <c r="G267" i="1" s="1"/>
  <c r="F268" i="1"/>
  <c r="N266" i="1"/>
  <c r="X266" i="1" s="1"/>
  <c r="Z266" i="1" s="1"/>
  <c r="M266" i="1"/>
  <c r="U266" i="1" s="1"/>
  <c r="W266" i="1" s="1"/>
  <c r="L266" i="1"/>
  <c r="R266" i="1" s="1"/>
  <c r="T266" i="1" s="1"/>
  <c r="AA265" i="1"/>
  <c r="AA264" i="1" s="1"/>
  <c r="Q265" i="1"/>
  <c r="Q264" i="1" s="1"/>
  <c r="P265" i="1"/>
  <c r="O265" i="1"/>
  <c r="O264" i="1" s="1"/>
  <c r="K265" i="1"/>
  <c r="K264" i="1" s="1"/>
  <c r="J265" i="1"/>
  <c r="J264" i="1" s="1"/>
  <c r="I265" i="1"/>
  <c r="I264" i="1" s="1"/>
  <c r="H265" i="1"/>
  <c r="H264" i="1" s="1"/>
  <c r="G265" i="1"/>
  <c r="F265" i="1"/>
  <c r="F264" i="1" s="1"/>
  <c r="P264" i="1"/>
  <c r="N263" i="1"/>
  <c r="X263" i="1" s="1"/>
  <c r="Z263" i="1" s="1"/>
  <c r="M263" i="1"/>
  <c r="U263" i="1" s="1"/>
  <c r="W263" i="1" s="1"/>
  <c r="L263" i="1"/>
  <c r="R263" i="1" s="1"/>
  <c r="T263" i="1" s="1"/>
  <c r="N262" i="1"/>
  <c r="X262" i="1" s="1"/>
  <c r="Z262" i="1" s="1"/>
  <c r="M262" i="1"/>
  <c r="U262" i="1" s="1"/>
  <c r="W262" i="1" s="1"/>
  <c r="L262" i="1"/>
  <c r="R262" i="1" s="1"/>
  <c r="T262" i="1" s="1"/>
  <c r="AA261" i="1"/>
  <c r="Q261" i="1"/>
  <c r="P261" i="1"/>
  <c r="O261" i="1"/>
  <c r="K261" i="1"/>
  <c r="J261" i="1"/>
  <c r="I261" i="1"/>
  <c r="H261" i="1"/>
  <c r="G261" i="1"/>
  <c r="F261" i="1"/>
  <c r="N260" i="1"/>
  <c r="X260" i="1" s="1"/>
  <c r="Z260" i="1" s="1"/>
  <c r="M260" i="1"/>
  <c r="U260" i="1" s="1"/>
  <c r="W260" i="1" s="1"/>
  <c r="L260" i="1"/>
  <c r="R260" i="1" s="1"/>
  <c r="T260" i="1" s="1"/>
  <c r="AA259" i="1"/>
  <c r="Q259" i="1"/>
  <c r="P259" i="1"/>
  <c r="O259" i="1"/>
  <c r="K259" i="1"/>
  <c r="J259" i="1"/>
  <c r="I259" i="1"/>
  <c r="H259" i="1"/>
  <c r="G259" i="1"/>
  <c r="F259" i="1"/>
  <c r="N258" i="1"/>
  <c r="X258" i="1" s="1"/>
  <c r="Z258" i="1" s="1"/>
  <c r="M258" i="1"/>
  <c r="U258" i="1" s="1"/>
  <c r="W258" i="1" s="1"/>
  <c r="L258" i="1"/>
  <c r="R258" i="1" s="1"/>
  <c r="T258" i="1" s="1"/>
  <c r="AA257" i="1"/>
  <c r="Q257" i="1"/>
  <c r="P257" i="1"/>
  <c r="O257" i="1"/>
  <c r="K257" i="1"/>
  <c r="J257" i="1"/>
  <c r="I257" i="1"/>
  <c r="H257" i="1"/>
  <c r="G257" i="1"/>
  <c r="F257" i="1"/>
  <c r="N255" i="1"/>
  <c r="X255" i="1" s="1"/>
  <c r="Z255" i="1" s="1"/>
  <c r="M255" i="1"/>
  <c r="U255" i="1" s="1"/>
  <c r="W255" i="1" s="1"/>
  <c r="L255" i="1"/>
  <c r="R255" i="1" s="1"/>
  <c r="T255" i="1" s="1"/>
  <c r="AA254" i="1"/>
  <c r="AA253" i="1" s="1"/>
  <c r="Q254" i="1"/>
  <c r="Q253" i="1" s="1"/>
  <c r="P254" i="1"/>
  <c r="P253" i="1" s="1"/>
  <c r="O254" i="1"/>
  <c r="K254" i="1"/>
  <c r="K253" i="1" s="1"/>
  <c r="J254" i="1"/>
  <c r="J253" i="1" s="1"/>
  <c r="I254" i="1"/>
  <c r="I253" i="1" s="1"/>
  <c r="H254" i="1"/>
  <c r="H253" i="1" s="1"/>
  <c r="G254" i="1"/>
  <c r="G253" i="1" s="1"/>
  <c r="F254" i="1"/>
  <c r="F253" i="1" s="1"/>
  <c r="O253" i="1"/>
  <c r="N251" i="1"/>
  <c r="X251" i="1" s="1"/>
  <c r="Z251" i="1" s="1"/>
  <c r="M251" i="1"/>
  <c r="U251" i="1" s="1"/>
  <c r="W251" i="1" s="1"/>
  <c r="L251" i="1"/>
  <c r="R251" i="1" s="1"/>
  <c r="T251" i="1" s="1"/>
  <c r="N250" i="1"/>
  <c r="X250" i="1" s="1"/>
  <c r="Z250" i="1" s="1"/>
  <c r="M250" i="1"/>
  <c r="U250" i="1" s="1"/>
  <c r="W250" i="1" s="1"/>
  <c r="L250" i="1"/>
  <c r="R250" i="1" s="1"/>
  <c r="T250" i="1" s="1"/>
  <c r="AA249" i="1"/>
  <c r="AA248" i="1" s="1"/>
  <c r="Q249" i="1"/>
  <c r="Q248" i="1" s="1"/>
  <c r="P249" i="1"/>
  <c r="O249" i="1"/>
  <c r="O248" i="1" s="1"/>
  <c r="K249" i="1"/>
  <c r="K248" i="1" s="1"/>
  <c r="J249" i="1"/>
  <c r="J248" i="1" s="1"/>
  <c r="I249" i="1"/>
  <c r="I248" i="1" s="1"/>
  <c r="H249" i="1"/>
  <c r="G249" i="1"/>
  <c r="G248" i="1" s="1"/>
  <c r="F249" i="1"/>
  <c r="F248" i="1" s="1"/>
  <c r="P248" i="1"/>
  <c r="N247" i="1"/>
  <c r="X247" i="1" s="1"/>
  <c r="Z247" i="1" s="1"/>
  <c r="M247" i="1"/>
  <c r="U247" i="1" s="1"/>
  <c r="W247" i="1" s="1"/>
  <c r="L247" i="1"/>
  <c r="R247" i="1" s="1"/>
  <c r="T247" i="1" s="1"/>
  <c r="N246" i="1"/>
  <c r="X246" i="1" s="1"/>
  <c r="Z246" i="1" s="1"/>
  <c r="M246" i="1"/>
  <c r="U246" i="1" s="1"/>
  <c r="W246" i="1" s="1"/>
  <c r="L246" i="1"/>
  <c r="R246" i="1" s="1"/>
  <c r="T246" i="1" s="1"/>
  <c r="AA245" i="1"/>
  <c r="AA244" i="1" s="1"/>
  <c r="Q245" i="1"/>
  <c r="Q244" i="1" s="1"/>
  <c r="P245" i="1"/>
  <c r="P244" i="1" s="1"/>
  <c r="O245" i="1"/>
  <c r="O244" i="1" s="1"/>
  <c r="K245" i="1"/>
  <c r="K244" i="1" s="1"/>
  <c r="J245" i="1"/>
  <c r="I245" i="1"/>
  <c r="I244" i="1" s="1"/>
  <c r="H245" i="1"/>
  <c r="H244" i="1" s="1"/>
  <c r="G245" i="1"/>
  <c r="G244" i="1" s="1"/>
  <c r="F245" i="1"/>
  <c r="N243" i="1"/>
  <c r="X243" i="1" s="1"/>
  <c r="Z243" i="1" s="1"/>
  <c r="M243" i="1"/>
  <c r="U243" i="1" s="1"/>
  <c r="W243" i="1" s="1"/>
  <c r="L243" i="1"/>
  <c r="R243" i="1" s="1"/>
  <c r="T243" i="1" s="1"/>
  <c r="AA242" i="1"/>
  <c r="AA241" i="1" s="1"/>
  <c r="Q242" i="1"/>
  <c r="Q241" i="1" s="1"/>
  <c r="P242" i="1"/>
  <c r="P241" i="1" s="1"/>
  <c r="O242" i="1"/>
  <c r="O241" i="1" s="1"/>
  <c r="K242" i="1"/>
  <c r="K241" i="1" s="1"/>
  <c r="J242" i="1"/>
  <c r="J241" i="1" s="1"/>
  <c r="I242" i="1"/>
  <c r="I241" i="1" s="1"/>
  <c r="H242" i="1"/>
  <c r="G242" i="1"/>
  <c r="G241" i="1" s="1"/>
  <c r="F242" i="1"/>
  <c r="F241" i="1" s="1"/>
  <c r="N239" i="1"/>
  <c r="X239" i="1" s="1"/>
  <c r="Z239" i="1" s="1"/>
  <c r="M239" i="1"/>
  <c r="U239" i="1" s="1"/>
  <c r="W239" i="1" s="1"/>
  <c r="L239" i="1"/>
  <c r="R239" i="1" s="1"/>
  <c r="T239" i="1" s="1"/>
  <c r="AA238" i="1"/>
  <c r="AA237" i="1" s="1"/>
  <c r="Q238" i="1"/>
  <c r="Q237" i="1" s="1"/>
  <c r="P238" i="1"/>
  <c r="O238" i="1"/>
  <c r="O237" i="1" s="1"/>
  <c r="K238" i="1"/>
  <c r="K237" i="1" s="1"/>
  <c r="J238" i="1"/>
  <c r="J237" i="1" s="1"/>
  <c r="I238" i="1"/>
  <c r="I237" i="1" s="1"/>
  <c r="H238" i="1"/>
  <c r="G238" i="1"/>
  <c r="G237" i="1" s="1"/>
  <c r="F238" i="1"/>
  <c r="F237" i="1" s="1"/>
  <c r="P237" i="1"/>
  <c r="N236" i="1"/>
  <c r="X236" i="1" s="1"/>
  <c r="Z236" i="1" s="1"/>
  <c r="M236" i="1"/>
  <c r="U236" i="1" s="1"/>
  <c r="W236" i="1" s="1"/>
  <c r="L236" i="1"/>
  <c r="R236" i="1" s="1"/>
  <c r="T236" i="1" s="1"/>
  <c r="AA235" i="1"/>
  <c r="AA234" i="1" s="1"/>
  <c r="Q235" i="1"/>
  <c r="Q234" i="1" s="1"/>
  <c r="P235" i="1"/>
  <c r="O235" i="1"/>
  <c r="O234" i="1" s="1"/>
  <c r="K235" i="1"/>
  <c r="K234" i="1" s="1"/>
  <c r="J235" i="1"/>
  <c r="J234" i="1" s="1"/>
  <c r="I235" i="1"/>
  <c r="H235" i="1"/>
  <c r="H234" i="1" s="1"/>
  <c r="G235" i="1"/>
  <c r="F235" i="1"/>
  <c r="F234" i="1" s="1"/>
  <c r="P234" i="1"/>
  <c r="X233" i="1"/>
  <c r="Z233" i="1" s="1"/>
  <c r="U233" i="1"/>
  <c r="W233" i="1" s="1"/>
  <c r="R233" i="1"/>
  <c r="T233" i="1" s="1"/>
  <c r="AA232" i="1"/>
  <c r="AA231" i="1" s="1"/>
  <c r="Q232" i="1"/>
  <c r="X232" i="1" s="1"/>
  <c r="Z232" i="1" s="1"/>
  <c r="P232" i="1"/>
  <c r="P231" i="1" s="1"/>
  <c r="U231" i="1" s="1"/>
  <c r="O232" i="1"/>
  <c r="N230" i="1"/>
  <c r="X230" i="1" s="1"/>
  <c r="Z230" i="1" s="1"/>
  <c r="M230" i="1"/>
  <c r="U230" i="1" s="1"/>
  <c r="W230" i="1" s="1"/>
  <c r="L230" i="1"/>
  <c r="R230" i="1" s="1"/>
  <c r="T230" i="1" s="1"/>
  <c r="AA229" i="1"/>
  <c r="AA228" i="1" s="1"/>
  <c r="Q229" i="1"/>
  <c r="Q228" i="1" s="1"/>
  <c r="P229" i="1"/>
  <c r="P228" i="1" s="1"/>
  <c r="O229" i="1"/>
  <c r="O228" i="1" s="1"/>
  <c r="K229" i="1"/>
  <c r="J229" i="1"/>
  <c r="J228" i="1" s="1"/>
  <c r="I229" i="1"/>
  <c r="I228" i="1" s="1"/>
  <c r="H229" i="1"/>
  <c r="H228" i="1" s="1"/>
  <c r="G229" i="1"/>
  <c r="F229" i="1"/>
  <c r="F228" i="1" s="1"/>
  <c r="N227" i="1"/>
  <c r="X227" i="1" s="1"/>
  <c r="Z227" i="1" s="1"/>
  <c r="M227" i="1"/>
  <c r="U227" i="1" s="1"/>
  <c r="W227" i="1" s="1"/>
  <c r="L227" i="1"/>
  <c r="R227" i="1" s="1"/>
  <c r="T227" i="1" s="1"/>
  <c r="AA226" i="1"/>
  <c r="AA225" i="1" s="1"/>
  <c r="Q226" i="1"/>
  <c r="Q225" i="1" s="1"/>
  <c r="P226" i="1"/>
  <c r="P225" i="1" s="1"/>
  <c r="O226" i="1"/>
  <c r="O225" i="1" s="1"/>
  <c r="K226" i="1"/>
  <c r="K225" i="1" s="1"/>
  <c r="J226" i="1"/>
  <c r="J225" i="1" s="1"/>
  <c r="I226" i="1"/>
  <c r="H226" i="1"/>
  <c r="H225" i="1" s="1"/>
  <c r="G226" i="1"/>
  <c r="F226" i="1"/>
  <c r="F225" i="1" s="1"/>
  <c r="N223" i="1"/>
  <c r="X223" i="1" s="1"/>
  <c r="Z223" i="1" s="1"/>
  <c r="M223" i="1"/>
  <c r="U223" i="1" s="1"/>
  <c r="W223" i="1" s="1"/>
  <c r="L223" i="1"/>
  <c r="R223" i="1" s="1"/>
  <c r="T223" i="1" s="1"/>
  <c r="AA222" i="1"/>
  <c r="AA221" i="1" s="1"/>
  <c r="Q222" i="1"/>
  <c r="Q221" i="1" s="1"/>
  <c r="P222" i="1"/>
  <c r="P221" i="1" s="1"/>
  <c r="O222" i="1"/>
  <c r="O221" i="1" s="1"/>
  <c r="K222" i="1"/>
  <c r="J222" i="1"/>
  <c r="J221" i="1" s="1"/>
  <c r="I222" i="1"/>
  <c r="I221" i="1" s="1"/>
  <c r="H222" i="1"/>
  <c r="H221" i="1" s="1"/>
  <c r="G222" i="1"/>
  <c r="F222" i="1"/>
  <c r="F221" i="1" s="1"/>
  <c r="N220" i="1"/>
  <c r="X220" i="1" s="1"/>
  <c r="Z220" i="1" s="1"/>
  <c r="M220" i="1"/>
  <c r="U220" i="1" s="1"/>
  <c r="W220" i="1" s="1"/>
  <c r="L220" i="1"/>
  <c r="R220" i="1" s="1"/>
  <c r="T220" i="1" s="1"/>
  <c r="AA219" i="1"/>
  <c r="Q219" i="1"/>
  <c r="P219" i="1"/>
  <c r="O219" i="1"/>
  <c r="K219" i="1"/>
  <c r="J219" i="1"/>
  <c r="I219" i="1"/>
  <c r="H219" i="1"/>
  <c r="G219" i="1"/>
  <c r="F219" i="1"/>
  <c r="N218" i="1"/>
  <c r="X218" i="1" s="1"/>
  <c r="Z218" i="1" s="1"/>
  <c r="M218" i="1"/>
  <c r="U218" i="1" s="1"/>
  <c r="W218" i="1" s="1"/>
  <c r="L218" i="1"/>
  <c r="R218" i="1" s="1"/>
  <c r="T218" i="1" s="1"/>
  <c r="AA217" i="1"/>
  <c r="Q217" i="1"/>
  <c r="P217" i="1"/>
  <c r="O217" i="1"/>
  <c r="K217" i="1"/>
  <c r="J217" i="1"/>
  <c r="I217" i="1"/>
  <c r="H217" i="1"/>
  <c r="G217" i="1"/>
  <c r="F217" i="1"/>
  <c r="O216" i="1"/>
  <c r="O215" i="1" s="1"/>
  <c r="N216" i="1"/>
  <c r="X216" i="1" s="1"/>
  <c r="Z216" i="1" s="1"/>
  <c r="M216" i="1"/>
  <c r="U216" i="1" s="1"/>
  <c r="W216" i="1" s="1"/>
  <c r="L216" i="1"/>
  <c r="AA215" i="1"/>
  <c r="Q215" i="1"/>
  <c r="P215" i="1"/>
  <c r="K215" i="1"/>
  <c r="J215" i="1"/>
  <c r="I215" i="1"/>
  <c r="H215" i="1"/>
  <c r="G215" i="1"/>
  <c r="F215" i="1"/>
  <c r="N213" i="1"/>
  <c r="X213" i="1" s="1"/>
  <c r="Z213" i="1" s="1"/>
  <c r="M213" i="1"/>
  <c r="U213" i="1" s="1"/>
  <c r="W213" i="1" s="1"/>
  <c r="L213" i="1"/>
  <c r="R213" i="1" s="1"/>
  <c r="T213" i="1" s="1"/>
  <c r="AA212" i="1"/>
  <c r="AA211" i="1" s="1"/>
  <c r="Q212" i="1"/>
  <c r="Q211" i="1" s="1"/>
  <c r="P212" i="1"/>
  <c r="P211" i="1" s="1"/>
  <c r="O212" i="1"/>
  <c r="O211" i="1" s="1"/>
  <c r="K212" i="1"/>
  <c r="K211" i="1" s="1"/>
  <c r="J212" i="1"/>
  <c r="J211" i="1" s="1"/>
  <c r="I212" i="1"/>
  <c r="I211" i="1" s="1"/>
  <c r="H212" i="1"/>
  <c r="G212" i="1"/>
  <c r="G211" i="1" s="1"/>
  <c r="F212" i="1"/>
  <c r="N208" i="1"/>
  <c r="X208" i="1" s="1"/>
  <c r="Z208" i="1" s="1"/>
  <c r="M208" i="1"/>
  <c r="U208" i="1" s="1"/>
  <c r="W208" i="1" s="1"/>
  <c r="L208" i="1"/>
  <c r="R208" i="1" s="1"/>
  <c r="T208" i="1" s="1"/>
  <c r="AA207" i="1"/>
  <c r="AA206" i="1" s="1"/>
  <c r="AA202" i="1" s="1"/>
  <c r="AA201" i="1" s="1"/>
  <c r="Q207" i="1"/>
  <c r="Q206" i="1" s="1"/>
  <c r="P207" i="1"/>
  <c r="P206" i="1" s="1"/>
  <c r="O207" i="1"/>
  <c r="O206" i="1" s="1"/>
  <c r="K207" i="1"/>
  <c r="K206" i="1" s="1"/>
  <c r="K202" i="1" s="1"/>
  <c r="K201" i="1" s="1"/>
  <c r="J207" i="1"/>
  <c r="I207" i="1"/>
  <c r="I206" i="1" s="1"/>
  <c r="I202" i="1" s="1"/>
  <c r="I201" i="1" s="1"/>
  <c r="H207" i="1"/>
  <c r="H206" i="1" s="1"/>
  <c r="G207" i="1"/>
  <c r="G206" i="1" s="1"/>
  <c r="G202" i="1" s="1"/>
  <c r="G201" i="1" s="1"/>
  <c r="F207" i="1"/>
  <c r="X205" i="1"/>
  <c r="Z205" i="1" s="1"/>
  <c r="U205" i="1"/>
  <c r="W205" i="1" s="1"/>
  <c r="R205" i="1"/>
  <c r="T205" i="1" s="1"/>
  <c r="Q204" i="1"/>
  <c r="X204" i="1" s="1"/>
  <c r="Z204" i="1" s="1"/>
  <c r="P204" i="1"/>
  <c r="O204" i="1"/>
  <c r="R204" i="1" s="1"/>
  <c r="T204" i="1" s="1"/>
  <c r="N199" i="1"/>
  <c r="X199" i="1" s="1"/>
  <c r="Z199" i="1" s="1"/>
  <c r="M199" i="1"/>
  <c r="U199" i="1" s="1"/>
  <c r="W199" i="1" s="1"/>
  <c r="L199" i="1"/>
  <c r="R199" i="1" s="1"/>
  <c r="T199" i="1" s="1"/>
  <c r="AA198" i="1"/>
  <c r="Q198" i="1"/>
  <c r="P198" i="1"/>
  <c r="O198" i="1"/>
  <c r="K198" i="1"/>
  <c r="J198" i="1"/>
  <c r="I198" i="1"/>
  <c r="H198" i="1"/>
  <c r="G198" i="1"/>
  <c r="F198" i="1"/>
  <c r="N197" i="1"/>
  <c r="X197" i="1" s="1"/>
  <c r="Z197" i="1" s="1"/>
  <c r="M197" i="1"/>
  <c r="U197" i="1" s="1"/>
  <c r="W197" i="1" s="1"/>
  <c r="L197" i="1"/>
  <c r="R197" i="1" s="1"/>
  <c r="T197" i="1" s="1"/>
  <c r="AA196" i="1"/>
  <c r="Q196" i="1"/>
  <c r="P196" i="1"/>
  <c r="O196" i="1"/>
  <c r="K196" i="1"/>
  <c r="J196" i="1"/>
  <c r="I196" i="1"/>
  <c r="H196" i="1"/>
  <c r="G196" i="1"/>
  <c r="F196" i="1"/>
  <c r="N193" i="1"/>
  <c r="X193" i="1" s="1"/>
  <c r="Z193" i="1" s="1"/>
  <c r="M193" i="1"/>
  <c r="U193" i="1" s="1"/>
  <c r="W193" i="1" s="1"/>
  <c r="L193" i="1"/>
  <c r="R193" i="1" s="1"/>
  <c r="T193" i="1" s="1"/>
  <c r="AA192" i="1"/>
  <c r="AA191" i="1" s="1"/>
  <c r="Q192" i="1"/>
  <c r="Q191" i="1" s="1"/>
  <c r="P192" i="1"/>
  <c r="O192" i="1"/>
  <c r="O191" i="1" s="1"/>
  <c r="K192" i="1"/>
  <c r="J192" i="1"/>
  <c r="J191" i="1" s="1"/>
  <c r="I192" i="1"/>
  <c r="I191" i="1" s="1"/>
  <c r="H192" i="1"/>
  <c r="H191" i="1" s="1"/>
  <c r="G192" i="1"/>
  <c r="F192" i="1"/>
  <c r="F191" i="1" s="1"/>
  <c r="P191" i="1"/>
  <c r="N190" i="1"/>
  <c r="X190" i="1" s="1"/>
  <c r="Z190" i="1" s="1"/>
  <c r="M190" i="1"/>
  <c r="U190" i="1" s="1"/>
  <c r="W190" i="1" s="1"/>
  <c r="L190" i="1"/>
  <c r="R190" i="1" s="1"/>
  <c r="T190" i="1" s="1"/>
  <c r="AA189" i="1"/>
  <c r="AA188" i="1" s="1"/>
  <c r="Q189" i="1"/>
  <c r="Q188" i="1" s="1"/>
  <c r="P189" i="1"/>
  <c r="P188" i="1" s="1"/>
  <c r="O189" i="1"/>
  <c r="O188" i="1" s="1"/>
  <c r="K189" i="1"/>
  <c r="K188" i="1" s="1"/>
  <c r="J189" i="1"/>
  <c r="J188" i="1" s="1"/>
  <c r="I189" i="1"/>
  <c r="H189" i="1"/>
  <c r="G189" i="1"/>
  <c r="F189" i="1"/>
  <c r="F188" i="1" s="1"/>
  <c r="N187" i="1"/>
  <c r="X187" i="1" s="1"/>
  <c r="Z187" i="1" s="1"/>
  <c r="M187" i="1"/>
  <c r="U187" i="1" s="1"/>
  <c r="W187" i="1" s="1"/>
  <c r="L187" i="1"/>
  <c r="R187" i="1" s="1"/>
  <c r="T187" i="1" s="1"/>
  <c r="N186" i="1"/>
  <c r="X186" i="1" s="1"/>
  <c r="Z186" i="1" s="1"/>
  <c r="M186" i="1"/>
  <c r="U186" i="1" s="1"/>
  <c r="W186" i="1" s="1"/>
  <c r="L186" i="1"/>
  <c r="R186" i="1" s="1"/>
  <c r="T186" i="1" s="1"/>
  <c r="AA185" i="1"/>
  <c r="AA184" i="1" s="1"/>
  <c r="Q185" i="1"/>
  <c r="Q184" i="1" s="1"/>
  <c r="P185" i="1"/>
  <c r="P184" i="1" s="1"/>
  <c r="O185" i="1"/>
  <c r="O184" i="1" s="1"/>
  <c r="K185" i="1"/>
  <c r="K184" i="1" s="1"/>
  <c r="J185" i="1"/>
  <c r="J184" i="1" s="1"/>
  <c r="I185" i="1"/>
  <c r="H185" i="1"/>
  <c r="H184" i="1" s="1"/>
  <c r="G185" i="1"/>
  <c r="G184" i="1" s="1"/>
  <c r="F185" i="1"/>
  <c r="F184" i="1" s="1"/>
  <c r="N182" i="1"/>
  <c r="X182" i="1" s="1"/>
  <c r="Z182" i="1" s="1"/>
  <c r="M182" i="1"/>
  <c r="U182" i="1" s="1"/>
  <c r="W182" i="1" s="1"/>
  <c r="L182" i="1"/>
  <c r="R182" i="1" s="1"/>
  <c r="T182" i="1" s="1"/>
  <c r="AA181" i="1"/>
  <c r="AA180" i="1" s="1"/>
  <c r="Q181" i="1"/>
  <c r="Q180" i="1" s="1"/>
  <c r="P181" i="1"/>
  <c r="O181" i="1"/>
  <c r="O180" i="1" s="1"/>
  <c r="K181" i="1"/>
  <c r="J181" i="1"/>
  <c r="J180" i="1" s="1"/>
  <c r="I181" i="1"/>
  <c r="I180" i="1" s="1"/>
  <c r="H181" i="1"/>
  <c r="H180" i="1" s="1"/>
  <c r="G181" i="1"/>
  <c r="F181" i="1"/>
  <c r="F180" i="1" s="1"/>
  <c r="P180" i="1"/>
  <c r="N179" i="1"/>
  <c r="X179" i="1" s="1"/>
  <c r="Z179" i="1" s="1"/>
  <c r="M179" i="1"/>
  <c r="U179" i="1" s="1"/>
  <c r="W179" i="1" s="1"/>
  <c r="L179" i="1"/>
  <c r="R179" i="1" s="1"/>
  <c r="T179" i="1" s="1"/>
  <c r="AA178" i="1"/>
  <c r="AA177" i="1" s="1"/>
  <c r="Q178" i="1"/>
  <c r="Q177" i="1" s="1"/>
  <c r="P178" i="1"/>
  <c r="P177" i="1" s="1"/>
  <c r="O178" i="1"/>
  <c r="O177" i="1" s="1"/>
  <c r="K178" i="1"/>
  <c r="K177" i="1" s="1"/>
  <c r="J178" i="1"/>
  <c r="J177" i="1" s="1"/>
  <c r="I178" i="1"/>
  <c r="H178" i="1"/>
  <c r="H177" i="1" s="1"/>
  <c r="G178" i="1"/>
  <c r="G177" i="1" s="1"/>
  <c r="F178" i="1"/>
  <c r="F177" i="1" s="1"/>
  <c r="N176" i="1"/>
  <c r="X176" i="1" s="1"/>
  <c r="Z176" i="1" s="1"/>
  <c r="M176" i="1"/>
  <c r="U176" i="1" s="1"/>
  <c r="W176" i="1" s="1"/>
  <c r="L176" i="1"/>
  <c r="R176" i="1" s="1"/>
  <c r="T176" i="1" s="1"/>
  <c r="AA175" i="1"/>
  <c r="Q175" i="1"/>
  <c r="P175" i="1"/>
  <c r="O175" i="1"/>
  <c r="K175" i="1"/>
  <c r="J175" i="1"/>
  <c r="I175" i="1"/>
  <c r="H175" i="1"/>
  <c r="G175" i="1"/>
  <c r="F175" i="1"/>
  <c r="N174" i="1"/>
  <c r="X174" i="1" s="1"/>
  <c r="Z174" i="1" s="1"/>
  <c r="M174" i="1"/>
  <c r="U174" i="1" s="1"/>
  <c r="W174" i="1" s="1"/>
  <c r="L174" i="1"/>
  <c r="R174" i="1" s="1"/>
  <c r="T174" i="1" s="1"/>
  <c r="AA173" i="1"/>
  <c r="Q173" i="1"/>
  <c r="P173" i="1"/>
  <c r="O173" i="1"/>
  <c r="K173" i="1"/>
  <c r="J173" i="1"/>
  <c r="I173" i="1"/>
  <c r="H173" i="1"/>
  <c r="G173" i="1"/>
  <c r="F173" i="1"/>
  <c r="N171" i="1"/>
  <c r="X171" i="1" s="1"/>
  <c r="Z171" i="1" s="1"/>
  <c r="M171" i="1"/>
  <c r="U171" i="1" s="1"/>
  <c r="W171" i="1" s="1"/>
  <c r="L171" i="1"/>
  <c r="R171" i="1" s="1"/>
  <c r="T171" i="1" s="1"/>
  <c r="AA170" i="1"/>
  <c r="AA169" i="1" s="1"/>
  <c r="Q170" i="1"/>
  <c r="Q169" i="1" s="1"/>
  <c r="P170" i="1"/>
  <c r="O170" i="1"/>
  <c r="O169" i="1" s="1"/>
  <c r="K170" i="1"/>
  <c r="K169" i="1" s="1"/>
  <c r="J170" i="1"/>
  <c r="J169" i="1" s="1"/>
  <c r="I170" i="1"/>
  <c r="I169" i="1" s="1"/>
  <c r="H170" i="1"/>
  <c r="H169" i="1" s="1"/>
  <c r="G170" i="1"/>
  <c r="G169" i="1" s="1"/>
  <c r="F170" i="1"/>
  <c r="P169" i="1"/>
  <c r="N168" i="1"/>
  <c r="X168" i="1" s="1"/>
  <c r="Z168" i="1" s="1"/>
  <c r="M168" i="1"/>
  <c r="U168" i="1" s="1"/>
  <c r="W168" i="1" s="1"/>
  <c r="L168" i="1"/>
  <c r="R168" i="1" s="1"/>
  <c r="T168" i="1" s="1"/>
  <c r="AA167" i="1"/>
  <c r="Q167" i="1"/>
  <c r="P167" i="1"/>
  <c r="O167" i="1"/>
  <c r="K167" i="1"/>
  <c r="J167" i="1"/>
  <c r="I167" i="1"/>
  <c r="H167" i="1"/>
  <c r="G167" i="1"/>
  <c r="F167" i="1"/>
  <c r="N166" i="1"/>
  <c r="X166" i="1" s="1"/>
  <c r="Z166" i="1" s="1"/>
  <c r="M166" i="1"/>
  <c r="U166" i="1" s="1"/>
  <c r="W166" i="1" s="1"/>
  <c r="L166" i="1"/>
  <c r="R166" i="1" s="1"/>
  <c r="T166" i="1" s="1"/>
  <c r="AA165" i="1"/>
  <c r="Q165" i="1"/>
  <c r="P165" i="1"/>
  <c r="O165" i="1"/>
  <c r="K165" i="1"/>
  <c r="J165" i="1"/>
  <c r="I165" i="1"/>
  <c r="H165" i="1"/>
  <c r="G165" i="1"/>
  <c r="F165" i="1"/>
  <c r="N163" i="1"/>
  <c r="X163" i="1" s="1"/>
  <c r="Z163" i="1" s="1"/>
  <c r="M163" i="1"/>
  <c r="U163" i="1" s="1"/>
  <c r="W163" i="1" s="1"/>
  <c r="L163" i="1"/>
  <c r="R163" i="1" s="1"/>
  <c r="T163" i="1" s="1"/>
  <c r="AA162" i="1"/>
  <c r="AA161" i="1" s="1"/>
  <c r="Q162" i="1"/>
  <c r="Q161" i="1" s="1"/>
  <c r="P162" i="1"/>
  <c r="P161" i="1" s="1"/>
  <c r="O162" i="1"/>
  <c r="O161" i="1" s="1"/>
  <c r="K162" i="1"/>
  <c r="K161" i="1" s="1"/>
  <c r="J162" i="1"/>
  <c r="I162" i="1"/>
  <c r="I161" i="1" s="1"/>
  <c r="H162" i="1"/>
  <c r="G162" i="1"/>
  <c r="G161" i="1" s="1"/>
  <c r="F162" i="1"/>
  <c r="F161" i="1" s="1"/>
  <c r="N160" i="1"/>
  <c r="X160" i="1" s="1"/>
  <c r="Z160" i="1" s="1"/>
  <c r="M160" i="1"/>
  <c r="U160" i="1" s="1"/>
  <c r="W160" i="1" s="1"/>
  <c r="L160" i="1"/>
  <c r="R160" i="1" s="1"/>
  <c r="T160" i="1" s="1"/>
  <c r="N159" i="1"/>
  <c r="X159" i="1" s="1"/>
  <c r="Z159" i="1" s="1"/>
  <c r="M159" i="1"/>
  <c r="U159" i="1" s="1"/>
  <c r="W159" i="1" s="1"/>
  <c r="L159" i="1"/>
  <c r="R159" i="1" s="1"/>
  <c r="T159" i="1" s="1"/>
  <c r="AA158" i="1"/>
  <c r="Q158" i="1"/>
  <c r="P158" i="1"/>
  <c r="O158" i="1"/>
  <c r="K158" i="1"/>
  <c r="J158" i="1"/>
  <c r="I158" i="1"/>
  <c r="H158" i="1"/>
  <c r="G158" i="1"/>
  <c r="F158" i="1"/>
  <c r="H157" i="1"/>
  <c r="N157" i="1" s="1"/>
  <c r="X157" i="1" s="1"/>
  <c r="Z157" i="1" s="1"/>
  <c r="G157" i="1"/>
  <c r="M157" i="1" s="1"/>
  <c r="U157" i="1" s="1"/>
  <c r="W157" i="1" s="1"/>
  <c r="F157" i="1"/>
  <c r="N156" i="1"/>
  <c r="X156" i="1" s="1"/>
  <c r="Z156" i="1" s="1"/>
  <c r="M156" i="1"/>
  <c r="U156" i="1" s="1"/>
  <c r="W156" i="1" s="1"/>
  <c r="L156" i="1"/>
  <c r="R156" i="1" s="1"/>
  <c r="T156" i="1" s="1"/>
  <c r="AA155" i="1"/>
  <c r="Q155" i="1"/>
  <c r="P155" i="1"/>
  <c r="O155" i="1"/>
  <c r="K155" i="1"/>
  <c r="J155" i="1"/>
  <c r="I155" i="1"/>
  <c r="H155" i="1"/>
  <c r="Q154" i="1"/>
  <c r="P154" i="1"/>
  <c r="P152" i="1" s="1"/>
  <c r="O154" i="1"/>
  <c r="O152" i="1" s="1"/>
  <c r="H154" i="1"/>
  <c r="G154" i="1"/>
  <c r="M154" i="1" s="1"/>
  <c r="F154" i="1"/>
  <c r="L154" i="1" s="1"/>
  <c r="N153" i="1"/>
  <c r="X153" i="1" s="1"/>
  <c r="Z153" i="1" s="1"/>
  <c r="M153" i="1"/>
  <c r="U153" i="1" s="1"/>
  <c r="W153" i="1" s="1"/>
  <c r="L153" i="1"/>
  <c r="R153" i="1" s="1"/>
  <c r="T153" i="1" s="1"/>
  <c r="AA152" i="1"/>
  <c r="Q152" i="1"/>
  <c r="K152" i="1"/>
  <c r="J152" i="1"/>
  <c r="I152" i="1"/>
  <c r="N148" i="1"/>
  <c r="X148" i="1" s="1"/>
  <c r="Z148" i="1" s="1"/>
  <c r="M148" i="1"/>
  <c r="U148" i="1" s="1"/>
  <c r="W148" i="1" s="1"/>
  <c r="L148" i="1"/>
  <c r="R148" i="1" s="1"/>
  <c r="T148" i="1" s="1"/>
  <c r="AA147" i="1"/>
  <c r="AA146" i="1" s="1"/>
  <c r="AA145" i="1" s="1"/>
  <c r="Q147" i="1"/>
  <c r="Q146" i="1" s="1"/>
  <c r="Q145" i="1" s="1"/>
  <c r="P147" i="1"/>
  <c r="P146" i="1" s="1"/>
  <c r="P145" i="1" s="1"/>
  <c r="O147" i="1"/>
  <c r="O146" i="1" s="1"/>
  <c r="O145" i="1" s="1"/>
  <c r="K147" i="1"/>
  <c r="K146" i="1" s="1"/>
  <c r="K145" i="1" s="1"/>
  <c r="J147" i="1"/>
  <c r="J146" i="1" s="1"/>
  <c r="J145" i="1" s="1"/>
  <c r="I147" i="1"/>
  <c r="I146" i="1" s="1"/>
  <c r="I145" i="1" s="1"/>
  <c r="H147" i="1"/>
  <c r="G147" i="1"/>
  <c r="G146" i="1" s="1"/>
  <c r="F147" i="1"/>
  <c r="N144" i="1"/>
  <c r="X144" i="1" s="1"/>
  <c r="Z144" i="1" s="1"/>
  <c r="M144" i="1"/>
  <c r="U144" i="1" s="1"/>
  <c r="W144" i="1" s="1"/>
  <c r="L144" i="1"/>
  <c r="R144" i="1" s="1"/>
  <c r="T144" i="1" s="1"/>
  <c r="AA143" i="1"/>
  <c r="AA142" i="1" s="1"/>
  <c r="Q143" i="1"/>
  <c r="Q142" i="1" s="1"/>
  <c r="P143" i="1"/>
  <c r="P142" i="1" s="1"/>
  <c r="O143" i="1"/>
  <c r="O142" i="1" s="1"/>
  <c r="K143" i="1"/>
  <c r="K142" i="1" s="1"/>
  <c r="J143" i="1"/>
  <c r="J142" i="1" s="1"/>
  <c r="I143" i="1"/>
  <c r="I142" i="1" s="1"/>
  <c r="H143" i="1"/>
  <c r="G143" i="1"/>
  <c r="G142" i="1" s="1"/>
  <c r="F143" i="1"/>
  <c r="F142" i="1" s="1"/>
  <c r="N141" i="1"/>
  <c r="X141" i="1" s="1"/>
  <c r="Z141" i="1" s="1"/>
  <c r="M141" i="1"/>
  <c r="U141" i="1" s="1"/>
  <c r="W141" i="1" s="1"/>
  <c r="L141" i="1"/>
  <c r="R141" i="1" s="1"/>
  <c r="T141" i="1" s="1"/>
  <c r="AA140" i="1"/>
  <c r="AA139" i="1" s="1"/>
  <c r="Q140" i="1"/>
  <c r="Q139" i="1" s="1"/>
  <c r="P140" i="1"/>
  <c r="P139" i="1" s="1"/>
  <c r="O140" i="1"/>
  <c r="O139" i="1" s="1"/>
  <c r="K140" i="1"/>
  <c r="K139" i="1" s="1"/>
  <c r="J140" i="1"/>
  <c r="J139" i="1" s="1"/>
  <c r="I140" i="1"/>
  <c r="I139" i="1" s="1"/>
  <c r="H140" i="1"/>
  <c r="G140" i="1"/>
  <c r="G139" i="1" s="1"/>
  <c r="F140" i="1"/>
  <c r="F139" i="1" s="1"/>
  <c r="N138" i="1"/>
  <c r="X138" i="1" s="1"/>
  <c r="Z138" i="1" s="1"/>
  <c r="M138" i="1"/>
  <c r="U138" i="1" s="1"/>
  <c r="W138" i="1" s="1"/>
  <c r="L138" i="1"/>
  <c r="R138" i="1" s="1"/>
  <c r="T138" i="1" s="1"/>
  <c r="AA137" i="1"/>
  <c r="AA136" i="1" s="1"/>
  <c r="Q137" i="1"/>
  <c r="Q136" i="1" s="1"/>
  <c r="P137" i="1"/>
  <c r="P136" i="1" s="1"/>
  <c r="O137" i="1"/>
  <c r="O136" i="1" s="1"/>
  <c r="K137" i="1"/>
  <c r="K136" i="1" s="1"/>
  <c r="J137" i="1"/>
  <c r="I137" i="1"/>
  <c r="I136" i="1" s="1"/>
  <c r="H137" i="1"/>
  <c r="H136" i="1" s="1"/>
  <c r="G137" i="1"/>
  <c r="G136" i="1" s="1"/>
  <c r="F137" i="1"/>
  <c r="X135" i="1"/>
  <c r="Z135" i="1" s="1"/>
  <c r="U135" i="1"/>
  <c r="W135" i="1" s="1"/>
  <c r="R135" i="1"/>
  <c r="T135" i="1" s="1"/>
  <c r="AA134" i="1"/>
  <c r="AA133" i="1" s="1"/>
  <c r="Q134" i="1"/>
  <c r="P134" i="1"/>
  <c r="U134" i="1" s="1"/>
  <c r="O134" i="1"/>
  <c r="R134" i="1" s="1"/>
  <c r="X132" i="1"/>
  <c r="Z132" i="1" s="1"/>
  <c r="U132" i="1"/>
  <c r="W132" i="1" s="1"/>
  <c r="R132" i="1"/>
  <c r="T132" i="1" s="1"/>
  <c r="AA131" i="1"/>
  <c r="AA130" i="1" s="1"/>
  <c r="Q131" i="1"/>
  <c r="X131" i="1" s="1"/>
  <c r="Z131" i="1" s="1"/>
  <c r="P131" i="1"/>
  <c r="O131" i="1"/>
  <c r="X129" i="1"/>
  <c r="Z129" i="1" s="1"/>
  <c r="U129" i="1"/>
  <c r="W129" i="1" s="1"/>
  <c r="R129" i="1"/>
  <c r="T129" i="1" s="1"/>
  <c r="AA128" i="1"/>
  <c r="AA127" i="1" s="1"/>
  <c r="Q128" i="1"/>
  <c r="X128" i="1" s="1"/>
  <c r="P128" i="1"/>
  <c r="U128" i="1" s="1"/>
  <c r="O128" i="1"/>
  <c r="N126" i="1"/>
  <c r="X126" i="1" s="1"/>
  <c r="Z126" i="1" s="1"/>
  <c r="M126" i="1"/>
  <c r="U126" i="1" s="1"/>
  <c r="W126" i="1" s="1"/>
  <c r="L126" i="1"/>
  <c r="R126" i="1" s="1"/>
  <c r="T126" i="1" s="1"/>
  <c r="AA125" i="1"/>
  <c r="AA124" i="1" s="1"/>
  <c r="Q125" i="1"/>
  <c r="Q124" i="1" s="1"/>
  <c r="P125" i="1"/>
  <c r="O125" i="1"/>
  <c r="O124" i="1" s="1"/>
  <c r="K125" i="1"/>
  <c r="J125" i="1"/>
  <c r="J124" i="1" s="1"/>
  <c r="I125" i="1"/>
  <c r="I124" i="1" s="1"/>
  <c r="H125" i="1"/>
  <c r="H124" i="1" s="1"/>
  <c r="G125" i="1"/>
  <c r="F125" i="1"/>
  <c r="F124" i="1" s="1"/>
  <c r="P124" i="1"/>
  <c r="N123" i="1"/>
  <c r="X123" i="1" s="1"/>
  <c r="Z123" i="1" s="1"/>
  <c r="M123" i="1"/>
  <c r="U123" i="1" s="1"/>
  <c r="W123" i="1" s="1"/>
  <c r="L123" i="1"/>
  <c r="R123" i="1" s="1"/>
  <c r="T123" i="1" s="1"/>
  <c r="AA122" i="1"/>
  <c r="AA121" i="1" s="1"/>
  <c r="Q122" i="1"/>
  <c r="Q121" i="1" s="1"/>
  <c r="P122" i="1"/>
  <c r="P121" i="1" s="1"/>
  <c r="O122" i="1"/>
  <c r="O121" i="1" s="1"/>
  <c r="K122" i="1"/>
  <c r="K121" i="1" s="1"/>
  <c r="J122" i="1"/>
  <c r="J121" i="1" s="1"/>
  <c r="I122" i="1"/>
  <c r="H122" i="1"/>
  <c r="H121" i="1" s="1"/>
  <c r="G122" i="1"/>
  <c r="G121" i="1" s="1"/>
  <c r="F122" i="1"/>
  <c r="F121" i="1" s="1"/>
  <c r="I121" i="1"/>
  <c r="N120" i="1"/>
  <c r="X120" i="1" s="1"/>
  <c r="Z120" i="1" s="1"/>
  <c r="M120" i="1"/>
  <c r="U120" i="1" s="1"/>
  <c r="W120" i="1" s="1"/>
  <c r="L120" i="1"/>
  <c r="R120" i="1" s="1"/>
  <c r="T120" i="1" s="1"/>
  <c r="AA119" i="1"/>
  <c r="AA118" i="1" s="1"/>
  <c r="Q119" i="1"/>
  <c r="Q118" i="1" s="1"/>
  <c r="P119" i="1"/>
  <c r="O119" i="1"/>
  <c r="O118" i="1" s="1"/>
  <c r="K119" i="1"/>
  <c r="J119" i="1"/>
  <c r="J118" i="1" s="1"/>
  <c r="I119" i="1"/>
  <c r="I118" i="1" s="1"/>
  <c r="H119" i="1"/>
  <c r="G119" i="1"/>
  <c r="F119" i="1"/>
  <c r="F118" i="1" s="1"/>
  <c r="P118" i="1"/>
  <c r="H118" i="1"/>
  <c r="N117" i="1"/>
  <c r="X117" i="1" s="1"/>
  <c r="Z117" i="1" s="1"/>
  <c r="M117" i="1"/>
  <c r="U117" i="1" s="1"/>
  <c r="W117" i="1" s="1"/>
  <c r="L117" i="1"/>
  <c r="R117" i="1" s="1"/>
  <c r="T117" i="1" s="1"/>
  <c r="AA116" i="1"/>
  <c r="AA115" i="1" s="1"/>
  <c r="Q116" i="1"/>
  <c r="Q115" i="1" s="1"/>
  <c r="P116" i="1"/>
  <c r="P115" i="1" s="1"/>
  <c r="O116" i="1"/>
  <c r="O115" i="1" s="1"/>
  <c r="K116" i="1"/>
  <c r="K115" i="1" s="1"/>
  <c r="J116" i="1"/>
  <c r="J115" i="1" s="1"/>
  <c r="I116" i="1"/>
  <c r="H116" i="1"/>
  <c r="H115" i="1" s="1"/>
  <c r="G116" i="1"/>
  <c r="G115" i="1" s="1"/>
  <c r="F116" i="1"/>
  <c r="F115" i="1" s="1"/>
  <c r="I115" i="1"/>
  <c r="N114" i="1"/>
  <c r="X114" i="1" s="1"/>
  <c r="Z114" i="1" s="1"/>
  <c r="M114" i="1"/>
  <c r="U114" i="1" s="1"/>
  <c r="W114" i="1" s="1"/>
  <c r="L114" i="1"/>
  <c r="R114" i="1" s="1"/>
  <c r="T114" i="1" s="1"/>
  <c r="AA113" i="1"/>
  <c r="AA112" i="1" s="1"/>
  <c r="Q113" i="1"/>
  <c r="Q112" i="1" s="1"/>
  <c r="P113" i="1"/>
  <c r="O113" i="1"/>
  <c r="O112" i="1" s="1"/>
  <c r="K113" i="1"/>
  <c r="J113" i="1"/>
  <c r="J112" i="1" s="1"/>
  <c r="I113" i="1"/>
  <c r="I112" i="1" s="1"/>
  <c r="H113" i="1"/>
  <c r="H112" i="1" s="1"/>
  <c r="G113" i="1"/>
  <c r="F113" i="1"/>
  <c r="F112" i="1" s="1"/>
  <c r="P112" i="1"/>
  <c r="N111" i="1"/>
  <c r="X111" i="1" s="1"/>
  <c r="Z111" i="1" s="1"/>
  <c r="M111" i="1"/>
  <c r="U111" i="1" s="1"/>
  <c r="W111" i="1" s="1"/>
  <c r="L111" i="1"/>
  <c r="R111" i="1" s="1"/>
  <c r="T111" i="1" s="1"/>
  <c r="AA110" i="1"/>
  <c r="AA109" i="1" s="1"/>
  <c r="Q110" i="1"/>
  <c r="Q109" i="1" s="1"/>
  <c r="P110" i="1"/>
  <c r="P109" i="1" s="1"/>
  <c r="O110" i="1"/>
  <c r="O109" i="1" s="1"/>
  <c r="K110" i="1"/>
  <c r="K109" i="1" s="1"/>
  <c r="J110" i="1"/>
  <c r="J109" i="1" s="1"/>
  <c r="I110" i="1"/>
  <c r="H110" i="1"/>
  <c r="H109" i="1" s="1"/>
  <c r="G110" i="1"/>
  <c r="G109" i="1" s="1"/>
  <c r="F110" i="1"/>
  <c r="F109" i="1" s="1"/>
  <c r="N108" i="1"/>
  <c r="X108" i="1" s="1"/>
  <c r="Z108" i="1" s="1"/>
  <c r="M108" i="1"/>
  <c r="U108" i="1" s="1"/>
  <c r="W108" i="1" s="1"/>
  <c r="L108" i="1"/>
  <c r="R108" i="1" s="1"/>
  <c r="T108" i="1" s="1"/>
  <c r="AA107" i="1"/>
  <c r="AA106" i="1" s="1"/>
  <c r="Q107" i="1"/>
  <c r="Q106" i="1" s="1"/>
  <c r="P107" i="1"/>
  <c r="O107" i="1"/>
  <c r="O106" i="1" s="1"/>
  <c r="K107" i="1"/>
  <c r="J107" i="1"/>
  <c r="J106" i="1" s="1"/>
  <c r="I107" i="1"/>
  <c r="I106" i="1" s="1"/>
  <c r="H107" i="1"/>
  <c r="G107" i="1"/>
  <c r="F107" i="1"/>
  <c r="F106" i="1" s="1"/>
  <c r="P106" i="1"/>
  <c r="H106" i="1"/>
  <c r="N105" i="1"/>
  <c r="X105" i="1" s="1"/>
  <c r="Z105" i="1" s="1"/>
  <c r="M105" i="1"/>
  <c r="U105" i="1" s="1"/>
  <c r="W105" i="1" s="1"/>
  <c r="L105" i="1"/>
  <c r="R105" i="1" s="1"/>
  <c r="T105" i="1" s="1"/>
  <c r="AA104" i="1"/>
  <c r="AA103" i="1" s="1"/>
  <c r="Q104" i="1"/>
  <c r="Q103" i="1" s="1"/>
  <c r="P104" i="1"/>
  <c r="P103" i="1" s="1"/>
  <c r="O104" i="1"/>
  <c r="O103" i="1" s="1"/>
  <c r="K104" i="1"/>
  <c r="K103" i="1" s="1"/>
  <c r="J104" i="1"/>
  <c r="J103" i="1" s="1"/>
  <c r="I104" i="1"/>
  <c r="H104" i="1"/>
  <c r="G104" i="1"/>
  <c r="G103" i="1" s="1"/>
  <c r="F104" i="1"/>
  <c r="F103" i="1" s="1"/>
  <c r="I103" i="1"/>
  <c r="H103" i="1"/>
  <c r="N102" i="1"/>
  <c r="X102" i="1" s="1"/>
  <c r="Z102" i="1" s="1"/>
  <c r="M102" i="1"/>
  <c r="U102" i="1" s="1"/>
  <c r="W102" i="1" s="1"/>
  <c r="L102" i="1"/>
  <c r="R102" i="1" s="1"/>
  <c r="T102" i="1" s="1"/>
  <c r="AA101" i="1"/>
  <c r="AA100" i="1" s="1"/>
  <c r="Q101" i="1"/>
  <c r="Q100" i="1" s="1"/>
  <c r="P101" i="1"/>
  <c r="O101" i="1"/>
  <c r="O100" i="1" s="1"/>
  <c r="K101" i="1"/>
  <c r="J101" i="1"/>
  <c r="J100" i="1" s="1"/>
  <c r="I101" i="1"/>
  <c r="I100" i="1" s="1"/>
  <c r="H101" i="1"/>
  <c r="H100" i="1" s="1"/>
  <c r="G101" i="1"/>
  <c r="F101" i="1"/>
  <c r="F100" i="1" s="1"/>
  <c r="P100" i="1"/>
  <c r="N99" i="1"/>
  <c r="X99" i="1" s="1"/>
  <c r="Z99" i="1" s="1"/>
  <c r="M99" i="1"/>
  <c r="U99" i="1" s="1"/>
  <c r="W99" i="1" s="1"/>
  <c r="L99" i="1"/>
  <c r="R99" i="1" s="1"/>
  <c r="T99" i="1" s="1"/>
  <c r="AA98" i="1"/>
  <c r="AA97" i="1" s="1"/>
  <c r="Q98" i="1"/>
  <c r="Q97" i="1" s="1"/>
  <c r="P98" i="1"/>
  <c r="P97" i="1" s="1"/>
  <c r="O98" i="1"/>
  <c r="O97" i="1" s="1"/>
  <c r="K98" i="1"/>
  <c r="K97" i="1" s="1"/>
  <c r="J98" i="1"/>
  <c r="J97" i="1" s="1"/>
  <c r="I98" i="1"/>
  <c r="H98" i="1"/>
  <c r="H97" i="1" s="1"/>
  <c r="G98" i="1"/>
  <c r="G97" i="1" s="1"/>
  <c r="F98" i="1"/>
  <c r="F97" i="1" s="1"/>
  <c r="I97" i="1"/>
  <c r="N93" i="1"/>
  <c r="X93" i="1" s="1"/>
  <c r="Z93" i="1" s="1"/>
  <c r="M93" i="1"/>
  <c r="U93" i="1" s="1"/>
  <c r="W93" i="1" s="1"/>
  <c r="L93" i="1"/>
  <c r="R93" i="1" s="1"/>
  <c r="T93" i="1" s="1"/>
  <c r="N92" i="1"/>
  <c r="X92" i="1" s="1"/>
  <c r="Z92" i="1" s="1"/>
  <c r="M92" i="1"/>
  <c r="U92" i="1" s="1"/>
  <c r="W92" i="1" s="1"/>
  <c r="L92" i="1"/>
  <c r="R92" i="1" s="1"/>
  <c r="T92" i="1" s="1"/>
  <c r="N91" i="1"/>
  <c r="X91" i="1" s="1"/>
  <c r="Z91" i="1" s="1"/>
  <c r="M91" i="1"/>
  <c r="U91" i="1" s="1"/>
  <c r="W91" i="1" s="1"/>
  <c r="L91" i="1"/>
  <c r="R91" i="1" s="1"/>
  <c r="T91" i="1" s="1"/>
  <c r="AA90" i="1"/>
  <c r="AA89" i="1" s="1"/>
  <c r="Q90" i="1"/>
  <c r="Q89" i="1" s="1"/>
  <c r="P90" i="1"/>
  <c r="O90" i="1"/>
  <c r="O89" i="1" s="1"/>
  <c r="K90" i="1"/>
  <c r="J90" i="1"/>
  <c r="J89" i="1" s="1"/>
  <c r="I90" i="1"/>
  <c r="I89" i="1" s="1"/>
  <c r="H90" i="1"/>
  <c r="G90" i="1"/>
  <c r="F90" i="1"/>
  <c r="F89" i="1" s="1"/>
  <c r="P89" i="1"/>
  <c r="H89" i="1"/>
  <c r="N88" i="1"/>
  <c r="X88" i="1" s="1"/>
  <c r="Z88" i="1" s="1"/>
  <c r="M88" i="1"/>
  <c r="U88" i="1" s="1"/>
  <c r="W88" i="1" s="1"/>
  <c r="L88" i="1"/>
  <c r="R88" i="1" s="1"/>
  <c r="T88" i="1" s="1"/>
  <c r="AA87" i="1"/>
  <c r="AA86" i="1" s="1"/>
  <c r="Q87" i="1"/>
  <c r="Q86" i="1" s="1"/>
  <c r="P87" i="1"/>
  <c r="P86" i="1" s="1"/>
  <c r="O87" i="1"/>
  <c r="O86" i="1" s="1"/>
  <c r="K87" i="1"/>
  <c r="K86" i="1" s="1"/>
  <c r="J87" i="1"/>
  <c r="J86" i="1" s="1"/>
  <c r="I87" i="1"/>
  <c r="H87" i="1"/>
  <c r="H86" i="1" s="1"/>
  <c r="G87" i="1"/>
  <c r="G86" i="1" s="1"/>
  <c r="F87" i="1"/>
  <c r="F86" i="1" s="1"/>
  <c r="N85" i="1"/>
  <c r="X85" i="1" s="1"/>
  <c r="Z85" i="1" s="1"/>
  <c r="M85" i="1"/>
  <c r="U85" i="1" s="1"/>
  <c r="W85" i="1" s="1"/>
  <c r="L85" i="1"/>
  <c r="R85" i="1" s="1"/>
  <c r="T85" i="1" s="1"/>
  <c r="AA84" i="1"/>
  <c r="AA83" i="1" s="1"/>
  <c r="Q84" i="1"/>
  <c r="Q83" i="1" s="1"/>
  <c r="P84" i="1"/>
  <c r="O84" i="1"/>
  <c r="O83" i="1" s="1"/>
  <c r="K84" i="1"/>
  <c r="J84" i="1"/>
  <c r="J83" i="1" s="1"/>
  <c r="I84" i="1"/>
  <c r="I83" i="1" s="1"/>
  <c r="H84" i="1"/>
  <c r="G84" i="1"/>
  <c r="F84" i="1"/>
  <c r="F83" i="1" s="1"/>
  <c r="P83" i="1"/>
  <c r="H83" i="1"/>
  <c r="N82" i="1"/>
  <c r="X82" i="1" s="1"/>
  <c r="Z82" i="1" s="1"/>
  <c r="M82" i="1"/>
  <c r="U82" i="1" s="1"/>
  <c r="W82" i="1" s="1"/>
  <c r="L82" i="1"/>
  <c r="R82" i="1" s="1"/>
  <c r="T82" i="1" s="1"/>
  <c r="AA81" i="1"/>
  <c r="AA80" i="1" s="1"/>
  <c r="Q81" i="1"/>
  <c r="Q80" i="1" s="1"/>
  <c r="P81" i="1"/>
  <c r="P80" i="1" s="1"/>
  <c r="O81" i="1"/>
  <c r="O80" i="1" s="1"/>
  <c r="K81" i="1"/>
  <c r="K80" i="1" s="1"/>
  <c r="J81" i="1"/>
  <c r="J80" i="1" s="1"/>
  <c r="I81" i="1"/>
  <c r="I80" i="1" s="1"/>
  <c r="H81" i="1"/>
  <c r="H80" i="1" s="1"/>
  <c r="G81" i="1"/>
  <c r="G80" i="1" s="1"/>
  <c r="F81" i="1"/>
  <c r="F80" i="1" s="1"/>
  <c r="N79" i="1"/>
  <c r="X79" i="1" s="1"/>
  <c r="Z79" i="1" s="1"/>
  <c r="M79" i="1"/>
  <c r="U79" i="1" s="1"/>
  <c r="W79" i="1" s="1"/>
  <c r="L79" i="1"/>
  <c r="R79" i="1" s="1"/>
  <c r="T79" i="1" s="1"/>
  <c r="AA78" i="1"/>
  <c r="AA77" i="1" s="1"/>
  <c r="Q78" i="1"/>
  <c r="Q77" i="1" s="1"/>
  <c r="P78" i="1"/>
  <c r="O78" i="1"/>
  <c r="O77" i="1" s="1"/>
  <c r="K78" i="1"/>
  <c r="J78" i="1"/>
  <c r="J77" i="1" s="1"/>
  <c r="I78" i="1"/>
  <c r="I77" i="1" s="1"/>
  <c r="H78" i="1"/>
  <c r="H77" i="1" s="1"/>
  <c r="G78" i="1"/>
  <c r="F78" i="1"/>
  <c r="F77" i="1" s="1"/>
  <c r="P77" i="1"/>
  <c r="N76" i="1"/>
  <c r="X76" i="1" s="1"/>
  <c r="Z76" i="1" s="1"/>
  <c r="M76" i="1"/>
  <c r="U76" i="1" s="1"/>
  <c r="W76" i="1" s="1"/>
  <c r="L76" i="1"/>
  <c r="R76" i="1" s="1"/>
  <c r="T76" i="1" s="1"/>
  <c r="AA75" i="1"/>
  <c r="AA74" i="1" s="1"/>
  <c r="Q75" i="1"/>
  <c r="Q74" i="1" s="1"/>
  <c r="P75" i="1"/>
  <c r="P74" i="1" s="1"/>
  <c r="O75" i="1"/>
  <c r="O74" i="1" s="1"/>
  <c r="K75" i="1"/>
  <c r="K74" i="1" s="1"/>
  <c r="J75" i="1"/>
  <c r="J74" i="1" s="1"/>
  <c r="I75" i="1"/>
  <c r="H75" i="1"/>
  <c r="H74" i="1" s="1"/>
  <c r="G75" i="1"/>
  <c r="G74" i="1" s="1"/>
  <c r="F75" i="1"/>
  <c r="F74" i="1" s="1"/>
  <c r="I74" i="1"/>
  <c r="N73" i="1"/>
  <c r="X73" i="1" s="1"/>
  <c r="Z73" i="1" s="1"/>
  <c r="M73" i="1"/>
  <c r="U73" i="1" s="1"/>
  <c r="W73" i="1" s="1"/>
  <c r="L73" i="1"/>
  <c r="R73" i="1" s="1"/>
  <c r="T73" i="1" s="1"/>
  <c r="AA72" i="1"/>
  <c r="AA71" i="1" s="1"/>
  <c r="Q72" i="1"/>
  <c r="Q71" i="1" s="1"/>
  <c r="P72" i="1"/>
  <c r="P71" i="1" s="1"/>
  <c r="O72" i="1"/>
  <c r="O71" i="1" s="1"/>
  <c r="K72" i="1"/>
  <c r="J72" i="1"/>
  <c r="J71" i="1" s="1"/>
  <c r="I72" i="1"/>
  <c r="I71" i="1" s="1"/>
  <c r="H72" i="1"/>
  <c r="H71" i="1" s="1"/>
  <c r="G72" i="1"/>
  <c r="F72" i="1"/>
  <c r="F71" i="1" s="1"/>
  <c r="N70" i="1"/>
  <c r="X70" i="1" s="1"/>
  <c r="Z70" i="1" s="1"/>
  <c r="M70" i="1"/>
  <c r="U70" i="1" s="1"/>
  <c r="W70" i="1" s="1"/>
  <c r="L70" i="1"/>
  <c r="R70" i="1" s="1"/>
  <c r="T70" i="1" s="1"/>
  <c r="AA69" i="1"/>
  <c r="AA68" i="1" s="1"/>
  <c r="Q69" i="1"/>
  <c r="Q68" i="1" s="1"/>
  <c r="P69" i="1"/>
  <c r="P68" i="1" s="1"/>
  <c r="O69" i="1"/>
  <c r="O68" i="1" s="1"/>
  <c r="K69" i="1"/>
  <c r="K68" i="1" s="1"/>
  <c r="J69" i="1"/>
  <c r="J68" i="1" s="1"/>
  <c r="I69" i="1"/>
  <c r="H69" i="1"/>
  <c r="G69" i="1"/>
  <c r="G68" i="1" s="1"/>
  <c r="F69" i="1"/>
  <c r="F68" i="1" s="1"/>
  <c r="I68" i="1"/>
  <c r="H68" i="1"/>
  <c r="N67" i="1"/>
  <c r="X67" i="1" s="1"/>
  <c r="Z67" i="1" s="1"/>
  <c r="M67" i="1"/>
  <c r="U67" i="1" s="1"/>
  <c r="W67" i="1" s="1"/>
  <c r="L67" i="1"/>
  <c r="R67" i="1" s="1"/>
  <c r="T67" i="1" s="1"/>
  <c r="AA66" i="1"/>
  <c r="AA65" i="1" s="1"/>
  <c r="Q66" i="1"/>
  <c r="Q65" i="1" s="1"/>
  <c r="P66" i="1"/>
  <c r="O66" i="1"/>
  <c r="O65" i="1" s="1"/>
  <c r="K66" i="1"/>
  <c r="J66" i="1"/>
  <c r="J65" i="1" s="1"/>
  <c r="I66" i="1"/>
  <c r="I65" i="1" s="1"/>
  <c r="H66" i="1"/>
  <c r="H65" i="1" s="1"/>
  <c r="G66" i="1"/>
  <c r="F66" i="1"/>
  <c r="F65" i="1" s="1"/>
  <c r="P65" i="1"/>
  <c r="H64" i="1"/>
  <c r="N64" i="1" s="1"/>
  <c r="X64" i="1" s="1"/>
  <c r="Z64" i="1" s="1"/>
  <c r="G64" i="1"/>
  <c r="M64" i="1" s="1"/>
  <c r="U64" i="1" s="1"/>
  <c r="W64" i="1" s="1"/>
  <c r="F64" i="1"/>
  <c r="L64" i="1" s="1"/>
  <c r="R64" i="1" s="1"/>
  <c r="T64" i="1" s="1"/>
  <c r="AA63" i="1"/>
  <c r="AA62" i="1" s="1"/>
  <c r="Q63" i="1"/>
  <c r="Q62" i="1" s="1"/>
  <c r="P63" i="1"/>
  <c r="P62" i="1" s="1"/>
  <c r="O63" i="1"/>
  <c r="O62" i="1" s="1"/>
  <c r="K63" i="1"/>
  <c r="K62" i="1" s="1"/>
  <c r="J63" i="1"/>
  <c r="J62" i="1" s="1"/>
  <c r="I63" i="1"/>
  <c r="I62" i="1" s="1"/>
  <c r="N61" i="1"/>
  <c r="X61" i="1" s="1"/>
  <c r="Z61" i="1" s="1"/>
  <c r="M61" i="1"/>
  <c r="U61" i="1" s="1"/>
  <c r="W61" i="1" s="1"/>
  <c r="L61" i="1"/>
  <c r="R61" i="1" s="1"/>
  <c r="T61" i="1" s="1"/>
  <c r="AA60" i="1"/>
  <c r="AA59" i="1" s="1"/>
  <c r="Q60" i="1"/>
  <c r="Q59" i="1" s="1"/>
  <c r="P60" i="1"/>
  <c r="P59" i="1" s="1"/>
  <c r="O60" i="1"/>
  <c r="O59" i="1" s="1"/>
  <c r="K60" i="1"/>
  <c r="K59" i="1" s="1"/>
  <c r="J60" i="1"/>
  <c r="I60" i="1"/>
  <c r="I59" i="1" s="1"/>
  <c r="H60" i="1"/>
  <c r="H59" i="1" s="1"/>
  <c r="G60" i="1"/>
  <c r="G59" i="1" s="1"/>
  <c r="F60" i="1"/>
  <c r="N58" i="1"/>
  <c r="X58" i="1" s="1"/>
  <c r="Z58" i="1" s="1"/>
  <c r="M58" i="1"/>
  <c r="U58" i="1" s="1"/>
  <c r="W58" i="1" s="1"/>
  <c r="L58" i="1"/>
  <c r="R58" i="1" s="1"/>
  <c r="T58" i="1" s="1"/>
  <c r="N57" i="1"/>
  <c r="X57" i="1" s="1"/>
  <c r="Z57" i="1" s="1"/>
  <c r="M57" i="1"/>
  <c r="U57" i="1" s="1"/>
  <c r="W57" i="1" s="1"/>
  <c r="L57" i="1"/>
  <c r="R57" i="1" s="1"/>
  <c r="T57" i="1" s="1"/>
  <c r="N56" i="1"/>
  <c r="X56" i="1" s="1"/>
  <c r="Z56" i="1" s="1"/>
  <c r="M56" i="1"/>
  <c r="U56" i="1" s="1"/>
  <c r="W56" i="1" s="1"/>
  <c r="L56" i="1"/>
  <c r="R56" i="1" s="1"/>
  <c r="T56" i="1" s="1"/>
  <c r="N55" i="1"/>
  <c r="X55" i="1" s="1"/>
  <c r="Z55" i="1" s="1"/>
  <c r="M55" i="1"/>
  <c r="U55" i="1" s="1"/>
  <c r="W55" i="1" s="1"/>
  <c r="L55" i="1"/>
  <c r="R55" i="1" s="1"/>
  <c r="T55" i="1" s="1"/>
  <c r="AA54" i="1"/>
  <c r="Q54" i="1"/>
  <c r="P54" i="1"/>
  <c r="O54" i="1"/>
  <c r="K54" i="1"/>
  <c r="J54" i="1"/>
  <c r="I54" i="1"/>
  <c r="H54" i="1"/>
  <c r="G54" i="1"/>
  <c r="F54" i="1"/>
  <c r="N53" i="1"/>
  <c r="X53" i="1" s="1"/>
  <c r="Z53" i="1" s="1"/>
  <c r="M53" i="1"/>
  <c r="U53" i="1" s="1"/>
  <c r="W53" i="1" s="1"/>
  <c r="L53" i="1"/>
  <c r="R53" i="1" s="1"/>
  <c r="T53" i="1" s="1"/>
  <c r="AA52" i="1"/>
  <c r="Q52" i="1"/>
  <c r="P52" i="1"/>
  <c r="O52" i="1"/>
  <c r="K52" i="1"/>
  <c r="J52" i="1"/>
  <c r="I52" i="1"/>
  <c r="H52" i="1"/>
  <c r="G52" i="1"/>
  <c r="F52" i="1"/>
  <c r="N50" i="1"/>
  <c r="X50" i="1" s="1"/>
  <c r="Z50" i="1" s="1"/>
  <c r="M50" i="1"/>
  <c r="U50" i="1" s="1"/>
  <c r="W50" i="1" s="1"/>
  <c r="L50" i="1"/>
  <c r="R50" i="1" s="1"/>
  <c r="T50" i="1" s="1"/>
  <c r="AA49" i="1"/>
  <c r="Q49" i="1"/>
  <c r="P49" i="1"/>
  <c r="O49" i="1"/>
  <c r="K49" i="1"/>
  <c r="J49" i="1"/>
  <c r="I49" i="1"/>
  <c r="H49" i="1"/>
  <c r="G49" i="1"/>
  <c r="F49" i="1"/>
  <c r="N48" i="1"/>
  <c r="X48" i="1" s="1"/>
  <c r="Z48" i="1" s="1"/>
  <c r="M48" i="1"/>
  <c r="U48" i="1" s="1"/>
  <c r="W48" i="1" s="1"/>
  <c r="L48" i="1"/>
  <c r="R48" i="1" s="1"/>
  <c r="T48" i="1" s="1"/>
  <c r="AA47" i="1"/>
  <c r="Q47" i="1"/>
  <c r="P47" i="1"/>
  <c r="O47" i="1"/>
  <c r="K47" i="1"/>
  <c r="J47" i="1"/>
  <c r="I47" i="1"/>
  <c r="H47" i="1"/>
  <c r="G47" i="1"/>
  <c r="F47" i="1"/>
  <c r="N43" i="1"/>
  <c r="X43" i="1" s="1"/>
  <c r="Z43" i="1" s="1"/>
  <c r="M43" i="1"/>
  <c r="U43" i="1" s="1"/>
  <c r="W43" i="1" s="1"/>
  <c r="L43" i="1"/>
  <c r="R43" i="1" s="1"/>
  <c r="T43" i="1" s="1"/>
  <c r="AA42" i="1"/>
  <c r="AA41" i="1" s="1"/>
  <c r="Q42" i="1"/>
  <c r="Q41" i="1" s="1"/>
  <c r="P42" i="1"/>
  <c r="P41" i="1" s="1"/>
  <c r="O42" i="1"/>
  <c r="O41" i="1" s="1"/>
  <c r="K42" i="1"/>
  <c r="K41" i="1" s="1"/>
  <c r="J42" i="1"/>
  <c r="I42" i="1"/>
  <c r="I41" i="1" s="1"/>
  <c r="H42" i="1"/>
  <c r="G42" i="1"/>
  <c r="G41" i="1" s="1"/>
  <c r="F42" i="1"/>
  <c r="N40" i="1"/>
  <c r="X40" i="1" s="1"/>
  <c r="Z40" i="1" s="1"/>
  <c r="M40" i="1"/>
  <c r="U40" i="1" s="1"/>
  <c r="W40" i="1" s="1"/>
  <c r="L40" i="1"/>
  <c r="R40" i="1" s="1"/>
  <c r="T40" i="1" s="1"/>
  <c r="AA39" i="1"/>
  <c r="AA38" i="1" s="1"/>
  <c r="Q39" i="1"/>
  <c r="Q38" i="1" s="1"/>
  <c r="P39" i="1"/>
  <c r="P38" i="1" s="1"/>
  <c r="O39" i="1"/>
  <c r="O38" i="1" s="1"/>
  <c r="K39" i="1"/>
  <c r="K38" i="1" s="1"/>
  <c r="J39" i="1"/>
  <c r="J38" i="1" s="1"/>
  <c r="I39" i="1"/>
  <c r="I38" i="1" s="1"/>
  <c r="H39" i="1"/>
  <c r="G39" i="1"/>
  <c r="G38" i="1" s="1"/>
  <c r="F39" i="1"/>
  <c r="N37" i="1"/>
  <c r="X37" i="1" s="1"/>
  <c r="Z37" i="1" s="1"/>
  <c r="M37" i="1"/>
  <c r="U37" i="1" s="1"/>
  <c r="W37" i="1" s="1"/>
  <c r="L37" i="1"/>
  <c r="R37" i="1" s="1"/>
  <c r="T37" i="1" s="1"/>
  <c r="AA36" i="1"/>
  <c r="AA35" i="1" s="1"/>
  <c r="Q36" i="1"/>
  <c r="Q35" i="1" s="1"/>
  <c r="P36" i="1"/>
  <c r="P35" i="1" s="1"/>
  <c r="O36" i="1"/>
  <c r="O35" i="1" s="1"/>
  <c r="K36" i="1"/>
  <c r="K35" i="1" s="1"/>
  <c r="J36" i="1"/>
  <c r="I36" i="1"/>
  <c r="I35" i="1" s="1"/>
  <c r="H36" i="1"/>
  <c r="G36" i="1"/>
  <c r="G35" i="1" s="1"/>
  <c r="F36" i="1"/>
  <c r="N33" i="1"/>
  <c r="X33" i="1" s="1"/>
  <c r="Z33" i="1" s="1"/>
  <c r="M33" i="1"/>
  <c r="U33" i="1" s="1"/>
  <c r="W33" i="1" s="1"/>
  <c r="L33" i="1"/>
  <c r="R33" i="1" s="1"/>
  <c r="T33" i="1" s="1"/>
  <c r="AA32" i="1"/>
  <c r="AA31" i="1" s="1"/>
  <c r="Q32" i="1"/>
  <c r="Q31" i="1" s="1"/>
  <c r="P32" i="1"/>
  <c r="P31" i="1" s="1"/>
  <c r="O32" i="1"/>
  <c r="O31" i="1" s="1"/>
  <c r="K32" i="1"/>
  <c r="K31" i="1" s="1"/>
  <c r="J32" i="1"/>
  <c r="J31" i="1" s="1"/>
  <c r="I32" i="1"/>
  <c r="I31" i="1" s="1"/>
  <c r="H32" i="1"/>
  <c r="G32" i="1"/>
  <c r="G31" i="1" s="1"/>
  <c r="F32" i="1"/>
  <c r="F31" i="1" s="1"/>
  <c r="N30" i="1"/>
  <c r="X30" i="1" s="1"/>
  <c r="Z30" i="1" s="1"/>
  <c r="M30" i="1"/>
  <c r="U30" i="1" s="1"/>
  <c r="W30" i="1" s="1"/>
  <c r="L30" i="1"/>
  <c r="R30" i="1" s="1"/>
  <c r="T30" i="1" s="1"/>
  <c r="AA29" i="1"/>
  <c r="AA28" i="1" s="1"/>
  <c r="Q29" i="1"/>
  <c r="Q28" i="1" s="1"/>
  <c r="P29" i="1"/>
  <c r="O29" i="1"/>
  <c r="O28" i="1" s="1"/>
  <c r="K29" i="1"/>
  <c r="K28" i="1" s="1"/>
  <c r="J29" i="1"/>
  <c r="J28" i="1" s="1"/>
  <c r="I29" i="1"/>
  <c r="I28" i="1" s="1"/>
  <c r="H29" i="1"/>
  <c r="G29" i="1"/>
  <c r="G28" i="1" s="1"/>
  <c r="F29" i="1"/>
  <c r="F28" i="1" s="1"/>
  <c r="P28" i="1"/>
  <c r="O27" i="1"/>
  <c r="O26" i="1" s="1"/>
  <c r="O25" i="1" s="1"/>
  <c r="N27" i="1"/>
  <c r="X27" i="1" s="1"/>
  <c r="Z27" i="1" s="1"/>
  <c r="M27" i="1"/>
  <c r="U27" i="1" s="1"/>
  <c r="W27" i="1" s="1"/>
  <c r="L27" i="1"/>
  <c r="AA26" i="1"/>
  <c r="AA25" i="1" s="1"/>
  <c r="Q26" i="1"/>
  <c r="Q25" i="1" s="1"/>
  <c r="P26" i="1"/>
  <c r="P25" i="1" s="1"/>
  <c r="K26" i="1"/>
  <c r="K25" i="1" s="1"/>
  <c r="J26" i="1"/>
  <c r="I26" i="1"/>
  <c r="I25" i="1" s="1"/>
  <c r="H26" i="1"/>
  <c r="G26" i="1"/>
  <c r="G25" i="1" s="1"/>
  <c r="F26" i="1"/>
  <c r="F25" i="1" s="1"/>
  <c r="O24" i="1"/>
  <c r="N24" i="1"/>
  <c r="X24" i="1" s="1"/>
  <c r="Z24" i="1" s="1"/>
  <c r="M24" i="1"/>
  <c r="U24" i="1" s="1"/>
  <c r="W24" i="1" s="1"/>
  <c r="F24" i="1"/>
  <c r="F23" i="1" s="1"/>
  <c r="F22" i="1" s="1"/>
  <c r="AA23" i="1"/>
  <c r="AA22" i="1" s="1"/>
  <c r="Q23" i="1"/>
  <c r="Q22" i="1" s="1"/>
  <c r="P23" i="1"/>
  <c r="P22" i="1" s="1"/>
  <c r="O23" i="1"/>
  <c r="O22" i="1" s="1"/>
  <c r="K23" i="1"/>
  <c r="K22" i="1" s="1"/>
  <c r="J23" i="1"/>
  <c r="J22" i="1" s="1"/>
  <c r="I23" i="1"/>
  <c r="H23" i="1"/>
  <c r="H22" i="1" s="1"/>
  <c r="G23" i="1"/>
  <c r="N21" i="1"/>
  <c r="X21" i="1" s="1"/>
  <c r="Z21" i="1" s="1"/>
  <c r="M21" i="1"/>
  <c r="U21" i="1" s="1"/>
  <c r="W21" i="1" s="1"/>
  <c r="F21" i="1"/>
  <c r="L21" i="1" s="1"/>
  <c r="R21" i="1" s="1"/>
  <c r="T21" i="1" s="1"/>
  <c r="AA20" i="1"/>
  <c r="AA19" i="1" s="1"/>
  <c r="Q20" i="1"/>
  <c r="Q19" i="1" s="1"/>
  <c r="P20" i="1"/>
  <c r="P19" i="1" s="1"/>
  <c r="O20" i="1"/>
  <c r="O19" i="1" s="1"/>
  <c r="K20" i="1"/>
  <c r="K19" i="1" s="1"/>
  <c r="J20" i="1"/>
  <c r="J19" i="1" s="1"/>
  <c r="I20" i="1"/>
  <c r="I19" i="1" s="1"/>
  <c r="H20" i="1"/>
  <c r="G20" i="1"/>
  <c r="G19" i="1" s="1"/>
  <c r="H758" i="1" l="1"/>
  <c r="K881" i="1"/>
  <c r="K880" i="1" s="1"/>
  <c r="H1002" i="1"/>
  <c r="W128" i="1"/>
  <c r="T1088" i="1"/>
  <c r="Z1217" i="1"/>
  <c r="Z1410" i="1"/>
  <c r="Z128" i="1"/>
  <c r="O728" i="1"/>
  <c r="Z1088" i="1"/>
  <c r="M1475" i="1"/>
  <c r="U1475" i="1" s="1"/>
  <c r="W1475" i="1" s="1"/>
  <c r="M1504" i="1"/>
  <c r="U1504" i="1" s="1"/>
  <c r="W1504" i="1" s="1"/>
  <c r="AA1176" i="1"/>
  <c r="AA1172" i="1" s="1"/>
  <c r="W134" i="1"/>
  <c r="Z562" i="1"/>
  <c r="W862" i="1"/>
  <c r="N1161" i="1"/>
  <c r="X1161" i="1" s="1"/>
  <c r="Z1161" i="1" s="1"/>
  <c r="T1308" i="1"/>
  <c r="T356" i="1"/>
  <c r="W953" i="1"/>
  <c r="T1080" i="1"/>
  <c r="W1308" i="1"/>
  <c r="W355" i="1"/>
  <c r="Z952" i="1"/>
  <c r="Z953" i="1"/>
  <c r="W1080" i="1"/>
  <c r="W1136" i="1"/>
  <c r="M1105" i="1"/>
  <c r="U1105" i="1" s="1"/>
  <c r="W1105" i="1" s="1"/>
  <c r="T870" i="1"/>
  <c r="K733" i="1"/>
  <c r="I1510" i="1"/>
  <c r="S851" i="1"/>
  <c r="F719" i="1"/>
  <c r="L719" i="1" s="1"/>
  <c r="R719" i="1" s="1"/>
  <c r="T719" i="1" s="1"/>
  <c r="L759" i="1"/>
  <c r="R896" i="1"/>
  <c r="T896" i="1" s="1"/>
  <c r="L927" i="1"/>
  <c r="R927" i="1" s="1"/>
  <c r="T927" i="1" s="1"/>
  <c r="R948" i="1"/>
  <c r="T948" i="1" s="1"/>
  <c r="F1031" i="1"/>
  <c r="F1030" i="1" s="1"/>
  <c r="L1030" i="1" s="1"/>
  <c r="R1030" i="1" s="1"/>
  <c r="T1030" i="1" s="1"/>
  <c r="G1230" i="1"/>
  <c r="F1237" i="1"/>
  <c r="F1236" i="1" s="1"/>
  <c r="L1236" i="1" s="1"/>
  <c r="R1236" i="1" s="1"/>
  <c r="T1236" i="1" s="1"/>
  <c r="G1435" i="1"/>
  <c r="M1435" i="1" s="1"/>
  <c r="U1435" i="1" s="1"/>
  <c r="W1435" i="1" s="1"/>
  <c r="L24" i="1"/>
  <c r="R24" i="1" s="1"/>
  <c r="T24" i="1" s="1"/>
  <c r="H63" i="1"/>
  <c r="N63" i="1" s="1"/>
  <c r="X63" i="1" s="1"/>
  <c r="Z63" i="1" s="1"/>
  <c r="G406" i="1"/>
  <c r="M406" i="1" s="1"/>
  <c r="U406" i="1" s="1"/>
  <c r="W406" i="1" s="1"/>
  <c r="M650" i="1"/>
  <c r="U650" i="1" s="1"/>
  <c r="W650" i="1" s="1"/>
  <c r="X879" i="1"/>
  <c r="Z879" i="1" s="1"/>
  <c r="H1230" i="1"/>
  <c r="N1230" i="1" s="1"/>
  <c r="X1230" i="1" s="1"/>
  <c r="Z1230" i="1" s="1"/>
  <c r="G1237" i="1"/>
  <c r="G1236" i="1" s="1"/>
  <c r="M1236" i="1" s="1"/>
  <c r="U1236" i="1" s="1"/>
  <c r="W1236" i="1" s="1"/>
  <c r="F1432" i="1"/>
  <c r="F1431" i="1" s="1"/>
  <c r="R216" i="1"/>
  <c r="T216" i="1" s="1"/>
  <c r="R332" i="1"/>
  <c r="T332" i="1" s="1"/>
  <c r="N605" i="1"/>
  <c r="X605" i="1" s="1"/>
  <c r="Z605" i="1" s="1"/>
  <c r="N650" i="1"/>
  <c r="X650" i="1" s="1"/>
  <c r="Z650" i="1" s="1"/>
  <c r="R1057" i="1"/>
  <c r="T1057" i="1" s="1"/>
  <c r="R1244" i="1"/>
  <c r="T1244" i="1" s="1"/>
  <c r="AA1305" i="1"/>
  <c r="AA1304" i="1" s="1"/>
  <c r="AA1303" i="1" s="1"/>
  <c r="M571" i="1"/>
  <c r="U571" i="1" s="1"/>
  <c r="W571" i="1" s="1"/>
  <c r="K796" i="1"/>
  <c r="K795" i="1" s="1"/>
  <c r="N795" i="1" s="1"/>
  <c r="X795" i="1" s="1"/>
  <c r="Z795" i="1" s="1"/>
  <c r="M776" i="1"/>
  <c r="U776" i="1" s="1"/>
  <c r="W776" i="1" s="1"/>
  <c r="S846" i="1"/>
  <c r="F20" i="1"/>
  <c r="F19" i="1" s="1"/>
  <c r="L19" i="1" s="1"/>
  <c r="R19" i="1" s="1"/>
  <c r="T19" i="1" s="1"/>
  <c r="G63" i="1"/>
  <c r="G62" i="1" s="1"/>
  <c r="M113" i="1"/>
  <c r="U113" i="1" s="1"/>
  <c r="W113" i="1" s="1"/>
  <c r="F152" i="1"/>
  <c r="L152" i="1" s="1"/>
  <c r="R152" i="1" s="1"/>
  <c r="T152" i="1" s="1"/>
  <c r="G155" i="1"/>
  <c r="M155" i="1" s="1"/>
  <c r="U155" i="1" s="1"/>
  <c r="W155" i="1" s="1"/>
  <c r="N306" i="1"/>
  <c r="X306" i="1" s="1"/>
  <c r="Z306" i="1" s="1"/>
  <c r="R318" i="1"/>
  <c r="T318" i="1" s="1"/>
  <c r="R343" i="1"/>
  <c r="T343" i="1" s="1"/>
  <c r="H406" i="1"/>
  <c r="H405" i="1" s="1"/>
  <c r="L414" i="1"/>
  <c r="R414" i="1" s="1"/>
  <c r="T414" i="1" s="1"/>
  <c r="R485" i="1"/>
  <c r="T485" i="1" s="1"/>
  <c r="H709" i="1"/>
  <c r="N709" i="1" s="1"/>
  <c r="X709" i="1" s="1"/>
  <c r="Z709" i="1" s="1"/>
  <c r="R710" i="1"/>
  <c r="T710" i="1" s="1"/>
  <c r="I799" i="1"/>
  <c r="R812" i="1"/>
  <c r="T812" i="1" s="1"/>
  <c r="R899" i="1"/>
  <c r="T899" i="1" s="1"/>
  <c r="F923" i="1"/>
  <c r="F922" i="1" s="1"/>
  <c r="L922" i="1" s="1"/>
  <c r="R922" i="1" s="1"/>
  <c r="T922" i="1" s="1"/>
  <c r="R979" i="1"/>
  <c r="T979" i="1" s="1"/>
  <c r="L1040" i="1"/>
  <c r="R1040" i="1" s="1"/>
  <c r="T1040" i="1" s="1"/>
  <c r="I1055" i="1"/>
  <c r="I1054" i="1" s="1"/>
  <c r="L1054" i="1" s="1"/>
  <c r="R1054" i="1" s="1"/>
  <c r="T1054" i="1" s="1"/>
  <c r="R1092" i="1"/>
  <c r="T1092" i="1" s="1"/>
  <c r="F1114" i="1"/>
  <c r="F1113" i="1" s="1"/>
  <c r="L1113" i="1" s="1"/>
  <c r="R1113" i="1" s="1"/>
  <c r="T1113" i="1" s="1"/>
  <c r="G1152" i="1"/>
  <c r="G1149" i="1" s="1"/>
  <c r="O1155" i="1"/>
  <c r="O1154" i="1" s="1"/>
  <c r="G1167" i="1"/>
  <c r="G1164" i="1" s="1"/>
  <c r="I1172" i="1"/>
  <c r="L1175" i="1"/>
  <c r="R1175" i="1" s="1"/>
  <c r="T1175" i="1" s="1"/>
  <c r="Q1176" i="1"/>
  <c r="Q1172" i="1" s="1"/>
  <c r="R1221" i="1"/>
  <c r="T1221" i="1" s="1"/>
  <c r="F1251" i="1"/>
  <c r="F1250" i="1" s="1"/>
  <c r="L1250" i="1" s="1"/>
  <c r="R1250" i="1" s="1"/>
  <c r="T1250" i="1" s="1"/>
  <c r="M1262" i="1"/>
  <c r="U1262" i="1" s="1"/>
  <c r="W1262" i="1" s="1"/>
  <c r="L1301" i="1"/>
  <c r="R1301" i="1" s="1"/>
  <c r="T1301" i="1" s="1"/>
  <c r="G1370" i="1"/>
  <c r="G1369" i="1" s="1"/>
  <c r="H1432" i="1"/>
  <c r="H1431" i="1" s="1"/>
  <c r="N1431" i="1" s="1"/>
  <c r="X1431" i="1" s="1"/>
  <c r="Z1431" i="1" s="1"/>
  <c r="H1435" i="1"/>
  <c r="H1434" i="1" s="1"/>
  <c r="L1462" i="1"/>
  <c r="R1462" i="1" s="1"/>
  <c r="T1462" i="1" s="1"/>
  <c r="U1547" i="1"/>
  <c r="W1547" i="1" s="1"/>
  <c r="G567" i="1"/>
  <c r="G566" i="1" s="1"/>
  <c r="F725" i="1"/>
  <c r="L725" i="1" s="1"/>
  <c r="R725" i="1" s="1"/>
  <c r="T725" i="1" s="1"/>
  <c r="P733" i="1"/>
  <c r="N755" i="1"/>
  <c r="H766" i="1"/>
  <c r="AA987" i="1"/>
  <c r="F1062" i="1"/>
  <c r="Q1062" i="1"/>
  <c r="H1152" i="1"/>
  <c r="N1152" i="1" s="1"/>
  <c r="X1152" i="1" s="1"/>
  <c r="Z1152" i="1" s="1"/>
  <c r="H1167" i="1"/>
  <c r="N1167" i="1" s="1"/>
  <c r="X1167" i="1" s="1"/>
  <c r="Z1167" i="1" s="1"/>
  <c r="G1251" i="1"/>
  <c r="G1250" i="1" s="1"/>
  <c r="M1250" i="1" s="1"/>
  <c r="U1250" i="1" s="1"/>
  <c r="W1250" i="1" s="1"/>
  <c r="O1407" i="1"/>
  <c r="R1407" i="1" s="1"/>
  <c r="T1407" i="1" s="1"/>
  <c r="R154" i="1"/>
  <c r="T154" i="1" s="1"/>
  <c r="H567" i="1"/>
  <c r="H566" i="1" s="1"/>
  <c r="J1521" i="1"/>
  <c r="J1520" i="1" s="1"/>
  <c r="J1515" i="1" s="1"/>
  <c r="F63" i="1"/>
  <c r="L63" i="1" s="1"/>
  <c r="R63" i="1" s="1"/>
  <c r="T63" i="1" s="1"/>
  <c r="U154" i="1"/>
  <c r="W154" i="1" s="1"/>
  <c r="R386" i="1"/>
  <c r="T386" i="1" s="1"/>
  <c r="N1054" i="1"/>
  <c r="X1054" i="1" s="1"/>
  <c r="Z1054" i="1" s="1"/>
  <c r="N1055" i="1"/>
  <c r="X1055" i="1" s="1"/>
  <c r="Z1055" i="1" s="1"/>
  <c r="N1072" i="1"/>
  <c r="X1072" i="1" s="1"/>
  <c r="Z1072" i="1" s="1"/>
  <c r="O1086" i="1"/>
  <c r="R1086" i="1" s="1"/>
  <c r="T1086" i="1" s="1"/>
  <c r="G1104" i="1"/>
  <c r="M1104" i="1" s="1"/>
  <c r="U1104" i="1" s="1"/>
  <c r="W1104" i="1" s="1"/>
  <c r="P1176" i="1"/>
  <c r="P1172" i="1" s="1"/>
  <c r="Z854" i="1"/>
  <c r="K341" i="1"/>
  <c r="N341" i="1" s="1"/>
  <c r="X341" i="1" s="1"/>
  <c r="Z341" i="1" s="1"/>
  <c r="W231" i="1"/>
  <c r="Z346" i="1"/>
  <c r="M329" i="1"/>
  <c r="U329" i="1" s="1"/>
  <c r="W329" i="1" s="1"/>
  <c r="N450" i="1"/>
  <c r="X450" i="1" s="1"/>
  <c r="Z450" i="1" s="1"/>
  <c r="X1049" i="1"/>
  <c r="Z1049" i="1" s="1"/>
  <c r="N1438" i="1"/>
  <c r="X1438" i="1" s="1"/>
  <c r="Z1438" i="1" s="1"/>
  <c r="Y746" i="1"/>
  <c r="N52" i="1"/>
  <c r="X52" i="1" s="1"/>
  <c r="Z52" i="1" s="1"/>
  <c r="N267" i="1"/>
  <c r="X267" i="1" s="1"/>
  <c r="Z267" i="1" s="1"/>
  <c r="P303" i="1"/>
  <c r="X342" i="1"/>
  <c r="Z342" i="1" s="1"/>
  <c r="M420" i="1"/>
  <c r="U420" i="1" s="1"/>
  <c r="W420" i="1" s="1"/>
  <c r="N442" i="1"/>
  <c r="X442" i="1" s="1"/>
  <c r="Z442" i="1" s="1"/>
  <c r="M707" i="1"/>
  <c r="U707" i="1" s="1"/>
  <c r="W707" i="1" s="1"/>
  <c r="Y808" i="1"/>
  <c r="Y807" i="1" s="1"/>
  <c r="Y859" i="1"/>
  <c r="Y827" i="1" s="1"/>
  <c r="N365" i="1"/>
  <c r="X365" i="1" s="1"/>
  <c r="Z365" i="1" s="1"/>
  <c r="G423" i="1"/>
  <c r="AA436" i="1"/>
  <c r="F441" i="1"/>
  <c r="Q441" i="1"/>
  <c r="P592" i="1"/>
  <c r="N1462" i="1"/>
  <c r="I1553" i="1"/>
  <c r="I1552" i="1" s="1"/>
  <c r="N42" i="1"/>
  <c r="X42" i="1" s="1"/>
  <c r="Z42" i="1" s="1"/>
  <c r="L324" i="1"/>
  <c r="R324" i="1" s="1"/>
  <c r="T324" i="1" s="1"/>
  <c r="M501" i="1"/>
  <c r="U501" i="1" s="1"/>
  <c r="W501" i="1" s="1"/>
  <c r="L504" i="1"/>
  <c r="R504" i="1" s="1"/>
  <c r="T504" i="1" s="1"/>
  <c r="L797" i="1"/>
  <c r="R797" i="1" s="1"/>
  <c r="T797" i="1" s="1"/>
  <c r="I796" i="1"/>
  <c r="L796" i="1" s="1"/>
  <c r="R796" i="1" s="1"/>
  <c r="T796" i="1" s="1"/>
  <c r="K311" i="1"/>
  <c r="K310" i="1" s="1"/>
  <c r="F387" i="1"/>
  <c r="J387" i="1"/>
  <c r="O323" i="1"/>
  <c r="H503" i="1"/>
  <c r="AA625" i="1"/>
  <c r="N961" i="1"/>
  <c r="X961" i="1" s="1"/>
  <c r="Z961" i="1" s="1"/>
  <c r="N1133" i="1"/>
  <c r="X1133" i="1" s="1"/>
  <c r="Z1133" i="1" s="1"/>
  <c r="N1392" i="1"/>
  <c r="X1392" i="1" s="1"/>
  <c r="Z1392" i="1" s="1"/>
  <c r="M1445" i="1"/>
  <c r="L1560" i="1"/>
  <c r="R1560" i="1" s="1"/>
  <c r="T1560" i="1" s="1"/>
  <c r="N1589" i="1"/>
  <c r="X1589" i="1" s="1"/>
  <c r="Z1589" i="1" s="1"/>
  <c r="S345" i="1"/>
  <c r="S344" i="1" s="1"/>
  <c r="Y46" i="1"/>
  <c r="H665" i="1"/>
  <c r="T553" i="1"/>
  <c r="N636" i="1"/>
  <c r="L739" i="1"/>
  <c r="R739" i="1" s="1"/>
  <c r="T739" i="1" s="1"/>
  <c r="L801" i="1"/>
  <c r="R801" i="1" s="1"/>
  <c r="T801" i="1" s="1"/>
  <c r="W1283" i="1"/>
  <c r="Q1370" i="1"/>
  <c r="Q1369" i="1" s="1"/>
  <c r="J1399" i="1"/>
  <c r="P1521" i="1"/>
  <c r="P1520" i="1" s="1"/>
  <c r="P1515" i="1" s="1"/>
  <c r="H1573" i="1"/>
  <c r="H1572" i="1" s="1"/>
  <c r="O1573" i="1"/>
  <c r="O1572" i="1" s="1"/>
  <c r="Y908" i="1"/>
  <c r="L666" i="1"/>
  <c r="R666" i="1" s="1"/>
  <c r="T666" i="1" s="1"/>
  <c r="N670" i="1"/>
  <c r="X670" i="1" s="1"/>
  <c r="Z670" i="1" s="1"/>
  <c r="N1186" i="1"/>
  <c r="X1186" i="1" s="1"/>
  <c r="Z1186" i="1" s="1"/>
  <c r="N1494" i="1"/>
  <c r="X1494" i="1" s="1"/>
  <c r="Z1494" i="1" s="1"/>
  <c r="S929" i="1"/>
  <c r="S928" i="1" s="1"/>
  <c r="M219" i="1"/>
  <c r="U219" i="1" s="1"/>
  <c r="W219" i="1" s="1"/>
  <c r="M634" i="1"/>
  <c r="U634" i="1" s="1"/>
  <c r="W634" i="1" s="1"/>
  <c r="L636" i="1"/>
  <c r="R636" i="1" s="1"/>
  <c r="T636" i="1" s="1"/>
  <c r="K1149" i="1"/>
  <c r="M1483" i="1"/>
  <c r="U1483" i="1" s="1"/>
  <c r="W1483" i="1" s="1"/>
  <c r="L36" i="1"/>
  <c r="R36" i="1" s="1"/>
  <c r="T36" i="1" s="1"/>
  <c r="P46" i="1"/>
  <c r="S859" i="1"/>
  <c r="S1305" i="1"/>
  <c r="S1304" i="1" s="1"/>
  <c r="S1303" i="1" s="1"/>
  <c r="AA423" i="1"/>
  <c r="M1098" i="1"/>
  <c r="U1098" i="1" s="1"/>
  <c r="W1098" i="1" s="1"/>
  <c r="N1104" i="1"/>
  <c r="X1104" i="1" s="1"/>
  <c r="Z1104" i="1" s="1"/>
  <c r="N1128" i="1"/>
  <c r="X1128" i="1" s="1"/>
  <c r="Z1128" i="1" s="1"/>
  <c r="N1129" i="1"/>
  <c r="X1129" i="1" s="1"/>
  <c r="Z1129" i="1" s="1"/>
  <c r="N1270" i="1"/>
  <c r="M1325" i="1"/>
  <c r="U1325" i="1" s="1"/>
  <c r="W1325" i="1" s="1"/>
  <c r="S436" i="1"/>
  <c r="V738" i="1"/>
  <c r="V1135" i="1"/>
  <c r="V1131" i="1" s="1"/>
  <c r="Y1135" i="1"/>
  <c r="Y1131" i="1" s="1"/>
  <c r="N26" i="1"/>
  <c r="X26" i="1" s="1"/>
  <c r="Z26" i="1" s="1"/>
  <c r="L52" i="1"/>
  <c r="R52" i="1" s="1"/>
  <c r="T52" i="1" s="1"/>
  <c r="N215" i="1"/>
  <c r="X215" i="1" s="1"/>
  <c r="Z215" i="1" s="1"/>
  <c r="M222" i="1"/>
  <c r="U222" i="1" s="1"/>
  <c r="W222" i="1" s="1"/>
  <c r="G323" i="1"/>
  <c r="K323" i="1"/>
  <c r="K338" i="1"/>
  <c r="N338" i="1" s="1"/>
  <c r="X338" i="1" s="1"/>
  <c r="L480" i="1"/>
  <c r="R480" i="1" s="1"/>
  <c r="T480" i="1" s="1"/>
  <c r="M843" i="1"/>
  <c r="U843" i="1" s="1"/>
  <c r="W843" i="1" s="1"/>
  <c r="L1463" i="1"/>
  <c r="R1463" i="1" s="1"/>
  <c r="T1463" i="1" s="1"/>
  <c r="M1471" i="1"/>
  <c r="U1471" i="1" s="1"/>
  <c r="W1471" i="1" s="1"/>
  <c r="L42" i="1"/>
  <c r="R42" i="1" s="1"/>
  <c r="T42" i="1" s="1"/>
  <c r="M304" i="1"/>
  <c r="U304" i="1" s="1"/>
  <c r="W304" i="1" s="1"/>
  <c r="K303" i="1"/>
  <c r="N333" i="1"/>
  <c r="X333" i="1" s="1"/>
  <c r="Z333" i="1" s="1"/>
  <c r="R339" i="1"/>
  <c r="L350" i="1"/>
  <c r="R350" i="1" s="1"/>
  <c r="N391" i="1"/>
  <c r="X391" i="1" s="1"/>
  <c r="Z391" i="1" s="1"/>
  <c r="Q436" i="1"/>
  <c r="Q519" i="1"/>
  <c r="X1159" i="1"/>
  <c r="Z1159" i="1" s="1"/>
  <c r="L1248" i="1"/>
  <c r="R1248" i="1" s="1"/>
  <c r="T1248" i="1" s="1"/>
  <c r="I1584" i="1"/>
  <c r="I1583" i="1" s="1"/>
  <c r="I1582" i="1" s="1"/>
  <c r="Y1215" i="1"/>
  <c r="Y1214" i="1" s="1"/>
  <c r="Y1305" i="1"/>
  <c r="Y1304" i="1" s="1"/>
  <c r="Y1303" i="1" s="1"/>
  <c r="Y1356" i="1"/>
  <c r="Y1480" i="1"/>
  <c r="J323" i="1"/>
  <c r="J503" i="1"/>
  <c r="O655" i="1"/>
  <c r="L752" i="1"/>
  <c r="R752" i="1" s="1"/>
  <c r="T752" i="1" s="1"/>
  <c r="Q1283" i="1"/>
  <c r="X1283" i="1" s="1"/>
  <c r="Z1283" i="1" s="1"/>
  <c r="N1293" i="1"/>
  <c r="X1293" i="1" s="1"/>
  <c r="Z1293" i="1" s="1"/>
  <c r="N1463" i="1"/>
  <c r="X1463" i="1" s="1"/>
  <c r="Z1463" i="1" s="1"/>
  <c r="K1553" i="1"/>
  <c r="K1552" i="1" s="1"/>
  <c r="AA1553" i="1"/>
  <c r="AA1552" i="1" s="1"/>
  <c r="L1566" i="1"/>
  <c r="R1566" i="1" s="1"/>
  <c r="T1566" i="1" s="1"/>
  <c r="S746" i="1"/>
  <c r="S745" i="1" s="1"/>
  <c r="X1136" i="1"/>
  <c r="Z1136" i="1" s="1"/>
  <c r="Q1135" i="1"/>
  <c r="Q1131" i="1" s="1"/>
  <c r="J345" i="1"/>
  <c r="J344" i="1" s="1"/>
  <c r="U131" i="1"/>
  <c r="W131" i="1" s="1"/>
  <c r="P130" i="1"/>
  <c r="U130" i="1" s="1"/>
  <c r="W130" i="1" s="1"/>
  <c r="N20" i="1"/>
  <c r="X20" i="1" s="1"/>
  <c r="Z20" i="1" s="1"/>
  <c r="I34" i="1"/>
  <c r="K46" i="1"/>
  <c r="N136" i="1"/>
  <c r="X136" i="1" s="1"/>
  <c r="Z136" i="1" s="1"/>
  <c r="L196" i="1"/>
  <c r="R196" i="1" s="1"/>
  <c r="T196" i="1" s="1"/>
  <c r="M265" i="1"/>
  <c r="U265" i="1" s="1"/>
  <c r="W265" i="1" s="1"/>
  <c r="U339" i="1"/>
  <c r="U342" i="1"/>
  <c r="W342" i="1" s="1"/>
  <c r="M417" i="1"/>
  <c r="U417" i="1" s="1"/>
  <c r="W417" i="1" s="1"/>
  <c r="I423" i="1"/>
  <c r="K459" i="1"/>
  <c r="J492" i="1"/>
  <c r="M613" i="1"/>
  <c r="U613" i="1" s="1"/>
  <c r="W613" i="1" s="1"/>
  <c r="N641" i="1"/>
  <c r="X641" i="1" s="1"/>
  <c r="Z641" i="1" s="1"/>
  <c r="L648" i="1"/>
  <c r="R648" i="1" s="1"/>
  <c r="T648" i="1" s="1"/>
  <c r="M698" i="1"/>
  <c r="U698" i="1" s="1"/>
  <c r="W698" i="1" s="1"/>
  <c r="N707" i="1"/>
  <c r="X707" i="1" s="1"/>
  <c r="Z707" i="1" s="1"/>
  <c r="J706" i="1"/>
  <c r="P728" i="1"/>
  <c r="L911" i="1"/>
  <c r="R911" i="1" s="1"/>
  <c r="T911" i="1" s="1"/>
  <c r="Q929" i="1"/>
  <c r="Q928" i="1" s="1"/>
  <c r="L943" i="1"/>
  <c r="R943" i="1" s="1"/>
  <c r="T943" i="1" s="1"/>
  <c r="N988" i="1"/>
  <c r="X988" i="1" s="1"/>
  <c r="Z988" i="1" s="1"/>
  <c r="G1041" i="1"/>
  <c r="AA1041" i="1"/>
  <c r="AA1034" i="1" s="1"/>
  <c r="N1046" i="1"/>
  <c r="X1046" i="1" s="1"/>
  <c r="Q1077" i="1"/>
  <c r="L1129" i="1"/>
  <c r="R1129" i="1" s="1"/>
  <c r="T1129" i="1" s="1"/>
  <c r="L1150" i="1"/>
  <c r="R1150" i="1" s="1"/>
  <c r="T1150" i="1" s="1"/>
  <c r="L1202" i="1"/>
  <c r="R1202" i="1" s="1"/>
  <c r="T1202" i="1" s="1"/>
  <c r="K1208" i="1"/>
  <c r="K1207" i="1" s="1"/>
  <c r="N1259" i="1"/>
  <c r="U1276" i="1"/>
  <c r="W1276" i="1" s="1"/>
  <c r="N1281" i="1"/>
  <c r="X1281" i="1" s="1"/>
  <c r="Z1281" i="1" s="1"/>
  <c r="M1288" i="1"/>
  <c r="U1288" i="1" s="1"/>
  <c r="W1288" i="1" s="1"/>
  <c r="AA1287" i="1"/>
  <c r="N1295" i="1"/>
  <c r="X1295" i="1" s="1"/>
  <c r="Z1295" i="1" s="1"/>
  <c r="T1306" i="1"/>
  <c r="N1379" i="1"/>
  <c r="X1379" i="1" s="1"/>
  <c r="Z1379" i="1" s="1"/>
  <c r="L1435" i="1"/>
  <c r="R1435" i="1" s="1"/>
  <c r="T1435" i="1" s="1"/>
  <c r="M1454" i="1"/>
  <c r="U1454" i="1" s="1"/>
  <c r="W1454" i="1" s="1"/>
  <c r="L1475" i="1"/>
  <c r="R1475" i="1" s="1"/>
  <c r="T1475" i="1" s="1"/>
  <c r="N1478" i="1"/>
  <c r="X1478" i="1" s="1"/>
  <c r="Z1478" i="1" s="1"/>
  <c r="N1504" i="1"/>
  <c r="X1504" i="1" s="1"/>
  <c r="Z1504" i="1" s="1"/>
  <c r="L1533" i="1"/>
  <c r="R1533" i="1" s="1"/>
  <c r="T1533" i="1" s="1"/>
  <c r="O1553" i="1"/>
  <c r="O1552" i="1" s="1"/>
  <c r="N1585" i="1"/>
  <c r="X1585" i="1" s="1"/>
  <c r="Z1585" i="1" s="1"/>
  <c r="L1589" i="1"/>
  <c r="R1589" i="1" s="1"/>
  <c r="T1589" i="1" s="1"/>
  <c r="S303" i="1"/>
  <c r="S428" i="1"/>
  <c r="S728" i="1"/>
  <c r="V459" i="1"/>
  <c r="V519" i="1"/>
  <c r="V592" i="1"/>
  <c r="V625" i="1"/>
  <c r="V746" i="1"/>
  <c r="V745" i="1" s="1"/>
  <c r="V758" i="1"/>
  <c r="V757" i="1" s="1"/>
  <c r="V1573" i="1"/>
  <c r="V1572" i="1" s="1"/>
  <c r="V1571" i="1" s="1"/>
  <c r="Y151" i="1"/>
  <c r="Y1208" i="1"/>
  <c r="Y1207" i="1" s="1"/>
  <c r="M26" i="1"/>
  <c r="U26" i="1" s="1"/>
  <c r="W26" i="1" s="1"/>
  <c r="T134" i="1"/>
  <c r="J151" i="1"/>
  <c r="AA323" i="1"/>
  <c r="J519" i="1"/>
  <c r="N618" i="1"/>
  <c r="X618" i="1" s="1"/>
  <c r="Z618" i="1" s="1"/>
  <c r="K647" i="1"/>
  <c r="N1082" i="1"/>
  <c r="X1082" i="1" s="1"/>
  <c r="Z1082" i="1" s="1"/>
  <c r="W1088" i="1"/>
  <c r="K1181" i="1"/>
  <c r="M1293" i="1"/>
  <c r="U1293" i="1" s="1"/>
  <c r="W1293" i="1" s="1"/>
  <c r="AA1356" i="1"/>
  <c r="O1391" i="1"/>
  <c r="W1410" i="1"/>
  <c r="T1415" i="1"/>
  <c r="M137" i="1"/>
  <c r="U137" i="1" s="1"/>
  <c r="W137" i="1" s="1"/>
  <c r="O164" i="1"/>
  <c r="H172" i="1"/>
  <c r="M196" i="1"/>
  <c r="U196" i="1" s="1"/>
  <c r="W196" i="1" s="1"/>
  <c r="AA195" i="1"/>
  <c r="AA194" i="1" s="1"/>
  <c r="L207" i="1"/>
  <c r="R207" i="1" s="1"/>
  <c r="T207" i="1" s="1"/>
  <c r="L272" i="1"/>
  <c r="R272" i="1" s="1"/>
  <c r="T272" i="1" s="1"/>
  <c r="M272" i="1"/>
  <c r="U272" i="1" s="1"/>
  <c r="W272" i="1" s="1"/>
  <c r="L426" i="1"/>
  <c r="R426" i="1" s="1"/>
  <c r="T426" i="1" s="1"/>
  <c r="M465" i="1"/>
  <c r="U465" i="1" s="1"/>
  <c r="W465" i="1" s="1"/>
  <c r="K508" i="1"/>
  <c r="W533" i="1"/>
  <c r="W553" i="1"/>
  <c r="O676" i="1"/>
  <c r="M679" i="1"/>
  <c r="U679" i="1" s="1"/>
  <c r="W679" i="1" s="1"/>
  <c r="O733" i="1"/>
  <c r="L874" i="1"/>
  <c r="R874" i="1" s="1"/>
  <c r="T874" i="1" s="1"/>
  <c r="N930" i="1"/>
  <c r="X930" i="1" s="1"/>
  <c r="Z930" i="1" s="1"/>
  <c r="J987" i="1"/>
  <c r="O1002" i="1"/>
  <c r="O1001" i="1" s="1"/>
  <c r="L1020" i="1"/>
  <c r="R1020" i="1" s="1"/>
  <c r="T1020" i="1" s="1"/>
  <c r="I1194" i="1"/>
  <c r="I1287" i="1"/>
  <c r="T1318" i="1"/>
  <c r="N1373" i="1"/>
  <c r="X1373" i="1" s="1"/>
  <c r="Z1373" i="1" s="1"/>
  <c r="N1385" i="1"/>
  <c r="X1385" i="1" s="1"/>
  <c r="Z1385" i="1" s="1"/>
  <c r="L1389" i="1"/>
  <c r="R1389" i="1" s="1"/>
  <c r="T1389" i="1" s="1"/>
  <c r="M1428" i="1"/>
  <c r="U1428" i="1" s="1"/>
  <c r="W1428" i="1" s="1"/>
  <c r="M1438" i="1"/>
  <c r="U1438" i="1" s="1"/>
  <c r="W1438" i="1" s="1"/>
  <c r="N1471" i="1"/>
  <c r="X1471" i="1" s="1"/>
  <c r="Z1471" i="1" s="1"/>
  <c r="K1510" i="1"/>
  <c r="K1573" i="1"/>
  <c r="K1572" i="1" s="1"/>
  <c r="K1571" i="1" s="1"/>
  <c r="S706" i="1"/>
  <c r="S733" i="1"/>
  <c r="V51" i="1"/>
  <c r="V195" i="1"/>
  <c r="V194" i="1" s="1"/>
  <c r="V897" i="1"/>
  <c r="V1017" i="1"/>
  <c r="V1016" i="1" s="1"/>
  <c r="V1563" i="1"/>
  <c r="V1562" i="1" s="1"/>
  <c r="Y733" i="1"/>
  <c r="S404" i="1"/>
  <c r="H25" i="1"/>
  <c r="N25" i="1" s="1"/>
  <c r="X25" i="1" s="1"/>
  <c r="Z25" i="1" s="1"/>
  <c r="Q127" i="1"/>
  <c r="X127" i="1" s="1"/>
  <c r="Z127" i="1" s="1"/>
  <c r="P164" i="1"/>
  <c r="M189" i="1"/>
  <c r="U189" i="1" s="1"/>
  <c r="W189" i="1" s="1"/>
  <c r="X339" i="1"/>
  <c r="L559" i="1"/>
  <c r="I808" i="1"/>
  <c r="I807" i="1" s="1"/>
  <c r="P808" i="1"/>
  <c r="P807" i="1" s="1"/>
  <c r="N997" i="1"/>
  <c r="X997" i="1" s="1"/>
  <c r="Z997" i="1" s="1"/>
  <c r="M1068" i="1"/>
  <c r="U1068" i="1" s="1"/>
  <c r="W1068" i="1" s="1"/>
  <c r="L1070" i="1"/>
  <c r="R1070" i="1" s="1"/>
  <c r="T1070" i="1" s="1"/>
  <c r="Q1119" i="1"/>
  <c r="X1119" i="1" s="1"/>
  <c r="Z1119" i="1" s="1"/>
  <c r="N1155" i="1"/>
  <c r="X1155" i="1" s="1"/>
  <c r="Z1155" i="1" s="1"/>
  <c r="G51" i="1"/>
  <c r="AA51" i="1"/>
  <c r="N253" i="1"/>
  <c r="X253" i="1" s="1"/>
  <c r="Z253" i="1" s="1"/>
  <c r="I387" i="1"/>
  <c r="N517" i="1"/>
  <c r="X517" i="1" s="1"/>
  <c r="Z517" i="1" s="1"/>
  <c r="M656" i="1"/>
  <c r="U656" i="1" s="1"/>
  <c r="W656" i="1" s="1"/>
  <c r="P655" i="1"/>
  <c r="M838" i="1"/>
  <c r="U838" i="1" s="1"/>
  <c r="W838" i="1" s="1"/>
  <c r="AA929" i="1"/>
  <c r="AA928" i="1" s="1"/>
  <c r="O1149" i="1"/>
  <c r="N1288" i="1"/>
  <c r="X1288" i="1" s="1"/>
  <c r="Z1288" i="1" s="1"/>
  <c r="P1315" i="1"/>
  <c r="P1314" i="1" s="1"/>
  <c r="O1337" i="1"/>
  <c r="O1336" i="1" s="1"/>
  <c r="N1366" i="1"/>
  <c r="X1366" i="1" s="1"/>
  <c r="Z1366" i="1" s="1"/>
  <c r="L1371" i="1"/>
  <c r="R1371" i="1" s="1"/>
  <c r="T1371" i="1" s="1"/>
  <c r="L1422" i="1"/>
  <c r="R1422" i="1" s="1"/>
  <c r="T1422" i="1" s="1"/>
  <c r="N1457" i="1"/>
  <c r="X1457" i="1" s="1"/>
  <c r="Z1457" i="1" s="1"/>
  <c r="N1546" i="1"/>
  <c r="X1546" i="1" s="1"/>
  <c r="Z1546" i="1" s="1"/>
  <c r="S164" i="1"/>
  <c r="S214" i="1"/>
  <c r="S210" i="1" s="1"/>
  <c r="S311" i="1"/>
  <c r="S310" i="1" s="1"/>
  <c r="S323" i="1"/>
  <c r="S423" i="1"/>
  <c r="Y428" i="1"/>
  <c r="Y508" i="1"/>
  <c r="M47" i="1"/>
  <c r="U47" i="1" s="1"/>
  <c r="W47" i="1" s="1"/>
  <c r="M167" i="1"/>
  <c r="U167" i="1" s="1"/>
  <c r="W167" i="1" s="1"/>
  <c r="M207" i="1"/>
  <c r="U207" i="1" s="1"/>
  <c r="W207" i="1" s="1"/>
  <c r="L245" i="1"/>
  <c r="R245" i="1" s="1"/>
  <c r="T245" i="1" s="1"/>
  <c r="Q423" i="1"/>
  <c r="I788" i="1"/>
  <c r="I787" i="1" s="1"/>
  <c r="M821" i="1"/>
  <c r="U821" i="1" s="1"/>
  <c r="W821" i="1" s="1"/>
  <c r="U1284" i="1"/>
  <c r="W1284" i="1" s="1"/>
  <c r="L1328" i="1"/>
  <c r="R1328" i="1" s="1"/>
  <c r="T1328" i="1" s="1"/>
  <c r="K1391" i="1"/>
  <c r="M1400" i="1"/>
  <c r="U1400" i="1" s="1"/>
  <c r="W1400" i="1" s="1"/>
  <c r="M1511" i="1"/>
  <c r="U1511" i="1" s="1"/>
  <c r="W1511" i="1" s="1"/>
  <c r="S633" i="1"/>
  <c r="V1229" i="1"/>
  <c r="V1228" i="1" s="1"/>
  <c r="V1361" i="1"/>
  <c r="Q404" i="1"/>
  <c r="M517" i="1"/>
  <c r="U517" i="1" s="1"/>
  <c r="W517" i="1" s="1"/>
  <c r="L656" i="1"/>
  <c r="R656" i="1" s="1"/>
  <c r="T656" i="1" s="1"/>
  <c r="AA676" i="1"/>
  <c r="L747" i="1"/>
  <c r="R747" i="1" s="1"/>
  <c r="T747" i="1" s="1"/>
  <c r="M900" i="1"/>
  <c r="U900" i="1" s="1"/>
  <c r="W900" i="1" s="1"/>
  <c r="M902" i="1"/>
  <c r="U902" i="1" s="1"/>
  <c r="W902" i="1" s="1"/>
  <c r="I1149" i="1"/>
  <c r="Q1278" i="1"/>
  <c r="M1496" i="1"/>
  <c r="U1496" i="1" s="1"/>
  <c r="W1496" i="1" s="1"/>
  <c r="H1510" i="1"/>
  <c r="O1510" i="1"/>
  <c r="S172" i="1"/>
  <c r="S284" i="1"/>
  <c r="S274" i="1" s="1"/>
  <c r="S508" i="1"/>
  <c r="S519" i="1"/>
  <c r="S625" i="1"/>
  <c r="S881" i="1"/>
  <c r="S880" i="1" s="1"/>
  <c r="S897" i="1"/>
  <c r="V1327" i="1"/>
  <c r="V1320" i="1" s="1"/>
  <c r="Y1176" i="1"/>
  <c r="Y1172" i="1" s="1"/>
  <c r="Y1287" i="1"/>
  <c r="M23" i="1"/>
  <c r="U23" i="1" s="1"/>
  <c r="W23" i="1" s="1"/>
  <c r="P34" i="1"/>
  <c r="AA46" i="1"/>
  <c r="M125" i="1"/>
  <c r="U125" i="1" s="1"/>
  <c r="W125" i="1" s="1"/>
  <c r="N162" i="1"/>
  <c r="X162" i="1" s="1"/>
  <c r="Z162" i="1" s="1"/>
  <c r="G164" i="1"/>
  <c r="I172" i="1"/>
  <c r="P172" i="1"/>
  <c r="L212" i="1"/>
  <c r="R212" i="1" s="1"/>
  <c r="T212" i="1" s="1"/>
  <c r="M226" i="1"/>
  <c r="U226" i="1" s="1"/>
  <c r="W226" i="1" s="1"/>
  <c r="G256" i="1"/>
  <c r="AA256" i="1"/>
  <c r="AA252" i="1" s="1"/>
  <c r="L261" i="1"/>
  <c r="R261" i="1" s="1"/>
  <c r="T261" i="1" s="1"/>
  <c r="N279" i="1"/>
  <c r="X279" i="1" s="1"/>
  <c r="Z279" i="1" s="1"/>
  <c r="N285" i="1"/>
  <c r="X285" i="1" s="1"/>
  <c r="Z285" i="1" s="1"/>
  <c r="I338" i="1"/>
  <c r="L338" i="1" s="1"/>
  <c r="R338" i="1" s="1"/>
  <c r="N429" i="1"/>
  <c r="X429" i="1" s="1"/>
  <c r="Z429" i="1" s="1"/>
  <c r="O428" i="1"/>
  <c r="M431" i="1"/>
  <c r="U431" i="1" s="1"/>
  <c r="W431" i="1" s="1"/>
  <c r="L439" i="1"/>
  <c r="R439" i="1" s="1"/>
  <c r="T439" i="1" s="1"/>
  <c r="L473" i="1"/>
  <c r="R473" i="1" s="1"/>
  <c r="T473" i="1" s="1"/>
  <c r="P472" i="1"/>
  <c r="M499" i="1"/>
  <c r="U499" i="1" s="1"/>
  <c r="W499" i="1" s="1"/>
  <c r="P508" i="1"/>
  <c r="M511" i="1"/>
  <c r="U511" i="1" s="1"/>
  <c r="W511" i="1" s="1"/>
  <c r="L515" i="1"/>
  <c r="R515" i="1" s="1"/>
  <c r="T515" i="1" s="1"/>
  <c r="O552" i="1"/>
  <c r="R552" i="1" s="1"/>
  <c r="T552" i="1" s="1"/>
  <c r="I551" i="1"/>
  <c r="I550" i="1" s="1"/>
  <c r="O240" i="1"/>
  <c r="K359" i="1"/>
  <c r="J508" i="1"/>
  <c r="I519" i="1"/>
  <c r="P519" i="1"/>
  <c r="M66" i="1"/>
  <c r="U66" i="1" s="1"/>
  <c r="W66" i="1" s="1"/>
  <c r="Q130" i="1"/>
  <c r="X130" i="1" s="1"/>
  <c r="Z130" i="1" s="1"/>
  <c r="O133" i="1"/>
  <c r="R133" i="1" s="1"/>
  <c r="T133" i="1" s="1"/>
  <c r="M158" i="1"/>
  <c r="U158" i="1" s="1"/>
  <c r="W158" i="1" s="1"/>
  <c r="G188" i="1"/>
  <c r="M188" i="1" s="1"/>
  <c r="U188" i="1" s="1"/>
  <c r="W188" i="1" s="1"/>
  <c r="L226" i="1"/>
  <c r="R226" i="1" s="1"/>
  <c r="T226" i="1" s="1"/>
  <c r="Q231" i="1"/>
  <c r="X231" i="1" s="1"/>
  <c r="Z231" i="1" s="1"/>
  <c r="U232" i="1"/>
  <c r="W232" i="1" s="1"/>
  <c r="K240" i="1"/>
  <c r="N249" i="1"/>
  <c r="X249" i="1" s="1"/>
  <c r="Z249" i="1" s="1"/>
  <c r="P256" i="1"/>
  <c r="P252" i="1" s="1"/>
  <c r="L285" i="1"/>
  <c r="R285" i="1" s="1"/>
  <c r="T285" i="1" s="1"/>
  <c r="P298" i="1"/>
  <c r="L361" i="1"/>
  <c r="R361" i="1" s="1"/>
  <c r="T361" i="1" s="1"/>
  <c r="M373" i="1"/>
  <c r="U373" i="1" s="1"/>
  <c r="W373" i="1" s="1"/>
  <c r="L393" i="1"/>
  <c r="R393" i="1" s="1"/>
  <c r="T393" i="1" s="1"/>
  <c r="L429" i="1"/>
  <c r="R429" i="1" s="1"/>
  <c r="T429" i="1" s="1"/>
  <c r="Q428" i="1"/>
  <c r="I436" i="1"/>
  <c r="M449" i="1"/>
  <c r="U449" i="1" s="1"/>
  <c r="W449" i="1" s="1"/>
  <c r="AA472" i="1"/>
  <c r="N495" i="1"/>
  <c r="X495" i="1" s="1"/>
  <c r="Z495" i="1" s="1"/>
  <c r="K492" i="1"/>
  <c r="N506" i="1"/>
  <c r="X506" i="1" s="1"/>
  <c r="Z506" i="1" s="1"/>
  <c r="O503" i="1"/>
  <c r="N544" i="1"/>
  <c r="X544" i="1" s="1"/>
  <c r="Z544" i="1" s="1"/>
  <c r="O665" i="1"/>
  <c r="N684" i="1"/>
  <c r="X684" i="1" s="1"/>
  <c r="Z684" i="1" s="1"/>
  <c r="J697" i="1"/>
  <c r="M761" i="1"/>
  <c r="U761" i="1" s="1"/>
  <c r="W761" i="1" s="1"/>
  <c r="AA758" i="1"/>
  <c r="AA757" i="1" s="1"/>
  <c r="Q881" i="1"/>
  <c r="Q880" i="1" s="1"/>
  <c r="O897" i="1"/>
  <c r="N909" i="1"/>
  <c r="X909" i="1" s="1"/>
  <c r="Z909" i="1" s="1"/>
  <c r="U959" i="1"/>
  <c r="W959" i="1" s="1"/>
  <c r="M990" i="1"/>
  <c r="U990" i="1" s="1"/>
  <c r="W990" i="1" s="1"/>
  <c r="P1067" i="1"/>
  <c r="O1142" i="1"/>
  <c r="M1279" i="1"/>
  <c r="U1279" i="1" s="1"/>
  <c r="W1279" i="1" s="1"/>
  <c r="N1322" i="1"/>
  <c r="X1322" i="1" s="1"/>
  <c r="Z1322" i="1" s="1"/>
  <c r="L1381" i="1"/>
  <c r="R1381" i="1" s="1"/>
  <c r="T1381" i="1" s="1"/>
  <c r="G1384" i="1"/>
  <c r="AA1384" i="1"/>
  <c r="H1391" i="1"/>
  <c r="F1510" i="1"/>
  <c r="J1510" i="1"/>
  <c r="P1573" i="1"/>
  <c r="P1572" i="1" s="1"/>
  <c r="P1571" i="1" s="1"/>
  <c r="S738" i="1"/>
  <c r="S1376" i="1"/>
  <c r="S1375" i="1" s="1"/>
  <c r="S1584" i="1"/>
  <c r="S1583" i="1" s="1"/>
  <c r="S1582" i="1" s="1"/>
  <c r="V387" i="1"/>
  <c r="V380" i="1" s="1"/>
  <c r="V647" i="1"/>
  <c r="V1164" i="1"/>
  <c r="Y164" i="1"/>
  <c r="Y608" i="1"/>
  <c r="Y647" i="1"/>
  <c r="Y655" i="1"/>
  <c r="M577" i="1"/>
  <c r="U577" i="1" s="1"/>
  <c r="W577" i="1" s="1"/>
  <c r="O592" i="1"/>
  <c r="N679" i="1"/>
  <c r="X679" i="1" s="1"/>
  <c r="Z679" i="1" s="1"/>
  <c r="Q728" i="1"/>
  <c r="M755" i="1"/>
  <c r="U755" i="1" s="1"/>
  <c r="W755" i="1" s="1"/>
  <c r="Q808" i="1"/>
  <c r="Q807" i="1" s="1"/>
  <c r="M905" i="1"/>
  <c r="U905" i="1" s="1"/>
  <c r="W905" i="1" s="1"/>
  <c r="X959" i="1"/>
  <c r="Z959" i="1" s="1"/>
  <c r="O987" i="1"/>
  <c r="L995" i="1"/>
  <c r="R995" i="1" s="1"/>
  <c r="T995" i="1" s="1"/>
  <c r="M1099" i="1"/>
  <c r="U1099" i="1" s="1"/>
  <c r="W1099" i="1" s="1"/>
  <c r="P1122" i="1"/>
  <c r="U1122" i="1" s="1"/>
  <c r="W1122" i="1" s="1"/>
  <c r="L1145" i="1"/>
  <c r="L1205" i="1"/>
  <c r="R1205" i="1" s="1"/>
  <c r="T1205" i="1" s="1"/>
  <c r="Q1216" i="1"/>
  <c r="N1234" i="1"/>
  <c r="X1234" i="1" s="1"/>
  <c r="Z1234" i="1" s="1"/>
  <c r="L1257" i="1"/>
  <c r="R1257" i="1" s="1"/>
  <c r="T1257" i="1" s="1"/>
  <c r="M1362" i="1"/>
  <c r="U1362" i="1" s="1"/>
  <c r="W1362" i="1" s="1"/>
  <c r="L1364" i="1"/>
  <c r="R1364" i="1" s="1"/>
  <c r="T1364" i="1" s="1"/>
  <c r="M1429" i="1"/>
  <c r="U1429" i="1" s="1"/>
  <c r="W1429" i="1" s="1"/>
  <c r="L1443" i="1"/>
  <c r="R1443" i="1" s="1"/>
  <c r="T1443" i="1" s="1"/>
  <c r="N1486" i="1"/>
  <c r="X1486" i="1" s="1"/>
  <c r="Z1486" i="1" s="1"/>
  <c r="M1513" i="1"/>
  <c r="U1513" i="1" s="1"/>
  <c r="W1513" i="1" s="1"/>
  <c r="AA1573" i="1"/>
  <c r="AA1572" i="1" s="1"/>
  <c r="AA1571" i="1" s="1"/>
  <c r="S1142" i="1"/>
  <c r="S1176" i="1"/>
  <c r="S1172" i="1" s="1"/>
  <c r="S1370" i="1"/>
  <c r="S1369" i="1" s="1"/>
  <c r="S1440" i="1"/>
  <c r="S1563" i="1"/>
  <c r="S1562" i="1" s="1"/>
  <c r="V697" i="1"/>
  <c r="V1292" i="1"/>
  <c r="Y303" i="1"/>
  <c r="Y697" i="1"/>
  <c r="Y728" i="1"/>
  <c r="Y788" i="1"/>
  <c r="Y787" i="1" s="1"/>
  <c r="Y799" i="1"/>
  <c r="Y794" i="1" s="1"/>
  <c r="Y881" i="1"/>
  <c r="Y880" i="1" s="1"/>
  <c r="Y1149" i="1"/>
  <c r="Y1194" i="1"/>
  <c r="Y1265" i="1"/>
  <c r="Y1337" i="1"/>
  <c r="Y1336" i="1" s="1"/>
  <c r="Y1532" i="1"/>
  <c r="Y1531" i="1" s="1"/>
  <c r="Y1526" i="1" s="1"/>
  <c r="M658" i="1"/>
  <c r="U658" i="1" s="1"/>
  <c r="W658" i="1" s="1"/>
  <c r="Q706" i="1"/>
  <c r="Q859" i="1"/>
  <c r="X859" i="1" s="1"/>
  <c r="I1017" i="1"/>
  <c r="I1016" i="1" s="1"/>
  <c r="M1031" i="1"/>
  <c r="U1031" i="1" s="1"/>
  <c r="W1031" i="1" s="1"/>
  <c r="M1046" i="1"/>
  <c r="U1046" i="1" s="1"/>
  <c r="Q1287" i="1"/>
  <c r="P1356" i="1"/>
  <c r="M1366" i="1"/>
  <c r="U1366" i="1" s="1"/>
  <c r="W1366" i="1" s="1"/>
  <c r="F1434" i="1"/>
  <c r="L1434" i="1" s="1"/>
  <c r="R1434" i="1" s="1"/>
  <c r="T1434" i="1" s="1"/>
  <c r="L677" i="1"/>
  <c r="R677" i="1" s="1"/>
  <c r="T677" i="1" s="1"/>
  <c r="M681" i="1"/>
  <c r="U681" i="1" s="1"/>
  <c r="W681" i="1" s="1"/>
  <c r="M682" i="1"/>
  <c r="U682" i="1" s="1"/>
  <c r="W682" i="1" s="1"/>
  <c r="M685" i="1"/>
  <c r="U685" i="1" s="1"/>
  <c r="W685" i="1" s="1"/>
  <c r="L791" i="1"/>
  <c r="R791" i="1" s="1"/>
  <c r="T791" i="1" s="1"/>
  <c r="N968" i="1"/>
  <c r="X968" i="1" s="1"/>
  <c r="Z968" i="1" s="1"/>
  <c r="L1117" i="1"/>
  <c r="R1117" i="1" s="1"/>
  <c r="T1117" i="1" s="1"/>
  <c r="L1241" i="1"/>
  <c r="R1241" i="1" s="1"/>
  <c r="T1241" i="1" s="1"/>
  <c r="N1243" i="1"/>
  <c r="X1243" i="1" s="1"/>
  <c r="Z1243" i="1" s="1"/>
  <c r="P1240" i="1"/>
  <c r="P1239" i="1" s="1"/>
  <c r="F1247" i="1"/>
  <c r="L1247" i="1" s="1"/>
  <c r="R1247" i="1" s="1"/>
  <c r="T1247" i="1" s="1"/>
  <c r="M1248" i="1"/>
  <c r="U1248" i="1" s="1"/>
  <c r="W1248" i="1" s="1"/>
  <c r="L1268" i="1"/>
  <c r="R1268" i="1" s="1"/>
  <c r="T1268" i="1" s="1"/>
  <c r="P1337" i="1"/>
  <c r="P1336" i="1" s="1"/>
  <c r="N1496" i="1"/>
  <c r="X1496" i="1" s="1"/>
  <c r="Z1496" i="1" s="1"/>
  <c r="N1529" i="1"/>
  <c r="X1529" i="1" s="1"/>
  <c r="Z1529" i="1" s="1"/>
  <c r="O1584" i="1"/>
  <c r="O1583" i="1" s="1"/>
  <c r="O1582" i="1" s="1"/>
  <c r="G1584" i="1"/>
  <c r="G1583" i="1" s="1"/>
  <c r="G1582" i="1" s="1"/>
  <c r="S697" i="1"/>
  <c r="S1361" i="1"/>
  <c r="S1545" i="1"/>
  <c r="S1544" i="1" s="1"/>
  <c r="V676" i="1"/>
  <c r="V733" i="1"/>
  <c r="Y665" i="1"/>
  <c r="Y745" i="1"/>
  <c r="Y1164" i="1"/>
  <c r="Y1278" i="1"/>
  <c r="Y1327" i="1"/>
  <c r="Y1320" i="1" s="1"/>
  <c r="Y1510" i="1"/>
  <c r="M184" i="1"/>
  <c r="U184" i="1" s="1"/>
  <c r="W184" i="1" s="1"/>
  <c r="N381" i="1"/>
  <c r="X381" i="1" s="1"/>
  <c r="Z381" i="1" s="1"/>
  <c r="N621" i="1"/>
  <c r="X621" i="1" s="1"/>
  <c r="Z621" i="1" s="1"/>
  <c r="I843" i="1"/>
  <c r="L843" i="1" s="1"/>
  <c r="R843" i="1" s="1"/>
  <c r="T843" i="1" s="1"/>
  <c r="L844" i="1"/>
  <c r="R844" i="1" s="1"/>
  <c r="T844" i="1" s="1"/>
  <c r="R857" i="1"/>
  <c r="T857" i="1" s="1"/>
  <c r="O856" i="1"/>
  <c r="R856" i="1" s="1"/>
  <c r="T856" i="1" s="1"/>
  <c r="P952" i="1"/>
  <c r="U952" i="1" s="1"/>
  <c r="W952" i="1" s="1"/>
  <c r="L1557" i="1"/>
  <c r="R1557" i="1" s="1"/>
  <c r="T1557" i="1" s="1"/>
  <c r="F1553" i="1"/>
  <c r="F1552" i="1" s="1"/>
  <c r="L23" i="1"/>
  <c r="R23" i="1" s="1"/>
  <c r="T23" i="1" s="1"/>
  <c r="J25" i="1"/>
  <c r="M25" i="1" s="1"/>
  <c r="U25" i="1" s="1"/>
  <c r="W25" i="1" s="1"/>
  <c r="L32" i="1"/>
  <c r="R32" i="1" s="1"/>
  <c r="T32" i="1" s="1"/>
  <c r="F41" i="1"/>
  <c r="L41" i="1" s="1"/>
  <c r="R41" i="1" s="1"/>
  <c r="T41" i="1" s="1"/>
  <c r="K51" i="1"/>
  <c r="L60" i="1"/>
  <c r="R60" i="1" s="1"/>
  <c r="T60" i="1" s="1"/>
  <c r="M60" i="1"/>
  <c r="U60" i="1" s="1"/>
  <c r="W60" i="1" s="1"/>
  <c r="M78" i="1"/>
  <c r="U78" i="1" s="1"/>
  <c r="W78" i="1" s="1"/>
  <c r="N78" i="1"/>
  <c r="X78" i="1" s="1"/>
  <c r="Z78" i="1" s="1"/>
  <c r="M84" i="1"/>
  <c r="U84" i="1" s="1"/>
  <c r="W84" i="1" s="1"/>
  <c r="N84" i="1"/>
  <c r="X84" i="1" s="1"/>
  <c r="Z84" i="1" s="1"/>
  <c r="M101" i="1"/>
  <c r="U101" i="1" s="1"/>
  <c r="W101" i="1" s="1"/>
  <c r="N101" i="1"/>
  <c r="X101" i="1" s="1"/>
  <c r="Z101" i="1" s="1"/>
  <c r="M107" i="1"/>
  <c r="U107" i="1" s="1"/>
  <c r="W107" i="1" s="1"/>
  <c r="N107" i="1"/>
  <c r="X107" i="1" s="1"/>
  <c r="Z107" i="1" s="1"/>
  <c r="L140" i="1"/>
  <c r="R140" i="1" s="1"/>
  <c r="T140" i="1" s="1"/>
  <c r="M173" i="1"/>
  <c r="U173" i="1" s="1"/>
  <c r="W173" i="1" s="1"/>
  <c r="N189" i="1"/>
  <c r="X189" i="1" s="1"/>
  <c r="Z189" i="1" s="1"/>
  <c r="L217" i="1"/>
  <c r="R217" i="1" s="1"/>
  <c r="T217" i="1" s="1"/>
  <c r="N225" i="1"/>
  <c r="X225" i="1" s="1"/>
  <c r="Z225" i="1" s="1"/>
  <c r="M235" i="1"/>
  <c r="U235" i="1" s="1"/>
  <c r="W235" i="1" s="1"/>
  <c r="N268" i="1"/>
  <c r="X268" i="1" s="1"/>
  <c r="Z268" i="1" s="1"/>
  <c r="L289" i="1"/>
  <c r="R289" i="1" s="1"/>
  <c r="T289" i="1" s="1"/>
  <c r="M289" i="1"/>
  <c r="U289" i="1" s="1"/>
  <c r="W289" i="1" s="1"/>
  <c r="L294" i="1"/>
  <c r="R294" i="1" s="1"/>
  <c r="T294" i="1" s="1"/>
  <c r="M299" i="1"/>
  <c r="U299" i="1" s="1"/>
  <c r="W299" i="1" s="1"/>
  <c r="K298" i="1"/>
  <c r="L304" i="1"/>
  <c r="R304" i="1" s="1"/>
  <c r="T304" i="1" s="1"/>
  <c r="L312" i="1"/>
  <c r="R312" i="1" s="1"/>
  <c r="T312" i="1" s="1"/>
  <c r="N331" i="1"/>
  <c r="X331" i="1" s="1"/>
  <c r="Z331" i="1" s="1"/>
  <c r="P328" i="1"/>
  <c r="O337" i="1"/>
  <c r="O336" i="1" s="1"/>
  <c r="H364" i="1"/>
  <c r="N364" i="1" s="1"/>
  <c r="X364" i="1" s="1"/>
  <c r="Z364" i="1" s="1"/>
  <c r="N382" i="1"/>
  <c r="X382" i="1" s="1"/>
  <c r="Z382" i="1" s="1"/>
  <c r="L431" i="1"/>
  <c r="R431" i="1" s="1"/>
  <c r="T431" i="1" s="1"/>
  <c r="N447" i="1"/>
  <c r="X447" i="1" s="1"/>
  <c r="Z447" i="1" s="1"/>
  <c r="M453" i="1"/>
  <c r="U453" i="1" s="1"/>
  <c r="W453" i="1" s="1"/>
  <c r="N456" i="1"/>
  <c r="X456" i="1" s="1"/>
  <c r="Z456" i="1" s="1"/>
  <c r="L460" i="1"/>
  <c r="R460" i="1" s="1"/>
  <c r="T460" i="1" s="1"/>
  <c r="M473" i="1"/>
  <c r="U473" i="1" s="1"/>
  <c r="W473" i="1" s="1"/>
  <c r="N484" i="1"/>
  <c r="X484" i="1" s="1"/>
  <c r="Z484" i="1" s="1"/>
  <c r="M504" i="1"/>
  <c r="U504" i="1" s="1"/>
  <c r="W504" i="1" s="1"/>
  <c r="K503" i="1"/>
  <c r="I503" i="1"/>
  <c r="P503" i="1"/>
  <c r="M515" i="1"/>
  <c r="U515" i="1" s="1"/>
  <c r="W515" i="1" s="1"/>
  <c r="P514" i="1"/>
  <c r="N542" i="1"/>
  <c r="X542" i="1" s="1"/>
  <c r="Z542" i="1" s="1"/>
  <c r="O531" i="1"/>
  <c r="O530" i="1" s="1"/>
  <c r="F558" i="1"/>
  <c r="L558" i="1" s="1"/>
  <c r="R558" i="1" s="1"/>
  <c r="T558" i="1" s="1"/>
  <c r="N583" i="1"/>
  <c r="X583" i="1" s="1"/>
  <c r="Z583" i="1" s="1"/>
  <c r="F592" i="1"/>
  <c r="L609" i="1"/>
  <c r="R609" i="1" s="1"/>
  <c r="T609" i="1" s="1"/>
  <c r="N613" i="1"/>
  <c r="X613" i="1" s="1"/>
  <c r="Z613" i="1" s="1"/>
  <c r="M616" i="1"/>
  <c r="U616" i="1" s="1"/>
  <c r="W616" i="1" s="1"/>
  <c r="M622" i="1"/>
  <c r="U622" i="1" s="1"/>
  <c r="W622" i="1" s="1"/>
  <c r="N622" i="1"/>
  <c r="X622" i="1" s="1"/>
  <c r="Z622" i="1" s="1"/>
  <c r="L638" i="1"/>
  <c r="R638" i="1" s="1"/>
  <c r="T638" i="1" s="1"/>
  <c r="M638" i="1"/>
  <c r="U638" i="1" s="1"/>
  <c r="W638" i="1" s="1"/>
  <c r="O766" i="1"/>
  <c r="O765" i="1" s="1"/>
  <c r="AA908" i="1"/>
  <c r="M1129" i="1"/>
  <c r="U1129" i="1" s="1"/>
  <c r="W1129" i="1" s="1"/>
  <c r="J1128" i="1"/>
  <c r="H1154" i="1"/>
  <c r="N1154" i="1" s="1"/>
  <c r="X1154" i="1" s="1"/>
  <c r="Z1154" i="1" s="1"/>
  <c r="L1276" i="1"/>
  <c r="R1276" i="1" s="1"/>
  <c r="T1276" i="1" s="1"/>
  <c r="I1275" i="1"/>
  <c r="L1275" i="1" s="1"/>
  <c r="R1275" i="1" s="1"/>
  <c r="T1275" i="1" s="1"/>
  <c r="K1480" i="1"/>
  <c r="P608" i="1"/>
  <c r="M621" i="1"/>
  <c r="U621" i="1" s="1"/>
  <c r="W621" i="1" s="1"/>
  <c r="M42" i="1"/>
  <c r="U42" i="1" s="1"/>
  <c r="W42" i="1" s="1"/>
  <c r="O51" i="1"/>
  <c r="N72" i="1"/>
  <c r="X72" i="1" s="1"/>
  <c r="Z72" i="1" s="1"/>
  <c r="L87" i="1"/>
  <c r="R87" i="1" s="1"/>
  <c r="T87" i="1" s="1"/>
  <c r="L110" i="1"/>
  <c r="R110" i="1" s="1"/>
  <c r="T110" i="1" s="1"/>
  <c r="N125" i="1"/>
  <c r="X125" i="1" s="1"/>
  <c r="Z125" i="1" s="1"/>
  <c r="G225" i="1"/>
  <c r="M225" i="1" s="1"/>
  <c r="U225" i="1" s="1"/>
  <c r="W225" i="1" s="1"/>
  <c r="I328" i="1"/>
  <c r="O355" i="1"/>
  <c r="R355" i="1" s="1"/>
  <c r="T355" i="1" s="1"/>
  <c r="N455" i="1"/>
  <c r="X455" i="1" s="1"/>
  <c r="Z455" i="1" s="1"/>
  <c r="H514" i="1"/>
  <c r="O519" i="1"/>
  <c r="R559" i="1"/>
  <c r="T559" i="1" s="1"/>
  <c r="O625" i="1"/>
  <c r="Q779" i="1"/>
  <c r="P851" i="1"/>
  <c r="U851" i="1" s="1"/>
  <c r="W851" i="1" s="1"/>
  <c r="U854" i="1"/>
  <c r="W854" i="1" s="1"/>
  <c r="L1108" i="1"/>
  <c r="R1108" i="1" s="1"/>
  <c r="T1108" i="1" s="1"/>
  <c r="F1107" i="1"/>
  <c r="L1107" i="1" s="1"/>
  <c r="R1107" i="1" s="1"/>
  <c r="T1107" i="1" s="1"/>
  <c r="U1217" i="1"/>
  <c r="W1217" i="1" s="1"/>
  <c r="P1216" i="1"/>
  <c r="U1216" i="1" s="1"/>
  <c r="W1216" i="1" s="1"/>
  <c r="L1429" i="1"/>
  <c r="R1429" i="1" s="1"/>
  <c r="T1429" i="1" s="1"/>
  <c r="I1428" i="1"/>
  <c r="L1428" i="1" s="1"/>
  <c r="R1428" i="1" s="1"/>
  <c r="T1428" i="1" s="1"/>
  <c r="H41" i="1"/>
  <c r="N41" i="1" s="1"/>
  <c r="X41" i="1" s="1"/>
  <c r="Z41" i="1" s="1"/>
  <c r="H46" i="1"/>
  <c r="O46" i="1"/>
  <c r="N59" i="1"/>
  <c r="X59" i="1" s="1"/>
  <c r="Z59" i="1" s="1"/>
  <c r="N90" i="1"/>
  <c r="X90" i="1" s="1"/>
  <c r="Z90" i="1" s="1"/>
  <c r="N119" i="1"/>
  <c r="X119" i="1" s="1"/>
  <c r="Z119" i="1" s="1"/>
  <c r="O151" i="1"/>
  <c r="L161" i="1"/>
  <c r="R161" i="1" s="1"/>
  <c r="T161" i="1" s="1"/>
  <c r="K164" i="1"/>
  <c r="L170" i="1"/>
  <c r="R170" i="1" s="1"/>
  <c r="T170" i="1" s="1"/>
  <c r="N173" i="1"/>
  <c r="X173" i="1" s="1"/>
  <c r="Z173" i="1" s="1"/>
  <c r="L185" i="1"/>
  <c r="R185" i="1" s="1"/>
  <c r="T185" i="1" s="1"/>
  <c r="M192" i="1"/>
  <c r="U192" i="1" s="1"/>
  <c r="W192" i="1" s="1"/>
  <c r="N192" i="1"/>
  <c r="X192" i="1" s="1"/>
  <c r="Z192" i="1" s="1"/>
  <c r="H195" i="1"/>
  <c r="H194" i="1" s="1"/>
  <c r="L235" i="1"/>
  <c r="R235" i="1" s="1"/>
  <c r="T235" i="1" s="1"/>
  <c r="L268" i="1"/>
  <c r="R268" i="1" s="1"/>
  <c r="T268" i="1" s="1"/>
  <c r="M268" i="1"/>
  <c r="U268" i="1" s="1"/>
  <c r="W268" i="1" s="1"/>
  <c r="F271" i="1"/>
  <c r="L271" i="1" s="1"/>
  <c r="R271" i="1" s="1"/>
  <c r="T271" i="1" s="1"/>
  <c r="L275" i="1"/>
  <c r="R275" i="1" s="1"/>
  <c r="T275" i="1" s="1"/>
  <c r="L287" i="1"/>
  <c r="R287" i="1" s="1"/>
  <c r="T287" i="1" s="1"/>
  <c r="N289" i="1"/>
  <c r="X289" i="1" s="1"/>
  <c r="Z289" i="1" s="1"/>
  <c r="N291" i="1"/>
  <c r="X291" i="1" s="1"/>
  <c r="Z291" i="1" s="1"/>
  <c r="L299" i="1"/>
  <c r="R299" i="1" s="1"/>
  <c r="T299" i="1" s="1"/>
  <c r="N301" i="1"/>
  <c r="X301" i="1" s="1"/>
  <c r="Z301" i="1" s="1"/>
  <c r="G303" i="1"/>
  <c r="M317" i="1"/>
  <c r="U317" i="1" s="1"/>
  <c r="W317" i="1" s="1"/>
  <c r="L326" i="1"/>
  <c r="R326" i="1" s="1"/>
  <c r="T326" i="1" s="1"/>
  <c r="M326" i="1"/>
  <c r="U326" i="1" s="1"/>
  <c r="W326" i="1" s="1"/>
  <c r="M331" i="1"/>
  <c r="U331" i="1" s="1"/>
  <c r="W331" i="1" s="1"/>
  <c r="Q355" i="1"/>
  <c r="X355" i="1" s="1"/>
  <c r="Z355" i="1" s="1"/>
  <c r="F360" i="1"/>
  <c r="L360" i="1" s="1"/>
  <c r="R360" i="1" s="1"/>
  <c r="T360" i="1" s="1"/>
  <c r="M409" i="1"/>
  <c r="U409" i="1" s="1"/>
  <c r="W409" i="1" s="1"/>
  <c r="L416" i="1"/>
  <c r="R416" i="1" s="1"/>
  <c r="T416" i="1" s="1"/>
  <c r="N424" i="1"/>
  <c r="X424" i="1" s="1"/>
  <c r="Z424" i="1" s="1"/>
  <c r="O423" i="1"/>
  <c r="K423" i="1"/>
  <c r="I428" i="1"/>
  <c r="N437" i="1"/>
  <c r="X437" i="1" s="1"/>
  <c r="Z437" i="1" s="1"/>
  <c r="O436" i="1"/>
  <c r="I441" i="1"/>
  <c r="N460" i="1"/>
  <c r="X460" i="1" s="1"/>
  <c r="Z460" i="1" s="1"/>
  <c r="O459" i="1"/>
  <c r="L465" i="1"/>
  <c r="R465" i="1" s="1"/>
  <c r="T465" i="1" s="1"/>
  <c r="I464" i="1"/>
  <c r="P464" i="1"/>
  <c r="M490" i="1"/>
  <c r="U490" i="1" s="1"/>
  <c r="W490" i="1" s="1"/>
  <c r="L497" i="1"/>
  <c r="R497" i="1" s="1"/>
  <c r="T497" i="1" s="1"/>
  <c r="N499" i="1"/>
  <c r="X499" i="1" s="1"/>
  <c r="Z499" i="1" s="1"/>
  <c r="N501" i="1"/>
  <c r="X501" i="1" s="1"/>
  <c r="Z501" i="1" s="1"/>
  <c r="M506" i="1"/>
  <c r="U506" i="1" s="1"/>
  <c r="W506" i="1" s="1"/>
  <c r="M522" i="1"/>
  <c r="U522" i="1" s="1"/>
  <c r="W522" i="1" s="1"/>
  <c r="N545" i="1"/>
  <c r="X545" i="1" s="1"/>
  <c r="Z545" i="1" s="1"/>
  <c r="N548" i="1"/>
  <c r="X548" i="1" s="1"/>
  <c r="Z548" i="1" s="1"/>
  <c r="Q561" i="1"/>
  <c r="X561" i="1" s="1"/>
  <c r="Z561" i="1" s="1"/>
  <c r="M595" i="1"/>
  <c r="U595" i="1" s="1"/>
  <c r="W595" i="1" s="1"/>
  <c r="N616" i="1"/>
  <c r="X616" i="1" s="1"/>
  <c r="Z616" i="1" s="1"/>
  <c r="N626" i="1"/>
  <c r="X626" i="1" s="1"/>
  <c r="Z626" i="1" s="1"/>
  <c r="L634" i="1"/>
  <c r="R634" i="1" s="1"/>
  <c r="T634" i="1" s="1"/>
  <c r="I633" i="1"/>
  <c r="N638" i="1"/>
  <c r="X638" i="1" s="1"/>
  <c r="Z638" i="1" s="1"/>
  <c r="M643" i="1"/>
  <c r="U643" i="1" s="1"/>
  <c r="W643" i="1" s="1"/>
  <c r="N716" i="1"/>
  <c r="X716" i="1" s="1"/>
  <c r="Z716" i="1" s="1"/>
  <c r="H715" i="1"/>
  <c r="N715" i="1" s="1"/>
  <c r="X715" i="1" s="1"/>
  <c r="Z715" i="1" s="1"/>
  <c r="F965" i="1"/>
  <c r="L965" i="1" s="1"/>
  <c r="R965" i="1" s="1"/>
  <c r="T965" i="1" s="1"/>
  <c r="L966" i="1"/>
  <c r="R966" i="1" s="1"/>
  <c r="T966" i="1" s="1"/>
  <c r="M1003" i="1"/>
  <c r="U1003" i="1" s="1"/>
  <c r="W1003" i="1" s="1"/>
  <c r="G1002" i="1"/>
  <c r="P1077" i="1"/>
  <c r="M668" i="1"/>
  <c r="U668" i="1" s="1"/>
  <c r="W668" i="1" s="1"/>
  <c r="N674" i="1"/>
  <c r="X674" i="1" s="1"/>
  <c r="Z674" i="1" s="1"/>
  <c r="L679" i="1"/>
  <c r="R679" i="1" s="1"/>
  <c r="T679" i="1" s="1"/>
  <c r="N681" i="1"/>
  <c r="X681" i="1" s="1"/>
  <c r="Z681" i="1" s="1"/>
  <c r="G684" i="1"/>
  <c r="M684" i="1" s="1"/>
  <c r="U684" i="1" s="1"/>
  <c r="W684" i="1" s="1"/>
  <c r="M731" i="1"/>
  <c r="U731" i="1" s="1"/>
  <c r="W731" i="1" s="1"/>
  <c r="L734" i="1"/>
  <c r="R734" i="1" s="1"/>
  <c r="T734" i="1" s="1"/>
  <c r="N741" i="1"/>
  <c r="X741" i="1" s="1"/>
  <c r="Z741" i="1" s="1"/>
  <c r="L771" i="1"/>
  <c r="R771" i="1" s="1"/>
  <c r="T771" i="1" s="1"/>
  <c r="Q788" i="1"/>
  <c r="Q787" i="1" s="1"/>
  <c r="P788" i="1"/>
  <c r="P787" i="1" s="1"/>
  <c r="L804" i="1"/>
  <c r="R804" i="1" s="1"/>
  <c r="T804" i="1" s="1"/>
  <c r="K808" i="1"/>
  <c r="K807" i="1" s="1"/>
  <c r="AA808" i="1"/>
  <c r="AA807" i="1" s="1"/>
  <c r="M837" i="1"/>
  <c r="U837" i="1" s="1"/>
  <c r="W837" i="1" s="1"/>
  <c r="N878" i="1"/>
  <c r="X878" i="1" s="1"/>
  <c r="Z878" i="1" s="1"/>
  <c r="N898" i="1"/>
  <c r="X898" i="1" s="1"/>
  <c r="Z898" i="1" s="1"/>
  <c r="AA897" i="1"/>
  <c r="L902" i="1"/>
  <c r="R902" i="1" s="1"/>
  <c r="T902" i="1" s="1"/>
  <c r="L932" i="1"/>
  <c r="R932" i="1" s="1"/>
  <c r="T932" i="1" s="1"/>
  <c r="L990" i="1"/>
  <c r="R990" i="1" s="1"/>
  <c r="T990" i="1" s="1"/>
  <c r="AA1002" i="1"/>
  <c r="AA1001" i="1" s="1"/>
  <c r="M1036" i="1"/>
  <c r="U1036" i="1" s="1"/>
  <c r="W1036" i="1" s="1"/>
  <c r="M1055" i="1"/>
  <c r="U1055" i="1" s="1"/>
  <c r="W1055" i="1" s="1"/>
  <c r="H1067" i="1"/>
  <c r="M1072" i="1"/>
  <c r="U1072" i="1" s="1"/>
  <c r="W1072" i="1" s="1"/>
  <c r="N1143" i="1"/>
  <c r="X1143" i="1" s="1"/>
  <c r="Z1143" i="1" s="1"/>
  <c r="R1159" i="1"/>
  <c r="T1159" i="1" s="1"/>
  <c r="L1174" i="1"/>
  <c r="R1174" i="1" s="1"/>
  <c r="T1174" i="1" s="1"/>
  <c r="J1172" i="1"/>
  <c r="M1176" i="1"/>
  <c r="N1192" i="1"/>
  <c r="X1192" i="1" s="1"/>
  <c r="Z1192" i="1" s="1"/>
  <c r="L1209" i="1"/>
  <c r="R1209" i="1" s="1"/>
  <c r="T1209" i="1" s="1"/>
  <c r="N1250" i="1"/>
  <c r="X1250" i="1" s="1"/>
  <c r="Z1250" i="1" s="1"/>
  <c r="N1255" i="1"/>
  <c r="X1255" i="1" s="1"/>
  <c r="Z1255" i="1" s="1"/>
  <c r="K1254" i="1"/>
  <c r="K1253" i="1" s="1"/>
  <c r="K1265" i="1"/>
  <c r="N1279" i="1"/>
  <c r="X1279" i="1" s="1"/>
  <c r="Z1279" i="1" s="1"/>
  <c r="N1290" i="1"/>
  <c r="X1290" i="1" s="1"/>
  <c r="Z1290" i="1" s="1"/>
  <c r="P1292" i="1"/>
  <c r="N1330" i="1"/>
  <c r="X1330" i="1" s="1"/>
  <c r="Z1330" i="1" s="1"/>
  <c r="O1327" i="1"/>
  <c r="O1320" i="1" s="1"/>
  <c r="M1346" i="1"/>
  <c r="U1346" i="1" s="1"/>
  <c r="W1346" i="1" s="1"/>
  <c r="N1357" i="1"/>
  <c r="X1357" i="1" s="1"/>
  <c r="Z1357" i="1" s="1"/>
  <c r="L1359" i="1"/>
  <c r="R1359" i="1" s="1"/>
  <c r="T1359" i="1" s="1"/>
  <c r="AA1376" i="1"/>
  <c r="AA1375" i="1" s="1"/>
  <c r="L1387" i="1"/>
  <c r="R1387" i="1" s="1"/>
  <c r="T1387" i="1" s="1"/>
  <c r="G1391" i="1"/>
  <c r="N1417" i="1"/>
  <c r="X1417" i="1" s="1"/>
  <c r="Z1417" i="1" s="1"/>
  <c r="M1437" i="1"/>
  <c r="U1437" i="1" s="1"/>
  <c r="W1437" i="1" s="1"/>
  <c r="N1441" i="1"/>
  <c r="X1441" i="1" s="1"/>
  <c r="Z1441" i="1" s="1"/>
  <c r="L1445" i="1"/>
  <c r="R1445" i="1" s="1"/>
  <c r="T1445" i="1" s="1"/>
  <c r="H1456" i="1"/>
  <c r="N1456" i="1" s="1"/>
  <c r="X1456" i="1" s="1"/>
  <c r="Z1456" i="1" s="1"/>
  <c r="N1483" i="1"/>
  <c r="X1483" i="1" s="1"/>
  <c r="Z1483" i="1" s="1"/>
  <c r="AA1480" i="1"/>
  <c r="M1486" i="1"/>
  <c r="U1486" i="1" s="1"/>
  <c r="W1486" i="1" s="1"/>
  <c r="J1491" i="1"/>
  <c r="N1508" i="1"/>
  <c r="X1508" i="1" s="1"/>
  <c r="Z1508" i="1" s="1"/>
  <c r="F1521" i="1"/>
  <c r="F1520" i="1" s="1"/>
  <c r="O1521" i="1"/>
  <c r="O1520" i="1" s="1"/>
  <c r="O1515" i="1" s="1"/>
  <c r="M1537" i="1"/>
  <c r="U1537" i="1" s="1"/>
  <c r="W1537" i="1" s="1"/>
  <c r="P1545" i="1"/>
  <c r="P1544" i="1" s="1"/>
  <c r="M1574" i="1"/>
  <c r="U1574" i="1" s="1"/>
  <c r="W1574" i="1" s="1"/>
  <c r="L1585" i="1"/>
  <c r="R1585" i="1" s="1"/>
  <c r="T1585" i="1" s="1"/>
  <c r="J1584" i="1"/>
  <c r="Q1584" i="1"/>
  <c r="Q1583" i="1" s="1"/>
  <c r="Q1582" i="1" s="1"/>
  <c r="V1440" i="1"/>
  <c r="K655" i="1"/>
  <c r="L681" i="1"/>
  <c r="R681" i="1" s="1"/>
  <c r="T681" i="1" s="1"/>
  <c r="L682" i="1"/>
  <c r="R682" i="1" s="1"/>
  <c r="T682" i="1" s="1"/>
  <c r="P758" i="1"/>
  <c r="P757" i="1" s="1"/>
  <c r="L773" i="1"/>
  <c r="R773" i="1" s="1"/>
  <c r="T773" i="1" s="1"/>
  <c r="J799" i="1"/>
  <c r="N840" i="1"/>
  <c r="X840" i="1" s="1"/>
  <c r="Z840" i="1" s="1"/>
  <c r="M909" i="1"/>
  <c r="U909" i="1" s="1"/>
  <c r="W909" i="1" s="1"/>
  <c r="L934" i="1"/>
  <c r="R934" i="1" s="1"/>
  <c r="T934" i="1" s="1"/>
  <c r="K987" i="1"/>
  <c r="P1002" i="1"/>
  <c r="P1001" i="1" s="1"/>
  <c r="AA1017" i="1"/>
  <c r="AA1016" i="1" s="1"/>
  <c r="K1131" i="1"/>
  <c r="K1142" i="1"/>
  <c r="AA1142" i="1"/>
  <c r="I1158" i="1"/>
  <c r="L1158" i="1" s="1"/>
  <c r="R1158" i="1" s="1"/>
  <c r="T1158" i="1" s="1"/>
  <c r="N1191" i="1"/>
  <c r="X1191" i="1" s="1"/>
  <c r="Z1191" i="1" s="1"/>
  <c r="K1194" i="1"/>
  <c r="L1261" i="1"/>
  <c r="R1261" i="1" s="1"/>
  <c r="T1261" i="1" s="1"/>
  <c r="AA1265" i="1"/>
  <c r="M1270" i="1"/>
  <c r="U1270" i="1" s="1"/>
  <c r="W1270" i="1" s="1"/>
  <c r="I1278" i="1"/>
  <c r="AA1278" i="1"/>
  <c r="P1287" i="1"/>
  <c r="AA1292" i="1"/>
  <c r="AA1286" i="1" s="1"/>
  <c r="J1292" i="1"/>
  <c r="Q1292" i="1"/>
  <c r="J1327" i="1"/>
  <c r="J1320" i="1" s="1"/>
  <c r="J1313" i="1" s="1"/>
  <c r="I1337" i="1"/>
  <c r="O1345" i="1"/>
  <c r="I1361" i="1"/>
  <c r="Q1384" i="1"/>
  <c r="J1391" i="1"/>
  <c r="O1440" i="1"/>
  <c r="U1445" i="1"/>
  <c r="W1445" i="1" s="1"/>
  <c r="J1480" i="1"/>
  <c r="O1480" i="1"/>
  <c r="M1494" i="1"/>
  <c r="U1494" i="1" s="1"/>
  <c r="W1494" i="1" s="1"/>
  <c r="P1510" i="1"/>
  <c r="J1532" i="1"/>
  <c r="J1531" i="1" s="1"/>
  <c r="O1532" i="1"/>
  <c r="O1531" i="1" s="1"/>
  <c r="O1526" i="1" s="1"/>
  <c r="G1563" i="1"/>
  <c r="G1562" i="1" s="1"/>
  <c r="K1563" i="1"/>
  <c r="K1562" i="1" s="1"/>
  <c r="AA1563" i="1"/>
  <c r="AA1562" i="1" s="1"/>
  <c r="Q1563" i="1"/>
  <c r="Q1562" i="1" s="1"/>
  <c r="O1571" i="1"/>
  <c r="L652" i="1"/>
  <c r="R652" i="1" s="1"/>
  <c r="T652" i="1" s="1"/>
  <c r="G655" i="1"/>
  <c r="N668" i="1"/>
  <c r="X668" i="1" s="1"/>
  <c r="Z668" i="1" s="1"/>
  <c r="M674" i="1"/>
  <c r="U674" i="1" s="1"/>
  <c r="W674" i="1" s="1"/>
  <c r="P676" i="1"/>
  <c r="M725" i="1"/>
  <c r="U725" i="1" s="1"/>
  <c r="W725" i="1" s="1"/>
  <c r="L729" i="1"/>
  <c r="R729" i="1" s="1"/>
  <c r="T729" i="1" s="1"/>
  <c r="K738" i="1"/>
  <c r="P746" i="1"/>
  <c r="P745" i="1" s="1"/>
  <c r="O746" i="1"/>
  <c r="O745" i="1" s="1"/>
  <c r="M777" i="1"/>
  <c r="U777" i="1" s="1"/>
  <c r="W777" i="1" s="1"/>
  <c r="AA788" i="1"/>
  <c r="AA787" i="1" s="1"/>
  <c r="L809" i="1"/>
  <c r="R809" i="1" s="1"/>
  <c r="T809" i="1" s="1"/>
  <c r="L838" i="1"/>
  <c r="R838" i="1" s="1"/>
  <c r="T838" i="1" s="1"/>
  <c r="M884" i="1"/>
  <c r="U884" i="1" s="1"/>
  <c r="W884" i="1" s="1"/>
  <c r="Q908" i="1"/>
  <c r="I929" i="1"/>
  <c r="I987" i="1"/>
  <c r="AA992" i="1"/>
  <c r="L1051" i="1"/>
  <c r="R1051" i="1" s="1"/>
  <c r="T1051" i="1" s="1"/>
  <c r="I1131" i="1"/>
  <c r="I1181" i="1"/>
  <c r="L1188" i="1"/>
  <c r="R1188" i="1" s="1"/>
  <c r="T1188" i="1" s="1"/>
  <c r="K1240" i="1"/>
  <c r="K1239" i="1" s="1"/>
  <c r="F1254" i="1"/>
  <c r="F1253" i="1" s="1"/>
  <c r="M1330" i="1"/>
  <c r="U1330" i="1" s="1"/>
  <c r="W1330" i="1" s="1"/>
  <c r="Q1337" i="1"/>
  <c r="Q1336" i="1" s="1"/>
  <c r="J1361" i="1"/>
  <c r="I1384" i="1"/>
  <c r="L1554" i="1"/>
  <c r="J1553" i="1"/>
  <c r="J1552" i="1" s="1"/>
  <c r="Q1553" i="1"/>
  <c r="Q1552" i="1" s="1"/>
  <c r="M1557" i="1"/>
  <c r="U1557" i="1" s="1"/>
  <c r="W1557" i="1" s="1"/>
  <c r="M1560" i="1"/>
  <c r="U1560" i="1" s="1"/>
  <c r="W1560" i="1" s="1"/>
  <c r="O1563" i="1"/>
  <c r="O1562" i="1" s="1"/>
  <c r="I1573" i="1"/>
  <c r="I1572" i="1" s="1"/>
  <c r="I1571" i="1" s="1"/>
  <c r="S151" i="1"/>
  <c r="S195" i="1"/>
  <c r="S194" i="1" s="1"/>
  <c r="S256" i="1"/>
  <c r="S252" i="1" s="1"/>
  <c r="S298" i="1"/>
  <c r="S464" i="1"/>
  <c r="S655" i="1"/>
  <c r="S788" i="1"/>
  <c r="S787" i="1" s="1"/>
  <c r="S799" i="1"/>
  <c r="S794" i="1" s="1"/>
  <c r="S1135" i="1"/>
  <c r="S1131" i="1" s="1"/>
  <c r="S1164" i="1"/>
  <c r="S1510" i="1"/>
  <c r="S1521" i="1"/>
  <c r="S1520" i="1" s="1"/>
  <c r="S1515" i="1" s="1"/>
  <c r="V256" i="1"/>
  <c r="V252" i="1" s="1"/>
  <c r="V311" i="1"/>
  <c r="V310" i="1" s="1"/>
  <c r="V328" i="1"/>
  <c r="V508" i="1"/>
  <c r="V582" i="1"/>
  <c r="V987" i="1"/>
  <c r="V1062" i="1"/>
  <c r="V1149" i="1"/>
  <c r="V1254" i="1"/>
  <c r="V1253" i="1" s="1"/>
  <c r="V1265" i="1"/>
  <c r="V1287" i="1"/>
  <c r="V1337" i="1"/>
  <c r="V1336" i="1" s="1"/>
  <c r="V1391" i="1"/>
  <c r="V1545" i="1"/>
  <c r="V1544" i="1" s="1"/>
  <c r="Y195" i="1"/>
  <c r="Y194" i="1" s="1"/>
  <c r="Y337" i="1"/>
  <c r="Y336" i="1" s="1"/>
  <c r="Y436" i="1"/>
  <c r="Y459" i="1"/>
  <c r="Y472" i="1"/>
  <c r="Y503" i="1"/>
  <c r="Y514" i="1"/>
  <c r="Y706" i="1"/>
  <c r="Y758" i="1"/>
  <c r="Y757" i="1" s="1"/>
  <c r="Y992" i="1"/>
  <c r="Y1041" i="1"/>
  <c r="Y1034" i="1" s="1"/>
  <c r="Y1361" i="1"/>
  <c r="Y1376" i="1"/>
  <c r="Y1375" i="1" s="1"/>
  <c r="Y1409" i="1"/>
  <c r="Y1563" i="1"/>
  <c r="Y1562" i="1" s="1"/>
  <c r="S582" i="1"/>
  <c r="S992" i="1"/>
  <c r="S1384" i="1"/>
  <c r="V214" i="1"/>
  <c r="V210" i="1" s="1"/>
  <c r="V492" i="1"/>
  <c r="V665" i="1"/>
  <c r="Y172" i="1"/>
  <c r="Y1076" i="1"/>
  <c r="Y1075" i="1" s="1"/>
  <c r="Y1491" i="1"/>
  <c r="Y1553" i="1"/>
  <c r="Y1552" i="1" s="1"/>
  <c r="S34" i="1"/>
  <c r="S46" i="1"/>
  <c r="S472" i="1"/>
  <c r="S758" i="1"/>
  <c r="S757" i="1" s="1"/>
  <c r="S908" i="1"/>
  <c r="S887" i="1" s="1"/>
  <c r="S1062" i="1"/>
  <c r="S1149" i="1"/>
  <c r="S1208" i="1"/>
  <c r="S1207" i="1" s="1"/>
  <c r="S1356" i="1"/>
  <c r="S1480" i="1"/>
  <c r="V303" i="1"/>
  <c r="V472" i="1"/>
  <c r="V514" i="1"/>
  <c r="V766" i="1"/>
  <c r="V765" i="1" s="1"/>
  <c r="V788" i="1"/>
  <c r="V787" i="1" s="1"/>
  <c r="V859" i="1"/>
  <c r="V827" i="1" s="1"/>
  <c r="V992" i="1"/>
  <c r="V1041" i="1"/>
  <c r="V1034" i="1" s="1"/>
  <c r="V1208" i="1"/>
  <c r="V1207" i="1" s="1"/>
  <c r="V1356" i="1"/>
  <c r="V1521" i="1"/>
  <c r="V1520" i="1" s="1"/>
  <c r="V1515" i="1" s="1"/>
  <c r="Y311" i="1"/>
  <c r="Y310" i="1" s="1"/>
  <c r="Y323" i="1"/>
  <c r="Y387" i="1"/>
  <c r="Y380" i="1" s="1"/>
  <c r="Y441" i="1"/>
  <c r="Y464" i="1"/>
  <c r="Y519" i="1"/>
  <c r="Y531" i="1"/>
  <c r="Y530" i="1" s="1"/>
  <c r="Y592" i="1"/>
  <c r="Y897" i="1"/>
  <c r="Y1067" i="1"/>
  <c r="Y1240" i="1"/>
  <c r="Y1239" i="1" s="1"/>
  <c r="Y1370" i="1"/>
  <c r="Y1369" i="1" s="1"/>
  <c r="Y1391" i="1"/>
  <c r="Y1440" i="1"/>
  <c r="F349" i="1"/>
  <c r="F345" i="1" s="1"/>
  <c r="L509" i="1"/>
  <c r="R509" i="1" s="1"/>
  <c r="T509" i="1" s="1"/>
  <c r="F508" i="1"/>
  <c r="L938" i="1"/>
  <c r="R938" i="1" s="1"/>
  <c r="T938" i="1" s="1"/>
  <c r="F937" i="1"/>
  <c r="L937" i="1" s="1"/>
  <c r="R937" i="1" s="1"/>
  <c r="T937" i="1" s="1"/>
  <c r="N941" i="1"/>
  <c r="X941" i="1" s="1"/>
  <c r="Z941" i="1" s="1"/>
  <c r="H940" i="1"/>
  <c r="N940" i="1" s="1"/>
  <c r="X940" i="1" s="1"/>
  <c r="Z940" i="1" s="1"/>
  <c r="L1014" i="1"/>
  <c r="R1014" i="1" s="1"/>
  <c r="T1014" i="1" s="1"/>
  <c r="F1013" i="1"/>
  <c r="L1013" i="1" s="1"/>
  <c r="R1013" i="1" s="1"/>
  <c r="T1013" i="1" s="1"/>
  <c r="X1123" i="1"/>
  <c r="Z1123" i="1" s="1"/>
  <c r="Q1122" i="1"/>
  <c r="X1122" i="1" s="1"/>
  <c r="Z1122" i="1" s="1"/>
  <c r="L1126" i="1"/>
  <c r="R1126" i="1" s="1"/>
  <c r="T1126" i="1" s="1"/>
  <c r="F1125" i="1"/>
  <c r="L1125" i="1" s="1"/>
  <c r="R1125" i="1" s="1"/>
  <c r="T1125" i="1" s="1"/>
  <c r="R1217" i="1"/>
  <c r="T1217" i="1" s="1"/>
  <c r="O1216" i="1"/>
  <c r="R1216" i="1" s="1"/>
  <c r="T1216" i="1" s="1"/>
  <c r="F1224" i="1"/>
  <c r="F1223" i="1" s="1"/>
  <c r="L1225" i="1"/>
  <c r="R1225" i="1" s="1"/>
  <c r="T1225" i="1" s="1"/>
  <c r="L31" i="1"/>
  <c r="R31" i="1" s="1"/>
  <c r="T31" i="1" s="1"/>
  <c r="N36" i="1"/>
  <c r="X36" i="1" s="1"/>
  <c r="Z36" i="1" s="1"/>
  <c r="J41" i="1"/>
  <c r="M41" i="1" s="1"/>
  <c r="U41" i="1" s="1"/>
  <c r="W41" i="1" s="1"/>
  <c r="N49" i="1"/>
  <c r="X49" i="1" s="1"/>
  <c r="Z49" i="1" s="1"/>
  <c r="N66" i="1"/>
  <c r="X66" i="1" s="1"/>
  <c r="Z66" i="1" s="1"/>
  <c r="M72" i="1"/>
  <c r="U72" i="1" s="1"/>
  <c r="W72" i="1" s="1"/>
  <c r="L122" i="1"/>
  <c r="R122" i="1" s="1"/>
  <c r="T122" i="1" s="1"/>
  <c r="P127" i="1"/>
  <c r="U127" i="1" s="1"/>
  <c r="W127" i="1" s="1"/>
  <c r="R131" i="1"/>
  <c r="T131" i="1" s="1"/>
  <c r="O130" i="1"/>
  <c r="R130" i="1" s="1"/>
  <c r="T130" i="1" s="1"/>
  <c r="L137" i="1"/>
  <c r="R137" i="1" s="1"/>
  <c r="T137" i="1" s="1"/>
  <c r="L139" i="1"/>
  <c r="R139" i="1" s="1"/>
  <c r="T139" i="1" s="1"/>
  <c r="N143" i="1"/>
  <c r="X143" i="1" s="1"/>
  <c r="Z143" i="1" s="1"/>
  <c r="H142" i="1"/>
  <c r="N142" i="1" s="1"/>
  <c r="X142" i="1" s="1"/>
  <c r="Z142" i="1" s="1"/>
  <c r="L147" i="1"/>
  <c r="R147" i="1" s="1"/>
  <c r="T147" i="1" s="1"/>
  <c r="P151" i="1"/>
  <c r="N167" i="1"/>
  <c r="X167" i="1" s="1"/>
  <c r="Z167" i="1" s="1"/>
  <c r="AA164" i="1"/>
  <c r="M177" i="1"/>
  <c r="U177" i="1" s="1"/>
  <c r="W177" i="1" s="1"/>
  <c r="N222" i="1"/>
  <c r="X222" i="1" s="1"/>
  <c r="Z222" i="1" s="1"/>
  <c r="N238" i="1"/>
  <c r="X238" i="1" s="1"/>
  <c r="Z238" i="1" s="1"/>
  <c r="H237" i="1"/>
  <c r="N237" i="1" s="1"/>
  <c r="X237" i="1" s="1"/>
  <c r="Z237" i="1" s="1"/>
  <c r="N242" i="1"/>
  <c r="X242" i="1" s="1"/>
  <c r="Z242" i="1" s="1"/>
  <c r="L242" i="1"/>
  <c r="R242" i="1" s="1"/>
  <c r="T242" i="1" s="1"/>
  <c r="M245" i="1"/>
  <c r="U245" i="1" s="1"/>
  <c r="W245" i="1" s="1"/>
  <c r="M257" i="1"/>
  <c r="U257" i="1" s="1"/>
  <c r="W257" i="1" s="1"/>
  <c r="H278" i="1"/>
  <c r="N278" i="1" s="1"/>
  <c r="X278" i="1" s="1"/>
  <c r="Z278" i="1" s="1"/>
  <c r="AA284" i="1"/>
  <c r="AA274" i="1" s="1"/>
  <c r="O303" i="1"/>
  <c r="Q311" i="1"/>
  <c r="Q310" i="1" s="1"/>
  <c r="N329" i="1"/>
  <c r="X329" i="1" s="1"/>
  <c r="Z329" i="1" s="1"/>
  <c r="H328" i="1"/>
  <c r="O328" i="1"/>
  <c r="L352" i="1"/>
  <c r="R352" i="1" s="1"/>
  <c r="M361" i="1"/>
  <c r="U361" i="1" s="1"/>
  <c r="W361" i="1" s="1"/>
  <c r="N369" i="1"/>
  <c r="X369" i="1" s="1"/>
  <c r="Z369" i="1" s="1"/>
  <c r="L382" i="1"/>
  <c r="R382" i="1" s="1"/>
  <c r="T382" i="1" s="1"/>
  <c r="H387" i="1"/>
  <c r="L399" i="1"/>
  <c r="R399" i="1" s="1"/>
  <c r="T399" i="1" s="1"/>
  <c r="M410" i="1"/>
  <c r="U410" i="1" s="1"/>
  <c r="W410" i="1" s="1"/>
  <c r="N417" i="1"/>
  <c r="X417" i="1" s="1"/>
  <c r="Z417" i="1" s="1"/>
  <c r="O441" i="1"/>
  <c r="M444" i="1"/>
  <c r="U444" i="1" s="1"/>
  <c r="W444" i="1" s="1"/>
  <c r="G441" i="1"/>
  <c r="AA459" i="1"/>
  <c r="L462" i="1"/>
  <c r="R462" i="1" s="1"/>
  <c r="T462" i="1" s="1"/>
  <c r="Q459" i="1"/>
  <c r="K464" i="1"/>
  <c r="AA464" i="1"/>
  <c r="G472" i="1"/>
  <c r="L493" i="1"/>
  <c r="R493" i="1" s="1"/>
  <c r="T493" i="1" s="1"/>
  <c r="J514" i="1"/>
  <c r="H541" i="1"/>
  <c r="N541" i="1" s="1"/>
  <c r="X541" i="1" s="1"/>
  <c r="Z541" i="1" s="1"/>
  <c r="N556" i="1"/>
  <c r="X556" i="1" s="1"/>
  <c r="Z556" i="1" s="1"/>
  <c r="H555" i="1"/>
  <c r="L571" i="1"/>
  <c r="R571" i="1" s="1"/>
  <c r="T571" i="1" s="1"/>
  <c r="F570" i="1"/>
  <c r="L570" i="1" s="1"/>
  <c r="R570" i="1" s="1"/>
  <c r="T570" i="1" s="1"/>
  <c r="G573" i="1"/>
  <c r="M573" i="1" s="1"/>
  <c r="U573" i="1" s="1"/>
  <c r="W573" i="1" s="1"/>
  <c r="M574" i="1"/>
  <c r="U574" i="1" s="1"/>
  <c r="W574" i="1" s="1"/>
  <c r="L721" i="1"/>
  <c r="R721" i="1" s="1"/>
  <c r="T721" i="1" s="1"/>
  <c r="N777" i="1"/>
  <c r="X777" i="1" s="1"/>
  <c r="Z777" i="1" s="1"/>
  <c r="H776" i="1"/>
  <c r="N776" i="1" s="1"/>
  <c r="X776" i="1" s="1"/>
  <c r="Z776" i="1" s="1"/>
  <c r="F800" i="1"/>
  <c r="X867" i="1"/>
  <c r="Z867" i="1" s="1"/>
  <c r="Q864" i="1"/>
  <c r="X864" i="1" s="1"/>
  <c r="Z864" i="1" s="1"/>
  <c r="O915" i="1"/>
  <c r="N920" i="1"/>
  <c r="X920" i="1" s="1"/>
  <c r="Z920" i="1" s="1"/>
  <c r="H919" i="1"/>
  <c r="N919" i="1" s="1"/>
  <c r="X919" i="1" s="1"/>
  <c r="Z919" i="1" s="1"/>
  <c r="F971" i="1"/>
  <c r="L971" i="1" s="1"/>
  <c r="R971" i="1" s="1"/>
  <c r="T971" i="1" s="1"/>
  <c r="L972" i="1"/>
  <c r="R972" i="1" s="1"/>
  <c r="T972" i="1" s="1"/>
  <c r="I1007" i="1"/>
  <c r="L1007" i="1" s="1"/>
  <c r="R1007" i="1" s="1"/>
  <c r="T1007" i="1" s="1"/>
  <c r="L1008" i="1"/>
  <c r="R1008" i="1" s="1"/>
  <c r="T1008" i="1" s="1"/>
  <c r="N1042" i="1"/>
  <c r="X1042" i="1" s="1"/>
  <c r="Z1042" i="1" s="1"/>
  <c r="M1063" i="1"/>
  <c r="U1063" i="1" s="1"/>
  <c r="W1063" i="1" s="1"/>
  <c r="J1062" i="1"/>
  <c r="X1086" i="1"/>
  <c r="Z1086" i="1" s="1"/>
  <c r="Q1085" i="1"/>
  <c r="X1085" i="1" s="1"/>
  <c r="Z1085" i="1" s="1"/>
  <c r="M285" i="1"/>
  <c r="U285" i="1" s="1"/>
  <c r="W285" i="1" s="1"/>
  <c r="J284" i="1"/>
  <c r="M372" i="1"/>
  <c r="U372" i="1" s="1"/>
  <c r="W372" i="1" s="1"/>
  <c r="N420" i="1"/>
  <c r="X420" i="1" s="1"/>
  <c r="Z420" i="1" s="1"/>
  <c r="H419" i="1"/>
  <c r="N419" i="1" s="1"/>
  <c r="X419" i="1" s="1"/>
  <c r="Z419" i="1" s="1"/>
  <c r="P183" i="1"/>
  <c r="P195" i="1"/>
  <c r="P194" i="1" s="1"/>
  <c r="H256" i="1"/>
  <c r="H252" i="1" s="1"/>
  <c r="O256" i="1"/>
  <c r="O252" i="1" s="1"/>
  <c r="L281" i="1"/>
  <c r="R281" i="1" s="1"/>
  <c r="T281" i="1" s="1"/>
  <c r="L291" i="1"/>
  <c r="R291" i="1" s="1"/>
  <c r="T291" i="1" s="1"/>
  <c r="N294" i="1"/>
  <c r="X294" i="1" s="1"/>
  <c r="Z294" i="1" s="1"/>
  <c r="L319" i="1"/>
  <c r="R319" i="1" s="1"/>
  <c r="T319" i="1" s="1"/>
  <c r="U347" i="1"/>
  <c r="W347" i="1" s="1"/>
  <c r="P346" i="1"/>
  <c r="U346" i="1" s="1"/>
  <c r="W346" i="1" s="1"/>
  <c r="I345" i="1"/>
  <c r="I344" i="1" s="1"/>
  <c r="L384" i="1"/>
  <c r="R384" i="1" s="1"/>
  <c r="T384" i="1" s="1"/>
  <c r="G419" i="1"/>
  <c r="M419" i="1" s="1"/>
  <c r="U419" i="1" s="1"/>
  <c r="W419" i="1" s="1"/>
  <c r="J428" i="1"/>
  <c r="G436" i="1"/>
  <c r="K436" i="1"/>
  <c r="P436" i="1"/>
  <c r="H446" i="1"/>
  <c r="N446" i="1" s="1"/>
  <c r="X446" i="1" s="1"/>
  <c r="Z446" i="1" s="1"/>
  <c r="H483" i="1"/>
  <c r="N483" i="1" s="1"/>
  <c r="X483" i="1" s="1"/>
  <c r="Z483" i="1" s="1"/>
  <c r="Q608" i="1"/>
  <c r="L892" i="1"/>
  <c r="R892" i="1" s="1"/>
  <c r="T892" i="1" s="1"/>
  <c r="F891" i="1"/>
  <c r="L891" i="1" s="1"/>
  <c r="R891" i="1" s="1"/>
  <c r="T891" i="1" s="1"/>
  <c r="N903" i="1"/>
  <c r="X903" i="1" s="1"/>
  <c r="Z903" i="1" s="1"/>
  <c r="H902" i="1"/>
  <c r="N902" i="1" s="1"/>
  <c r="X902" i="1" s="1"/>
  <c r="Z902" i="1" s="1"/>
  <c r="R984" i="1"/>
  <c r="T984" i="1" s="1"/>
  <c r="O983" i="1"/>
  <c r="R983" i="1" s="1"/>
  <c r="T983" i="1" s="1"/>
  <c r="L1011" i="1"/>
  <c r="R1011" i="1" s="1"/>
  <c r="T1011" i="1" s="1"/>
  <c r="F1010" i="1"/>
  <c r="L1010" i="1" s="1"/>
  <c r="R1010" i="1" s="1"/>
  <c r="T1010" i="1" s="1"/>
  <c r="M1011" i="1"/>
  <c r="U1011" i="1" s="1"/>
  <c r="W1011" i="1" s="1"/>
  <c r="J1010" i="1"/>
  <c r="M1010" i="1" s="1"/>
  <c r="U1010" i="1" s="1"/>
  <c r="W1010" i="1" s="1"/>
  <c r="N1036" i="1"/>
  <c r="X1036" i="1" s="1"/>
  <c r="Z1036" i="1" s="1"/>
  <c r="K1035" i="1"/>
  <c r="N1035" i="1" s="1"/>
  <c r="X1035" i="1" s="1"/>
  <c r="Z1035" i="1" s="1"/>
  <c r="M1039" i="1"/>
  <c r="U1039" i="1" s="1"/>
  <c r="W1039" i="1" s="1"/>
  <c r="G1038" i="1"/>
  <c r="M1038" i="1" s="1"/>
  <c r="U1038" i="1" s="1"/>
  <c r="W1038" i="1" s="1"/>
  <c r="L1316" i="1"/>
  <c r="R1316" i="1" s="1"/>
  <c r="T1316" i="1" s="1"/>
  <c r="F1315" i="1"/>
  <c r="F1314" i="1" s="1"/>
  <c r="N416" i="1"/>
  <c r="X416" i="1" s="1"/>
  <c r="Z416" i="1" s="1"/>
  <c r="L486" i="1"/>
  <c r="R486" i="1" s="1"/>
  <c r="T486" i="1" s="1"/>
  <c r="N877" i="1"/>
  <c r="X877" i="1" s="1"/>
  <c r="Z877" i="1" s="1"/>
  <c r="H876" i="1"/>
  <c r="N876" i="1" s="1"/>
  <c r="X876" i="1" s="1"/>
  <c r="Z876" i="1" s="1"/>
  <c r="N29" i="1"/>
  <c r="X29" i="1" s="1"/>
  <c r="Z29" i="1" s="1"/>
  <c r="H28" i="1"/>
  <c r="N28" i="1" s="1"/>
  <c r="X28" i="1" s="1"/>
  <c r="Z28" i="1" s="1"/>
  <c r="N32" i="1"/>
  <c r="X32" i="1" s="1"/>
  <c r="Z32" i="1" s="1"/>
  <c r="M36" i="1"/>
  <c r="U36" i="1" s="1"/>
  <c r="W36" i="1" s="1"/>
  <c r="Q34" i="1"/>
  <c r="O34" i="1"/>
  <c r="N39" i="1"/>
  <c r="X39" i="1" s="1"/>
  <c r="Z39" i="1" s="1"/>
  <c r="Q51" i="1"/>
  <c r="L75" i="1"/>
  <c r="R75" i="1" s="1"/>
  <c r="T75" i="1" s="1"/>
  <c r="I86" i="1"/>
  <c r="L86" i="1" s="1"/>
  <c r="R86" i="1" s="1"/>
  <c r="T86" i="1" s="1"/>
  <c r="L98" i="1"/>
  <c r="R98" i="1" s="1"/>
  <c r="T98" i="1" s="1"/>
  <c r="I109" i="1"/>
  <c r="L109" i="1" s="1"/>
  <c r="R109" i="1" s="1"/>
  <c r="T109" i="1" s="1"/>
  <c r="N113" i="1"/>
  <c r="X113" i="1" s="1"/>
  <c r="Z113" i="1" s="1"/>
  <c r="M119" i="1"/>
  <c r="U119" i="1" s="1"/>
  <c r="W119" i="1" s="1"/>
  <c r="N140" i="1"/>
  <c r="X140" i="1" s="1"/>
  <c r="Z140" i="1" s="1"/>
  <c r="H161" i="1"/>
  <c r="N161" i="1" s="1"/>
  <c r="X161" i="1" s="1"/>
  <c r="Z161" i="1" s="1"/>
  <c r="L178" i="1"/>
  <c r="R178" i="1" s="1"/>
  <c r="T178" i="1" s="1"/>
  <c r="I177" i="1"/>
  <c r="L177" i="1" s="1"/>
  <c r="R177" i="1" s="1"/>
  <c r="T177" i="1" s="1"/>
  <c r="H214" i="1"/>
  <c r="AA214" i="1"/>
  <c r="AA210" i="1" s="1"/>
  <c r="L241" i="1"/>
  <c r="R241" i="1" s="1"/>
  <c r="T241" i="1" s="1"/>
  <c r="P240" i="1"/>
  <c r="N244" i="1"/>
  <c r="X244" i="1" s="1"/>
  <c r="Z244" i="1" s="1"/>
  <c r="H248" i="1"/>
  <c r="N248" i="1" s="1"/>
  <c r="X248" i="1" s="1"/>
  <c r="Z248" i="1" s="1"/>
  <c r="N254" i="1"/>
  <c r="X254" i="1" s="1"/>
  <c r="Z254" i="1" s="1"/>
  <c r="F267" i="1"/>
  <c r="L267" i="1" s="1"/>
  <c r="R267" i="1" s="1"/>
  <c r="T267" i="1" s="1"/>
  <c r="M281" i="1"/>
  <c r="U281" i="1" s="1"/>
  <c r="W281" i="1" s="1"/>
  <c r="N314" i="1"/>
  <c r="X314" i="1" s="1"/>
  <c r="Z314" i="1" s="1"/>
  <c r="H311" i="1"/>
  <c r="H310" i="1" s="1"/>
  <c r="G328" i="1"/>
  <c r="N353" i="1"/>
  <c r="X353" i="1" s="1"/>
  <c r="H352" i="1"/>
  <c r="N352" i="1" s="1"/>
  <c r="X352" i="1" s="1"/>
  <c r="N368" i="1"/>
  <c r="X368" i="1" s="1"/>
  <c r="Z368" i="1" s="1"/>
  <c r="L376" i="1"/>
  <c r="R376" i="1" s="1"/>
  <c r="T376" i="1" s="1"/>
  <c r="L385" i="1"/>
  <c r="R385" i="1" s="1"/>
  <c r="T385" i="1" s="1"/>
  <c r="M402" i="1"/>
  <c r="U402" i="1" s="1"/>
  <c r="W402" i="1" s="1"/>
  <c r="G416" i="1"/>
  <c r="M416" i="1" s="1"/>
  <c r="U416" i="1" s="1"/>
  <c r="W416" i="1" s="1"/>
  <c r="G428" i="1"/>
  <c r="J441" i="1"/>
  <c r="Q464" i="1"/>
  <c r="L487" i="1"/>
  <c r="R487" i="1" s="1"/>
  <c r="T487" i="1" s="1"/>
  <c r="K551" i="1"/>
  <c r="K550" i="1" s="1"/>
  <c r="L577" i="1"/>
  <c r="R577" i="1" s="1"/>
  <c r="T577" i="1" s="1"/>
  <c r="F576" i="1"/>
  <c r="L576" i="1" s="1"/>
  <c r="R576" i="1" s="1"/>
  <c r="T576" i="1" s="1"/>
  <c r="G579" i="1"/>
  <c r="M579" i="1" s="1"/>
  <c r="U579" i="1" s="1"/>
  <c r="W579" i="1" s="1"/>
  <c r="M580" i="1"/>
  <c r="U580" i="1" s="1"/>
  <c r="W580" i="1" s="1"/>
  <c r="L598" i="1"/>
  <c r="R598" i="1" s="1"/>
  <c r="T598" i="1" s="1"/>
  <c r="F597" i="1"/>
  <c r="L597" i="1" s="1"/>
  <c r="R597" i="1" s="1"/>
  <c r="T597" i="1" s="1"/>
  <c r="K608" i="1"/>
  <c r="AA608" i="1"/>
  <c r="M626" i="1"/>
  <c r="U626" i="1" s="1"/>
  <c r="W626" i="1" s="1"/>
  <c r="L668" i="1"/>
  <c r="R668" i="1" s="1"/>
  <c r="T668" i="1" s="1"/>
  <c r="N749" i="1"/>
  <c r="X749" i="1" s="1"/>
  <c r="Z749" i="1" s="1"/>
  <c r="F751" i="1"/>
  <c r="L751" i="1" s="1"/>
  <c r="R751" i="1" s="1"/>
  <c r="T751" i="1" s="1"/>
  <c r="L774" i="1"/>
  <c r="R774" i="1" s="1"/>
  <c r="T774" i="1" s="1"/>
  <c r="L781" i="1"/>
  <c r="R781" i="1" s="1"/>
  <c r="T781" i="1" s="1"/>
  <c r="F780" i="1"/>
  <c r="L780" i="1" s="1"/>
  <c r="R780" i="1" s="1"/>
  <c r="T780" i="1" s="1"/>
  <c r="J779" i="1"/>
  <c r="N818" i="1"/>
  <c r="X818" i="1" s="1"/>
  <c r="Z818" i="1" s="1"/>
  <c r="H817" i="1"/>
  <c r="N817" i="1" s="1"/>
  <c r="X817" i="1" s="1"/>
  <c r="Z817" i="1" s="1"/>
  <c r="N934" i="1"/>
  <c r="X934" i="1" s="1"/>
  <c r="Z934" i="1" s="1"/>
  <c r="I958" i="1"/>
  <c r="L958" i="1" s="1"/>
  <c r="R958" i="1" s="1"/>
  <c r="T958" i="1" s="1"/>
  <c r="L959" i="1"/>
  <c r="R959" i="1" s="1"/>
  <c r="T959" i="1" s="1"/>
  <c r="N975" i="1"/>
  <c r="X975" i="1" s="1"/>
  <c r="Z975" i="1" s="1"/>
  <c r="H974" i="1"/>
  <c r="N974" i="1" s="1"/>
  <c r="X974" i="1" s="1"/>
  <c r="Z974" i="1" s="1"/>
  <c r="N977" i="1"/>
  <c r="X977" i="1" s="1"/>
  <c r="Z977" i="1" s="1"/>
  <c r="U984" i="1"/>
  <c r="W984" i="1" s="1"/>
  <c r="P983" i="1"/>
  <c r="U983" i="1" s="1"/>
  <c r="W983" i="1" s="1"/>
  <c r="G1035" i="1"/>
  <c r="M1035" i="1" s="1"/>
  <c r="U1035" i="1" s="1"/>
  <c r="W1035" i="1" s="1"/>
  <c r="K18" i="1"/>
  <c r="L39" i="1"/>
  <c r="R39" i="1" s="1"/>
  <c r="T39" i="1" s="1"/>
  <c r="L47" i="1"/>
  <c r="R47" i="1" s="1"/>
  <c r="T47" i="1" s="1"/>
  <c r="I46" i="1"/>
  <c r="P51" i="1"/>
  <c r="L69" i="1"/>
  <c r="R69" i="1" s="1"/>
  <c r="T69" i="1" s="1"/>
  <c r="L81" i="1"/>
  <c r="R81" i="1" s="1"/>
  <c r="T81" i="1" s="1"/>
  <c r="L104" i="1"/>
  <c r="R104" i="1" s="1"/>
  <c r="T104" i="1" s="1"/>
  <c r="L116" i="1"/>
  <c r="R116" i="1" s="1"/>
  <c r="T116" i="1" s="1"/>
  <c r="N147" i="1"/>
  <c r="X147" i="1" s="1"/>
  <c r="Z147" i="1" s="1"/>
  <c r="M162" i="1"/>
  <c r="U162" i="1" s="1"/>
  <c r="W162" i="1" s="1"/>
  <c r="L165" i="1"/>
  <c r="R165" i="1" s="1"/>
  <c r="T165" i="1" s="1"/>
  <c r="J164" i="1"/>
  <c r="AA172" i="1"/>
  <c r="M181" i="1"/>
  <c r="U181" i="1" s="1"/>
  <c r="W181" i="1" s="1"/>
  <c r="N181" i="1"/>
  <c r="X181" i="1" s="1"/>
  <c r="Z181" i="1" s="1"/>
  <c r="M185" i="1"/>
  <c r="U185" i="1" s="1"/>
  <c r="W185" i="1" s="1"/>
  <c r="Q195" i="1"/>
  <c r="Q194" i="1" s="1"/>
  <c r="N212" i="1"/>
  <c r="X212" i="1" s="1"/>
  <c r="Z212" i="1" s="1"/>
  <c r="L215" i="1"/>
  <c r="R215" i="1" s="1"/>
  <c r="T215" i="1" s="1"/>
  <c r="M215" i="1"/>
  <c r="U215" i="1" s="1"/>
  <c r="W215" i="1" s="1"/>
  <c r="N219" i="1"/>
  <c r="X219" i="1" s="1"/>
  <c r="Z219" i="1" s="1"/>
  <c r="M229" i="1"/>
  <c r="U229" i="1" s="1"/>
  <c r="W229" i="1" s="1"/>
  <c r="N229" i="1"/>
  <c r="X229" i="1" s="1"/>
  <c r="Z229" i="1" s="1"/>
  <c r="L257" i="1"/>
  <c r="R257" i="1" s="1"/>
  <c r="T257" i="1" s="1"/>
  <c r="N259" i="1"/>
  <c r="X259" i="1" s="1"/>
  <c r="Z259" i="1" s="1"/>
  <c r="M261" i="1"/>
  <c r="U261" i="1" s="1"/>
  <c r="W261" i="1" s="1"/>
  <c r="K256" i="1"/>
  <c r="L264" i="1"/>
  <c r="R264" i="1" s="1"/>
  <c r="T264" i="1" s="1"/>
  <c r="L276" i="1"/>
  <c r="R276" i="1" s="1"/>
  <c r="T276" i="1" s="1"/>
  <c r="N282" i="1"/>
  <c r="X282" i="1" s="1"/>
  <c r="Z282" i="1" s="1"/>
  <c r="N295" i="1"/>
  <c r="X295" i="1" s="1"/>
  <c r="Z295" i="1" s="1"/>
  <c r="O298" i="1"/>
  <c r="AA298" i="1"/>
  <c r="I303" i="1"/>
  <c r="O311" i="1"/>
  <c r="O310" i="1" s="1"/>
  <c r="G311" i="1"/>
  <c r="AA311" i="1"/>
  <c r="AA310" i="1" s="1"/>
  <c r="L316" i="1"/>
  <c r="R316" i="1" s="1"/>
  <c r="T316" i="1" s="1"/>
  <c r="L353" i="1"/>
  <c r="R353" i="1" s="1"/>
  <c r="O359" i="1"/>
  <c r="L377" i="1"/>
  <c r="R377" i="1" s="1"/>
  <c r="T377" i="1" s="1"/>
  <c r="M388" i="1"/>
  <c r="U388" i="1" s="1"/>
  <c r="W388" i="1" s="1"/>
  <c r="L391" i="1"/>
  <c r="R391" i="1" s="1"/>
  <c r="T391" i="1" s="1"/>
  <c r="M391" i="1"/>
  <c r="U391" i="1" s="1"/>
  <c r="W391" i="1" s="1"/>
  <c r="N396" i="1"/>
  <c r="X396" i="1" s="1"/>
  <c r="Z396" i="1" s="1"/>
  <c r="M399" i="1"/>
  <c r="U399" i="1" s="1"/>
  <c r="W399" i="1" s="1"/>
  <c r="L417" i="1"/>
  <c r="R417" i="1" s="1"/>
  <c r="T417" i="1" s="1"/>
  <c r="M424" i="1"/>
  <c r="U424" i="1" s="1"/>
  <c r="W424" i="1" s="1"/>
  <c r="K428" i="1"/>
  <c r="K441" i="1"/>
  <c r="AA441" i="1"/>
  <c r="AA435" i="1" s="1"/>
  <c r="L444" i="1"/>
  <c r="R444" i="1" s="1"/>
  <c r="T444" i="1" s="1"/>
  <c r="L447" i="1"/>
  <c r="R447" i="1" s="1"/>
  <c r="T447" i="1" s="1"/>
  <c r="M447" i="1"/>
  <c r="U447" i="1" s="1"/>
  <c r="W447" i="1" s="1"/>
  <c r="M450" i="1"/>
  <c r="U450" i="1" s="1"/>
  <c r="W450" i="1" s="1"/>
  <c r="L452" i="1"/>
  <c r="R452" i="1" s="1"/>
  <c r="T452" i="1" s="1"/>
  <c r="L453" i="1"/>
  <c r="R453" i="1" s="1"/>
  <c r="T453" i="1" s="1"/>
  <c r="I459" i="1"/>
  <c r="O464" i="1"/>
  <c r="O472" i="1"/>
  <c r="L481" i="1"/>
  <c r="R481" i="1" s="1"/>
  <c r="T481" i="1" s="1"/>
  <c r="M489" i="1"/>
  <c r="U489" i="1" s="1"/>
  <c r="W489" i="1" s="1"/>
  <c r="M493" i="1"/>
  <c r="U493" i="1" s="1"/>
  <c r="W493" i="1" s="1"/>
  <c r="P492" i="1"/>
  <c r="L501" i="1"/>
  <c r="R501" i="1" s="1"/>
  <c r="T501" i="1" s="1"/>
  <c r="M520" i="1"/>
  <c r="U520" i="1" s="1"/>
  <c r="W520" i="1" s="1"/>
  <c r="L539" i="1"/>
  <c r="R539" i="1" s="1"/>
  <c r="T539" i="1" s="1"/>
  <c r="F538" i="1"/>
  <c r="L538" i="1" s="1"/>
  <c r="R538" i="1" s="1"/>
  <c r="T538" i="1" s="1"/>
  <c r="M583" i="1"/>
  <c r="U583" i="1" s="1"/>
  <c r="W583" i="1" s="1"/>
  <c r="P582" i="1"/>
  <c r="J592" i="1"/>
  <c r="Q592" i="1"/>
  <c r="M598" i="1"/>
  <c r="U598" i="1" s="1"/>
  <c r="W598" i="1" s="1"/>
  <c r="F608" i="1"/>
  <c r="L616" i="1"/>
  <c r="R616" i="1" s="1"/>
  <c r="T616" i="1" s="1"/>
  <c r="L619" i="1"/>
  <c r="R619" i="1" s="1"/>
  <c r="T619" i="1" s="1"/>
  <c r="F633" i="1"/>
  <c r="X636" i="1"/>
  <c r="Z636" i="1" s="1"/>
  <c r="N658" i="1"/>
  <c r="X658" i="1" s="1"/>
  <c r="Z658" i="1" s="1"/>
  <c r="N698" i="1"/>
  <c r="X698" i="1" s="1"/>
  <c r="Z698" i="1" s="1"/>
  <c r="Q697" i="1"/>
  <c r="AA706" i="1"/>
  <c r="M734" i="1"/>
  <c r="U734" i="1" s="1"/>
  <c r="W734" i="1" s="1"/>
  <c r="G733" i="1"/>
  <c r="I733" i="1"/>
  <c r="K746" i="1"/>
  <c r="M784" i="1"/>
  <c r="U784" i="1" s="1"/>
  <c r="W784" i="1" s="1"/>
  <c r="AA799" i="1"/>
  <c r="AA794" i="1" s="1"/>
  <c r="F803" i="1"/>
  <c r="L803" i="1" s="1"/>
  <c r="R803" i="1" s="1"/>
  <c r="T803" i="1" s="1"/>
  <c r="M941" i="1"/>
  <c r="U941" i="1" s="1"/>
  <c r="W941" i="1" s="1"/>
  <c r="J940" i="1"/>
  <c r="M940" i="1" s="1"/>
  <c r="U940" i="1" s="1"/>
  <c r="W940" i="1" s="1"/>
  <c r="N962" i="1"/>
  <c r="X962" i="1" s="1"/>
  <c r="Z962" i="1" s="1"/>
  <c r="N1038" i="1"/>
  <c r="X1038" i="1" s="1"/>
  <c r="Z1038" i="1" s="1"/>
  <c r="L1052" i="1"/>
  <c r="R1052" i="1" s="1"/>
  <c r="T1052" i="1" s="1"/>
  <c r="J1076" i="1"/>
  <c r="J1075" i="1" s="1"/>
  <c r="Q472" i="1"/>
  <c r="M495" i="1"/>
  <c r="U495" i="1" s="1"/>
  <c r="W495" i="1" s="1"/>
  <c r="O514" i="1"/>
  <c r="N535" i="1"/>
  <c r="X535" i="1" s="1"/>
  <c r="Z535" i="1" s="1"/>
  <c r="K531" i="1"/>
  <c r="K530" i="1" s="1"/>
  <c r="Q582" i="1"/>
  <c r="H592" i="1"/>
  <c r="L618" i="1"/>
  <c r="R618" i="1" s="1"/>
  <c r="T618" i="1" s="1"/>
  <c r="J633" i="1"/>
  <c r="O647" i="1"/>
  <c r="L660" i="1"/>
  <c r="R660" i="1" s="1"/>
  <c r="T660" i="1" s="1"/>
  <c r="K665" i="1"/>
  <c r="I676" i="1"/>
  <c r="L688" i="1"/>
  <c r="R688" i="1" s="1"/>
  <c r="T688" i="1" s="1"/>
  <c r="F687" i="1"/>
  <c r="L687" i="1" s="1"/>
  <c r="R687" i="1" s="1"/>
  <c r="T687" i="1" s="1"/>
  <c r="N722" i="1"/>
  <c r="X722" i="1" s="1"/>
  <c r="Z722" i="1" s="1"/>
  <c r="H721" i="1"/>
  <c r="N721" i="1" s="1"/>
  <c r="X721" i="1" s="1"/>
  <c r="Z721" i="1" s="1"/>
  <c r="M769" i="1"/>
  <c r="U769" i="1" s="1"/>
  <c r="W769" i="1" s="1"/>
  <c r="L777" i="1"/>
  <c r="R777" i="1" s="1"/>
  <c r="T777" i="1" s="1"/>
  <c r="F776" i="1"/>
  <c r="L776" i="1" s="1"/>
  <c r="R776" i="1" s="1"/>
  <c r="T776" i="1" s="1"/>
  <c r="N780" i="1"/>
  <c r="X780" i="1" s="1"/>
  <c r="Z780" i="1" s="1"/>
  <c r="P779" i="1"/>
  <c r="K779" i="1"/>
  <c r="F788" i="1"/>
  <c r="Q799" i="1"/>
  <c r="Q794" i="1" s="1"/>
  <c r="Q846" i="1"/>
  <c r="X846" i="1" s="1"/>
  <c r="Z846" i="1" s="1"/>
  <c r="X849" i="1"/>
  <c r="Z849" i="1" s="1"/>
  <c r="U867" i="1"/>
  <c r="W867" i="1" s="1"/>
  <c r="P864" i="1"/>
  <c r="U864" i="1" s="1"/>
  <c r="W864" i="1" s="1"/>
  <c r="N895" i="1"/>
  <c r="X895" i="1" s="1"/>
  <c r="Z895" i="1" s="1"/>
  <c r="H894" i="1"/>
  <c r="N894" i="1" s="1"/>
  <c r="X894" i="1" s="1"/>
  <c r="Z894" i="1" s="1"/>
  <c r="N1011" i="1"/>
  <c r="X1011" i="1" s="1"/>
  <c r="Z1011" i="1" s="1"/>
  <c r="H1010" i="1"/>
  <c r="N1010" i="1" s="1"/>
  <c r="X1010" i="1" s="1"/>
  <c r="Z1010" i="1" s="1"/>
  <c r="N1205" i="1"/>
  <c r="X1205" i="1" s="1"/>
  <c r="Z1205" i="1" s="1"/>
  <c r="H1204" i="1"/>
  <c r="N1204" i="1" s="1"/>
  <c r="X1204" i="1" s="1"/>
  <c r="Z1204" i="1" s="1"/>
  <c r="M1343" i="1"/>
  <c r="U1343" i="1" s="1"/>
  <c r="W1343" i="1" s="1"/>
  <c r="J1342" i="1"/>
  <c r="M1342" i="1" s="1"/>
  <c r="U1342" i="1" s="1"/>
  <c r="W1342" i="1" s="1"/>
  <c r="L1448" i="1"/>
  <c r="R1448" i="1" s="1"/>
  <c r="T1448" i="1" s="1"/>
  <c r="F1447" i="1"/>
  <c r="L1447" i="1" s="1"/>
  <c r="R1447" i="1" s="1"/>
  <c r="T1447" i="1" s="1"/>
  <c r="M1542" i="1"/>
  <c r="U1542" i="1" s="1"/>
  <c r="W1542" i="1" s="1"/>
  <c r="G1541" i="1"/>
  <c r="O508" i="1"/>
  <c r="F519" i="1"/>
  <c r="K519" i="1"/>
  <c r="AA519" i="1"/>
  <c r="N536" i="1"/>
  <c r="X536" i="1" s="1"/>
  <c r="Z536" i="1" s="1"/>
  <c r="N574" i="1"/>
  <c r="X574" i="1" s="1"/>
  <c r="Z574" i="1" s="1"/>
  <c r="N580" i="1"/>
  <c r="X580" i="1" s="1"/>
  <c r="Z580" i="1" s="1"/>
  <c r="M585" i="1"/>
  <c r="U585" i="1" s="1"/>
  <c r="W585" i="1" s="1"/>
  <c r="J582" i="1"/>
  <c r="M593" i="1"/>
  <c r="U593" i="1" s="1"/>
  <c r="W593" i="1" s="1"/>
  <c r="M601" i="1"/>
  <c r="U601" i="1" s="1"/>
  <c r="W601" i="1" s="1"/>
  <c r="N601" i="1"/>
  <c r="X601" i="1" s="1"/>
  <c r="Z601" i="1" s="1"/>
  <c r="N603" i="1"/>
  <c r="X603" i="1" s="1"/>
  <c r="Z603" i="1" s="1"/>
  <c r="H608" i="1"/>
  <c r="N609" i="1"/>
  <c r="X609" i="1" s="1"/>
  <c r="Z609" i="1" s="1"/>
  <c r="L611" i="1"/>
  <c r="R611" i="1" s="1"/>
  <c r="T611" i="1" s="1"/>
  <c r="N619" i="1"/>
  <c r="X619" i="1" s="1"/>
  <c r="Z619" i="1" s="1"/>
  <c r="J625" i="1"/>
  <c r="Q625" i="1"/>
  <c r="M648" i="1"/>
  <c r="U648" i="1" s="1"/>
  <c r="W648" i="1" s="1"/>
  <c r="I647" i="1"/>
  <c r="AA647" i="1"/>
  <c r="H647" i="1"/>
  <c r="J655" i="1"/>
  <c r="L661" i="1"/>
  <c r="R661" i="1" s="1"/>
  <c r="T661" i="1" s="1"/>
  <c r="M677" i="1"/>
  <c r="U677" i="1" s="1"/>
  <c r="W677" i="1" s="1"/>
  <c r="K697" i="1"/>
  <c r="M715" i="1"/>
  <c r="U715" i="1" s="1"/>
  <c r="W715" i="1" s="1"/>
  <c r="H738" i="1"/>
  <c r="Q738" i="1"/>
  <c r="N752" i="1"/>
  <c r="X752" i="1" s="1"/>
  <c r="Z752" i="1" s="1"/>
  <c r="H751" i="1"/>
  <c r="N751" i="1" s="1"/>
  <c r="X751" i="1" s="1"/>
  <c r="Z751" i="1" s="1"/>
  <c r="O758" i="1"/>
  <c r="O757" i="1" s="1"/>
  <c r="N761" i="1"/>
  <c r="X761" i="1" s="1"/>
  <c r="Z761" i="1" s="1"/>
  <c r="M785" i="1"/>
  <c r="U785" i="1" s="1"/>
  <c r="W785" i="1" s="1"/>
  <c r="AA779" i="1"/>
  <c r="N789" i="1"/>
  <c r="X789" i="1" s="1"/>
  <c r="Z789" i="1" s="1"/>
  <c r="K788" i="1"/>
  <c r="K787" i="1" s="1"/>
  <c r="X797" i="1"/>
  <c r="Z797" i="1" s="1"/>
  <c r="L821" i="1"/>
  <c r="R821" i="1" s="1"/>
  <c r="T821" i="1" s="1"/>
  <c r="L835" i="1"/>
  <c r="R835" i="1" s="1"/>
  <c r="T835" i="1" s="1"/>
  <c r="L888" i="1"/>
  <c r="R888" i="1" s="1"/>
  <c r="T888" i="1" s="1"/>
  <c r="I897" i="1"/>
  <c r="K897" i="1"/>
  <c r="L917" i="1"/>
  <c r="R917" i="1" s="1"/>
  <c r="T917" i="1" s="1"/>
  <c r="F916" i="1"/>
  <c r="L916" i="1" s="1"/>
  <c r="R916" i="1" s="1"/>
  <c r="T916" i="1" s="1"/>
  <c r="J929" i="1"/>
  <c r="N946" i="1"/>
  <c r="X946" i="1" s="1"/>
  <c r="Z946" i="1" s="1"/>
  <c r="I992" i="1"/>
  <c r="K1002" i="1"/>
  <c r="K1001" i="1" s="1"/>
  <c r="N1024" i="1"/>
  <c r="X1024" i="1" s="1"/>
  <c r="Z1024" i="1" s="1"/>
  <c r="H1023" i="1"/>
  <c r="N1023" i="1" s="1"/>
  <c r="X1023" i="1" s="1"/>
  <c r="Z1023" i="1" s="1"/>
  <c r="L1096" i="1"/>
  <c r="R1096" i="1" s="1"/>
  <c r="T1096" i="1" s="1"/>
  <c r="F1095" i="1"/>
  <c r="L1095" i="1" s="1"/>
  <c r="R1095" i="1" s="1"/>
  <c r="T1095" i="1" s="1"/>
  <c r="L1138" i="1"/>
  <c r="R1138" i="1" s="1"/>
  <c r="T1138" i="1" s="1"/>
  <c r="F1135" i="1"/>
  <c r="L1135" i="1" s="1"/>
  <c r="M1161" i="1"/>
  <c r="U1161" i="1" s="1"/>
  <c r="W1161" i="1" s="1"/>
  <c r="N1220" i="1"/>
  <c r="X1220" i="1" s="1"/>
  <c r="Z1220" i="1" s="1"/>
  <c r="K1219" i="1"/>
  <c r="N1219" i="1" s="1"/>
  <c r="X1219" i="1" s="1"/>
  <c r="Z1219" i="1" s="1"/>
  <c r="F1272" i="1"/>
  <c r="L1272" i="1" s="1"/>
  <c r="R1272" i="1" s="1"/>
  <c r="T1272" i="1" s="1"/>
  <c r="L1273" i="1"/>
  <c r="R1273" i="1" s="1"/>
  <c r="T1273" i="1" s="1"/>
  <c r="L1322" i="1"/>
  <c r="R1322" i="1" s="1"/>
  <c r="T1322" i="1" s="1"/>
  <c r="F1321" i="1"/>
  <c r="L1321" i="1" s="1"/>
  <c r="R1321" i="1" s="1"/>
  <c r="T1321" i="1" s="1"/>
  <c r="L1333" i="1"/>
  <c r="R1333" i="1" s="1"/>
  <c r="T1333" i="1" s="1"/>
  <c r="F1332" i="1"/>
  <c r="L1332" i="1" s="1"/>
  <c r="R1332" i="1" s="1"/>
  <c r="T1332" i="1" s="1"/>
  <c r="N1346" i="1"/>
  <c r="X1346" i="1" s="1"/>
  <c r="Z1346" i="1" s="1"/>
  <c r="M1350" i="1"/>
  <c r="U1350" i="1" s="1"/>
  <c r="W1350" i="1" s="1"/>
  <c r="J1349" i="1"/>
  <c r="M1349" i="1" s="1"/>
  <c r="U1349" i="1" s="1"/>
  <c r="W1349" i="1" s="1"/>
  <c r="L1518" i="1"/>
  <c r="R1518" i="1" s="1"/>
  <c r="T1518" i="1" s="1"/>
  <c r="F1517" i="1"/>
  <c r="N685" i="1"/>
  <c r="X685" i="1" s="1"/>
  <c r="Z685" i="1" s="1"/>
  <c r="M690" i="1"/>
  <c r="U690" i="1" s="1"/>
  <c r="W690" i="1" s="1"/>
  <c r="N690" i="1"/>
  <c r="X690" i="1" s="1"/>
  <c r="Z690" i="1" s="1"/>
  <c r="M691" i="1"/>
  <c r="U691" i="1" s="1"/>
  <c r="W691" i="1" s="1"/>
  <c r="N691" i="1"/>
  <c r="X691" i="1" s="1"/>
  <c r="Z691" i="1" s="1"/>
  <c r="AA697" i="1"/>
  <c r="O697" i="1"/>
  <c r="I706" i="1"/>
  <c r="P706" i="1"/>
  <c r="M716" i="1"/>
  <c r="U716" i="1" s="1"/>
  <c r="W716" i="1" s="1"/>
  <c r="K728" i="1"/>
  <c r="N736" i="1"/>
  <c r="X736" i="1" s="1"/>
  <c r="Z736" i="1" s="1"/>
  <c r="P738" i="1"/>
  <c r="H746" i="1"/>
  <c r="L749" i="1"/>
  <c r="R749" i="1" s="1"/>
  <c r="T749" i="1" s="1"/>
  <c r="Q746" i="1"/>
  <c r="Q745" i="1" s="1"/>
  <c r="M759" i="1"/>
  <c r="U759" i="1" s="1"/>
  <c r="W759" i="1" s="1"/>
  <c r="K758" i="1"/>
  <c r="K757" i="1" s="1"/>
  <c r="L767" i="1"/>
  <c r="R767" i="1" s="1"/>
  <c r="T767" i="1" s="1"/>
  <c r="N769" i="1"/>
  <c r="X769" i="1" s="1"/>
  <c r="Z769" i="1" s="1"/>
  <c r="P766" i="1"/>
  <c r="P765" i="1" s="1"/>
  <c r="N781" i="1"/>
  <c r="X781" i="1" s="1"/>
  <c r="Z781" i="1" s="1"/>
  <c r="O779" i="1"/>
  <c r="P799" i="1"/>
  <c r="P794" i="1" s="1"/>
  <c r="M809" i="1"/>
  <c r="U809" i="1" s="1"/>
  <c r="W809" i="1" s="1"/>
  <c r="P813" i="1"/>
  <c r="M824" i="1"/>
  <c r="U824" i="1" s="1"/>
  <c r="W824" i="1" s="1"/>
  <c r="N829" i="1"/>
  <c r="X829" i="1" s="1"/>
  <c r="Z829" i="1" s="1"/>
  <c r="M832" i="1"/>
  <c r="U832" i="1" s="1"/>
  <c r="W832" i="1" s="1"/>
  <c r="N834" i="1"/>
  <c r="X834" i="1" s="1"/>
  <c r="Z834" i="1" s="1"/>
  <c r="M844" i="1"/>
  <c r="U844" i="1" s="1"/>
  <c r="W844" i="1" s="1"/>
  <c r="G881" i="1"/>
  <c r="G880" i="1" s="1"/>
  <c r="N882" i="1"/>
  <c r="X882" i="1" s="1"/>
  <c r="Z882" i="1" s="1"/>
  <c r="N889" i="1"/>
  <c r="X889" i="1" s="1"/>
  <c r="Z889" i="1" s="1"/>
  <c r="L900" i="1"/>
  <c r="R900" i="1" s="1"/>
  <c r="T900" i="1" s="1"/>
  <c r="Q897" i="1"/>
  <c r="P908" i="1"/>
  <c r="N913" i="1"/>
  <c r="X913" i="1" s="1"/>
  <c r="Z913" i="1" s="1"/>
  <c r="P929" i="1"/>
  <c r="N935" i="1"/>
  <c r="X935" i="1" s="1"/>
  <c r="Z935" i="1" s="1"/>
  <c r="L962" i="1"/>
  <c r="R962" i="1" s="1"/>
  <c r="T962" i="1" s="1"/>
  <c r="M962" i="1"/>
  <c r="U962" i="1" s="1"/>
  <c r="W962" i="1" s="1"/>
  <c r="K964" i="1"/>
  <c r="N969" i="1"/>
  <c r="X969" i="1" s="1"/>
  <c r="Z969" i="1" s="1"/>
  <c r="N981" i="1"/>
  <c r="X981" i="1" s="1"/>
  <c r="Z981" i="1" s="1"/>
  <c r="Q987" i="1"/>
  <c r="N993" i="1"/>
  <c r="X993" i="1" s="1"/>
  <c r="Z993" i="1" s="1"/>
  <c r="M995" i="1"/>
  <c r="U995" i="1" s="1"/>
  <c r="W995" i="1" s="1"/>
  <c r="K992" i="1"/>
  <c r="Q992" i="1"/>
  <c r="N1005" i="1"/>
  <c r="X1005" i="1" s="1"/>
  <c r="Z1005" i="1" s="1"/>
  <c r="Q1041" i="1"/>
  <c r="Q1034" i="1" s="1"/>
  <c r="L1059" i="1"/>
  <c r="R1059" i="1" s="1"/>
  <c r="T1059" i="1" s="1"/>
  <c r="M1082" i="1"/>
  <c r="U1082" i="1" s="1"/>
  <c r="W1082" i="1" s="1"/>
  <c r="O1164" i="1"/>
  <c r="M1199" i="1"/>
  <c r="U1199" i="1" s="1"/>
  <c r="W1199" i="1" s="1"/>
  <c r="J1198" i="1"/>
  <c r="M1198" i="1" s="1"/>
  <c r="U1198" i="1" s="1"/>
  <c r="W1198" i="1" s="1"/>
  <c r="Q1194" i="1"/>
  <c r="N1201" i="1"/>
  <c r="X1201" i="1" s="1"/>
  <c r="Z1201" i="1" s="1"/>
  <c r="O1194" i="1"/>
  <c r="H1229" i="1"/>
  <c r="O1229" i="1"/>
  <c r="O1228" i="1" s="1"/>
  <c r="G1240" i="1"/>
  <c r="F1265" i="1"/>
  <c r="J1265" i="1"/>
  <c r="Q1315" i="1"/>
  <c r="Q1314" i="1" s="1"/>
  <c r="H1361" i="1"/>
  <c r="M1499" i="1"/>
  <c r="U1499" i="1" s="1"/>
  <c r="W1499" i="1" s="1"/>
  <c r="G1498" i="1"/>
  <c r="M1498" i="1" s="1"/>
  <c r="U1498" i="1" s="1"/>
  <c r="W1498" i="1" s="1"/>
  <c r="L1003" i="1"/>
  <c r="R1003" i="1" s="1"/>
  <c r="T1003" i="1" s="1"/>
  <c r="I1002" i="1"/>
  <c r="Q1017" i="1"/>
  <c r="Q1016" i="1" s="1"/>
  <c r="N1025" i="1"/>
  <c r="X1025" i="1" s="1"/>
  <c r="Z1025" i="1" s="1"/>
  <c r="N1026" i="1"/>
  <c r="X1026" i="1" s="1"/>
  <c r="Z1026" i="1" s="1"/>
  <c r="M1044" i="1"/>
  <c r="U1044" i="1" s="1"/>
  <c r="W1044" i="1" s="1"/>
  <c r="O1062" i="1"/>
  <c r="L1068" i="1"/>
  <c r="R1068" i="1" s="1"/>
  <c r="T1068" i="1" s="1"/>
  <c r="N1070" i="1"/>
  <c r="X1070" i="1" s="1"/>
  <c r="Z1070" i="1" s="1"/>
  <c r="O1067" i="1"/>
  <c r="AA1067" i="1"/>
  <c r="F1116" i="1"/>
  <c r="L1116" i="1" s="1"/>
  <c r="R1116" i="1" s="1"/>
  <c r="T1116" i="1" s="1"/>
  <c r="M1126" i="1"/>
  <c r="U1126" i="1" s="1"/>
  <c r="W1126" i="1" s="1"/>
  <c r="H1132" i="1"/>
  <c r="N1132" i="1" s="1"/>
  <c r="X1132" i="1" s="1"/>
  <c r="Z1132" i="1" s="1"/>
  <c r="L1143" i="1"/>
  <c r="R1143" i="1" s="1"/>
  <c r="T1143" i="1" s="1"/>
  <c r="M1143" i="1"/>
  <c r="U1143" i="1" s="1"/>
  <c r="W1143" i="1" s="1"/>
  <c r="Q1142" i="1"/>
  <c r="P1142" i="1"/>
  <c r="N1147" i="1"/>
  <c r="X1147" i="1" s="1"/>
  <c r="Z1147" i="1" s="1"/>
  <c r="AA1149" i="1"/>
  <c r="M1155" i="1"/>
  <c r="U1155" i="1" s="1"/>
  <c r="W1155" i="1" s="1"/>
  <c r="N1162" i="1"/>
  <c r="X1162" i="1" s="1"/>
  <c r="Z1162" i="1" s="1"/>
  <c r="H1185" i="1"/>
  <c r="N1185" i="1" s="1"/>
  <c r="X1185" i="1" s="1"/>
  <c r="Z1185" i="1" s="1"/>
  <c r="M1186" i="1"/>
  <c r="U1186" i="1" s="1"/>
  <c r="W1186" i="1" s="1"/>
  <c r="L1189" i="1"/>
  <c r="R1189" i="1" s="1"/>
  <c r="T1189" i="1" s="1"/>
  <c r="M1191" i="1"/>
  <c r="U1191" i="1" s="1"/>
  <c r="W1191" i="1" s="1"/>
  <c r="M1192" i="1"/>
  <c r="U1192" i="1" s="1"/>
  <c r="W1192" i="1" s="1"/>
  <c r="P1208" i="1"/>
  <c r="P1207" i="1" s="1"/>
  <c r="N1211" i="1"/>
  <c r="X1211" i="1" s="1"/>
  <c r="Z1211" i="1" s="1"/>
  <c r="O1208" i="1"/>
  <c r="O1207" i="1" s="1"/>
  <c r="N1241" i="1"/>
  <c r="X1241" i="1" s="1"/>
  <c r="Z1241" i="1" s="1"/>
  <c r="O1240" i="1"/>
  <c r="O1239" i="1" s="1"/>
  <c r="M1243" i="1"/>
  <c r="U1243" i="1" s="1"/>
  <c r="W1243" i="1" s="1"/>
  <c r="N1245" i="1"/>
  <c r="X1245" i="1" s="1"/>
  <c r="Z1245" i="1" s="1"/>
  <c r="G1247" i="1"/>
  <c r="M1247" i="1" s="1"/>
  <c r="U1247" i="1" s="1"/>
  <c r="W1247" i="1" s="1"/>
  <c r="N1251" i="1"/>
  <c r="X1251" i="1" s="1"/>
  <c r="Z1251" i="1" s="1"/>
  <c r="AA1254" i="1"/>
  <c r="AA1253" i="1" s="1"/>
  <c r="N1257" i="1"/>
  <c r="X1257" i="1" s="1"/>
  <c r="Z1257" i="1" s="1"/>
  <c r="L1262" i="1"/>
  <c r="R1262" i="1" s="1"/>
  <c r="T1262" i="1" s="1"/>
  <c r="M1266" i="1"/>
  <c r="U1266" i="1" s="1"/>
  <c r="W1266" i="1" s="1"/>
  <c r="P1278" i="1"/>
  <c r="O1315" i="1"/>
  <c r="O1314" i="1" s="1"/>
  <c r="M1322" i="1"/>
  <c r="U1322" i="1" s="1"/>
  <c r="W1322" i="1" s="1"/>
  <c r="M1338" i="1"/>
  <c r="U1338" i="1" s="1"/>
  <c r="W1338" i="1" s="1"/>
  <c r="AA1337" i="1"/>
  <c r="AA1336" i="1" s="1"/>
  <c r="AA1361" i="1"/>
  <c r="J1384" i="1"/>
  <c r="M1394" i="1"/>
  <c r="U1394" i="1" s="1"/>
  <c r="W1394" i="1" s="1"/>
  <c r="J1528" i="1"/>
  <c r="M1529" i="1"/>
  <c r="U1529" i="1" s="1"/>
  <c r="W1529" i="1" s="1"/>
  <c r="F1545" i="1"/>
  <c r="F1544" i="1" s="1"/>
  <c r="L1546" i="1"/>
  <c r="R1546" i="1" s="1"/>
  <c r="T1546" i="1" s="1"/>
  <c r="J1545" i="1"/>
  <c r="J1544" i="1" s="1"/>
  <c r="L1578" i="1"/>
  <c r="R1578" i="1" s="1"/>
  <c r="T1578" i="1" s="1"/>
  <c r="L1579" i="1"/>
  <c r="R1579" i="1" s="1"/>
  <c r="T1579" i="1" s="1"/>
  <c r="L1580" i="1"/>
  <c r="R1580" i="1" s="1"/>
  <c r="T1580" i="1" s="1"/>
  <c r="S1345" i="1"/>
  <c r="P1017" i="1"/>
  <c r="P1016" i="1" s="1"/>
  <c r="O1041" i="1"/>
  <c r="O1034" i="1" s="1"/>
  <c r="K1041" i="1"/>
  <c r="M1054" i="1"/>
  <c r="U1054" i="1" s="1"/>
  <c r="W1054" i="1" s="1"/>
  <c r="AA1062" i="1"/>
  <c r="J1067" i="1"/>
  <c r="Q1067" i="1"/>
  <c r="I1076" i="1"/>
  <c r="I1075" i="1" s="1"/>
  <c r="AA1135" i="1"/>
  <c r="AA1131" i="1" s="1"/>
  <c r="G1142" i="1"/>
  <c r="R1145" i="1"/>
  <c r="T1145" i="1" s="1"/>
  <c r="I1142" i="1"/>
  <c r="P1149" i="1"/>
  <c r="P1181" i="1"/>
  <c r="G1194" i="1"/>
  <c r="N1198" i="1"/>
  <c r="X1198" i="1" s="1"/>
  <c r="Z1198" i="1" s="1"/>
  <c r="M1205" i="1"/>
  <c r="U1205" i="1" s="1"/>
  <c r="W1205" i="1" s="1"/>
  <c r="I1208" i="1"/>
  <c r="I1207" i="1" s="1"/>
  <c r="M1232" i="1"/>
  <c r="U1232" i="1" s="1"/>
  <c r="W1232" i="1" s="1"/>
  <c r="M1259" i="1"/>
  <c r="U1259" i="1" s="1"/>
  <c r="W1259" i="1" s="1"/>
  <c r="F1278" i="1"/>
  <c r="J1278" i="1"/>
  <c r="H1287" i="1"/>
  <c r="O1287" i="1"/>
  <c r="H1292" i="1"/>
  <c r="O1305" i="1"/>
  <c r="AA1327" i="1"/>
  <c r="AA1320" i="1" s="1"/>
  <c r="M1357" i="1"/>
  <c r="U1357" i="1" s="1"/>
  <c r="W1357" i="1" s="1"/>
  <c r="P1361" i="1"/>
  <c r="O1370" i="1"/>
  <c r="O1369" i="1" s="1"/>
  <c r="N1404" i="1"/>
  <c r="X1404" i="1" s="1"/>
  <c r="Z1404" i="1" s="1"/>
  <c r="K1403" i="1"/>
  <c r="L1423" i="1"/>
  <c r="R1423" i="1" s="1"/>
  <c r="T1423" i="1" s="1"/>
  <c r="G1510" i="1"/>
  <c r="G1131" i="1"/>
  <c r="Q1149" i="1"/>
  <c r="L1155" i="1"/>
  <c r="AA1229" i="1"/>
  <c r="AA1228" i="1" s="1"/>
  <c r="J1240" i="1"/>
  <c r="J1239" i="1" s="1"/>
  <c r="M1255" i="1"/>
  <c r="U1255" i="1" s="1"/>
  <c r="W1255" i="1" s="1"/>
  <c r="Q1265" i="1"/>
  <c r="K1440" i="1"/>
  <c r="F1453" i="1"/>
  <c r="L1453" i="1" s="1"/>
  <c r="R1453" i="1" s="1"/>
  <c r="T1453" i="1" s="1"/>
  <c r="L1454" i="1"/>
  <c r="R1454" i="1" s="1"/>
  <c r="T1454" i="1" s="1"/>
  <c r="G1465" i="1"/>
  <c r="M1465" i="1" s="1"/>
  <c r="U1465" i="1" s="1"/>
  <c r="W1465" i="1" s="1"/>
  <c r="M1466" i="1"/>
  <c r="U1466" i="1" s="1"/>
  <c r="W1466" i="1" s="1"/>
  <c r="H1532" i="1"/>
  <c r="H1531" i="1" s="1"/>
  <c r="N1537" i="1"/>
  <c r="X1537" i="1" s="1"/>
  <c r="Z1537" i="1" s="1"/>
  <c r="M1371" i="1"/>
  <c r="U1371" i="1" s="1"/>
  <c r="W1371" i="1" s="1"/>
  <c r="K1370" i="1"/>
  <c r="K1369" i="1" s="1"/>
  <c r="I1370" i="1"/>
  <c r="I1369" i="1" s="1"/>
  <c r="L1377" i="1"/>
  <c r="R1377" i="1" s="1"/>
  <c r="T1377" i="1" s="1"/>
  <c r="Q1376" i="1"/>
  <c r="Q1375" i="1" s="1"/>
  <c r="I1376" i="1"/>
  <c r="I1375" i="1" s="1"/>
  <c r="K1384" i="1"/>
  <c r="P1384" i="1"/>
  <c r="N1389" i="1"/>
  <c r="X1389" i="1" s="1"/>
  <c r="Z1389" i="1" s="1"/>
  <c r="N1394" i="1"/>
  <c r="X1394" i="1" s="1"/>
  <c r="Z1394" i="1" s="1"/>
  <c r="M1426" i="1"/>
  <c r="U1426" i="1" s="1"/>
  <c r="W1426" i="1" s="1"/>
  <c r="P1440" i="1"/>
  <c r="N1445" i="1"/>
  <c r="X1445" i="1" s="1"/>
  <c r="Z1445" i="1" s="1"/>
  <c r="M1448" i="1"/>
  <c r="U1448" i="1" s="1"/>
  <c r="W1448" i="1" s="1"/>
  <c r="L1451" i="1"/>
  <c r="R1451" i="1" s="1"/>
  <c r="T1451" i="1" s="1"/>
  <c r="L1469" i="1"/>
  <c r="R1469" i="1" s="1"/>
  <c r="T1469" i="1" s="1"/>
  <c r="N1475" i="1"/>
  <c r="X1475" i="1" s="1"/>
  <c r="Z1475" i="1" s="1"/>
  <c r="P1480" i="1"/>
  <c r="L1502" i="1"/>
  <c r="R1502" i="1" s="1"/>
  <c r="T1502" i="1" s="1"/>
  <c r="N1505" i="1"/>
  <c r="X1505" i="1" s="1"/>
  <c r="Z1505" i="1" s="1"/>
  <c r="N1513" i="1"/>
  <c r="X1513" i="1" s="1"/>
  <c r="Z1513" i="1" s="1"/>
  <c r="M1522" i="1"/>
  <c r="U1522" i="1" s="1"/>
  <c r="W1522" i="1" s="1"/>
  <c r="P1532" i="1"/>
  <c r="P1531" i="1" s="1"/>
  <c r="P1526" i="1" s="1"/>
  <c r="N1564" i="1"/>
  <c r="X1564" i="1" s="1"/>
  <c r="Z1564" i="1" s="1"/>
  <c r="L1569" i="1"/>
  <c r="R1569" i="1" s="1"/>
  <c r="T1569" i="1" s="1"/>
  <c r="M1569" i="1"/>
  <c r="U1569" i="1" s="1"/>
  <c r="W1569" i="1" s="1"/>
  <c r="N1576" i="1"/>
  <c r="X1576" i="1" s="1"/>
  <c r="Z1576" i="1" s="1"/>
  <c r="K1584" i="1"/>
  <c r="K1583" i="1" s="1"/>
  <c r="K1582" i="1" s="1"/>
  <c r="AA1584" i="1"/>
  <c r="AA1583" i="1" s="1"/>
  <c r="AA1582" i="1" s="1"/>
  <c r="S51" i="1"/>
  <c r="S1076" i="1"/>
  <c r="S1075" i="1" s="1"/>
  <c r="N1371" i="1"/>
  <c r="X1371" i="1" s="1"/>
  <c r="Z1371" i="1" s="1"/>
  <c r="AA1370" i="1"/>
  <c r="AA1369" i="1" s="1"/>
  <c r="K1376" i="1"/>
  <c r="K1375" i="1" s="1"/>
  <c r="O1376" i="1"/>
  <c r="O1375" i="1" s="1"/>
  <c r="M1401" i="1"/>
  <c r="U1401" i="1" s="1"/>
  <c r="W1401" i="1" s="1"/>
  <c r="AA1409" i="1"/>
  <c r="Q1440" i="1"/>
  <c r="M1456" i="1"/>
  <c r="U1456" i="1" s="1"/>
  <c r="W1456" i="1" s="1"/>
  <c r="X1462" i="1"/>
  <c r="Z1462" i="1" s="1"/>
  <c r="AA1491" i="1"/>
  <c r="L1499" i="1"/>
  <c r="R1499" i="1" s="1"/>
  <c r="T1499" i="1" s="1"/>
  <c r="AA1521" i="1"/>
  <c r="AA1520" i="1" s="1"/>
  <c r="AA1515" i="1" s="1"/>
  <c r="I1563" i="1"/>
  <c r="I1562" i="1" s="1"/>
  <c r="S240" i="1"/>
  <c r="S964" i="1"/>
  <c r="AA1510" i="1"/>
  <c r="N1522" i="1"/>
  <c r="X1522" i="1" s="1"/>
  <c r="Z1522" i="1" s="1"/>
  <c r="L1524" i="1"/>
  <c r="R1524" i="1" s="1"/>
  <c r="T1524" i="1" s="1"/>
  <c r="Q1521" i="1"/>
  <c r="Q1520" i="1" s="1"/>
  <c r="Q1515" i="1" s="1"/>
  <c r="M1535" i="1"/>
  <c r="U1535" i="1" s="1"/>
  <c r="W1535" i="1" s="1"/>
  <c r="M1550" i="1"/>
  <c r="U1550" i="1" s="1"/>
  <c r="W1550" i="1" s="1"/>
  <c r="L1564" i="1"/>
  <c r="R1564" i="1" s="1"/>
  <c r="T1564" i="1" s="1"/>
  <c r="M1564" i="1"/>
  <c r="U1564" i="1" s="1"/>
  <c r="W1564" i="1" s="1"/>
  <c r="N1569" i="1"/>
  <c r="X1569" i="1" s="1"/>
  <c r="Z1569" i="1" s="1"/>
  <c r="L1574" i="1"/>
  <c r="R1574" i="1" s="1"/>
  <c r="T1574" i="1" s="1"/>
  <c r="Q1573" i="1"/>
  <c r="Q1572" i="1" s="1"/>
  <c r="Q1571" i="1" s="1"/>
  <c r="N1578" i="1"/>
  <c r="X1578" i="1" s="1"/>
  <c r="Z1578" i="1" s="1"/>
  <c r="N1579" i="1"/>
  <c r="X1579" i="1" s="1"/>
  <c r="Z1579" i="1" s="1"/>
  <c r="N1580" i="1"/>
  <c r="X1580" i="1" s="1"/>
  <c r="Z1580" i="1" s="1"/>
  <c r="L1587" i="1"/>
  <c r="R1587" i="1" s="1"/>
  <c r="T1587" i="1" s="1"/>
  <c r="S441" i="1"/>
  <c r="S514" i="1"/>
  <c r="S665" i="1"/>
  <c r="S676" i="1"/>
  <c r="S766" i="1"/>
  <c r="S765" i="1" s="1"/>
  <c r="S808" i="1"/>
  <c r="S807" i="1" s="1"/>
  <c r="S987" i="1"/>
  <c r="S1041" i="1"/>
  <c r="S1034" i="1" s="1"/>
  <c r="S1229" i="1"/>
  <c r="S1228" i="1" s="1"/>
  <c r="S1240" i="1"/>
  <c r="S1239" i="1" s="1"/>
  <c r="S1315" i="1"/>
  <c r="S1314" i="1" s="1"/>
  <c r="S1327" i="1"/>
  <c r="S1320" i="1" s="1"/>
  <c r="S1337" i="1"/>
  <c r="S1336" i="1" s="1"/>
  <c r="Y345" i="1"/>
  <c r="Y344" i="1" s="1"/>
  <c r="Y359" i="1"/>
  <c r="S337" i="1"/>
  <c r="S336" i="1" s="1"/>
  <c r="S359" i="1"/>
  <c r="S387" i="1"/>
  <c r="S380" i="1" s="1"/>
  <c r="S492" i="1"/>
  <c r="S608" i="1"/>
  <c r="S1215" i="1"/>
  <c r="S1214" i="1" s="1"/>
  <c r="S1532" i="1"/>
  <c r="S1531" i="1" s="1"/>
  <c r="S1526" i="1" s="1"/>
  <c r="S1553" i="1"/>
  <c r="S1552" i="1" s="1"/>
  <c r="S96" i="1"/>
  <c r="S95" i="1" s="1"/>
  <c r="S328" i="1"/>
  <c r="S459" i="1"/>
  <c r="S503" i="1"/>
  <c r="S592" i="1"/>
  <c r="S647" i="1"/>
  <c r="S779" i="1"/>
  <c r="S813" i="1"/>
  <c r="S1002" i="1"/>
  <c r="S1001" i="1" s="1"/>
  <c r="S1017" i="1"/>
  <c r="S1016" i="1" s="1"/>
  <c r="S1067" i="1"/>
  <c r="S1254" i="1"/>
  <c r="S1253" i="1" s="1"/>
  <c r="S1265" i="1"/>
  <c r="S1292" i="1"/>
  <c r="S1391" i="1"/>
  <c r="S1409" i="1"/>
  <c r="S1491" i="1"/>
  <c r="S1278" i="1"/>
  <c r="S1287" i="1"/>
  <c r="S1573" i="1"/>
  <c r="S1572" i="1" s="1"/>
  <c r="S1571" i="1" s="1"/>
  <c r="V46" i="1"/>
  <c r="V151" i="1"/>
  <c r="V164" i="1"/>
  <c r="V172" i="1"/>
  <c r="V298" i="1"/>
  <c r="V323" i="1"/>
  <c r="V428" i="1"/>
  <c r="V441" i="1"/>
  <c r="V464" i="1"/>
  <c r="V503" i="1"/>
  <c r="V608" i="1"/>
  <c r="V728" i="1"/>
  <c r="V908" i="1"/>
  <c r="V929" i="1"/>
  <c r="V928" i="1" s="1"/>
  <c r="V1067" i="1"/>
  <c r="V1142" i="1"/>
  <c r="V1278" i="1"/>
  <c r="V1305" i="1"/>
  <c r="V1304" i="1" s="1"/>
  <c r="V1303" i="1" s="1"/>
  <c r="V1370" i="1"/>
  <c r="V1369" i="1" s="1"/>
  <c r="V1384" i="1"/>
  <c r="V1409" i="1"/>
  <c r="V1532" i="1"/>
  <c r="V1531" i="1" s="1"/>
  <c r="V1526" i="1" s="1"/>
  <c r="V1584" i="1"/>
  <c r="V1583" i="1" s="1"/>
  <c r="V1582" i="1" s="1"/>
  <c r="Y34" i="1"/>
  <c r="Y240" i="1"/>
  <c r="Y256" i="1"/>
  <c r="Y252" i="1" s="1"/>
  <c r="Y298" i="1"/>
  <c r="Y625" i="1"/>
  <c r="Y676" i="1"/>
  <c r="Y766" i="1"/>
  <c r="Y765" i="1" s="1"/>
  <c r="Y987" i="1"/>
  <c r="Y1017" i="1"/>
  <c r="Y1016" i="1" s="1"/>
  <c r="Y1142" i="1"/>
  <c r="Y1229" i="1"/>
  <c r="Y1228" i="1" s="1"/>
  <c r="Y1254" i="1"/>
  <c r="Y1253" i="1" s="1"/>
  <c r="Y1315" i="1"/>
  <c r="Y1314" i="1" s="1"/>
  <c r="Y1545" i="1"/>
  <c r="Y1544" i="1" s="1"/>
  <c r="V633" i="1"/>
  <c r="V1240" i="1"/>
  <c r="V1239" i="1" s="1"/>
  <c r="Y328" i="1"/>
  <c r="Y492" i="1"/>
  <c r="Y1584" i="1"/>
  <c r="Y1583" i="1" s="1"/>
  <c r="Y1582" i="1" s="1"/>
  <c r="V284" i="1"/>
  <c r="V274" i="1" s="1"/>
  <c r="V436" i="1"/>
  <c r="V655" i="1"/>
  <c r="V706" i="1"/>
  <c r="V808" i="1"/>
  <c r="V807" i="1" s="1"/>
  <c r="V881" i="1"/>
  <c r="V880" i="1" s="1"/>
  <c r="V1002" i="1"/>
  <c r="V1001" i="1" s="1"/>
  <c r="V1215" i="1"/>
  <c r="V1214" i="1" s="1"/>
  <c r="V1315" i="1"/>
  <c r="V1314" i="1" s="1"/>
  <c r="V1376" i="1"/>
  <c r="V1375" i="1" s="1"/>
  <c r="V1480" i="1"/>
  <c r="V1491" i="1"/>
  <c r="V1510" i="1"/>
  <c r="V1553" i="1"/>
  <c r="V1552" i="1" s="1"/>
  <c r="Y51" i="1"/>
  <c r="Y214" i="1"/>
  <c r="Y210" i="1" s="1"/>
  <c r="Y284" i="1"/>
  <c r="Y274" i="1" s="1"/>
  <c r="Y423" i="1"/>
  <c r="Y582" i="1"/>
  <c r="Y633" i="1"/>
  <c r="Y738" i="1"/>
  <c r="Y915" i="1"/>
  <c r="Y929" i="1"/>
  <c r="Y928" i="1" s="1"/>
  <c r="Y1002" i="1"/>
  <c r="Y1001" i="1" s="1"/>
  <c r="Y1062" i="1"/>
  <c r="Y1292" i="1"/>
  <c r="Y1384" i="1"/>
  <c r="Y1521" i="1"/>
  <c r="Y1520" i="1" s="1"/>
  <c r="Y1515" i="1" s="1"/>
  <c r="Y1573" i="1"/>
  <c r="Y1572" i="1" s="1"/>
  <c r="Y1571" i="1" s="1"/>
  <c r="Y96" i="1"/>
  <c r="Y95" i="1" s="1"/>
  <c r="N54" i="1"/>
  <c r="X54" i="1" s="1"/>
  <c r="Z54" i="1" s="1"/>
  <c r="Y551" i="1"/>
  <c r="Y550" i="1" s="1"/>
  <c r="V915" i="1"/>
  <c r="Y404" i="1"/>
  <c r="Y183" i="1"/>
  <c r="Y224" i="1"/>
  <c r="Y18" i="1"/>
  <c r="M90" i="1"/>
  <c r="U90" i="1" s="1"/>
  <c r="W90" i="1" s="1"/>
  <c r="AA1076" i="1"/>
  <c r="AA1075" i="1" s="1"/>
  <c r="Y964" i="1"/>
  <c r="Y1094" i="1"/>
  <c r="AA337" i="1"/>
  <c r="AA336" i="1" s="1"/>
  <c r="V18" i="1"/>
  <c r="V96" i="1"/>
  <c r="V95" i="1" s="1"/>
  <c r="V224" i="1"/>
  <c r="Y813" i="1"/>
  <c r="Y1181" i="1"/>
  <c r="Y1345" i="1"/>
  <c r="Y779" i="1"/>
  <c r="Y1399" i="1"/>
  <c r="V1076" i="1"/>
  <c r="V1075" i="1" s="1"/>
  <c r="AA1315" i="1"/>
  <c r="AA1314" i="1" s="1"/>
  <c r="V337" i="1"/>
  <c r="V336" i="1" s="1"/>
  <c r="V964" i="1"/>
  <c r="V1176" i="1"/>
  <c r="V1172" i="1" s="1"/>
  <c r="V183" i="1"/>
  <c r="AA1399" i="1"/>
  <c r="V1181" i="1"/>
  <c r="V240" i="1"/>
  <c r="V359" i="1"/>
  <c r="V34" i="1"/>
  <c r="V345" i="1"/>
  <c r="V344" i="1" s="1"/>
  <c r="L587" i="1"/>
  <c r="R587" i="1" s="1"/>
  <c r="T587" i="1" s="1"/>
  <c r="L670" i="1"/>
  <c r="R670" i="1" s="1"/>
  <c r="T670" i="1" s="1"/>
  <c r="V531" i="1"/>
  <c r="V530" i="1" s="1"/>
  <c r="V779" i="1"/>
  <c r="V1345" i="1"/>
  <c r="V404" i="1"/>
  <c r="H464" i="1"/>
  <c r="V423" i="1"/>
  <c r="V551" i="1"/>
  <c r="V550" i="1" s="1"/>
  <c r="V799" i="1"/>
  <c r="V794" i="1" s="1"/>
  <c r="V813" i="1"/>
  <c r="V1094" i="1"/>
  <c r="V1194" i="1"/>
  <c r="V1399" i="1"/>
  <c r="S183" i="1"/>
  <c r="S224" i="1"/>
  <c r="S18" i="1"/>
  <c r="N468" i="1"/>
  <c r="X468" i="1" s="1"/>
  <c r="Z468" i="1" s="1"/>
  <c r="N475" i="1"/>
  <c r="X475" i="1" s="1"/>
  <c r="Z475" i="1" s="1"/>
  <c r="M587" i="1"/>
  <c r="U587" i="1" s="1"/>
  <c r="W587" i="1" s="1"/>
  <c r="L700" i="1"/>
  <c r="R700" i="1" s="1"/>
  <c r="T700" i="1" s="1"/>
  <c r="L709" i="1"/>
  <c r="R709" i="1" s="1"/>
  <c r="T709" i="1" s="1"/>
  <c r="S551" i="1"/>
  <c r="S550" i="1" s="1"/>
  <c r="S1194" i="1"/>
  <c r="F582" i="1"/>
  <c r="I697" i="1"/>
  <c r="K472" i="1"/>
  <c r="F697" i="1"/>
  <c r="F706" i="1"/>
  <c r="S531" i="1"/>
  <c r="S530" i="1" s="1"/>
  <c r="S915" i="1"/>
  <c r="S1094" i="1"/>
  <c r="S1181" i="1"/>
  <c r="S1399" i="1"/>
  <c r="P18" i="1"/>
  <c r="M68" i="1"/>
  <c r="U68" i="1" s="1"/>
  <c r="W68" i="1" s="1"/>
  <c r="M80" i="1"/>
  <c r="U80" i="1" s="1"/>
  <c r="W80" i="1" s="1"/>
  <c r="M97" i="1"/>
  <c r="U97" i="1" s="1"/>
  <c r="W97" i="1" s="1"/>
  <c r="M109" i="1"/>
  <c r="U109" i="1" s="1"/>
  <c r="W109" i="1" s="1"/>
  <c r="M121" i="1"/>
  <c r="U121" i="1" s="1"/>
  <c r="W121" i="1" s="1"/>
  <c r="N184" i="1"/>
  <c r="X184" i="1" s="1"/>
  <c r="Z184" i="1" s="1"/>
  <c r="N206" i="1"/>
  <c r="X206" i="1" s="1"/>
  <c r="Z206" i="1" s="1"/>
  <c r="H202" i="1"/>
  <c r="H201" i="1" s="1"/>
  <c r="N201" i="1" s="1"/>
  <c r="AA34" i="1"/>
  <c r="M74" i="1"/>
  <c r="U74" i="1" s="1"/>
  <c r="W74" i="1" s="1"/>
  <c r="M86" i="1"/>
  <c r="U86" i="1" s="1"/>
  <c r="W86" i="1" s="1"/>
  <c r="M103" i="1"/>
  <c r="U103" i="1" s="1"/>
  <c r="W103" i="1" s="1"/>
  <c r="M115" i="1"/>
  <c r="U115" i="1" s="1"/>
  <c r="W115" i="1" s="1"/>
  <c r="AA240" i="1"/>
  <c r="M31" i="1"/>
  <c r="U31" i="1" s="1"/>
  <c r="W31" i="1" s="1"/>
  <c r="N60" i="1"/>
  <c r="X60" i="1" s="1"/>
  <c r="Z60" i="1" s="1"/>
  <c r="L68" i="1"/>
  <c r="R68" i="1" s="1"/>
  <c r="T68" i="1" s="1"/>
  <c r="L74" i="1"/>
  <c r="R74" i="1" s="1"/>
  <c r="T74" i="1" s="1"/>
  <c r="L80" i="1"/>
  <c r="R80" i="1" s="1"/>
  <c r="T80" i="1" s="1"/>
  <c r="L97" i="1"/>
  <c r="R97" i="1" s="1"/>
  <c r="T97" i="1" s="1"/>
  <c r="L121" i="1"/>
  <c r="R121" i="1" s="1"/>
  <c r="T121" i="1" s="1"/>
  <c r="M139" i="1"/>
  <c r="U139" i="1" s="1"/>
  <c r="W139" i="1" s="1"/>
  <c r="Q151" i="1"/>
  <c r="L237" i="1"/>
  <c r="R237" i="1" s="1"/>
  <c r="T237" i="1" s="1"/>
  <c r="M241" i="1"/>
  <c r="U241" i="1" s="1"/>
  <c r="W241" i="1" s="1"/>
  <c r="N264" i="1"/>
  <c r="X264" i="1" s="1"/>
  <c r="Z264" i="1" s="1"/>
  <c r="N326" i="1"/>
  <c r="X326" i="1" s="1"/>
  <c r="Z326" i="1" s="1"/>
  <c r="H323" i="1"/>
  <c r="M396" i="1"/>
  <c r="U396" i="1" s="1"/>
  <c r="W396" i="1" s="1"/>
  <c r="J395" i="1"/>
  <c r="N402" i="1"/>
  <c r="X402" i="1" s="1"/>
  <c r="Z402" i="1" s="1"/>
  <c r="H401" i="1"/>
  <c r="N401" i="1" s="1"/>
  <c r="X401" i="1" s="1"/>
  <c r="Z401" i="1" s="1"/>
  <c r="L424" i="1"/>
  <c r="R424" i="1" s="1"/>
  <c r="T424" i="1" s="1"/>
  <c r="F423" i="1"/>
  <c r="L545" i="1"/>
  <c r="R545" i="1" s="1"/>
  <c r="T545" i="1" s="1"/>
  <c r="F544" i="1"/>
  <c r="L544" i="1" s="1"/>
  <c r="R544" i="1" s="1"/>
  <c r="T544" i="1" s="1"/>
  <c r="H728" i="1"/>
  <c r="N731" i="1"/>
  <c r="X731" i="1" s="1"/>
  <c r="Z731" i="1" s="1"/>
  <c r="M874" i="1"/>
  <c r="U874" i="1" s="1"/>
  <c r="W874" i="1" s="1"/>
  <c r="G873" i="1"/>
  <c r="M873" i="1" s="1"/>
  <c r="U873" i="1" s="1"/>
  <c r="W873" i="1" s="1"/>
  <c r="N966" i="1"/>
  <c r="X966" i="1" s="1"/>
  <c r="Z966" i="1" s="1"/>
  <c r="H965" i="1"/>
  <c r="N965" i="1" s="1"/>
  <c r="X965" i="1" s="1"/>
  <c r="Z965" i="1" s="1"/>
  <c r="L975" i="1"/>
  <c r="R975" i="1" s="1"/>
  <c r="T975" i="1" s="1"/>
  <c r="F974" i="1"/>
  <c r="L974" i="1" s="1"/>
  <c r="R974" i="1" s="1"/>
  <c r="T974" i="1" s="1"/>
  <c r="M975" i="1"/>
  <c r="U975" i="1" s="1"/>
  <c r="W975" i="1" s="1"/>
  <c r="J974" i="1"/>
  <c r="M974" i="1" s="1"/>
  <c r="U974" i="1" s="1"/>
  <c r="W974" i="1" s="1"/>
  <c r="M1078" i="1"/>
  <c r="U1078" i="1" s="1"/>
  <c r="W1078" i="1" s="1"/>
  <c r="G1077" i="1"/>
  <c r="M1077" i="1" s="1"/>
  <c r="L1083" i="1"/>
  <c r="R1083" i="1" s="1"/>
  <c r="T1083" i="1" s="1"/>
  <c r="F1082" i="1"/>
  <c r="L1082" i="1" s="1"/>
  <c r="R1082" i="1" s="1"/>
  <c r="T1082" i="1" s="1"/>
  <c r="L1481" i="1"/>
  <c r="R1481" i="1" s="1"/>
  <c r="T1481" i="1" s="1"/>
  <c r="F1480" i="1"/>
  <c r="M20" i="1"/>
  <c r="U20" i="1" s="1"/>
  <c r="W20" i="1" s="1"/>
  <c r="G22" i="1"/>
  <c r="L25" i="1"/>
  <c r="R25" i="1" s="1"/>
  <c r="T25" i="1" s="1"/>
  <c r="L26" i="1"/>
  <c r="R26" i="1" s="1"/>
  <c r="T26" i="1" s="1"/>
  <c r="H31" i="1"/>
  <c r="N31" i="1" s="1"/>
  <c r="X31" i="1" s="1"/>
  <c r="Z31" i="1" s="1"/>
  <c r="H35" i="1"/>
  <c r="N35" i="1" s="1"/>
  <c r="X35" i="1" s="1"/>
  <c r="Z35" i="1" s="1"/>
  <c r="F38" i="1"/>
  <c r="L38" i="1" s="1"/>
  <c r="R38" i="1" s="1"/>
  <c r="T38" i="1" s="1"/>
  <c r="M39" i="1"/>
  <c r="U39" i="1" s="1"/>
  <c r="W39" i="1" s="1"/>
  <c r="N47" i="1"/>
  <c r="X47" i="1" s="1"/>
  <c r="Z47" i="1" s="1"/>
  <c r="H51" i="1"/>
  <c r="M52" i="1"/>
  <c r="U52" i="1" s="1"/>
  <c r="W52" i="1" s="1"/>
  <c r="I51" i="1"/>
  <c r="N69" i="1"/>
  <c r="X69" i="1" s="1"/>
  <c r="Z69" i="1" s="1"/>
  <c r="M69" i="1"/>
  <c r="U69" i="1" s="1"/>
  <c r="W69" i="1" s="1"/>
  <c r="N75" i="1"/>
  <c r="X75" i="1" s="1"/>
  <c r="Z75" i="1" s="1"/>
  <c r="M75" i="1"/>
  <c r="U75" i="1" s="1"/>
  <c r="W75" i="1" s="1"/>
  <c r="N81" i="1"/>
  <c r="X81" i="1" s="1"/>
  <c r="Z81" i="1" s="1"/>
  <c r="M81" i="1"/>
  <c r="U81" i="1" s="1"/>
  <c r="W81" i="1" s="1"/>
  <c r="N87" i="1"/>
  <c r="X87" i="1" s="1"/>
  <c r="Z87" i="1" s="1"/>
  <c r="M87" i="1"/>
  <c r="U87" i="1" s="1"/>
  <c r="W87" i="1" s="1"/>
  <c r="N98" i="1"/>
  <c r="X98" i="1" s="1"/>
  <c r="Z98" i="1" s="1"/>
  <c r="M98" i="1"/>
  <c r="U98" i="1" s="1"/>
  <c r="W98" i="1" s="1"/>
  <c r="AA96" i="1"/>
  <c r="AA95" i="1" s="1"/>
  <c r="N104" i="1"/>
  <c r="X104" i="1" s="1"/>
  <c r="Z104" i="1" s="1"/>
  <c r="M104" i="1"/>
  <c r="U104" i="1" s="1"/>
  <c r="W104" i="1" s="1"/>
  <c r="N110" i="1"/>
  <c r="X110" i="1" s="1"/>
  <c r="Z110" i="1" s="1"/>
  <c r="M110" i="1"/>
  <c r="U110" i="1" s="1"/>
  <c r="W110" i="1" s="1"/>
  <c r="N116" i="1"/>
  <c r="X116" i="1" s="1"/>
  <c r="Z116" i="1" s="1"/>
  <c r="M116" i="1"/>
  <c r="U116" i="1" s="1"/>
  <c r="W116" i="1" s="1"/>
  <c r="N122" i="1"/>
  <c r="X122" i="1" s="1"/>
  <c r="Z122" i="1" s="1"/>
  <c r="M122" i="1"/>
  <c r="U122" i="1" s="1"/>
  <c r="W122" i="1" s="1"/>
  <c r="P133" i="1"/>
  <c r="U133" i="1" s="1"/>
  <c r="W133" i="1" s="1"/>
  <c r="F136" i="1"/>
  <c r="L136" i="1" s="1"/>
  <c r="R136" i="1" s="1"/>
  <c r="T136" i="1" s="1"/>
  <c r="J136" i="1"/>
  <c r="M136" i="1" s="1"/>
  <c r="U136" i="1" s="1"/>
  <c r="W136" i="1" s="1"/>
  <c r="H139" i="1"/>
  <c r="F146" i="1"/>
  <c r="M147" i="1"/>
  <c r="U147" i="1" s="1"/>
  <c r="W147" i="1" s="1"/>
  <c r="N158" i="1"/>
  <c r="X158" i="1" s="1"/>
  <c r="Z158" i="1" s="1"/>
  <c r="AA151" i="1"/>
  <c r="M165" i="1"/>
  <c r="U165" i="1" s="1"/>
  <c r="W165" i="1" s="1"/>
  <c r="N165" i="1"/>
  <c r="X165" i="1" s="1"/>
  <c r="Z165" i="1" s="1"/>
  <c r="F169" i="1"/>
  <c r="L169" i="1" s="1"/>
  <c r="R169" i="1" s="1"/>
  <c r="T169" i="1" s="1"/>
  <c r="Q172" i="1"/>
  <c r="O172" i="1"/>
  <c r="N178" i="1"/>
  <c r="X178" i="1" s="1"/>
  <c r="Z178" i="1" s="1"/>
  <c r="M178" i="1"/>
  <c r="U178" i="1" s="1"/>
  <c r="W178" i="1" s="1"/>
  <c r="L189" i="1"/>
  <c r="R189" i="1" s="1"/>
  <c r="T189" i="1" s="1"/>
  <c r="O183" i="1"/>
  <c r="L198" i="1"/>
  <c r="R198" i="1" s="1"/>
  <c r="T198" i="1" s="1"/>
  <c r="J195" i="1"/>
  <c r="J194" i="1" s="1"/>
  <c r="Q203" i="1"/>
  <c r="X203" i="1" s="1"/>
  <c r="Z203" i="1" s="1"/>
  <c r="F206" i="1"/>
  <c r="L206" i="1" s="1"/>
  <c r="R206" i="1" s="1"/>
  <c r="T206" i="1" s="1"/>
  <c r="J206" i="1"/>
  <c r="M206" i="1" s="1"/>
  <c r="U206" i="1" s="1"/>
  <c r="W206" i="1" s="1"/>
  <c r="F211" i="1"/>
  <c r="L211" i="1" s="1"/>
  <c r="R211" i="1" s="1"/>
  <c r="T211" i="1" s="1"/>
  <c r="M212" i="1"/>
  <c r="U212" i="1" s="1"/>
  <c r="W212" i="1" s="1"/>
  <c r="O214" i="1"/>
  <c r="O210" i="1" s="1"/>
  <c r="P214" i="1"/>
  <c r="P210" i="1" s="1"/>
  <c r="Q214" i="1"/>
  <c r="Q210" i="1" s="1"/>
  <c r="G221" i="1"/>
  <c r="M221" i="1" s="1"/>
  <c r="U221" i="1" s="1"/>
  <c r="W221" i="1" s="1"/>
  <c r="K221" i="1"/>
  <c r="N221" i="1" s="1"/>
  <c r="X221" i="1" s="1"/>
  <c r="Z221" i="1" s="1"/>
  <c r="L222" i="1"/>
  <c r="R222" i="1" s="1"/>
  <c r="T222" i="1" s="1"/>
  <c r="L228" i="1"/>
  <c r="R228" i="1" s="1"/>
  <c r="T228" i="1" s="1"/>
  <c r="L229" i="1"/>
  <c r="R229" i="1" s="1"/>
  <c r="T229" i="1" s="1"/>
  <c r="I234" i="1"/>
  <c r="L234" i="1" s="1"/>
  <c r="R234" i="1" s="1"/>
  <c r="T234" i="1" s="1"/>
  <c r="H241" i="1"/>
  <c r="F244" i="1"/>
  <c r="F240" i="1" s="1"/>
  <c r="J244" i="1"/>
  <c r="M244" i="1" s="1"/>
  <c r="U244" i="1" s="1"/>
  <c r="W244" i="1" s="1"/>
  <c r="Q256" i="1"/>
  <c r="Q252" i="1" s="1"/>
  <c r="N261" i="1"/>
  <c r="X261" i="1" s="1"/>
  <c r="Z261" i="1" s="1"/>
  <c r="N265" i="1"/>
  <c r="X265" i="1" s="1"/>
  <c r="Z265" i="1" s="1"/>
  <c r="L265" i="1"/>
  <c r="R265" i="1" s="1"/>
  <c r="T265" i="1" s="1"/>
  <c r="J267" i="1"/>
  <c r="M267" i="1" s="1"/>
  <c r="U267" i="1" s="1"/>
  <c r="W267" i="1" s="1"/>
  <c r="M275" i="1"/>
  <c r="U275" i="1" s="1"/>
  <c r="W275" i="1" s="1"/>
  <c r="M276" i="1"/>
  <c r="U276" i="1" s="1"/>
  <c r="W276" i="1" s="1"/>
  <c r="H281" i="1"/>
  <c r="N281" i="1" s="1"/>
  <c r="X281" i="1" s="1"/>
  <c r="Z281" i="1" s="1"/>
  <c r="P284" i="1"/>
  <c r="P274" i="1" s="1"/>
  <c r="N299" i="1"/>
  <c r="X299" i="1" s="1"/>
  <c r="Z299" i="1" s="1"/>
  <c r="H298" i="1"/>
  <c r="I298" i="1"/>
  <c r="P311" i="1"/>
  <c r="P310" i="1" s="1"/>
  <c r="N317" i="1"/>
  <c r="X317" i="1" s="1"/>
  <c r="Z317" i="1" s="1"/>
  <c r="L317" i="1"/>
  <c r="R317" i="1" s="1"/>
  <c r="T317" i="1" s="1"/>
  <c r="M324" i="1"/>
  <c r="U324" i="1" s="1"/>
  <c r="W324" i="1" s="1"/>
  <c r="K328" i="1"/>
  <c r="J328" i="1"/>
  <c r="L342" i="1"/>
  <c r="R342" i="1" s="1"/>
  <c r="T342" i="1" s="1"/>
  <c r="I341" i="1"/>
  <c r="L341" i="1" s="1"/>
  <c r="R341" i="1" s="1"/>
  <c r="T341" i="1" s="1"/>
  <c r="M350" i="1"/>
  <c r="U350" i="1" s="1"/>
  <c r="G349" i="1"/>
  <c r="K345" i="1"/>
  <c r="K344" i="1" s="1"/>
  <c r="N376" i="1"/>
  <c r="X376" i="1" s="1"/>
  <c r="Z376" i="1" s="1"/>
  <c r="F381" i="1"/>
  <c r="M385" i="1"/>
  <c r="U385" i="1" s="1"/>
  <c r="W385" i="1" s="1"/>
  <c r="G384" i="1"/>
  <c r="M384" i="1" s="1"/>
  <c r="U384" i="1" s="1"/>
  <c r="W384" i="1" s="1"/>
  <c r="N410" i="1"/>
  <c r="X410" i="1" s="1"/>
  <c r="Z410" i="1" s="1"/>
  <c r="H409" i="1"/>
  <c r="N409" i="1" s="1"/>
  <c r="X409" i="1" s="1"/>
  <c r="Z409" i="1" s="1"/>
  <c r="AA404" i="1"/>
  <c r="P423" i="1"/>
  <c r="AA428" i="1"/>
  <c r="L450" i="1"/>
  <c r="R450" i="1" s="1"/>
  <c r="T450" i="1" s="1"/>
  <c r="I449" i="1"/>
  <c r="L449" i="1" s="1"/>
  <c r="R449" i="1" s="1"/>
  <c r="T449" i="1" s="1"/>
  <c r="N452" i="1"/>
  <c r="X452" i="1" s="1"/>
  <c r="Z452" i="1" s="1"/>
  <c r="N453" i="1"/>
  <c r="X453" i="1" s="1"/>
  <c r="Z453" i="1" s="1"/>
  <c r="L456" i="1"/>
  <c r="R456" i="1" s="1"/>
  <c r="T456" i="1" s="1"/>
  <c r="F455" i="1"/>
  <c r="L455" i="1" s="1"/>
  <c r="R455" i="1" s="1"/>
  <c r="T455" i="1" s="1"/>
  <c r="N465" i="1"/>
  <c r="X465" i="1" s="1"/>
  <c r="Z465" i="1" s="1"/>
  <c r="M481" i="1"/>
  <c r="U481" i="1" s="1"/>
  <c r="W481" i="1" s="1"/>
  <c r="G480" i="1"/>
  <c r="M480" i="1" s="1"/>
  <c r="U480" i="1" s="1"/>
  <c r="W480" i="1" s="1"/>
  <c r="G527" i="1"/>
  <c r="M528" i="1"/>
  <c r="U528" i="1" s="1"/>
  <c r="W528" i="1" s="1"/>
  <c r="M539" i="1"/>
  <c r="U539" i="1" s="1"/>
  <c r="W539" i="1" s="1"/>
  <c r="G538" i="1"/>
  <c r="M538" i="1" s="1"/>
  <c r="U538" i="1" s="1"/>
  <c r="W538" i="1" s="1"/>
  <c r="M559" i="1"/>
  <c r="U559" i="1" s="1"/>
  <c r="W559" i="1" s="1"/>
  <c r="G558" i="1"/>
  <c r="M558" i="1" s="1"/>
  <c r="U558" i="1" s="1"/>
  <c r="W558" i="1" s="1"/>
  <c r="L574" i="1"/>
  <c r="R574" i="1" s="1"/>
  <c r="T574" i="1" s="1"/>
  <c r="I573" i="1"/>
  <c r="L573" i="1" s="1"/>
  <c r="R573" i="1" s="1"/>
  <c r="T573" i="1" s="1"/>
  <c r="L580" i="1"/>
  <c r="R580" i="1" s="1"/>
  <c r="T580" i="1" s="1"/>
  <c r="I579" i="1"/>
  <c r="L579" i="1" s="1"/>
  <c r="R579" i="1" s="1"/>
  <c r="T579" i="1" s="1"/>
  <c r="G597" i="1"/>
  <c r="M597" i="1" s="1"/>
  <c r="U597" i="1" s="1"/>
  <c r="W597" i="1" s="1"/>
  <c r="G600" i="1"/>
  <c r="M600" i="1" s="1"/>
  <c r="U600" i="1" s="1"/>
  <c r="W600" i="1" s="1"/>
  <c r="K600" i="1"/>
  <c r="N600" i="1" s="1"/>
  <c r="X600" i="1" s="1"/>
  <c r="Z600" i="1" s="1"/>
  <c r="M609" i="1"/>
  <c r="U609" i="1" s="1"/>
  <c r="W609" i="1" s="1"/>
  <c r="J608" i="1"/>
  <c r="I608" i="1"/>
  <c r="L628" i="1"/>
  <c r="R628" i="1" s="1"/>
  <c r="T628" i="1" s="1"/>
  <c r="F625" i="1"/>
  <c r="K827" i="1"/>
  <c r="K826" i="1" s="1"/>
  <c r="U849" i="1"/>
  <c r="W849" i="1" s="1"/>
  <c r="P846" i="1"/>
  <c r="U846" i="1" s="1"/>
  <c r="W846" i="1" s="1"/>
  <c r="AA859" i="1"/>
  <c r="AA827" i="1" s="1"/>
  <c r="O864" i="1"/>
  <c r="R864" i="1" s="1"/>
  <c r="T864" i="1" s="1"/>
  <c r="R867" i="1"/>
  <c r="T867" i="1" s="1"/>
  <c r="M892" i="1"/>
  <c r="U892" i="1" s="1"/>
  <c r="W892" i="1" s="1"/>
  <c r="G891" i="1"/>
  <c r="M891" i="1" s="1"/>
  <c r="U891" i="1" s="1"/>
  <c r="W891" i="1" s="1"/>
  <c r="M142" i="1"/>
  <c r="U142" i="1" s="1"/>
  <c r="W142" i="1" s="1"/>
  <c r="L221" i="1"/>
  <c r="R221" i="1" s="1"/>
  <c r="T221" i="1" s="1"/>
  <c r="I240" i="1"/>
  <c r="M248" i="1"/>
  <c r="U248" i="1" s="1"/>
  <c r="W248" i="1" s="1"/>
  <c r="O284" i="1"/>
  <c r="O274" i="1" s="1"/>
  <c r="M292" i="1"/>
  <c r="U292" i="1" s="1"/>
  <c r="W292" i="1" s="1"/>
  <c r="G291" i="1"/>
  <c r="M291" i="1" s="1"/>
  <c r="U291" i="1" s="1"/>
  <c r="W291" i="1" s="1"/>
  <c r="M462" i="1"/>
  <c r="U462" i="1" s="1"/>
  <c r="W462" i="1" s="1"/>
  <c r="G459" i="1"/>
  <c r="L484" i="1"/>
  <c r="R484" i="1" s="1"/>
  <c r="T484" i="1" s="1"/>
  <c r="F483" i="1"/>
  <c r="L483" i="1" s="1"/>
  <c r="R483" i="1" s="1"/>
  <c r="T483" i="1" s="1"/>
  <c r="M19" i="1"/>
  <c r="U19" i="1" s="1"/>
  <c r="W19" i="1" s="1"/>
  <c r="Q18" i="1"/>
  <c r="M38" i="1"/>
  <c r="U38" i="1" s="1"/>
  <c r="W38" i="1" s="1"/>
  <c r="G46" i="1"/>
  <c r="Q46" i="1"/>
  <c r="M62" i="1"/>
  <c r="U62" i="1" s="1"/>
  <c r="W62" i="1" s="1"/>
  <c r="L71" i="1"/>
  <c r="R71" i="1" s="1"/>
  <c r="T71" i="1" s="1"/>
  <c r="L77" i="1"/>
  <c r="R77" i="1" s="1"/>
  <c r="T77" i="1" s="1"/>
  <c r="L83" i="1"/>
  <c r="R83" i="1" s="1"/>
  <c r="T83" i="1" s="1"/>
  <c r="L89" i="1"/>
  <c r="R89" i="1" s="1"/>
  <c r="T89" i="1" s="1"/>
  <c r="L100" i="1"/>
  <c r="R100" i="1" s="1"/>
  <c r="T100" i="1" s="1"/>
  <c r="L106" i="1"/>
  <c r="R106" i="1" s="1"/>
  <c r="T106" i="1" s="1"/>
  <c r="L112" i="1"/>
  <c r="R112" i="1" s="1"/>
  <c r="T112" i="1" s="1"/>
  <c r="L118" i="1"/>
  <c r="R118" i="1" s="1"/>
  <c r="T118" i="1" s="1"/>
  <c r="L124" i="1"/>
  <c r="R124" i="1" s="1"/>
  <c r="T124" i="1" s="1"/>
  <c r="N137" i="1"/>
  <c r="X137" i="1" s="1"/>
  <c r="Z137" i="1" s="1"/>
  <c r="M146" i="1"/>
  <c r="U146" i="1" s="1"/>
  <c r="W146" i="1" s="1"/>
  <c r="K151" i="1"/>
  <c r="J161" i="1"/>
  <c r="M161" i="1" s="1"/>
  <c r="U161" i="1" s="1"/>
  <c r="W161" i="1" s="1"/>
  <c r="M169" i="1"/>
  <c r="U169" i="1" s="1"/>
  <c r="W169" i="1" s="1"/>
  <c r="N169" i="1"/>
  <c r="X169" i="1" s="1"/>
  <c r="Z169" i="1" s="1"/>
  <c r="L180" i="1"/>
  <c r="R180" i="1" s="1"/>
  <c r="T180" i="1" s="1"/>
  <c r="I184" i="1"/>
  <c r="L184" i="1" s="1"/>
  <c r="R184" i="1" s="1"/>
  <c r="T184" i="1" s="1"/>
  <c r="L191" i="1"/>
  <c r="R191" i="1" s="1"/>
  <c r="T191" i="1" s="1"/>
  <c r="J183" i="1"/>
  <c r="I195" i="1"/>
  <c r="I194" i="1" s="1"/>
  <c r="N207" i="1"/>
  <c r="X207" i="1" s="1"/>
  <c r="Z207" i="1" s="1"/>
  <c r="M211" i="1"/>
  <c r="U211" i="1" s="1"/>
  <c r="W211" i="1" s="1"/>
  <c r="I225" i="1"/>
  <c r="L225" i="1" s="1"/>
  <c r="R225" i="1" s="1"/>
  <c r="T225" i="1" s="1"/>
  <c r="Q240" i="1"/>
  <c r="N245" i="1"/>
  <c r="X245" i="1" s="1"/>
  <c r="Z245" i="1" s="1"/>
  <c r="N271" i="1"/>
  <c r="X271" i="1" s="1"/>
  <c r="Z271" i="1" s="1"/>
  <c r="N272" i="1"/>
  <c r="X272" i="1" s="1"/>
  <c r="Z272" i="1" s="1"/>
  <c r="N276" i="1"/>
  <c r="X276" i="1" s="1"/>
  <c r="Z276" i="1" s="1"/>
  <c r="H275" i="1"/>
  <c r="N275" i="1" s="1"/>
  <c r="X275" i="1" s="1"/>
  <c r="Z275" i="1" s="1"/>
  <c r="L282" i="1"/>
  <c r="R282" i="1" s="1"/>
  <c r="T282" i="1" s="1"/>
  <c r="Q284" i="1"/>
  <c r="Q274" i="1" s="1"/>
  <c r="M319" i="1"/>
  <c r="U319" i="1" s="1"/>
  <c r="W319" i="1" s="1"/>
  <c r="F323" i="1"/>
  <c r="AA345" i="1"/>
  <c r="AA344" i="1" s="1"/>
  <c r="L413" i="1"/>
  <c r="R413" i="1" s="1"/>
  <c r="T413" i="1" s="1"/>
  <c r="F412" i="1"/>
  <c r="L412" i="1" s="1"/>
  <c r="R412" i="1" s="1"/>
  <c r="T412" i="1" s="1"/>
  <c r="L420" i="1"/>
  <c r="R420" i="1" s="1"/>
  <c r="T420" i="1" s="1"/>
  <c r="I419" i="1"/>
  <c r="L419" i="1" s="1"/>
  <c r="R419" i="1" s="1"/>
  <c r="T419" i="1" s="1"/>
  <c r="M460" i="1"/>
  <c r="U460" i="1" s="1"/>
  <c r="W460" i="1" s="1"/>
  <c r="J459" i="1"/>
  <c r="N490" i="1"/>
  <c r="X490" i="1" s="1"/>
  <c r="Z490" i="1" s="1"/>
  <c r="H489" i="1"/>
  <c r="N489" i="1" s="1"/>
  <c r="X489" i="1" s="1"/>
  <c r="Z489" i="1" s="1"/>
  <c r="N493" i="1"/>
  <c r="X493" i="1" s="1"/>
  <c r="Z493" i="1" s="1"/>
  <c r="H492" i="1"/>
  <c r="O492" i="1"/>
  <c r="L495" i="1"/>
  <c r="R495" i="1" s="1"/>
  <c r="T495" i="1" s="1"/>
  <c r="F492" i="1"/>
  <c r="N511" i="1"/>
  <c r="X511" i="1" s="1"/>
  <c r="Z511" i="1" s="1"/>
  <c r="H508" i="1"/>
  <c r="AA508" i="1"/>
  <c r="M548" i="1"/>
  <c r="U548" i="1" s="1"/>
  <c r="W548" i="1" s="1"/>
  <c r="J547" i="1"/>
  <c r="M547" i="1" s="1"/>
  <c r="U547" i="1" s="1"/>
  <c r="W547" i="1" s="1"/>
  <c r="R562" i="1"/>
  <c r="T562" i="1" s="1"/>
  <c r="O561" i="1"/>
  <c r="R561" i="1" s="1"/>
  <c r="T561" i="1" s="1"/>
  <c r="N576" i="1"/>
  <c r="X576" i="1" s="1"/>
  <c r="Z576" i="1" s="1"/>
  <c r="O608" i="1"/>
  <c r="M818" i="1"/>
  <c r="U818" i="1" s="1"/>
  <c r="W818" i="1" s="1"/>
  <c r="J817" i="1"/>
  <c r="M878" i="1"/>
  <c r="U878" i="1" s="1"/>
  <c r="W878" i="1" s="1"/>
  <c r="J877" i="1"/>
  <c r="M944" i="1"/>
  <c r="U944" i="1" s="1"/>
  <c r="W944" i="1" s="1"/>
  <c r="G943" i="1"/>
  <c r="M943" i="1" s="1"/>
  <c r="U943" i="1" s="1"/>
  <c r="W943" i="1" s="1"/>
  <c r="L103" i="1"/>
  <c r="R103" i="1" s="1"/>
  <c r="T103" i="1" s="1"/>
  <c r="L115" i="1"/>
  <c r="R115" i="1" s="1"/>
  <c r="T115" i="1" s="1"/>
  <c r="L142" i="1"/>
  <c r="R142" i="1" s="1"/>
  <c r="T142" i="1" s="1"/>
  <c r="Q183" i="1"/>
  <c r="M237" i="1"/>
  <c r="U237" i="1" s="1"/>
  <c r="W237" i="1" s="1"/>
  <c r="L248" i="1"/>
  <c r="R248" i="1" s="1"/>
  <c r="T248" i="1" s="1"/>
  <c r="N304" i="1"/>
  <c r="X304" i="1" s="1"/>
  <c r="Z304" i="1" s="1"/>
  <c r="H303" i="1"/>
  <c r="N316" i="1"/>
  <c r="X316" i="1" s="1"/>
  <c r="Z316" i="1" s="1"/>
  <c r="N373" i="1"/>
  <c r="X373" i="1" s="1"/>
  <c r="Z373" i="1" s="1"/>
  <c r="H372" i="1"/>
  <c r="N372" i="1" s="1"/>
  <c r="X372" i="1" s="1"/>
  <c r="Z372" i="1" s="1"/>
  <c r="N22" i="1"/>
  <c r="X22" i="1" s="1"/>
  <c r="Z22" i="1" s="1"/>
  <c r="K34" i="1"/>
  <c r="H19" i="1"/>
  <c r="N23" i="1"/>
  <c r="X23" i="1" s="1"/>
  <c r="Z23" i="1" s="1"/>
  <c r="O18" i="1"/>
  <c r="L29" i="1"/>
  <c r="R29" i="1" s="1"/>
  <c r="T29" i="1" s="1"/>
  <c r="M29" i="1"/>
  <c r="U29" i="1" s="1"/>
  <c r="W29" i="1" s="1"/>
  <c r="M32" i="1"/>
  <c r="U32" i="1" s="1"/>
  <c r="W32" i="1" s="1"/>
  <c r="F35" i="1"/>
  <c r="L35" i="1" s="1"/>
  <c r="R35" i="1" s="1"/>
  <c r="T35" i="1" s="1"/>
  <c r="J35" i="1"/>
  <c r="H38" i="1"/>
  <c r="N38" i="1" s="1"/>
  <c r="X38" i="1" s="1"/>
  <c r="Z38" i="1" s="1"/>
  <c r="F59" i="1"/>
  <c r="L59" i="1" s="1"/>
  <c r="R59" i="1" s="1"/>
  <c r="T59" i="1" s="1"/>
  <c r="J59" i="1"/>
  <c r="M59" i="1" s="1"/>
  <c r="U59" i="1" s="1"/>
  <c r="W59" i="1" s="1"/>
  <c r="L65" i="1"/>
  <c r="R65" i="1" s="1"/>
  <c r="T65" i="1" s="1"/>
  <c r="K65" i="1"/>
  <c r="N65" i="1" s="1"/>
  <c r="X65" i="1" s="1"/>
  <c r="Z65" i="1" s="1"/>
  <c r="L66" i="1"/>
  <c r="R66" i="1" s="1"/>
  <c r="T66" i="1" s="1"/>
  <c r="N68" i="1"/>
  <c r="X68" i="1" s="1"/>
  <c r="Z68" i="1" s="1"/>
  <c r="G71" i="1"/>
  <c r="M71" i="1" s="1"/>
  <c r="U71" i="1" s="1"/>
  <c r="W71" i="1" s="1"/>
  <c r="K71" i="1"/>
  <c r="N71" i="1" s="1"/>
  <c r="X71" i="1" s="1"/>
  <c r="Z71" i="1" s="1"/>
  <c r="L72" i="1"/>
  <c r="R72" i="1" s="1"/>
  <c r="T72" i="1" s="1"/>
  <c r="N74" i="1"/>
  <c r="X74" i="1" s="1"/>
  <c r="Z74" i="1" s="1"/>
  <c r="G77" i="1"/>
  <c r="M77" i="1" s="1"/>
  <c r="U77" i="1" s="1"/>
  <c r="W77" i="1" s="1"/>
  <c r="K77" i="1"/>
  <c r="N77" i="1" s="1"/>
  <c r="X77" i="1" s="1"/>
  <c r="Z77" i="1" s="1"/>
  <c r="L78" i="1"/>
  <c r="R78" i="1" s="1"/>
  <c r="T78" i="1" s="1"/>
  <c r="N80" i="1"/>
  <c r="X80" i="1" s="1"/>
  <c r="Z80" i="1" s="1"/>
  <c r="G83" i="1"/>
  <c r="M83" i="1" s="1"/>
  <c r="U83" i="1" s="1"/>
  <c r="W83" i="1" s="1"/>
  <c r="K83" i="1"/>
  <c r="N83" i="1" s="1"/>
  <c r="X83" i="1" s="1"/>
  <c r="Z83" i="1" s="1"/>
  <c r="L84" i="1"/>
  <c r="R84" i="1" s="1"/>
  <c r="T84" i="1" s="1"/>
  <c r="N86" i="1"/>
  <c r="X86" i="1" s="1"/>
  <c r="Z86" i="1" s="1"/>
  <c r="G89" i="1"/>
  <c r="M89" i="1" s="1"/>
  <c r="U89" i="1" s="1"/>
  <c r="W89" i="1" s="1"/>
  <c r="K89" i="1"/>
  <c r="L90" i="1"/>
  <c r="R90" i="1" s="1"/>
  <c r="T90" i="1" s="1"/>
  <c r="N97" i="1"/>
  <c r="X97" i="1" s="1"/>
  <c r="Z97" i="1" s="1"/>
  <c r="G100" i="1"/>
  <c r="M100" i="1" s="1"/>
  <c r="U100" i="1" s="1"/>
  <c r="W100" i="1" s="1"/>
  <c r="K100" i="1"/>
  <c r="N100" i="1" s="1"/>
  <c r="X100" i="1" s="1"/>
  <c r="Z100" i="1" s="1"/>
  <c r="L101" i="1"/>
  <c r="R101" i="1" s="1"/>
  <c r="T101" i="1" s="1"/>
  <c r="N103" i="1"/>
  <c r="X103" i="1" s="1"/>
  <c r="Z103" i="1" s="1"/>
  <c r="G106" i="1"/>
  <c r="M106" i="1" s="1"/>
  <c r="U106" i="1" s="1"/>
  <c r="W106" i="1" s="1"/>
  <c r="K106" i="1"/>
  <c r="N106" i="1" s="1"/>
  <c r="X106" i="1" s="1"/>
  <c r="Z106" i="1" s="1"/>
  <c r="L107" i="1"/>
  <c r="R107" i="1" s="1"/>
  <c r="T107" i="1" s="1"/>
  <c r="N109" i="1"/>
  <c r="X109" i="1" s="1"/>
  <c r="Z109" i="1" s="1"/>
  <c r="G112" i="1"/>
  <c r="M112" i="1" s="1"/>
  <c r="U112" i="1" s="1"/>
  <c r="W112" i="1" s="1"/>
  <c r="K112" i="1"/>
  <c r="N112" i="1" s="1"/>
  <c r="X112" i="1" s="1"/>
  <c r="Z112" i="1" s="1"/>
  <c r="L113" i="1"/>
  <c r="R113" i="1" s="1"/>
  <c r="T113" i="1" s="1"/>
  <c r="N115" i="1"/>
  <c r="X115" i="1" s="1"/>
  <c r="Z115" i="1" s="1"/>
  <c r="G118" i="1"/>
  <c r="M118" i="1" s="1"/>
  <c r="U118" i="1" s="1"/>
  <c r="W118" i="1" s="1"/>
  <c r="K118" i="1"/>
  <c r="N118" i="1" s="1"/>
  <c r="X118" i="1" s="1"/>
  <c r="Z118" i="1" s="1"/>
  <c r="L119" i="1"/>
  <c r="R119" i="1" s="1"/>
  <c r="T119" i="1" s="1"/>
  <c r="N121" i="1"/>
  <c r="X121" i="1" s="1"/>
  <c r="Z121" i="1" s="1"/>
  <c r="G124" i="1"/>
  <c r="M124" i="1" s="1"/>
  <c r="U124" i="1" s="1"/>
  <c r="W124" i="1" s="1"/>
  <c r="K124" i="1"/>
  <c r="N124" i="1" s="1"/>
  <c r="X124" i="1" s="1"/>
  <c r="Z124" i="1" s="1"/>
  <c r="L125" i="1"/>
  <c r="R125" i="1" s="1"/>
  <c r="T125" i="1" s="1"/>
  <c r="M140" i="1"/>
  <c r="U140" i="1" s="1"/>
  <c r="W140" i="1" s="1"/>
  <c r="L143" i="1"/>
  <c r="R143" i="1" s="1"/>
  <c r="T143" i="1" s="1"/>
  <c r="M143" i="1"/>
  <c r="U143" i="1" s="1"/>
  <c r="W143" i="1" s="1"/>
  <c r="G145" i="1"/>
  <c r="M145" i="1" s="1"/>
  <c r="U145" i="1" s="1"/>
  <c r="W145" i="1" s="1"/>
  <c r="H146" i="1"/>
  <c r="N155" i="1"/>
  <c r="X155" i="1" s="1"/>
  <c r="Z155" i="1" s="1"/>
  <c r="L162" i="1"/>
  <c r="R162" i="1" s="1"/>
  <c r="T162" i="1" s="1"/>
  <c r="F164" i="1"/>
  <c r="Q164" i="1"/>
  <c r="M170" i="1"/>
  <c r="U170" i="1" s="1"/>
  <c r="W170" i="1" s="1"/>
  <c r="N170" i="1"/>
  <c r="X170" i="1" s="1"/>
  <c r="Z170" i="1" s="1"/>
  <c r="L173" i="1"/>
  <c r="R173" i="1" s="1"/>
  <c r="T173" i="1" s="1"/>
  <c r="L175" i="1"/>
  <c r="R175" i="1" s="1"/>
  <c r="T175" i="1" s="1"/>
  <c r="J172" i="1"/>
  <c r="N177" i="1"/>
  <c r="X177" i="1" s="1"/>
  <c r="Z177" i="1" s="1"/>
  <c r="G180" i="1"/>
  <c r="M180" i="1" s="1"/>
  <c r="U180" i="1" s="1"/>
  <c r="W180" i="1" s="1"/>
  <c r="K180" i="1"/>
  <c r="N180" i="1" s="1"/>
  <c r="X180" i="1" s="1"/>
  <c r="Z180" i="1" s="1"/>
  <c r="L181" i="1"/>
  <c r="R181" i="1" s="1"/>
  <c r="T181" i="1" s="1"/>
  <c r="N185" i="1"/>
  <c r="X185" i="1" s="1"/>
  <c r="Z185" i="1" s="1"/>
  <c r="AA183" i="1"/>
  <c r="H188" i="1"/>
  <c r="N188" i="1" s="1"/>
  <c r="X188" i="1" s="1"/>
  <c r="Z188" i="1" s="1"/>
  <c r="G191" i="1"/>
  <c r="K191" i="1"/>
  <c r="N191" i="1" s="1"/>
  <c r="X191" i="1" s="1"/>
  <c r="Z191" i="1" s="1"/>
  <c r="L192" i="1"/>
  <c r="R192" i="1" s="1"/>
  <c r="T192" i="1" s="1"/>
  <c r="N196" i="1"/>
  <c r="X196" i="1" s="1"/>
  <c r="Z196" i="1" s="1"/>
  <c r="O195" i="1"/>
  <c r="O194" i="1" s="1"/>
  <c r="H211" i="1"/>
  <c r="F214" i="1"/>
  <c r="N226" i="1"/>
  <c r="X226" i="1" s="1"/>
  <c r="Z226" i="1" s="1"/>
  <c r="AA224" i="1"/>
  <c r="G234" i="1"/>
  <c r="M234" i="1" s="1"/>
  <c r="U234" i="1" s="1"/>
  <c r="W234" i="1" s="1"/>
  <c r="N235" i="1"/>
  <c r="X235" i="1" s="1"/>
  <c r="Z235" i="1" s="1"/>
  <c r="L238" i="1"/>
  <c r="R238" i="1" s="1"/>
  <c r="T238" i="1" s="1"/>
  <c r="M238" i="1"/>
  <c r="U238" i="1" s="1"/>
  <c r="W238" i="1" s="1"/>
  <c r="G240" i="1"/>
  <c r="M242" i="1"/>
  <c r="U242" i="1" s="1"/>
  <c r="W242" i="1" s="1"/>
  <c r="L249" i="1"/>
  <c r="R249" i="1" s="1"/>
  <c r="T249" i="1" s="1"/>
  <c r="M249" i="1"/>
  <c r="U249" i="1" s="1"/>
  <c r="W249" i="1" s="1"/>
  <c r="L253" i="1"/>
  <c r="R253" i="1" s="1"/>
  <c r="T253" i="1" s="1"/>
  <c r="M253" i="1"/>
  <c r="U253" i="1" s="1"/>
  <c r="W253" i="1" s="1"/>
  <c r="L254" i="1"/>
  <c r="R254" i="1" s="1"/>
  <c r="T254" i="1" s="1"/>
  <c r="M254" i="1"/>
  <c r="U254" i="1" s="1"/>
  <c r="W254" i="1" s="1"/>
  <c r="N257" i="1"/>
  <c r="X257" i="1" s="1"/>
  <c r="Z257" i="1" s="1"/>
  <c r="G264" i="1"/>
  <c r="M264" i="1" s="1"/>
  <c r="U264" i="1" s="1"/>
  <c r="W264" i="1" s="1"/>
  <c r="J271" i="1"/>
  <c r="M271" i="1" s="1"/>
  <c r="U271" i="1" s="1"/>
  <c r="W271" i="1" s="1"/>
  <c r="L279" i="1"/>
  <c r="R279" i="1" s="1"/>
  <c r="T279" i="1" s="1"/>
  <c r="F278" i="1"/>
  <c r="L278" i="1" s="1"/>
  <c r="R278" i="1" s="1"/>
  <c r="T278" i="1" s="1"/>
  <c r="M279" i="1"/>
  <c r="U279" i="1" s="1"/>
  <c r="W279" i="1" s="1"/>
  <c r="J278" i="1"/>
  <c r="M278" i="1" s="1"/>
  <c r="U278" i="1" s="1"/>
  <c r="W278" i="1" s="1"/>
  <c r="I284" i="1"/>
  <c r="I274" i="1" s="1"/>
  <c r="L292" i="1"/>
  <c r="R292" i="1" s="1"/>
  <c r="T292" i="1" s="1"/>
  <c r="M294" i="1"/>
  <c r="U294" i="1" s="1"/>
  <c r="W294" i="1" s="1"/>
  <c r="G298" i="1"/>
  <c r="AA303" i="1"/>
  <c r="M312" i="1"/>
  <c r="U312" i="1" s="1"/>
  <c r="W312" i="1" s="1"/>
  <c r="G316" i="1"/>
  <c r="M316" i="1" s="1"/>
  <c r="U316" i="1" s="1"/>
  <c r="W316" i="1" s="1"/>
  <c r="N319" i="1"/>
  <c r="X319" i="1" s="1"/>
  <c r="Z319" i="1" s="1"/>
  <c r="N320" i="1"/>
  <c r="X320" i="1" s="1"/>
  <c r="Z320" i="1" s="1"/>
  <c r="M320" i="1"/>
  <c r="U320" i="1" s="1"/>
  <c r="W320" i="1" s="1"/>
  <c r="P323" i="1"/>
  <c r="Q323" i="1"/>
  <c r="Q328" i="1"/>
  <c r="Q337" i="1"/>
  <c r="Q336" i="1" s="1"/>
  <c r="N361" i="1"/>
  <c r="X361" i="1" s="1"/>
  <c r="Z361" i="1" s="1"/>
  <c r="H360" i="1"/>
  <c r="L365" i="1"/>
  <c r="R365" i="1" s="1"/>
  <c r="T365" i="1" s="1"/>
  <c r="F364" i="1"/>
  <c r="L364" i="1" s="1"/>
  <c r="R364" i="1" s="1"/>
  <c r="T364" i="1" s="1"/>
  <c r="AA359" i="1"/>
  <c r="N377" i="1"/>
  <c r="X377" i="1" s="1"/>
  <c r="Z377" i="1" s="1"/>
  <c r="P387" i="1"/>
  <c r="P380" i="1" s="1"/>
  <c r="M401" i="1"/>
  <c r="U401" i="1" s="1"/>
  <c r="W401" i="1" s="1"/>
  <c r="I472" i="1"/>
  <c r="M509" i="1"/>
  <c r="U509" i="1" s="1"/>
  <c r="W509" i="1" s="1"/>
  <c r="G508" i="1"/>
  <c r="N526" i="1"/>
  <c r="X526" i="1" s="1"/>
  <c r="Z526" i="1" s="1"/>
  <c r="H525" i="1"/>
  <c r="N525" i="1" s="1"/>
  <c r="X525" i="1" s="1"/>
  <c r="Z525" i="1" s="1"/>
  <c r="L556" i="1"/>
  <c r="R556" i="1" s="1"/>
  <c r="T556" i="1" s="1"/>
  <c r="F555" i="1"/>
  <c r="M556" i="1"/>
  <c r="U556" i="1" s="1"/>
  <c r="W556" i="1" s="1"/>
  <c r="J555" i="1"/>
  <c r="J551" i="1" s="1"/>
  <c r="J550" i="1" s="1"/>
  <c r="J566" i="1"/>
  <c r="N571" i="1"/>
  <c r="X571" i="1" s="1"/>
  <c r="Z571" i="1" s="1"/>
  <c r="H570" i="1"/>
  <c r="N570" i="1" s="1"/>
  <c r="X570" i="1" s="1"/>
  <c r="Z570" i="1" s="1"/>
  <c r="L644" i="1"/>
  <c r="R644" i="1" s="1"/>
  <c r="T644" i="1" s="1"/>
  <c r="I643" i="1"/>
  <c r="L643" i="1" s="1"/>
  <c r="R643" i="1" s="1"/>
  <c r="T643" i="1" s="1"/>
  <c r="N656" i="1"/>
  <c r="X656" i="1" s="1"/>
  <c r="Z656" i="1" s="1"/>
  <c r="H655" i="1"/>
  <c r="M774" i="1"/>
  <c r="U774" i="1" s="1"/>
  <c r="W774" i="1" s="1"/>
  <c r="G773" i="1"/>
  <c r="M773" i="1" s="1"/>
  <c r="U773" i="1" s="1"/>
  <c r="W773" i="1" s="1"/>
  <c r="L920" i="1"/>
  <c r="R920" i="1" s="1"/>
  <c r="T920" i="1" s="1"/>
  <c r="F919" i="1"/>
  <c r="L919" i="1" s="1"/>
  <c r="R919" i="1" s="1"/>
  <c r="T919" i="1" s="1"/>
  <c r="M920" i="1"/>
  <c r="U920" i="1" s="1"/>
  <c r="W920" i="1" s="1"/>
  <c r="J919" i="1"/>
  <c r="J915" i="1" s="1"/>
  <c r="N1008" i="1"/>
  <c r="X1008" i="1" s="1"/>
  <c r="Z1008" i="1" s="1"/>
  <c r="H1007" i="1"/>
  <c r="I256" i="1"/>
  <c r="I252" i="1" s="1"/>
  <c r="M282" i="1"/>
  <c r="U282" i="1" s="1"/>
  <c r="W282" i="1" s="1"/>
  <c r="M287" i="1"/>
  <c r="U287" i="1" s="1"/>
  <c r="W287" i="1" s="1"/>
  <c r="K284" i="1"/>
  <c r="K274" i="1" s="1"/>
  <c r="N292" i="1"/>
  <c r="X292" i="1" s="1"/>
  <c r="Z292" i="1" s="1"/>
  <c r="L295" i="1"/>
  <c r="R295" i="1" s="1"/>
  <c r="T295" i="1" s="1"/>
  <c r="M295" i="1"/>
  <c r="U295" i="1" s="1"/>
  <c r="W295" i="1" s="1"/>
  <c r="Q298" i="1"/>
  <c r="Q303" i="1"/>
  <c r="N312" i="1"/>
  <c r="X312" i="1" s="1"/>
  <c r="Z312" i="1" s="1"/>
  <c r="I311" i="1"/>
  <c r="I310" i="1" s="1"/>
  <c r="I323" i="1"/>
  <c r="L329" i="1"/>
  <c r="R329" i="1" s="1"/>
  <c r="T329" i="1" s="1"/>
  <c r="AA328" i="1"/>
  <c r="AA322" i="1" s="1"/>
  <c r="P337" i="1"/>
  <c r="P336" i="1" s="1"/>
  <c r="N350" i="1"/>
  <c r="X350" i="1" s="1"/>
  <c r="G360" i="1"/>
  <c r="M360" i="1" s="1"/>
  <c r="U360" i="1" s="1"/>
  <c r="W360" i="1" s="1"/>
  <c r="M365" i="1"/>
  <c r="U365" i="1" s="1"/>
  <c r="W365" i="1" s="1"/>
  <c r="L369" i="1"/>
  <c r="R369" i="1" s="1"/>
  <c r="T369" i="1" s="1"/>
  <c r="M369" i="1"/>
  <c r="U369" i="1" s="1"/>
  <c r="W369" i="1" s="1"/>
  <c r="I359" i="1"/>
  <c r="N385" i="1"/>
  <c r="X385" i="1" s="1"/>
  <c r="Z385" i="1" s="1"/>
  <c r="N388" i="1"/>
  <c r="X388" i="1" s="1"/>
  <c r="Z388" i="1" s="1"/>
  <c r="AA387" i="1"/>
  <c r="AA380" i="1" s="1"/>
  <c r="Q387" i="1"/>
  <c r="Q380" i="1" s="1"/>
  <c r="K387" i="1"/>
  <c r="K380" i="1" s="1"/>
  <c r="H395" i="1"/>
  <c r="N395" i="1" s="1"/>
  <c r="X395" i="1" s="1"/>
  <c r="Z395" i="1" s="1"/>
  <c r="L401" i="1"/>
  <c r="R401" i="1" s="1"/>
  <c r="T401" i="1" s="1"/>
  <c r="N412" i="1"/>
  <c r="X412" i="1" s="1"/>
  <c r="Z412" i="1" s="1"/>
  <c r="M426" i="1"/>
  <c r="U426" i="1" s="1"/>
  <c r="W426" i="1" s="1"/>
  <c r="J436" i="1"/>
  <c r="M439" i="1"/>
  <c r="U439" i="1" s="1"/>
  <c r="W439" i="1" s="1"/>
  <c r="L442" i="1"/>
  <c r="R442" i="1" s="1"/>
  <c r="T442" i="1" s="1"/>
  <c r="P441" i="1"/>
  <c r="H449" i="1"/>
  <c r="N449" i="1" s="1"/>
  <c r="X449" i="1" s="1"/>
  <c r="Z449" i="1" s="1"/>
  <c r="M456" i="1"/>
  <c r="U456" i="1" s="1"/>
  <c r="W456" i="1" s="1"/>
  <c r="G464" i="1"/>
  <c r="L468" i="1"/>
  <c r="R468" i="1" s="1"/>
  <c r="T468" i="1" s="1"/>
  <c r="J464" i="1"/>
  <c r="J472" i="1"/>
  <c r="N481" i="1"/>
  <c r="X481" i="1" s="1"/>
  <c r="Z481" i="1" s="1"/>
  <c r="M484" i="1"/>
  <c r="U484" i="1" s="1"/>
  <c r="W484" i="1" s="1"/>
  <c r="N509" i="1"/>
  <c r="X509" i="1" s="1"/>
  <c r="Z509" i="1" s="1"/>
  <c r="I508" i="1"/>
  <c r="F514" i="1"/>
  <c r="L522" i="1"/>
  <c r="R522" i="1" s="1"/>
  <c r="T522" i="1" s="1"/>
  <c r="N528" i="1"/>
  <c r="X528" i="1" s="1"/>
  <c r="Z528" i="1" s="1"/>
  <c r="P532" i="1"/>
  <c r="U532" i="1" s="1"/>
  <c r="W532" i="1" s="1"/>
  <c r="L536" i="1"/>
  <c r="R536" i="1" s="1"/>
  <c r="T536" i="1" s="1"/>
  <c r="M536" i="1"/>
  <c r="U536" i="1" s="1"/>
  <c r="W536" i="1" s="1"/>
  <c r="N539" i="1"/>
  <c r="X539" i="1" s="1"/>
  <c r="Z539" i="1" s="1"/>
  <c r="L541" i="1"/>
  <c r="R541" i="1" s="1"/>
  <c r="T541" i="1" s="1"/>
  <c r="M541" i="1"/>
  <c r="U541" i="1" s="1"/>
  <c r="W541" i="1" s="1"/>
  <c r="L542" i="1"/>
  <c r="R542" i="1" s="1"/>
  <c r="T542" i="1" s="1"/>
  <c r="M542" i="1"/>
  <c r="U542" i="1" s="1"/>
  <c r="W542" i="1" s="1"/>
  <c r="M545" i="1"/>
  <c r="U545" i="1" s="1"/>
  <c r="W545" i="1" s="1"/>
  <c r="H547" i="1"/>
  <c r="N547" i="1" s="1"/>
  <c r="X547" i="1" s="1"/>
  <c r="Z547" i="1" s="1"/>
  <c r="P552" i="1"/>
  <c r="U552" i="1" s="1"/>
  <c r="W552" i="1" s="1"/>
  <c r="AA551" i="1"/>
  <c r="AA550" i="1" s="1"/>
  <c r="N559" i="1"/>
  <c r="X559" i="1" s="1"/>
  <c r="Z559" i="1" s="1"/>
  <c r="G570" i="1"/>
  <c r="M570" i="1" s="1"/>
  <c r="U570" i="1" s="1"/>
  <c r="W570" i="1" s="1"/>
  <c r="G576" i="1"/>
  <c r="M576" i="1" s="1"/>
  <c r="U576" i="1" s="1"/>
  <c r="W576" i="1" s="1"/>
  <c r="G582" i="1"/>
  <c r="L583" i="1"/>
  <c r="R583" i="1" s="1"/>
  <c r="T583" i="1" s="1"/>
  <c r="N585" i="1"/>
  <c r="X585" i="1" s="1"/>
  <c r="Z585" i="1" s="1"/>
  <c r="AA582" i="1"/>
  <c r="L593" i="1"/>
  <c r="R593" i="1" s="1"/>
  <c r="T593" i="1" s="1"/>
  <c r="N595" i="1"/>
  <c r="X595" i="1" s="1"/>
  <c r="Z595" i="1" s="1"/>
  <c r="AA592" i="1"/>
  <c r="N597" i="1"/>
  <c r="X597" i="1" s="1"/>
  <c r="Z597" i="1" s="1"/>
  <c r="N598" i="1"/>
  <c r="X598" i="1" s="1"/>
  <c r="Z598" i="1" s="1"/>
  <c r="K625" i="1"/>
  <c r="N634" i="1"/>
  <c r="X634" i="1" s="1"/>
  <c r="Z634" i="1" s="1"/>
  <c r="AA633" i="1"/>
  <c r="Q633" i="1"/>
  <c r="M641" i="1"/>
  <c r="U641" i="1" s="1"/>
  <c r="W641" i="1" s="1"/>
  <c r="P647" i="1"/>
  <c r="J647" i="1"/>
  <c r="P665" i="1"/>
  <c r="L695" i="1"/>
  <c r="R695" i="1" s="1"/>
  <c r="T695" i="1" s="1"/>
  <c r="F694" i="1"/>
  <c r="L694" i="1" s="1"/>
  <c r="R694" i="1" s="1"/>
  <c r="T694" i="1" s="1"/>
  <c r="J738" i="1"/>
  <c r="M741" i="1"/>
  <c r="U741" i="1" s="1"/>
  <c r="W741" i="1" s="1"/>
  <c r="G754" i="1"/>
  <c r="M754" i="1" s="1"/>
  <c r="U754" i="1" s="1"/>
  <c r="W754" i="1" s="1"/>
  <c r="K754" i="1"/>
  <c r="N754" i="1" s="1"/>
  <c r="X754" i="1" s="1"/>
  <c r="Z754" i="1" s="1"/>
  <c r="M767" i="1"/>
  <c r="U767" i="1" s="1"/>
  <c r="W767" i="1" s="1"/>
  <c r="G766" i="1"/>
  <c r="K766" i="1"/>
  <c r="K765" i="1" s="1"/>
  <c r="N771" i="1"/>
  <c r="X771" i="1" s="1"/>
  <c r="Z771" i="1" s="1"/>
  <c r="N811" i="1"/>
  <c r="X811" i="1" s="1"/>
  <c r="Z811" i="1" s="1"/>
  <c r="O813" i="1"/>
  <c r="G823" i="1"/>
  <c r="M823" i="1" s="1"/>
  <c r="U823" i="1" s="1"/>
  <c r="W823" i="1" s="1"/>
  <c r="N841" i="1"/>
  <c r="X841" i="1" s="1"/>
  <c r="Z841" i="1" s="1"/>
  <c r="L895" i="1"/>
  <c r="R895" i="1" s="1"/>
  <c r="T895" i="1" s="1"/>
  <c r="F894" i="1"/>
  <c r="L894" i="1" s="1"/>
  <c r="R894" i="1" s="1"/>
  <c r="T894" i="1" s="1"/>
  <c r="M895" i="1"/>
  <c r="U895" i="1" s="1"/>
  <c r="W895" i="1" s="1"/>
  <c r="J894" i="1"/>
  <c r="M894" i="1" s="1"/>
  <c r="U894" i="1" s="1"/>
  <c r="W894" i="1" s="1"/>
  <c r="F905" i="1"/>
  <c r="L905" i="1" s="1"/>
  <c r="R905" i="1" s="1"/>
  <c r="T905" i="1" s="1"/>
  <c r="L906" i="1"/>
  <c r="R906" i="1" s="1"/>
  <c r="T906" i="1" s="1"/>
  <c r="N923" i="1"/>
  <c r="X923" i="1" s="1"/>
  <c r="Z923" i="1" s="1"/>
  <c r="H922" i="1"/>
  <c r="N922" i="1" s="1"/>
  <c r="X922" i="1" s="1"/>
  <c r="Z922" i="1" s="1"/>
  <c r="F961" i="1"/>
  <c r="L961" i="1" s="1"/>
  <c r="R961" i="1" s="1"/>
  <c r="T961" i="1" s="1"/>
  <c r="J961" i="1"/>
  <c r="M961" i="1" s="1"/>
  <c r="U961" i="1" s="1"/>
  <c r="W961" i="1" s="1"/>
  <c r="L978" i="1"/>
  <c r="R978" i="1" s="1"/>
  <c r="T978" i="1" s="1"/>
  <c r="I977" i="1"/>
  <c r="L977" i="1" s="1"/>
  <c r="R977" i="1" s="1"/>
  <c r="T977" i="1" s="1"/>
  <c r="L1026" i="1"/>
  <c r="R1026" i="1" s="1"/>
  <c r="T1026" i="1" s="1"/>
  <c r="F1025" i="1"/>
  <c r="M1026" i="1"/>
  <c r="U1026" i="1" s="1"/>
  <c r="W1026" i="1" s="1"/>
  <c r="J1025" i="1"/>
  <c r="P359" i="1"/>
  <c r="Q359" i="1"/>
  <c r="O387" i="1"/>
  <c r="O380" i="1" s="1"/>
  <c r="P404" i="1"/>
  <c r="M429" i="1"/>
  <c r="U429" i="1" s="1"/>
  <c r="W429" i="1" s="1"/>
  <c r="P428" i="1"/>
  <c r="M455" i="1"/>
  <c r="U455" i="1" s="1"/>
  <c r="W455" i="1" s="1"/>
  <c r="N480" i="1"/>
  <c r="X480" i="1" s="1"/>
  <c r="Z480" i="1" s="1"/>
  <c r="M483" i="1"/>
  <c r="U483" i="1" s="1"/>
  <c r="W483" i="1" s="1"/>
  <c r="F503" i="1"/>
  <c r="Q503" i="1"/>
  <c r="Q514" i="1"/>
  <c r="G519" i="1"/>
  <c r="L520" i="1"/>
  <c r="R520" i="1" s="1"/>
  <c r="T520" i="1" s="1"/>
  <c r="N522" i="1"/>
  <c r="X522" i="1" s="1"/>
  <c r="Z522" i="1" s="1"/>
  <c r="M544" i="1"/>
  <c r="U544" i="1" s="1"/>
  <c r="W544" i="1" s="1"/>
  <c r="AA531" i="1"/>
  <c r="AA530" i="1" s="1"/>
  <c r="H573" i="1"/>
  <c r="N573" i="1" s="1"/>
  <c r="X573" i="1" s="1"/>
  <c r="Z573" i="1" s="1"/>
  <c r="H579" i="1"/>
  <c r="N579" i="1" s="1"/>
  <c r="X579" i="1" s="1"/>
  <c r="Z579" i="1" s="1"/>
  <c r="H582" i="1"/>
  <c r="K582" i="1"/>
  <c r="I582" i="1"/>
  <c r="K592" i="1"/>
  <c r="I592" i="1"/>
  <c r="I625" i="1"/>
  <c r="O633" i="1"/>
  <c r="G647" i="1"/>
  <c r="N677" i="1"/>
  <c r="X677" i="1" s="1"/>
  <c r="Z677" i="1" s="1"/>
  <c r="H676" i="1"/>
  <c r="M688" i="1"/>
  <c r="U688" i="1" s="1"/>
  <c r="W688" i="1" s="1"/>
  <c r="G687" i="1"/>
  <c r="M687" i="1" s="1"/>
  <c r="U687" i="1" s="1"/>
  <c r="W687" i="1" s="1"/>
  <c r="J721" i="1"/>
  <c r="M722" i="1"/>
  <c r="U722" i="1" s="1"/>
  <c r="W722" i="1" s="1"/>
  <c r="M729" i="1"/>
  <c r="U729" i="1" s="1"/>
  <c r="W729" i="1" s="1"/>
  <c r="G728" i="1"/>
  <c r="H757" i="1"/>
  <c r="L785" i="1"/>
  <c r="R785" i="1" s="1"/>
  <c r="T785" i="1" s="1"/>
  <c r="I784" i="1"/>
  <c r="L784" i="1" s="1"/>
  <c r="R784" i="1" s="1"/>
  <c r="T784" i="1" s="1"/>
  <c r="M801" i="1"/>
  <c r="U801" i="1" s="1"/>
  <c r="W801" i="1" s="1"/>
  <c r="G800" i="1"/>
  <c r="M800" i="1" s="1"/>
  <c r="U800" i="1" s="1"/>
  <c r="W800" i="1" s="1"/>
  <c r="K799" i="1"/>
  <c r="N809" i="1"/>
  <c r="X809" i="1" s="1"/>
  <c r="Z809" i="1" s="1"/>
  <c r="H808" i="1"/>
  <c r="L820" i="1"/>
  <c r="R820" i="1" s="1"/>
  <c r="T820" i="1" s="1"/>
  <c r="M831" i="1"/>
  <c r="U831" i="1" s="1"/>
  <c r="W831" i="1" s="1"/>
  <c r="L832" i="1"/>
  <c r="R832" i="1" s="1"/>
  <c r="T832" i="1" s="1"/>
  <c r="F831" i="1"/>
  <c r="L831" i="1" s="1"/>
  <c r="R831" i="1" s="1"/>
  <c r="T831" i="1" s="1"/>
  <c r="N835" i="1"/>
  <c r="X835" i="1" s="1"/>
  <c r="Z835" i="1" s="1"/>
  <c r="U857" i="1"/>
  <c r="W857" i="1" s="1"/>
  <c r="P856" i="1"/>
  <c r="U856" i="1" s="1"/>
  <c r="W856" i="1" s="1"/>
  <c r="L884" i="1"/>
  <c r="R884" i="1" s="1"/>
  <c r="T884" i="1" s="1"/>
  <c r="F881" i="1"/>
  <c r="N917" i="1"/>
  <c r="X917" i="1" s="1"/>
  <c r="Z917" i="1" s="1"/>
  <c r="H916" i="1"/>
  <c r="N916" i="1" s="1"/>
  <c r="X916" i="1" s="1"/>
  <c r="Z916" i="1" s="1"/>
  <c r="G925" i="1"/>
  <c r="M926" i="1"/>
  <c r="U926" i="1" s="1"/>
  <c r="W926" i="1" s="1"/>
  <c r="F955" i="1"/>
  <c r="L955" i="1" s="1"/>
  <c r="R955" i="1" s="1"/>
  <c r="T955" i="1" s="1"/>
  <c r="L956" i="1"/>
  <c r="R956" i="1" s="1"/>
  <c r="T956" i="1" s="1"/>
  <c r="N972" i="1"/>
  <c r="X972" i="1" s="1"/>
  <c r="Z972" i="1" s="1"/>
  <c r="H971" i="1"/>
  <c r="N971" i="1" s="1"/>
  <c r="X971" i="1" s="1"/>
  <c r="Z971" i="1" s="1"/>
  <c r="L1039" i="1"/>
  <c r="R1039" i="1" s="1"/>
  <c r="T1039" i="1" s="1"/>
  <c r="I1038" i="1"/>
  <c r="L1038" i="1" s="1"/>
  <c r="R1038" i="1" s="1"/>
  <c r="T1038" i="1" s="1"/>
  <c r="M364" i="1"/>
  <c r="U364" i="1" s="1"/>
  <c r="W364" i="1" s="1"/>
  <c r="L398" i="1"/>
  <c r="R398" i="1" s="1"/>
  <c r="T398" i="1" s="1"/>
  <c r="M452" i="1"/>
  <c r="U452" i="1" s="1"/>
  <c r="W452" i="1" s="1"/>
  <c r="P459" i="1"/>
  <c r="I492" i="1"/>
  <c r="AA503" i="1"/>
  <c r="Q508" i="1"/>
  <c r="AA514" i="1"/>
  <c r="N527" i="1"/>
  <c r="X527" i="1" s="1"/>
  <c r="Z527" i="1" s="1"/>
  <c r="L548" i="1"/>
  <c r="R548" i="1" s="1"/>
  <c r="T548" i="1" s="1"/>
  <c r="L567" i="1"/>
  <c r="R567" i="1" s="1"/>
  <c r="T567" i="1" s="1"/>
  <c r="N577" i="1"/>
  <c r="X577" i="1" s="1"/>
  <c r="Z577" i="1" s="1"/>
  <c r="O582" i="1"/>
  <c r="P625" i="1"/>
  <c r="P633" i="1"/>
  <c r="Q647" i="1"/>
  <c r="M652" i="1"/>
  <c r="U652" i="1" s="1"/>
  <c r="W652" i="1" s="1"/>
  <c r="Q655" i="1"/>
  <c r="M661" i="1"/>
  <c r="U661" i="1" s="1"/>
  <c r="W661" i="1" s="1"/>
  <c r="G660" i="1"/>
  <c r="M660" i="1" s="1"/>
  <c r="U660" i="1" s="1"/>
  <c r="W660" i="1" s="1"/>
  <c r="J746" i="1"/>
  <c r="J745" i="1" s="1"/>
  <c r="M749" i="1"/>
  <c r="U749" i="1" s="1"/>
  <c r="W749" i="1" s="1"/>
  <c r="M789" i="1"/>
  <c r="U789" i="1" s="1"/>
  <c r="W789" i="1" s="1"/>
  <c r="J788" i="1"/>
  <c r="J787" i="1" s="1"/>
  <c r="N803" i="1"/>
  <c r="X803" i="1" s="1"/>
  <c r="Z803" i="1" s="1"/>
  <c r="N804" i="1"/>
  <c r="X804" i="1" s="1"/>
  <c r="Z804" i="1" s="1"/>
  <c r="L815" i="1"/>
  <c r="R815" i="1" s="1"/>
  <c r="T815" i="1" s="1"/>
  <c r="F814" i="1"/>
  <c r="L814" i="1" s="1"/>
  <c r="R814" i="1" s="1"/>
  <c r="T814" i="1" s="1"/>
  <c r="K823" i="1"/>
  <c r="K813" i="1" s="1"/>
  <c r="N824" i="1"/>
  <c r="X824" i="1" s="1"/>
  <c r="Z824" i="1" s="1"/>
  <c r="G827" i="1"/>
  <c r="L837" i="1"/>
  <c r="R837" i="1" s="1"/>
  <c r="T837" i="1" s="1"/>
  <c r="I908" i="1"/>
  <c r="P915" i="1"/>
  <c r="N943" i="1"/>
  <c r="X943" i="1" s="1"/>
  <c r="Z943" i="1" s="1"/>
  <c r="J980" i="1"/>
  <c r="M980" i="1" s="1"/>
  <c r="U980" i="1" s="1"/>
  <c r="W980" i="1" s="1"/>
  <c r="M981" i="1"/>
  <c r="U981" i="1" s="1"/>
  <c r="W981" i="1" s="1"/>
  <c r="G1110" i="1"/>
  <c r="M1110" i="1" s="1"/>
  <c r="U1110" i="1" s="1"/>
  <c r="W1110" i="1" s="1"/>
  <c r="M1111" i="1"/>
  <c r="U1111" i="1" s="1"/>
  <c r="W1111" i="1" s="1"/>
  <c r="R1120" i="1"/>
  <c r="T1120" i="1" s="1"/>
  <c r="O1119" i="1"/>
  <c r="R1119" i="1" s="1"/>
  <c r="T1119" i="1" s="1"/>
  <c r="M1159" i="1"/>
  <c r="U1159" i="1" s="1"/>
  <c r="W1159" i="1" s="1"/>
  <c r="J1158" i="1"/>
  <c r="M1158" i="1" s="1"/>
  <c r="U1158" i="1" s="1"/>
  <c r="W1158" i="1" s="1"/>
  <c r="L1173" i="1"/>
  <c r="R1173" i="1" s="1"/>
  <c r="T1173" i="1" s="1"/>
  <c r="M618" i="1"/>
  <c r="U618" i="1" s="1"/>
  <c r="W618" i="1" s="1"/>
  <c r="M619" i="1"/>
  <c r="U619" i="1" s="1"/>
  <c r="W619" i="1" s="1"/>
  <c r="L621" i="1"/>
  <c r="R621" i="1" s="1"/>
  <c r="T621" i="1" s="1"/>
  <c r="L622" i="1"/>
  <c r="R622" i="1" s="1"/>
  <c r="T622" i="1" s="1"/>
  <c r="L626" i="1"/>
  <c r="R626" i="1" s="1"/>
  <c r="T626" i="1" s="1"/>
  <c r="N628" i="1"/>
  <c r="X628" i="1" s="1"/>
  <c r="Z628" i="1" s="1"/>
  <c r="K633" i="1"/>
  <c r="M644" i="1"/>
  <c r="U644" i="1" s="1"/>
  <c r="W644" i="1" s="1"/>
  <c r="N648" i="1"/>
  <c r="X648" i="1" s="1"/>
  <c r="Z648" i="1" s="1"/>
  <c r="I655" i="1"/>
  <c r="AA655" i="1"/>
  <c r="I665" i="1"/>
  <c r="AA665" i="1"/>
  <c r="M670" i="1"/>
  <c r="U670" i="1" s="1"/>
  <c r="W670" i="1" s="1"/>
  <c r="Q676" i="1"/>
  <c r="M695" i="1"/>
  <c r="U695" i="1" s="1"/>
  <c r="W695" i="1" s="1"/>
  <c r="K706" i="1"/>
  <c r="L715" i="1"/>
  <c r="R715" i="1" s="1"/>
  <c r="T715" i="1" s="1"/>
  <c r="L716" i="1"/>
  <c r="R716" i="1" s="1"/>
  <c r="T716" i="1" s="1"/>
  <c r="I728" i="1"/>
  <c r="AA728" i="1"/>
  <c r="Q758" i="1"/>
  <c r="Q757" i="1" s="1"/>
  <c r="N767" i="1"/>
  <c r="X767" i="1" s="1"/>
  <c r="Z767" i="1" s="1"/>
  <c r="Q766" i="1"/>
  <c r="Q765" i="1" s="1"/>
  <c r="N774" i="1"/>
  <c r="X774" i="1" s="1"/>
  <c r="Z774" i="1" s="1"/>
  <c r="H779" i="1"/>
  <c r="M780" i="1"/>
  <c r="U780" i="1" s="1"/>
  <c r="W780" i="1" s="1"/>
  <c r="M781" i="1"/>
  <c r="U781" i="1" s="1"/>
  <c r="W781" i="1" s="1"/>
  <c r="O788" i="1"/>
  <c r="O787" i="1" s="1"/>
  <c r="M815" i="1"/>
  <c r="U815" i="1" s="1"/>
  <c r="W815" i="1" s="1"/>
  <c r="H828" i="1"/>
  <c r="N828" i="1" s="1"/>
  <c r="X828" i="1" s="1"/>
  <c r="Z828" i="1" s="1"/>
  <c r="L829" i="1"/>
  <c r="R829" i="1" s="1"/>
  <c r="T829" i="1" s="1"/>
  <c r="J827" i="1"/>
  <c r="F873" i="1"/>
  <c r="L882" i="1"/>
  <c r="R882" i="1" s="1"/>
  <c r="T882" i="1" s="1"/>
  <c r="J881" i="1"/>
  <c r="J880" i="1" s="1"/>
  <c r="P881" i="1"/>
  <c r="P880" i="1" s="1"/>
  <c r="K888" i="1"/>
  <c r="N888" i="1" s="1"/>
  <c r="X888" i="1" s="1"/>
  <c r="Z888" i="1" s="1"/>
  <c r="L889" i="1"/>
  <c r="R889" i="1" s="1"/>
  <c r="T889" i="1" s="1"/>
  <c r="N892" i="1"/>
  <c r="X892" i="1" s="1"/>
  <c r="Z892" i="1" s="1"/>
  <c r="J897" i="1"/>
  <c r="M906" i="1"/>
  <c r="U906" i="1" s="1"/>
  <c r="W906" i="1" s="1"/>
  <c r="F908" i="1"/>
  <c r="M911" i="1"/>
  <c r="U911" i="1" s="1"/>
  <c r="W911" i="1" s="1"/>
  <c r="K908" i="1"/>
  <c r="N926" i="1"/>
  <c r="M934" i="1"/>
  <c r="U934" i="1" s="1"/>
  <c r="W934" i="1" s="1"/>
  <c r="M965" i="1"/>
  <c r="U965" i="1" s="1"/>
  <c r="W965" i="1" s="1"/>
  <c r="H980" i="1"/>
  <c r="N980" i="1" s="1"/>
  <c r="X980" i="1" s="1"/>
  <c r="Z980" i="1" s="1"/>
  <c r="O992" i="1"/>
  <c r="Q1002" i="1"/>
  <c r="Q1001" i="1" s="1"/>
  <c r="N1013" i="1"/>
  <c r="X1013" i="1" s="1"/>
  <c r="Z1013" i="1" s="1"/>
  <c r="N1018" i="1"/>
  <c r="X1018" i="1" s="1"/>
  <c r="Z1018" i="1" s="1"/>
  <c r="N1030" i="1"/>
  <c r="X1030" i="1" s="1"/>
  <c r="Z1030" i="1" s="1"/>
  <c r="H1029" i="1"/>
  <c r="P1062" i="1"/>
  <c r="J665" i="1"/>
  <c r="G676" i="1"/>
  <c r="M718" i="1"/>
  <c r="U718" i="1" s="1"/>
  <c r="W718" i="1" s="1"/>
  <c r="N724" i="1"/>
  <c r="X724" i="1" s="1"/>
  <c r="Z724" i="1" s="1"/>
  <c r="J728" i="1"/>
  <c r="Q733" i="1"/>
  <c r="I758" i="1"/>
  <c r="I757" i="1" s="1"/>
  <c r="AA766" i="1"/>
  <c r="AA765" i="1" s="1"/>
  <c r="O808" i="1"/>
  <c r="O807" i="1" s="1"/>
  <c r="M814" i="1"/>
  <c r="U814" i="1" s="1"/>
  <c r="W814" i="1" s="1"/>
  <c r="N872" i="1"/>
  <c r="X872" i="1" s="1"/>
  <c r="Z872" i="1" s="1"/>
  <c r="O908" i="1"/>
  <c r="K915" i="1"/>
  <c r="M938" i="1"/>
  <c r="U938" i="1" s="1"/>
  <c r="W938" i="1" s="1"/>
  <c r="G937" i="1"/>
  <c r="M937" i="1" s="1"/>
  <c r="U937" i="1" s="1"/>
  <c r="W937" i="1" s="1"/>
  <c r="N956" i="1"/>
  <c r="X956" i="1" s="1"/>
  <c r="Z956" i="1" s="1"/>
  <c r="H955" i="1"/>
  <c r="N955" i="1" s="1"/>
  <c r="X955" i="1" s="1"/>
  <c r="Z955" i="1" s="1"/>
  <c r="M978" i="1"/>
  <c r="U978" i="1" s="1"/>
  <c r="W978" i="1" s="1"/>
  <c r="G977" i="1"/>
  <c r="M977" i="1" s="1"/>
  <c r="U977" i="1" s="1"/>
  <c r="W977" i="1" s="1"/>
  <c r="M1014" i="1"/>
  <c r="U1014" i="1" s="1"/>
  <c r="W1014" i="1" s="1"/>
  <c r="G1013" i="1"/>
  <c r="M1013" i="1" s="1"/>
  <c r="U1013" i="1" s="1"/>
  <c r="W1013" i="1" s="1"/>
  <c r="L1049" i="1"/>
  <c r="R1049" i="1" s="1"/>
  <c r="T1049" i="1" s="1"/>
  <c r="I1048" i="1"/>
  <c r="L1048" i="1" s="1"/>
  <c r="R1048" i="1" s="1"/>
  <c r="T1048" i="1" s="1"/>
  <c r="U1091" i="1"/>
  <c r="W1091" i="1" s="1"/>
  <c r="P1090" i="1"/>
  <c r="U1090" i="1" s="1"/>
  <c r="W1090" i="1" s="1"/>
  <c r="I1292" i="1"/>
  <c r="L1293" i="1"/>
  <c r="R1293" i="1" s="1"/>
  <c r="T1293" i="1" s="1"/>
  <c r="K676" i="1"/>
  <c r="J676" i="1"/>
  <c r="N682" i="1"/>
  <c r="X682" i="1" s="1"/>
  <c r="Z682" i="1" s="1"/>
  <c r="P697" i="1"/>
  <c r="O706" i="1"/>
  <c r="N719" i="1"/>
  <c r="X719" i="1" s="1"/>
  <c r="Z719" i="1" s="1"/>
  <c r="AA733" i="1"/>
  <c r="O738" i="1"/>
  <c r="I738" i="1"/>
  <c r="AA738" i="1"/>
  <c r="I746" i="1"/>
  <c r="I745" i="1" s="1"/>
  <c r="AA746" i="1"/>
  <c r="AA745" i="1" s="1"/>
  <c r="M751" i="1"/>
  <c r="U751" i="1" s="1"/>
  <c r="W751" i="1" s="1"/>
  <c r="M752" i="1"/>
  <c r="U752" i="1" s="1"/>
  <c r="W752" i="1" s="1"/>
  <c r="J758" i="1"/>
  <c r="J757" i="1" s="1"/>
  <c r="I766" i="1"/>
  <c r="I765" i="1" s="1"/>
  <c r="O799" i="1"/>
  <c r="O794" i="1" s="1"/>
  <c r="J808" i="1"/>
  <c r="J807" i="1" s="1"/>
  <c r="I813" i="1"/>
  <c r="AA813" i="1"/>
  <c r="L823" i="1"/>
  <c r="R823" i="1" s="1"/>
  <c r="T823" i="1" s="1"/>
  <c r="L841" i="1"/>
  <c r="R841" i="1" s="1"/>
  <c r="T841" i="1" s="1"/>
  <c r="O881" i="1"/>
  <c r="O880" i="1" s="1"/>
  <c r="I881" i="1"/>
  <c r="I880" i="1" s="1"/>
  <c r="AA881" i="1"/>
  <c r="AA880" i="1" s="1"/>
  <c r="P897" i="1"/>
  <c r="M903" i="1"/>
  <c r="U903" i="1" s="1"/>
  <c r="W903" i="1" s="1"/>
  <c r="M916" i="1"/>
  <c r="U916" i="1" s="1"/>
  <c r="W916" i="1" s="1"/>
  <c r="M917" i="1"/>
  <c r="U917" i="1" s="1"/>
  <c r="W917" i="1" s="1"/>
  <c r="M922" i="1"/>
  <c r="U922" i="1" s="1"/>
  <c r="W922" i="1" s="1"/>
  <c r="M923" i="1"/>
  <c r="U923" i="1" s="1"/>
  <c r="W923" i="1" s="1"/>
  <c r="N925" i="1"/>
  <c r="X925" i="1" s="1"/>
  <c r="Z925" i="1" s="1"/>
  <c r="O929" i="1"/>
  <c r="N937" i="1"/>
  <c r="X937" i="1" s="1"/>
  <c r="Z937" i="1" s="1"/>
  <c r="N938" i="1"/>
  <c r="X938" i="1" s="1"/>
  <c r="Z938" i="1" s="1"/>
  <c r="L940" i="1"/>
  <c r="R940" i="1" s="1"/>
  <c r="T940" i="1" s="1"/>
  <c r="L941" i="1"/>
  <c r="R941" i="1" s="1"/>
  <c r="T941" i="1" s="1"/>
  <c r="L944" i="1"/>
  <c r="R944" i="1" s="1"/>
  <c r="T944" i="1" s="1"/>
  <c r="N947" i="1"/>
  <c r="X947" i="1" s="1"/>
  <c r="Z947" i="1" s="1"/>
  <c r="L950" i="1"/>
  <c r="R950" i="1" s="1"/>
  <c r="T950" i="1" s="1"/>
  <c r="F949" i="1"/>
  <c r="L949" i="1" s="1"/>
  <c r="R949" i="1" s="1"/>
  <c r="T949" i="1" s="1"/>
  <c r="M955" i="1"/>
  <c r="U955" i="1" s="1"/>
  <c r="W955" i="1" s="1"/>
  <c r="M1007" i="1"/>
  <c r="U1007" i="1" s="1"/>
  <c r="W1007" i="1" s="1"/>
  <c r="L1044" i="1"/>
  <c r="R1044" i="1" s="1"/>
  <c r="T1044" i="1" s="1"/>
  <c r="I1041" i="1"/>
  <c r="M1052" i="1"/>
  <c r="U1052" i="1" s="1"/>
  <c r="W1052" i="1" s="1"/>
  <c r="G1051" i="1"/>
  <c r="M1051" i="1" s="1"/>
  <c r="U1051" i="1" s="1"/>
  <c r="W1051" i="1" s="1"/>
  <c r="N1063" i="1"/>
  <c r="X1063" i="1" s="1"/>
  <c r="Z1063" i="1" s="1"/>
  <c r="H1062" i="1"/>
  <c r="N1099" i="1"/>
  <c r="X1099" i="1" s="1"/>
  <c r="Z1099" i="1" s="1"/>
  <c r="H1098" i="1"/>
  <c r="N1098" i="1" s="1"/>
  <c r="X1098" i="1" s="1"/>
  <c r="Z1098" i="1" s="1"/>
  <c r="AA1094" i="1"/>
  <c r="L1133" i="1"/>
  <c r="R1133" i="1" s="1"/>
  <c r="T1133" i="1" s="1"/>
  <c r="F1132" i="1"/>
  <c r="L1132" i="1" s="1"/>
  <c r="R1132" i="1" s="1"/>
  <c r="T1132" i="1" s="1"/>
  <c r="N1182" i="1"/>
  <c r="X1182" i="1" s="1"/>
  <c r="Z1182" i="1" s="1"/>
  <c r="N1199" i="1"/>
  <c r="X1199" i="1" s="1"/>
  <c r="Z1199" i="1" s="1"/>
  <c r="M1225" i="1"/>
  <c r="U1225" i="1" s="1"/>
  <c r="W1225" i="1" s="1"/>
  <c r="G1224" i="1"/>
  <c r="L913" i="1"/>
  <c r="R913" i="1" s="1"/>
  <c r="T913" i="1" s="1"/>
  <c r="M913" i="1"/>
  <c r="U913" i="1" s="1"/>
  <c r="W913" i="1" s="1"/>
  <c r="L926" i="1"/>
  <c r="R926" i="1" s="1"/>
  <c r="T926" i="1" s="1"/>
  <c r="L930" i="1"/>
  <c r="R930" i="1" s="1"/>
  <c r="T930" i="1" s="1"/>
  <c r="M930" i="1"/>
  <c r="U930" i="1" s="1"/>
  <c r="W930" i="1" s="1"/>
  <c r="M932" i="1"/>
  <c r="U932" i="1" s="1"/>
  <c r="W932" i="1" s="1"/>
  <c r="K929" i="1"/>
  <c r="L935" i="1"/>
  <c r="R935" i="1" s="1"/>
  <c r="T935" i="1" s="1"/>
  <c r="M935" i="1"/>
  <c r="U935" i="1" s="1"/>
  <c r="W935" i="1" s="1"/>
  <c r="N944" i="1"/>
  <c r="X944" i="1" s="1"/>
  <c r="Z944" i="1" s="1"/>
  <c r="L947" i="1"/>
  <c r="R947" i="1" s="1"/>
  <c r="T947" i="1" s="1"/>
  <c r="M947" i="1"/>
  <c r="U947" i="1" s="1"/>
  <c r="W947" i="1" s="1"/>
  <c r="M966" i="1"/>
  <c r="U966" i="1" s="1"/>
  <c r="W966" i="1" s="1"/>
  <c r="M972" i="1"/>
  <c r="U972" i="1" s="1"/>
  <c r="W972" i="1" s="1"/>
  <c r="L997" i="1"/>
  <c r="R997" i="1" s="1"/>
  <c r="T997" i="1" s="1"/>
  <c r="M997" i="1"/>
  <c r="U997" i="1" s="1"/>
  <c r="W997" i="1" s="1"/>
  <c r="N1003" i="1"/>
  <c r="X1003" i="1" s="1"/>
  <c r="Z1003" i="1" s="1"/>
  <c r="N1014" i="1"/>
  <c r="X1014" i="1" s="1"/>
  <c r="Z1014" i="1" s="1"/>
  <c r="O1017" i="1"/>
  <c r="O1016" i="1" s="1"/>
  <c r="L1036" i="1"/>
  <c r="R1036" i="1" s="1"/>
  <c r="T1036" i="1" s="1"/>
  <c r="P1041" i="1"/>
  <c r="P1034" i="1" s="1"/>
  <c r="N1052" i="1"/>
  <c r="X1052" i="1" s="1"/>
  <c r="Z1052" i="1" s="1"/>
  <c r="F1058" i="1"/>
  <c r="L1058" i="1" s="1"/>
  <c r="R1058" i="1" s="1"/>
  <c r="T1058" i="1" s="1"/>
  <c r="L1065" i="1"/>
  <c r="R1065" i="1" s="1"/>
  <c r="T1065" i="1" s="1"/>
  <c r="N1068" i="1"/>
  <c r="X1068" i="1" s="1"/>
  <c r="Z1068" i="1" s="1"/>
  <c r="N1078" i="1"/>
  <c r="X1078" i="1" s="1"/>
  <c r="Z1078" i="1" s="1"/>
  <c r="O1077" i="1"/>
  <c r="M1083" i="1"/>
  <c r="U1083" i="1" s="1"/>
  <c r="W1083" i="1" s="1"/>
  <c r="N1083" i="1"/>
  <c r="X1083" i="1" s="1"/>
  <c r="Z1083" i="1" s="1"/>
  <c r="L1101" i="1"/>
  <c r="R1101" i="1" s="1"/>
  <c r="T1101" i="1" s="1"/>
  <c r="L1102" i="1"/>
  <c r="R1102" i="1" s="1"/>
  <c r="T1102" i="1" s="1"/>
  <c r="N1111" i="1"/>
  <c r="X1111" i="1" s="1"/>
  <c r="Z1111" i="1" s="1"/>
  <c r="H1110" i="1"/>
  <c r="N1110" i="1" s="1"/>
  <c r="X1110" i="1" s="1"/>
  <c r="Z1110" i="1" s="1"/>
  <c r="L1183" i="1"/>
  <c r="R1183" i="1" s="1"/>
  <c r="T1183" i="1" s="1"/>
  <c r="F1182" i="1"/>
  <c r="L1182" i="1" s="1"/>
  <c r="R1182" i="1" s="1"/>
  <c r="T1182" i="1" s="1"/>
  <c r="M1209" i="1"/>
  <c r="U1209" i="1" s="1"/>
  <c r="W1209" i="1" s="1"/>
  <c r="G1208" i="1"/>
  <c r="G1207" i="1" s="1"/>
  <c r="I1240" i="1"/>
  <c r="I1239" i="1" s="1"/>
  <c r="L1288" i="1"/>
  <c r="R1288" i="1" s="1"/>
  <c r="T1288" i="1" s="1"/>
  <c r="Q1305" i="1"/>
  <c r="X1305" i="1" s="1"/>
  <c r="X1308" i="1"/>
  <c r="Z1308" i="1" s="1"/>
  <c r="U1415" i="1"/>
  <c r="W1415" i="1" s="1"/>
  <c r="P1409" i="1"/>
  <c r="N1051" i="1"/>
  <c r="X1051" i="1" s="1"/>
  <c r="Z1051" i="1" s="1"/>
  <c r="M1058" i="1"/>
  <c r="U1058" i="1" s="1"/>
  <c r="W1058" i="1" s="1"/>
  <c r="L1077" i="1"/>
  <c r="M1117" i="1"/>
  <c r="U1117" i="1" s="1"/>
  <c r="W1117" i="1" s="1"/>
  <c r="G1116" i="1"/>
  <c r="M1116" i="1" s="1"/>
  <c r="U1116" i="1" s="1"/>
  <c r="W1116" i="1" s="1"/>
  <c r="M1125" i="1"/>
  <c r="U1125" i="1" s="1"/>
  <c r="W1125" i="1" s="1"/>
  <c r="M1154" i="1"/>
  <c r="U1154" i="1" s="1"/>
  <c r="W1154" i="1" s="1"/>
  <c r="P1164" i="1"/>
  <c r="F1176" i="1"/>
  <c r="L1176" i="1" s="1"/>
  <c r="L1177" i="1"/>
  <c r="R1177" i="1" s="1"/>
  <c r="T1177" i="1" s="1"/>
  <c r="O1181" i="1"/>
  <c r="P1194" i="1"/>
  <c r="M1230" i="1"/>
  <c r="U1230" i="1" s="1"/>
  <c r="W1230" i="1" s="1"/>
  <c r="J1229" i="1"/>
  <c r="J1228" i="1" s="1"/>
  <c r="M1273" i="1"/>
  <c r="U1273" i="1" s="1"/>
  <c r="W1273" i="1" s="1"/>
  <c r="G1272" i="1"/>
  <c r="M1272" i="1" s="1"/>
  <c r="U1272" i="1" s="1"/>
  <c r="W1272" i="1" s="1"/>
  <c r="M1333" i="1"/>
  <c r="U1333" i="1" s="1"/>
  <c r="W1333" i="1" s="1"/>
  <c r="G1332" i="1"/>
  <c r="M1332" i="1" s="1"/>
  <c r="U1332" i="1" s="1"/>
  <c r="W1332" i="1" s="1"/>
  <c r="N1333" i="1"/>
  <c r="X1333" i="1" s="1"/>
  <c r="Z1333" i="1" s="1"/>
  <c r="K1332" i="1"/>
  <c r="N1332" i="1" s="1"/>
  <c r="X1332" i="1" s="1"/>
  <c r="Z1332" i="1" s="1"/>
  <c r="L1357" i="1"/>
  <c r="R1357" i="1" s="1"/>
  <c r="T1357" i="1" s="1"/>
  <c r="I1356" i="1"/>
  <c r="M1377" i="1"/>
  <c r="U1377" i="1" s="1"/>
  <c r="W1377" i="1" s="1"/>
  <c r="G1376" i="1"/>
  <c r="G1375" i="1" s="1"/>
  <c r="N1401" i="1"/>
  <c r="X1401" i="1" s="1"/>
  <c r="Z1401" i="1" s="1"/>
  <c r="H1400" i="1"/>
  <c r="N1429" i="1"/>
  <c r="X1429" i="1" s="1"/>
  <c r="Z1429" i="1" s="1"/>
  <c r="H1428" i="1"/>
  <c r="N1428" i="1" s="1"/>
  <c r="X1428" i="1" s="1"/>
  <c r="Z1428" i="1" s="1"/>
  <c r="G1459" i="1"/>
  <c r="M1459" i="1" s="1"/>
  <c r="U1459" i="1" s="1"/>
  <c r="W1459" i="1" s="1"/>
  <c r="M1460" i="1"/>
  <c r="U1460" i="1" s="1"/>
  <c r="W1460" i="1" s="1"/>
  <c r="I1465" i="1"/>
  <c r="L1465" i="1" s="1"/>
  <c r="R1465" i="1" s="1"/>
  <c r="T1465" i="1" s="1"/>
  <c r="L1466" i="1"/>
  <c r="R1466" i="1" s="1"/>
  <c r="T1466" i="1" s="1"/>
  <c r="M950" i="1"/>
  <c r="U950" i="1" s="1"/>
  <c r="W950" i="1" s="1"/>
  <c r="N950" i="1"/>
  <c r="X950" i="1" s="1"/>
  <c r="Z950" i="1" s="1"/>
  <c r="M956" i="1"/>
  <c r="U956" i="1" s="1"/>
  <c r="W956" i="1" s="1"/>
  <c r="L969" i="1"/>
  <c r="R969" i="1" s="1"/>
  <c r="T969" i="1" s="1"/>
  <c r="M969" i="1"/>
  <c r="U969" i="1" s="1"/>
  <c r="W969" i="1" s="1"/>
  <c r="M971" i="1"/>
  <c r="U971" i="1" s="1"/>
  <c r="W971" i="1" s="1"/>
  <c r="N978" i="1"/>
  <c r="X978" i="1" s="1"/>
  <c r="Z978" i="1" s="1"/>
  <c r="L981" i="1"/>
  <c r="R981" i="1" s="1"/>
  <c r="T981" i="1" s="1"/>
  <c r="L988" i="1"/>
  <c r="R988" i="1" s="1"/>
  <c r="T988" i="1" s="1"/>
  <c r="M988" i="1"/>
  <c r="U988" i="1" s="1"/>
  <c r="W988" i="1" s="1"/>
  <c r="P987" i="1"/>
  <c r="P992" i="1"/>
  <c r="M1008" i="1"/>
  <c r="U1008" i="1" s="1"/>
  <c r="W1008" i="1" s="1"/>
  <c r="M1020" i="1"/>
  <c r="U1020" i="1" s="1"/>
  <c r="W1020" i="1" s="1"/>
  <c r="K1017" i="1"/>
  <c r="K1016" i="1" s="1"/>
  <c r="G1030" i="1"/>
  <c r="N1031" i="1"/>
  <c r="X1031" i="1" s="1"/>
  <c r="Z1031" i="1" s="1"/>
  <c r="L1035" i="1"/>
  <c r="R1035" i="1" s="1"/>
  <c r="T1035" i="1" s="1"/>
  <c r="N1039" i="1"/>
  <c r="X1039" i="1" s="1"/>
  <c r="Z1039" i="1" s="1"/>
  <c r="L1046" i="1"/>
  <c r="R1046" i="1" s="1"/>
  <c r="K1048" i="1"/>
  <c r="N1048" i="1" s="1"/>
  <c r="X1048" i="1" s="1"/>
  <c r="Z1048" i="1" s="1"/>
  <c r="M1059" i="1"/>
  <c r="U1059" i="1" s="1"/>
  <c r="W1059" i="1" s="1"/>
  <c r="N1059" i="1"/>
  <c r="X1059" i="1" s="1"/>
  <c r="Z1059" i="1" s="1"/>
  <c r="F1067" i="1"/>
  <c r="K1067" i="1"/>
  <c r="L1078" i="1"/>
  <c r="R1078" i="1" s="1"/>
  <c r="T1078" i="1" s="1"/>
  <c r="N1105" i="1"/>
  <c r="X1105" i="1" s="1"/>
  <c r="Z1105" i="1" s="1"/>
  <c r="N1126" i="1"/>
  <c r="X1126" i="1" s="1"/>
  <c r="Z1126" i="1" s="1"/>
  <c r="H1125" i="1"/>
  <c r="N1125" i="1" s="1"/>
  <c r="X1125" i="1" s="1"/>
  <c r="Z1125" i="1" s="1"/>
  <c r="F1128" i="1"/>
  <c r="L1169" i="1"/>
  <c r="R1169" i="1" s="1"/>
  <c r="T1169" i="1" s="1"/>
  <c r="M1170" i="1"/>
  <c r="U1170" i="1" s="1"/>
  <c r="W1170" i="1" s="1"/>
  <c r="AA1181" i="1"/>
  <c r="M1189" i="1"/>
  <c r="U1189" i="1" s="1"/>
  <c r="W1189" i="1" s="1"/>
  <c r="G1188" i="1"/>
  <c r="M1188" i="1" s="1"/>
  <c r="U1188" i="1" s="1"/>
  <c r="W1188" i="1" s="1"/>
  <c r="L1196" i="1"/>
  <c r="R1196" i="1" s="1"/>
  <c r="T1196" i="1" s="1"/>
  <c r="AA1215" i="1"/>
  <c r="AA1214" i="1" s="1"/>
  <c r="L1220" i="1"/>
  <c r="R1220" i="1" s="1"/>
  <c r="T1220" i="1" s="1"/>
  <c r="F1219" i="1"/>
  <c r="F1215" i="1" s="1"/>
  <c r="I1254" i="1"/>
  <c r="I1253" i="1" s="1"/>
  <c r="N1266" i="1"/>
  <c r="X1266" i="1" s="1"/>
  <c r="Z1266" i="1" s="1"/>
  <c r="AA1345" i="1"/>
  <c r="L1350" i="1"/>
  <c r="R1350" i="1" s="1"/>
  <c r="T1350" i="1" s="1"/>
  <c r="I1349" i="1"/>
  <c r="L1349" i="1" s="1"/>
  <c r="R1349" i="1" s="1"/>
  <c r="T1349" i="1" s="1"/>
  <c r="L1397" i="1"/>
  <c r="R1397" i="1" s="1"/>
  <c r="T1397" i="1" s="1"/>
  <c r="F1396" i="1"/>
  <c r="L1396" i="1" s="1"/>
  <c r="R1396" i="1" s="1"/>
  <c r="T1396" i="1" s="1"/>
  <c r="M1145" i="1"/>
  <c r="U1145" i="1" s="1"/>
  <c r="W1145" i="1" s="1"/>
  <c r="M1150" i="1"/>
  <c r="U1150" i="1" s="1"/>
  <c r="W1150" i="1" s="1"/>
  <c r="M1177" i="1"/>
  <c r="U1177" i="1" s="1"/>
  <c r="W1177" i="1" s="1"/>
  <c r="M1183" i="1"/>
  <c r="U1183" i="1" s="1"/>
  <c r="W1183" i="1" s="1"/>
  <c r="L1186" i="1"/>
  <c r="R1186" i="1" s="1"/>
  <c r="T1186" i="1" s="1"/>
  <c r="N1189" i="1"/>
  <c r="X1189" i="1" s="1"/>
  <c r="Z1189" i="1" s="1"/>
  <c r="L1191" i="1"/>
  <c r="R1191" i="1" s="1"/>
  <c r="T1191" i="1" s="1"/>
  <c r="L1192" i="1"/>
  <c r="R1192" i="1" s="1"/>
  <c r="T1192" i="1" s="1"/>
  <c r="AA1194" i="1"/>
  <c r="N1209" i="1"/>
  <c r="X1209" i="1" s="1"/>
  <c r="Z1209" i="1" s="1"/>
  <c r="M1220" i="1"/>
  <c r="U1220" i="1" s="1"/>
  <c r="W1220" i="1" s="1"/>
  <c r="N1225" i="1"/>
  <c r="X1225" i="1" s="1"/>
  <c r="Z1225" i="1" s="1"/>
  <c r="P1229" i="1"/>
  <c r="P1228" i="1" s="1"/>
  <c r="L1234" i="1"/>
  <c r="R1234" i="1" s="1"/>
  <c r="T1234" i="1" s="1"/>
  <c r="O1254" i="1"/>
  <c r="O1253" i="1" s="1"/>
  <c r="J1287" i="1"/>
  <c r="N1301" i="1"/>
  <c r="X1301" i="1" s="1"/>
  <c r="Z1301" i="1" s="1"/>
  <c r="L1353" i="1"/>
  <c r="R1353" i="1" s="1"/>
  <c r="T1353" i="1" s="1"/>
  <c r="F1352" i="1"/>
  <c r="L1352" i="1" s="1"/>
  <c r="R1352" i="1" s="1"/>
  <c r="T1352" i="1" s="1"/>
  <c r="M1423" i="1"/>
  <c r="U1423" i="1" s="1"/>
  <c r="W1423" i="1" s="1"/>
  <c r="G1422" i="1"/>
  <c r="M1422" i="1" s="1"/>
  <c r="U1422" i="1" s="1"/>
  <c r="W1422" i="1" s="1"/>
  <c r="M1443" i="1"/>
  <c r="U1443" i="1" s="1"/>
  <c r="W1443" i="1" s="1"/>
  <c r="G1440" i="1"/>
  <c r="N1448" i="1"/>
  <c r="X1448" i="1" s="1"/>
  <c r="Z1448" i="1" s="1"/>
  <c r="H1447" i="1"/>
  <c r="N1447" i="1" s="1"/>
  <c r="X1447" i="1" s="1"/>
  <c r="Z1447" i="1" s="1"/>
  <c r="N1459" i="1"/>
  <c r="X1459" i="1" s="1"/>
  <c r="Z1459" i="1" s="1"/>
  <c r="M1478" i="1"/>
  <c r="U1478" i="1" s="1"/>
  <c r="W1478" i="1" s="1"/>
  <c r="J1477" i="1"/>
  <c r="M1477" i="1" s="1"/>
  <c r="U1477" i="1" s="1"/>
  <c r="W1477" i="1" s="1"/>
  <c r="L1114" i="1"/>
  <c r="R1114" i="1" s="1"/>
  <c r="T1114" i="1" s="1"/>
  <c r="N1117" i="1"/>
  <c r="X1117" i="1" s="1"/>
  <c r="Z1117" i="1" s="1"/>
  <c r="M1133" i="1"/>
  <c r="U1133" i="1" s="1"/>
  <c r="W1133" i="1" s="1"/>
  <c r="P1135" i="1"/>
  <c r="P1131" i="1" s="1"/>
  <c r="L1161" i="1"/>
  <c r="R1161" i="1" s="1"/>
  <c r="T1161" i="1" s="1"/>
  <c r="L1162" i="1"/>
  <c r="R1162" i="1" s="1"/>
  <c r="T1162" i="1" s="1"/>
  <c r="M1162" i="1"/>
  <c r="U1162" i="1" s="1"/>
  <c r="W1162" i="1" s="1"/>
  <c r="G1169" i="1"/>
  <c r="N1170" i="1"/>
  <c r="X1170" i="1" s="1"/>
  <c r="Z1170" i="1" s="1"/>
  <c r="N1183" i="1"/>
  <c r="X1183" i="1" s="1"/>
  <c r="Z1183" i="1" s="1"/>
  <c r="F1185" i="1"/>
  <c r="L1185" i="1" s="1"/>
  <c r="R1185" i="1" s="1"/>
  <c r="T1185" i="1" s="1"/>
  <c r="J1185" i="1"/>
  <c r="M1185" i="1" s="1"/>
  <c r="U1185" i="1" s="1"/>
  <c r="W1185" i="1" s="1"/>
  <c r="H1188" i="1"/>
  <c r="N1188" i="1" s="1"/>
  <c r="X1188" i="1" s="1"/>
  <c r="Z1188" i="1" s="1"/>
  <c r="F1195" i="1"/>
  <c r="L1195" i="1" s="1"/>
  <c r="R1195" i="1" s="1"/>
  <c r="T1195" i="1" s="1"/>
  <c r="M1196" i="1"/>
  <c r="U1196" i="1" s="1"/>
  <c r="W1196" i="1" s="1"/>
  <c r="L1199" i="1"/>
  <c r="R1199" i="1" s="1"/>
  <c r="T1199" i="1" s="1"/>
  <c r="F1201" i="1"/>
  <c r="L1201" i="1" s="1"/>
  <c r="R1201" i="1" s="1"/>
  <c r="T1201" i="1" s="1"/>
  <c r="M1202" i="1"/>
  <c r="U1202" i="1" s="1"/>
  <c r="W1202" i="1" s="1"/>
  <c r="Q1208" i="1"/>
  <c r="Q1207" i="1" s="1"/>
  <c r="H1224" i="1"/>
  <c r="Q1229" i="1"/>
  <c r="Q1228" i="1" s="1"/>
  <c r="M1234" i="1"/>
  <c r="U1234" i="1" s="1"/>
  <c r="W1234" i="1" s="1"/>
  <c r="K1229" i="1"/>
  <c r="K1228" i="1" s="1"/>
  <c r="H1240" i="1"/>
  <c r="M1241" i="1"/>
  <c r="U1241" i="1" s="1"/>
  <c r="W1241" i="1" s="1"/>
  <c r="Q1240" i="1"/>
  <c r="Q1239" i="1" s="1"/>
  <c r="P1254" i="1"/>
  <c r="P1253" i="1" s="1"/>
  <c r="I1265" i="1"/>
  <c r="K1278" i="1"/>
  <c r="K1292" i="1"/>
  <c r="L1311" i="1"/>
  <c r="R1311" i="1" s="1"/>
  <c r="T1311" i="1" s="1"/>
  <c r="F1310" i="1"/>
  <c r="F1304" i="1" s="1"/>
  <c r="N1321" i="1"/>
  <c r="X1321" i="1" s="1"/>
  <c r="Z1321" i="1" s="1"/>
  <c r="G1324" i="1"/>
  <c r="M1324" i="1" s="1"/>
  <c r="U1324" i="1" s="1"/>
  <c r="W1324" i="1" s="1"/>
  <c r="M1328" i="1"/>
  <c r="U1328" i="1" s="1"/>
  <c r="W1328" i="1" s="1"/>
  <c r="N1328" i="1"/>
  <c r="X1328" i="1" s="1"/>
  <c r="Z1328" i="1" s="1"/>
  <c r="K1327" i="1"/>
  <c r="N1338" i="1"/>
  <c r="X1338" i="1" s="1"/>
  <c r="Z1338" i="1" s="1"/>
  <c r="H1337" i="1"/>
  <c r="L1347" i="1"/>
  <c r="R1347" i="1" s="1"/>
  <c r="T1347" i="1" s="1"/>
  <c r="F1346" i="1"/>
  <c r="Q1361" i="1"/>
  <c r="P1376" i="1"/>
  <c r="P1375" i="1" s="1"/>
  <c r="P1391" i="1"/>
  <c r="L1404" i="1"/>
  <c r="R1404" i="1" s="1"/>
  <c r="T1404" i="1" s="1"/>
  <c r="F1403" i="1"/>
  <c r="N1425" i="1"/>
  <c r="X1425" i="1" s="1"/>
  <c r="Z1425" i="1" s="1"/>
  <c r="N1426" i="1"/>
  <c r="X1426" i="1" s="1"/>
  <c r="Z1426" i="1" s="1"/>
  <c r="K1434" i="1"/>
  <c r="F1437" i="1"/>
  <c r="L1437" i="1" s="1"/>
  <c r="R1437" i="1" s="1"/>
  <c r="T1437" i="1" s="1"/>
  <c r="L1438" i="1"/>
  <c r="R1438" i="1" s="1"/>
  <c r="T1438" i="1" s="1"/>
  <c r="M1447" i="1"/>
  <c r="U1447" i="1" s="1"/>
  <c r="W1447" i="1" s="1"/>
  <c r="F1450" i="1"/>
  <c r="L1450" i="1" s="1"/>
  <c r="R1450" i="1" s="1"/>
  <c r="T1450" i="1" s="1"/>
  <c r="N1469" i="1"/>
  <c r="X1469" i="1" s="1"/>
  <c r="Z1469" i="1" s="1"/>
  <c r="M1132" i="1"/>
  <c r="U1132" i="1" s="1"/>
  <c r="W1132" i="1" s="1"/>
  <c r="M1138" i="1"/>
  <c r="U1138" i="1" s="1"/>
  <c r="W1138" i="1" s="1"/>
  <c r="N1169" i="1"/>
  <c r="X1169" i="1" s="1"/>
  <c r="Z1169" i="1" s="1"/>
  <c r="L1170" i="1"/>
  <c r="R1170" i="1" s="1"/>
  <c r="T1170" i="1" s="1"/>
  <c r="G1182" i="1"/>
  <c r="Q1181" i="1"/>
  <c r="M1195" i="1"/>
  <c r="U1195" i="1" s="1"/>
  <c r="W1195" i="1" s="1"/>
  <c r="N1196" i="1"/>
  <c r="X1196" i="1" s="1"/>
  <c r="Z1196" i="1" s="1"/>
  <c r="F1198" i="1"/>
  <c r="L1198" i="1" s="1"/>
  <c r="R1198" i="1" s="1"/>
  <c r="T1198" i="1" s="1"/>
  <c r="M1201" i="1"/>
  <c r="U1201" i="1" s="1"/>
  <c r="W1201" i="1" s="1"/>
  <c r="N1202" i="1"/>
  <c r="X1202" i="1" s="1"/>
  <c r="Z1202" i="1" s="1"/>
  <c r="H1208" i="1"/>
  <c r="AA1208" i="1"/>
  <c r="AA1207" i="1" s="1"/>
  <c r="AA1240" i="1"/>
  <c r="AA1239" i="1" s="1"/>
  <c r="J1254" i="1"/>
  <c r="J1253" i="1" s="1"/>
  <c r="Q1254" i="1"/>
  <c r="Q1253" i="1" s="1"/>
  <c r="P1265" i="1"/>
  <c r="L1281" i="1"/>
  <c r="R1281" i="1" s="1"/>
  <c r="T1281" i="1" s="1"/>
  <c r="F1327" i="1"/>
  <c r="N1343" i="1"/>
  <c r="X1343" i="1" s="1"/>
  <c r="Z1343" i="1" s="1"/>
  <c r="H1342" i="1"/>
  <c r="N1342" i="1" s="1"/>
  <c r="X1342" i="1" s="1"/>
  <c r="Z1342" i="1" s="1"/>
  <c r="P1345" i="1"/>
  <c r="N1350" i="1"/>
  <c r="X1350" i="1" s="1"/>
  <c r="Z1350" i="1" s="1"/>
  <c r="H1349" i="1"/>
  <c r="N1349" i="1" s="1"/>
  <c r="X1349" i="1" s="1"/>
  <c r="Z1349" i="1" s="1"/>
  <c r="J1356" i="1"/>
  <c r="O1384" i="1"/>
  <c r="L1392" i="1"/>
  <c r="R1392" i="1" s="1"/>
  <c r="T1392" i="1" s="1"/>
  <c r="F1391" i="1"/>
  <c r="L1441" i="1"/>
  <c r="R1441" i="1" s="1"/>
  <c r="T1441" i="1" s="1"/>
  <c r="F1440" i="1"/>
  <c r="J1440" i="1"/>
  <c r="G1453" i="1"/>
  <c r="M1453" i="1" s="1"/>
  <c r="U1453" i="1" s="1"/>
  <c r="W1453" i="1" s="1"/>
  <c r="L1460" i="1"/>
  <c r="R1460" i="1" s="1"/>
  <c r="T1460" i="1" s="1"/>
  <c r="F1459" i="1"/>
  <c r="L1459" i="1" s="1"/>
  <c r="R1459" i="1" s="1"/>
  <c r="T1459" i="1" s="1"/>
  <c r="N1466" i="1"/>
  <c r="X1466" i="1" s="1"/>
  <c r="Z1466" i="1" s="1"/>
  <c r="H1465" i="1"/>
  <c r="N1465" i="1" s="1"/>
  <c r="X1465" i="1" s="1"/>
  <c r="Z1465" i="1" s="1"/>
  <c r="O1265" i="1"/>
  <c r="O1278" i="1"/>
  <c r="K1287" i="1"/>
  <c r="O1292" i="1"/>
  <c r="N1300" i="1"/>
  <c r="X1300" i="1" s="1"/>
  <c r="Z1300" i="1" s="1"/>
  <c r="N1325" i="1"/>
  <c r="X1325" i="1" s="1"/>
  <c r="Z1325" i="1" s="1"/>
  <c r="P1327" i="1"/>
  <c r="P1320" i="1" s="1"/>
  <c r="L1338" i="1"/>
  <c r="R1338" i="1" s="1"/>
  <c r="T1338" i="1" s="1"/>
  <c r="L1340" i="1"/>
  <c r="J1337" i="1"/>
  <c r="M1347" i="1"/>
  <c r="U1347" i="1" s="1"/>
  <c r="W1347" i="1" s="1"/>
  <c r="N1347" i="1"/>
  <c r="X1347" i="1" s="1"/>
  <c r="Z1347" i="1" s="1"/>
  <c r="H1356" i="1"/>
  <c r="Q1356" i="1"/>
  <c r="N1362" i="1"/>
  <c r="X1362" i="1" s="1"/>
  <c r="Z1362" i="1" s="1"/>
  <c r="O1361" i="1"/>
  <c r="L1366" i="1"/>
  <c r="R1366" i="1" s="1"/>
  <c r="T1366" i="1" s="1"/>
  <c r="N1377" i="1"/>
  <c r="X1377" i="1" s="1"/>
  <c r="Z1377" i="1" s="1"/>
  <c r="J1376" i="1"/>
  <c r="J1375" i="1" s="1"/>
  <c r="M1381" i="1"/>
  <c r="U1381" i="1" s="1"/>
  <c r="W1381" i="1" s="1"/>
  <c r="L1385" i="1"/>
  <c r="R1385" i="1" s="1"/>
  <c r="T1385" i="1" s="1"/>
  <c r="M1385" i="1"/>
  <c r="U1385" i="1" s="1"/>
  <c r="W1385" i="1" s="1"/>
  <c r="M1387" i="1"/>
  <c r="U1387" i="1" s="1"/>
  <c r="W1387" i="1" s="1"/>
  <c r="M1392" i="1"/>
  <c r="U1392" i="1" s="1"/>
  <c r="W1392" i="1" s="1"/>
  <c r="Q1391" i="1"/>
  <c r="M1397" i="1"/>
  <c r="U1397" i="1" s="1"/>
  <c r="W1397" i="1" s="1"/>
  <c r="M1404" i="1"/>
  <c r="U1404" i="1" s="1"/>
  <c r="W1404" i="1" s="1"/>
  <c r="G1425" i="1"/>
  <c r="M1425" i="1" s="1"/>
  <c r="U1425" i="1" s="1"/>
  <c r="W1425" i="1" s="1"/>
  <c r="H1437" i="1"/>
  <c r="N1437" i="1" s="1"/>
  <c r="X1437" i="1" s="1"/>
  <c r="Z1437" i="1" s="1"/>
  <c r="M1441" i="1"/>
  <c r="U1441" i="1" s="1"/>
  <c r="W1441" i="1" s="1"/>
  <c r="M1472" i="1"/>
  <c r="U1472" i="1" s="1"/>
  <c r="W1472" i="1" s="1"/>
  <c r="L1474" i="1"/>
  <c r="R1474" i="1" s="1"/>
  <c r="T1474" i="1" s="1"/>
  <c r="J1488" i="1"/>
  <c r="M1488" i="1" s="1"/>
  <c r="U1488" i="1" s="1"/>
  <c r="W1488" i="1" s="1"/>
  <c r="M1489" i="1"/>
  <c r="U1489" i="1" s="1"/>
  <c r="W1489" i="1" s="1"/>
  <c r="N1299" i="1"/>
  <c r="X1299" i="1" s="1"/>
  <c r="Z1299" i="1" s="1"/>
  <c r="Q1327" i="1"/>
  <c r="Q1320" i="1" s="1"/>
  <c r="Q1345" i="1"/>
  <c r="O1356" i="1"/>
  <c r="L1362" i="1"/>
  <c r="R1362" i="1" s="1"/>
  <c r="T1362" i="1" s="1"/>
  <c r="P1370" i="1"/>
  <c r="P1369" i="1" s="1"/>
  <c r="M1389" i="1"/>
  <c r="U1389" i="1" s="1"/>
  <c r="W1389" i="1" s="1"/>
  <c r="AA1391" i="1"/>
  <c r="M1409" i="1"/>
  <c r="Q1409" i="1"/>
  <c r="N1450" i="1"/>
  <c r="X1450" i="1" s="1"/>
  <c r="Z1450" i="1" s="1"/>
  <c r="N1451" i="1"/>
  <c r="X1451" i="1" s="1"/>
  <c r="Z1451" i="1" s="1"/>
  <c r="L1457" i="1"/>
  <c r="R1457" i="1" s="1"/>
  <c r="T1457" i="1" s="1"/>
  <c r="F1456" i="1"/>
  <c r="L1456" i="1" s="1"/>
  <c r="R1456" i="1" s="1"/>
  <c r="T1456" i="1" s="1"/>
  <c r="N1468" i="1"/>
  <c r="X1468" i="1" s="1"/>
  <c r="Z1468" i="1" s="1"/>
  <c r="N1397" i="1"/>
  <c r="X1397" i="1" s="1"/>
  <c r="Z1397" i="1" s="1"/>
  <c r="L1401" i="1"/>
  <c r="R1401" i="1" s="1"/>
  <c r="T1401" i="1" s="1"/>
  <c r="N1409" i="1"/>
  <c r="L1426" i="1"/>
  <c r="R1426" i="1" s="1"/>
  <c r="T1426" i="1" s="1"/>
  <c r="L1431" i="1"/>
  <c r="R1431" i="1" s="1"/>
  <c r="T1431" i="1" s="1"/>
  <c r="I1440" i="1"/>
  <c r="AA1440" i="1"/>
  <c r="M1457" i="1"/>
  <c r="U1457" i="1" s="1"/>
  <c r="W1457" i="1" s="1"/>
  <c r="N1460" i="1"/>
  <c r="X1460" i="1" s="1"/>
  <c r="Z1460" i="1" s="1"/>
  <c r="F1468" i="1"/>
  <c r="L1468" i="1" s="1"/>
  <c r="R1468" i="1" s="1"/>
  <c r="T1468" i="1" s="1"/>
  <c r="N1472" i="1"/>
  <c r="X1472" i="1" s="1"/>
  <c r="Z1472" i="1" s="1"/>
  <c r="G1485" i="1"/>
  <c r="M1485" i="1" s="1"/>
  <c r="U1485" i="1" s="1"/>
  <c r="W1485" i="1" s="1"/>
  <c r="K1485" i="1"/>
  <c r="N1485" i="1" s="1"/>
  <c r="X1485" i="1" s="1"/>
  <c r="Z1485" i="1" s="1"/>
  <c r="L1488" i="1"/>
  <c r="R1488" i="1" s="1"/>
  <c r="T1488" i="1" s="1"/>
  <c r="L1472" i="1"/>
  <c r="R1472" i="1" s="1"/>
  <c r="T1472" i="1" s="1"/>
  <c r="N1489" i="1"/>
  <c r="X1489" i="1" s="1"/>
  <c r="Z1489" i="1" s="1"/>
  <c r="H1488" i="1"/>
  <c r="N1488" i="1" s="1"/>
  <c r="X1488" i="1" s="1"/>
  <c r="Z1488" i="1" s="1"/>
  <c r="L1492" i="1"/>
  <c r="R1492" i="1" s="1"/>
  <c r="T1492" i="1" s="1"/>
  <c r="F1491" i="1"/>
  <c r="P1491" i="1"/>
  <c r="I1498" i="1"/>
  <c r="L1498" i="1" s="1"/>
  <c r="R1498" i="1" s="1"/>
  <c r="T1498" i="1" s="1"/>
  <c r="M1505" i="1"/>
  <c r="U1505" i="1" s="1"/>
  <c r="W1505" i="1" s="1"/>
  <c r="M1507" i="1"/>
  <c r="U1507" i="1" s="1"/>
  <c r="W1507" i="1" s="1"/>
  <c r="M1508" i="1"/>
  <c r="U1508" i="1" s="1"/>
  <c r="W1508" i="1" s="1"/>
  <c r="P1584" i="1"/>
  <c r="P1583" i="1" s="1"/>
  <c r="P1582" i="1" s="1"/>
  <c r="Q1480" i="1"/>
  <c r="L1486" i="1"/>
  <c r="R1486" i="1" s="1"/>
  <c r="T1486" i="1" s="1"/>
  <c r="K1491" i="1"/>
  <c r="Q1491" i="1"/>
  <c r="O1491" i="1"/>
  <c r="N1499" i="1"/>
  <c r="X1499" i="1" s="1"/>
  <c r="Z1499" i="1" s="1"/>
  <c r="N1511" i="1"/>
  <c r="X1511" i="1" s="1"/>
  <c r="Z1511" i="1" s="1"/>
  <c r="Q1510" i="1"/>
  <c r="M1518" i="1"/>
  <c r="U1518" i="1" s="1"/>
  <c r="W1518" i="1" s="1"/>
  <c r="N1518" i="1"/>
  <c r="X1518" i="1" s="1"/>
  <c r="Z1518" i="1" s="1"/>
  <c r="H1521" i="1"/>
  <c r="H1520" i="1" s="1"/>
  <c r="H1515" i="1" s="1"/>
  <c r="H1528" i="1"/>
  <c r="F1532" i="1"/>
  <c r="F1531" i="1" s="1"/>
  <c r="F1526" i="1" s="1"/>
  <c r="L1537" i="1"/>
  <c r="R1537" i="1" s="1"/>
  <c r="T1537" i="1" s="1"/>
  <c r="N1542" i="1"/>
  <c r="X1542" i="1" s="1"/>
  <c r="Z1542" i="1" s="1"/>
  <c r="M1546" i="1"/>
  <c r="U1546" i="1" s="1"/>
  <c r="W1546" i="1" s="1"/>
  <c r="L1548" i="1"/>
  <c r="R1548" i="1" s="1"/>
  <c r="T1548" i="1" s="1"/>
  <c r="N1550" i="1"/>
  <c r="X1550" i="1" s="1"/>
  <c r="Z1550" i="1" s="1"/>
  <c r="AA1545" i="1"/>
  <c r="AA1544" i="1" s="1"/>
  <c r="G1553" i="1"/>
  <c r="M1554" i="1"/>
  <c r="U1554" i="1" s="1"/>
  <c r="W1554" i="1" s="1"/>
  <c r="N1554" i="1"/>
  <c r="X1554" i="1" s="1"/>
  <c r="Z1554" i="1" s="1"/>
  <c r="R1556" i="1"/>
  <c r="T1556" i="1" s="1"/>
  <c r="P1553" i="1"/>
  <c r="P1552" i="1" s="1"/>
  <c r="J1563" i="1"/>
  <c r="G1573" i="1"/>
  <c r="G1572" i="1" s="1"/>
  <c r="G1571" i="1" s="1"/>
  <c r="M1579" i="1"/>
  <c r="U1579" i="1" s="1"/>
  <c r="W1579" i="1" s="1"/>
  <c r="F1584" i="1"/>
  <c r="M1587" i="1"/>
  <c r="U1587" i="1" s="1"/>
  <c r="W1587" i="1" s="1"/>
  <c r="L1528" i="1"/>
  <c r="R1528" i="1" s="1"/>
  <c r="T1528" i="1" s="1"/>
  <c r="Q1532" i="1"/>
  <c r="Q1531" i="1" s="1"/>
  <c r="Q1526" i="1" s="1"/>
  <c r="N1540" i="1"/>
  <c r="X1540" i="1" s="1"/>
  <c r="Z1540" i="1" s="1"/>
  <c r="P1563" i="1"/>
  <c r="P1562" i="1" s="1"/>
  <c r="M1481" i="1"/>
  <c r="U1481" i="1" s="1"/>
  <c r="W1481" i="1" s="1"/>
  <c r="N1481" i="1"/>
  <c r="X1481" i="1" s="1"/>
  <c r="Z1481" i="1" s="1"/>
  <c r="L1485" i="1"/>
  <c r="R1485" i="1" s="1"/>
  <c r="T1485" i="1" s="1"/>
  <c r="L1489" i="1"/>
  <c r="R1489" i="1" s="1"/>
  <c r="T1489" i="1" s="1"/>
  <c r="M1492" i="1"/>
  <c r="U1492" i="1" s="1"/>
  <c r="W1492" i="1" s="1"/>
  <c r="N1492" i="1"/>
  <c r="X1492" i="1" s="1"/>
  <c r="Z1492" i="1" s="1"/>
  <c r="L1496" i="1"/>
  <c r="R1496" i="1" s="1"/>
  <c r="T1496" i="1" s="1"/>
  <c r="N1498" i="1"/>
  <c r="X1498" i="1" s="1"/>
  <c r="Z1498" i="1" s="1"/>
  <c r="F1501" i="1"/>
  <c r="L1501" i="1" s="1"/>
  <c r="R1501" i="1" s="1"/>
  <c r="T1501" i="1" s="1"/>
  <c r="L1513" i="1"/>
  <c r="R1513" i="1" s="1"/>
  <c r="T1513" i="1" s="1"/>
  <c r="M1517" i="1"/>
  <c r="U1517" i="1" s="1"/>
  <c r="W1517" i="1" s="1"/>
  <c r="N1517" i="1"/>
  <c r="X1517" i="1" s="1"/>
  <c r="Z1517" i="1" s="1"/>
  <c r="L1529" i="1"/>
  <c r="R1529" i="1" s="1"/>
  <c r="T1529" i="1" s="1"/>
  <c r="M1533" i="1"/>
  <c r="U1533" i="1" s="1"/>
  <c r="W1533" i="1" s="1"/>
  <c r="N1535" i="1"/>
  <c r="X1535" i="1" s="1"/>
  <c r="Z1535" i="1" s="1"/>
  <c r="AA1532" i="1"/>
  <c r="AA1531" i="1" s="1"/>
  <c r="AA1526" i="1" s="1"/>
  <c r="N1541" i="1"/>
  <c r="X1541" i="1" s="1"/>
  <c r="Z1541" i="1" s="1"/>
  <c r="Q1545" i="1"/>
  <c r="Q1544" i="1" s="1"/>
  <c r="O1545" i="1"/>
  <c r="O1544" i="1" s="1"/>
  <c r="N1560" i="1"/>
  <c r="X1560" i="1" s="1"/>
  <c r="Z1560" i="1" s="1"/>
  <c r="M1566" i="1"/>
  <c r="U1566" i="1" s="1"/>
  <c r="W1566" i="1" s="1"/>
  <c r="N1574" i="1"/>
  <c r="X1574" i="1" s="1"/>
  <c r="Z1574" i="1" s="1"/>
  <c r="M1578" i="1"/>
  <c r="U1578" i="1" s="1"/>
  <c r="W1578" i="1" s="1"/>
  <c r="M1580" i="1"/>
  <c r="U1580" i="1" s="1"/>
  <c r="W1580" i="1" s="1"/>
  <c r="L219" i="1"/>
  <c r="R219" i="1" s="1"/>
  <c r="T219" i="1" s="1"/>
  <c r="I214" i="1"/>
  <c r="I210" i="1" s="1"/>
  <c r="P224" i="1"/>
  <c r="L437" i="1"/>
  <c r="R437" i="1" s="1"/>
  <c r="T437" i="1" s="1"/>
  <c r="F436" i="1"/>
  <c r="N473" i="1"/>
  <c r="X473" i="1" s="1"/>
  <c r="Z473" i="1" s="1"/>
  <c r="H472" i="1"/>
  <c r="L49" i="1"/>
  <c r="R49" i="1" s="1"/>
  <c r="T49" i="1" s="1"/>
  <c r="F46" i="1"/>
  <c r="M49" i="1"/>
  <c r="U49" i="1" s="1"/>
  <c r="W49" i="1" s="1"/>
  <c r="J46" i="1"/>
  <c r="L157" i="1"/>
  <c r="R157" i="1" s="1"/>
  <c r="T157" i="1" s="1"/>
  <c r="F155" i="1"/>
  <c r="L158" i="1"/>
  <c r="R158" i="1" s="1"/>
  <c r="T158" i="1" s="1"/>
  <c r="I151" i="1"/>
  <c r="I188" i="1"/>
  <c r="N287" i="1"/>
  <c r="X287" i="1" s="1"/>
  <c r="Z287" i="1" s="1"/>
  <c r="H284" i="1"/>
  <c r="L314" i="1"/>
  <c r="R314" i="1" s="1"/>
  <c r="T314" i="1" s="1"/>
  <c r="F311" i="1"/>
  <c r="M314" i="1"/>
  <c r="U314" i="1" s="1"/>
  <c r="W314" i="1" s="1"/>
  <c r="J311" i="1"/>
  <c r="J310" i="1" s="1"/>
  <c r="M393" i="1"/>
  <c r="U393" i="1" s="1"/>
  <c r="W393" i="1" s="1"/>
  <c r="G387" i="1"/>
  <c r="N515" i="1"/>
  <c r="X515" i="1" s="1"/>
  <c r="Z515" i="1" s="1"/>
  <c r="K514" i="1"/>
  <c r="X553" i="1"/>
  <c r="Z553" i="1" s="1"/>
  <c r="Q552" i="1"/>
  <c r="M605" i="1"/>
  <c r="U605" i="1" s="1"/>
  <c r="W605" i="1" s="1"/>
  <c r="G604" i="1"/>
  <c r="M709" i="1"/>
  <c r="U709" i="1" s="1"/>
  <c r="W709" i="1" s="1"/>
  <c r="G706" i="1"/>
  <c r="AA18" i="1"/>
  <c r="X134" i="1"/>
  <c r="Z134" i="1" s="1"/>
  <c r="Q133" i="1"/>
  <c r="X133" i="1" s="1"/>
  <c r="Z133" i="1" s="1"/>
  <c r="M198" i="1"/>
  <c r="U198" i="1" s="1"/>
  <c r="W198" i="1" s="1"/>
  <c r="G195" i="1"/>
  <c r="L28" i="1"/>
  <c r="R28" i="1" s="1"/>
  <c r="T28" i="1" s="1"/>
  <c r="N154" i="1"/>
  <c r="X154" i="1" s="1"/>
  <c r="Z154" i="1" s="1"/>
  <c r="H152" i="1"/>
  <c r="J224" i="1"/>
  <c r="N234" i="1"/>
  <c r="X234" i="1" s="1"/>
  <c r="Z234" i="1" s="1"/>
  <c r="L259" i="1"/>
  <c r="R259" i="1" s="1"/>
  <c r="T259" i="1" s="1"/>
  <c r="F256" i="1"/>
  <c r="M259" i="1"/>
  <c r="U259" i="1" s="1"/>
  <c r="W259" i="1" s="1"/>
  <c r="J256" i="1"/>
  <c r="O404" i="1"/>
  <c r="M497" i="1"/>
  <c r="U497" i="1" s="1"/>
  <c r="W497" i="1" s="1"/>
  <c r="G492" i="1"/>
  <c r="M492" i="1" s="1"/>
  <c r="G503" i="1"/>
  <c r="L528" i="1"/>
  <c r="R528" i="1" s="1"/>
  <c r="T528" i="1" s="1"/>
  <c r="I527" i="1"/>
  <c r="M666" i="1"/>
  <c r="U666" i="1" s="1"/>
  <c r="W666" i="1" s="1"/>
  <c r="G665" i="1"/>
  <c r="M694" i="1"/>
  <c r="U694" i="1" s="1"/>
  <c r="W694" i="1" s="1"/>
  <c r="N734" i="1"/>
  <c r="X734" i="1" s="1"/>
  <c r="Z734" i="1" s="1"/>
  <c r="H733" i="1"/>
  <c r="N198" i="1"/>
  <c r="X198" i="1" s="1"/>
  <c r="Z198" i="1" s="1"/>
  <c r="K195" i="1"/>
  <c r="K194" i="1" s="1"/>
  <c r="N521" i="1"/>
  <c r="X521" i="1" s="1"/>
  <c r="Z521" i="1" s="1"/>
  <c r="H520" i="1"/>
  <c r="M747" i="1"/>
  <c r="U747" i="1" s="1"/>
  <c r="W747" i="1" s="1"/>
  <c r="G746" i="1"/>
  <c r="I22" i="1"/>
  <c r="R27" i="1"/>
  <c r="T27" i="1" s="1"/>
  <c r="M28" i="1"/>
  <c r="U28" i="1" s="1"/>
  <c r="W28" i="1" s="1"/>
  <c r="G65" i="1"/>
  <c r="M65" i="1" s="1"/>
  <c r="U65" i="1" s="1"/>
  <c r="W65" i="1" s="1"/>
  <c r="L54" i="1"/>
  <c r="R54" i="1" s="1"/>
  <c r="T54" i="1" s="1"/>
  <c r="F51" i="1"/>
  <c r="M54" i="1"/>
  <c r="U54" i="1" s="1"/>
  <c r="W54" i="1" s="1"/>
  <c r="J51" i="1"/>
  <c r="R128" i="1"/>
  <c r="T128" i="1" s="1"/>
  <c r="O127" i="1"/>
  <c r="R127" i="1" s="1"/>
  <c r="T127" i="1" s="1"/>
  <c r="L167" i="1"/>
  <c r="R167" i="1" s="1"/>
  <c r="T167" i="1" s="1"/>
  <c r="I164" i="1"/>
  <c r="M175" i="1"/>
  <c r="U175" i="1" s="1"/>
  <c r="W175" i="1" s="1"/>
  <c r="G172" i="1"/>
  <c r="N175" i="1"/>
  <c r="X175" i="1" s="1"/>
  <c r="Z175" i="1" s="1"/>
  <c r="K172" i="1"/>
  <c r="U204" i="1"/>
  <c r="W204" i="1" s="1"/>
  <c r="P203" i="1"/>
  <c r="J214" i="1"/>
  <c r="J210" i="1" s="1"/>
  <c r="M217" i="1"/>
  <c r="U217" i="1" s="1"/>
  <c r="W217" i="1" s="1"/>
  <c r="G214" i="1"/>
  <c r="N217" i="1"/>
  <c r="X217" i="1" s="1"/>
  <c r="Z217" i="1" s="1"/>
  <c r="K214" i="1"/>
  <c r="G228" i="1"/>
  <c r="K228" i="1"/>
  <c r="R232" i="1"/>
  <c r="T232" i="1" s="1"/>
  <c r="O231" i="1"/>
  <c r="R231" i="1" s="1"/>
  <c r="T231" i="1" s="1"/>
  <c r="F284" i="1"/>
  <c r="L301" i="1"/>
  <c r="R301" i="1" s="1"/>
  <c r="T301" i="1" s="1"/>
  <c r="F298" i="1"/>
  <c r="M301" i="1"/>
  <c r="U301" i="1" s="1"/>
  <c r="W301" i="1" s="1"/>
  <c r="J298" i="1"/>
  <c r="L306" i="1"/>
  <c r="R306" i="1" s="1"/>
  <c r="T306" i="1" s="1"/>
  <c r="F303" i="1"/>
  <c r="M306" i="1"/>
  <c r="U306" i="1" s="1"/>
  <c r="W306" i="1" s="1"/>
  <c r="J303" i="1"/>
  <c r="F328" i="1"/>
  <c r="L333" i="1"/>
  <c r="R333" i="1" s="1"/>
  <c r="T333" i="1" s="1"/>
  <c r="L410" i="1"/>
  <c r="R410" i="1" s="1"/>
  <c r="T410" i="1" s="1"/>
  <c r="I409" i="1"/>
  <c r="M413" i="1"/>
  <c r="U413" i="1" s="1"/>
  <c r="W413" i="1" s="1"/>
  <c r="G412" i="1"/>
  <c r="M412" i="1" s="1"/>
  <c r="U412" i="1" s="1"/>
  <c r="W412" i="1" s="1"/>
  <c r="F446" i="1"/>
  <c r="L446" i="1" s="1"/>
  <c r="R446" i="1" s="1"/>
  <c r="T446" i="1" s="1"/>
  <c r="J446" i="1"/>
  <c r="M446" i="1" s="1"/>
  <c r="U446" i="1" s="1"/>
  <c r="W446" i="1" s="1"/>
  <c r="M487" i="1"/>
  <c r="U487" i="1" s="1"/>
  <c r="W487" i="1" s="1"/>
  <c r="G486" i="1"/>
  <c r="G514" i="1"/>
  <c r="G592" i="1"/>
  <c r="G34" i="1"/>
  <c r="G152" i="1"/>
  <c r="H164" i="1"/>
  <c r="F172" i="1"/>
  <c r="F183" i="1"/>
  <c r="F195" i="1"/>
  <c r="O203" i="1"/>
  <c r="R203" i="1" s="1"/>
  <c r="T203" i="1" s="1"/>
  <c r="F224" i="1"/>
  <c r="G284" i="1"/>
  <c r="L320" i="1"/>
  <c r="R320" i="1" s="1"/>
  <c r="T320" i="1" s="1"/>
  <c r="M333" i="1"/>
  <c r="U333" i="1" s="1"/>
  <c r="W333" i="1" s="1"/>
  <c r="R347" i="1"/>
  <c r="T347" i="1" s="1"/>
  <c r="O346" i="1"/>
  <c r="R367" i="1"/>
  <c r="T367" i="1" s="1"/>
  <c r="L368" i="1"/>
  <c r="R368" i="1" s="1"/>
  <c r="T368" i="1" s="1"/>
  <c r="M368" i="1"/>
  <c r="U368" i="1" s="1"/>
  <c r="W368" i="1" s="1"/>
  <c r="J359" i="1"/>
  <c r="L375" i="1"/>
  <c r="R375" i="1" s="1"/>
  <c r="T375" i="1" s="1"/>
  <c r="F373" i="1"/>
  <c r="N393" i="1"/>
  <c r="X393" i="1" s="1"/>
  <c r="Z393" i="1" s="1"/>
  <c r="K405" i="1"/>
  <c r="L408" i="1"/>
  <c r="R408" i="1" s="1"/>
  <c r="T408" i="1" s="1"/>
  <c r="F406" i="1"/>
  <c r="N413" i="1"/>
  <c r="X413" i="1" s="1"/>
  <c r="Z413" i="1" s="1"/>
  <c r="F428" i="1"/>
  <c r="M437" i="1"/>
  <c r="U437" i="1" s="1"/>
  <c r="W437" i="1" s="1"/>
  <c r="F459" i="1"/>
  <c r="N462" i="1"/>
  <c r="X462" i="1" s="1"/>
  <c r="Z462" i="1" s="1"/>
  <c r="H459" i="1"/>
  <c r="L475" i="1"/>
  <c r="R475" i="1" s="1"/>
  <c r="T475" i="1" s="1"/>
  <c r="F472" i="1"/>
  <c r="N487" i="1"/>
  <c r="X487" i="1" s="1"/>
  <c r="Z487" i="1" s="1"/>
  <c r="L490" i="1"/>
  <c r="R490" i="1" s="1"/>
  <c r="T490" i="1" s="1"/>
  <c r="Q492" i="1"/>
  <c r="N497" i="1"/>
  <c r="X497" i="1" s="1"/>
  <c r="Z497" i="1" s="1"/>
  <c r="N504" i="1"/>
  <c r="X504" i="1" s="1"/>
  <c r="Z504" i="1" s="1"/>
  <c r="L511" i="1"/>
  <c r="R511" i="1" s="1"/>
  <c r="T511" i="1" s="1"/>
  <c r="X533" i="1"/>
  <c r="Z533" i="1" s="1"/>
  <c r="Q532" i="1"/>
  <c r="X532" i="1" s="1"/>
  <c r="Z532" i="1" s="1"/>
  <c r="N538" i="1"/>
  <c r="X538" i="1" s="1"/>
  <c r="Z538" i="1" s="1"/>
  <c r="U562" i="1"/>
  <c r="W562" i="1" s="1"/>
  <c r="P561" i="1"/>
  <c r="U561" i="1" s="1"/>
  <c r="W561" i="1" s="1"/>
  <c r="L585" i="1"/>
  <c r="R585" i="1" s="1"/>
  <c r="T585" i="1" s="1"/>
  <c r="N593" i="1"/>
  <c r="X593" i="1" s="1"/>
  <c r="Z593" i="1" s="1"/>
  <c r="M611" i="1"/>
  <c r="U611" i="1" s="1"/>
  <c r="W611" i="1" s="1"/>
  <c r="G608" i="1"/>
  <c r="L613" i="1"/>
  <c r="R613" i="1" s="1"/>
  <c r="T613" i="1" s="1"/>
  <c r="N666" i="1"/>
  <c r="X666" i="1" s="1"/>
  <c r="Z666" i="1" s="1"/>
  <c r="L690" i="1"/>
  <c r="R690" i="1" s="1"/>
  <c r="T690" i="1" s="1"/>
  <c r="L691" i="1"/>
  <c r="R691" i="1" s="1"/>
  <c r="T691" i="1" s="1"/>
  <c r="N694" i="1"/>
  <c r="X694" i="1" s="1"/>
  <c r="Z694" i="1" s="1"/>
  <c r="N695" i="1"/>
  <c r="X695" i="1" s="1"/>
  <c r="Z695" i="1" s="1"/>
  <c r="M700" i="1"/>
  <c r="U700" i="1" s="1"/>
  <c r="W700" i="1" s="1"/>
  <c r="G697" i="1"/>
  <c r="L707" i="1"/>
  <c r="R707" i="1" s="1"/>
  <c r="T707" i="1" s="1"/>
  <c r="G820" i="1"/>
  <c r="M820" i="1" s="1"/>
  <c r="U820" i="1" s="1"/>
  <c r="W820" i="1" s="1"/>
  <c r="N990" i="1"/>
  <c r="X990" i="1" s="1"/>
  <c r="Z990" i="1" s="1"/>
  <c r="H987" i="1"/>
  <c r="N801" i="1"/>
  <c r="X801" i="1" s="1"/>
  <c r="Z801" i="1" s="1"/>
  <c r="H800" i="1"/>
  <c r="N324" i="1"/>
  <c r="X324" i="1" s="1"/>
  <c r="Z324" i="1" s="1"/>
  <c r="L331" i="1"/>
  <c r="R331" i="1" s="1"/>
  <c r="T331" i="1" s="1"/>
  <c r="M352" i="1"/>
  <c r="U352" i="1" s="1"/>
  <c r="M353" i="1"/>
  <c r="U353" i="1" s="1"/>
  <c r="M376" i="1"/>
  <c r="U376" i="1" s="1"/>
  <c r="W376" i="1" s="1"/>
  <c r="M377" i="1"/>
  <c r="U377" i="1" s="1"/>
  <c r="W377" i="1" s="1"/>
  <c r="M381" i="1"/>
  <c r="U381" i="1" s="1"/>
  <c r="W381" i="1" s="1"/>
  <c r="M382" i="1"/>
  <c r="U382" i="1" s="1"/>
  <c r="W382" i="1" s="1"/>
  <c r="L388" i="1"/>
  <c r="R388" i="1" s="1"/>
  <c r="T388" i="1" s="1"/>
  <c r="L396" i="1"/>
  <c r="R396" i="1" s="1"/>
  <c r="T396" i="1" s="1"/>
  <c r="G398" i="1"/>
  <c r="M398" i="1" s="1"/>
  <c r="U398" i="1" s="1"/>
  <c r="W398" i="1" s="1"/>
  <c r="N399" i="1"/>
  <c r="X399" i="1" s="1"/>
  <c r="Z399" i="1" s="1"/>
  <c r="L402" i="1"/>
  <c r="R402" i="1" s="1"/>
  <c r="T402" i="1" s="1"/>
  <c r="J404" i="1"/>
  <c r="J423" i="1"/>
  <c r="N431" i="1"/>
  <c r="X431" i="1" s="1"/>
  <c r="Z431" i="1" s="1"/>
  <c r="H428" i="1"/>
  <c r="N439" i="1"/>
  <c r="X439" i="1" s="1"/>
  <c r="Z439" i="1" s="1"/>
  <c r="H436" i="1"/>
  <c r="M442" i="1"/>
  <c r="U442" i="1" s="1"/>
  <c r="W442" i="1" s="1"/>
  <c r="F464" i="1"/>
  <c r="M468" i="1"/>
  <c r="U468" i="1" s="1"/>
  <c r="W468" i="1" s="1"/>
  <c r="M475" i="1"/>
  <c r="U475" i="1" s="1"/>
  <c r="W475" i="1" s="1"/>
  <c r="N486" i="1"/>
  <c r="X486" i="1" s="1"/>
  <c r="Z486" i="1" s="1"/>
  <c r="L489" i="1"/>
  <c r="R489" i="1" s="1"/>
  <c r="T489" i="1" s="1"/>
  <c r="AA492" i="1"/>
  <c r="L499" i="1"/>
  <c r="R499" i="1" s="1"/>
  <c r="T499" i="1" s="1"/>
  <c r="L506" i="1"/>
  <c r="R506" i="1" s="1"/>
  <c r="T506" i="1" s="1"/>
  <c r="L517" i="1"/>
  <c r="R517" i="1" s="1"/>
  <c r="T517" i="1" s="1"/>
  <c r="I514" i="1"/>
  <c r="I547" i="1"/>
  <c r="I566" i="1"/>
  <c r="N587" i="1"/>
  <c r="X587" i="1" s="1"/>
  <c r="Z587" i="1" s="1"/>
  <c r="L595" i="1"/>
  <c r="R595" i="1" s="1"/>
  <c r="T595" i="1" s="1"/>
  <c r="L600" i="1"/>
  <c r="R600" i="1" s="1"/>
  <c r="T600" i="1" s="1"/>
  <c r="L601" i="1"/>
  <c r="R601" i="1" s="1"/>
  <c r="T601" i="1" s="1"/>
  <c r="N604" i="1"/>
  <c r="X604" i="1" s="1"/>
  <c r="Z604" i="1" s="1"/>
  <c r="N611" i="1"/>
  <c r="X611" i="1" s="1"/>
  <c r="Z611" i="1" s="1"/>
  <c r="L641" i="1"/>
  <c r="R641" i="1" s="1"/>
  <c r="T641" i="1" s="1"/>
  <c r="N643" i="1"/>
  <c r="X643" i="1" s="1"/>
  <c r="Z643" i="1" s="1"/>
  <c r="N644" i="1"/>
  <c r="X644" i="1" s="1"/>
  <c r="Z644" i="1" s="1"/>
  <c r="L650" i="1"/>
  <c r="R650" i="1" s="1"/>
  <c r="T650" i="1" s="1"/>
  <c r="N652" i="1"/>
  <c r="X652" i="1" s="1"/>
  <c r="Z652" i="1" s="1"/>
  <c r="L658" i="1"/>
  <c r="R658" i="1" s="1"/>
  <c r="T658" i="1" s="1"/>
  <c r="N660" i="1"/>
  <c r="X660" i="1" s="1"/>
  <c r="Z660" i="1" s="1"/>
  <c r="N661" i="1"/>
  <c r="X661" i="1" s="1"/>
  <c r="Z661" i="1" s="1"/>
  <c r="Q665" i="1"/>
  <c r="L674" i="1"/>
  <c r="R674" i="1" s="1"/>
  <c r="T674" i="1" s="1"/>
  <c r="L684" i="1"/>
  <c r="R684" i="1" s="1"/>
  <c r="T684" i="1" s="1"/>
  <c r="L685" i="1"/>
  <c r="R685" i="1" s="1"/>
  <c r="T685" i="1" s="1"/>
  <c r="N687" i="1"/>
  <c r="X687" i="1" s="1"/>
  <c r="Z687" i="1" s="1"/>
  <c r="N688" i="1"/>
  <c r="X688" i="1" s="1"/>
  <c r="Z688" i="1" s="1"/>
  <c r="L698" i="1"/>
  <c r="R698" i="1" s="1"/>
  <c r="T698" i="1" s="1"/>
  <c r="N700" i="1"/>
  <c r="X700" i="1" s="1"/>
  <c r="Z700" i="1" s="1"/>
  <c r="L736" i="1"/>
  <c r="R736" i="1" s="1"/>
  <c r="T736" i="1" s="1"/>
  <c r="F733" i="1"/>
  <c r="J733" i="1"/>
  <c r="M736" i="1"/>
  <c r="U736" i="1" s="1"/>
  <c r="W736" i="1" s="1"/>
  <c r="M739" i="1"/>
  <c r="U739" i="1" s="1"/>
  <c r="W739" i="1" s="1"/>
  <c r="G738" i="1"/>
  <c r="F828" i="1"/>
  <c r="F834" i="1"/>
  <c r="L834" i="1" s="1"/>
  <c r="R834" i="1" s="1"/>
  <c r="T834" i="1" s="1"/>
  <c r="F840" i="1"/>
  <c r="L840" i="1" s="1"/>
  <c r="R840" i="1" s="1"/>
  <c r="T840" i="1" s="1"/>
  <c r="R849" i="1"/>
  <c r="T849" i="1" s="1"/>
  <c r="O846" i="1"/>
  <c r="L1005" i="1"/>
  <c r="R1005" i="1" s="1"/>
  <c r="T1005" i="1" s="1"/>
  <c r="F1002" i="1"/>
  <c r="M1005" i="1"/>
  <c r="U1005" i="1" s="1"/>
  <c r="W1005" i="1" s="1"/>
  <c r="J1002" i="1"/>
  <c r="N349" i="1"/>
  <c r="X349" i="1" s="1"/>
  <c r="N384" i="1"/>
  <c r="X384" i="1" s="1"/>
  <c r="Z384" i="1" s="1"/>
  <c r="L395" i="1"/>
  <c r="R395" i="1" s="1"/>
  <c r="T395" i="1" s="1"/>
  <c r="N398" i="1"/>
  <c r="X398" i="1" s="1"/>
  <c r="Z398" i="1" s="1"/>
  <c r="N426" i="1"/>
  <c r="X426" i="1" s="1"/>
  <c r="Z426" i="1" s="1"/>
  <c r="H423" i="1"/>
  <c r="N444" i="1"/>
  <c r="X444" i="1" s="1"/>
  <c r="Z444" i="1" s="1"/>
  <c r="H441" i="1"/>
  <c r="L535" i="1"/>
  <c r="R535" i="1" s="1"/>
  <c r="T535" i="1" s="1"/>
  <c r="M535" i="1"/>
  <c r="U535" i="1" s="1"/>
  <c r="W535" i="1" s="1"/>
  <c r="N558" i="1"/>
  <c r="X558" i="1" s="1"/>
  <c r="Z558" i="1" s="1"/>
  <c r="L606" i="1"/>
  <c r="R606" i="1" s="1"/>
  <c r="T606" i="1" s="1"/>
  <c r="F604" i="1"/>
  <c r="M628" i="1"/>
  <c r="U628" i="1" s="1"/>
  <c r="W628" i="1" s="1"/>
  <c r="G625" i="1"/>
  <c r="M636" i="1"/>
  <c r="U636" i="1" s="1"/>
  <c r="W636" i="1" s="1"/>
  <c r="G633" i="1"/>
  <c r="M797" i="1"/>
  <c r="U797" i="1" s="1"/>
  <c r="W797" i="1" s="1"/>
  <c r="J796" i="1"/>
  <c r="N832" i="1"/>
  <c r="X832" i="1" s="1"/>
  <c r="Z832" i="1" s="1"/>
  <c r="H831" i="1"/>
  <c r="N838" i="1"/>
  <c r="X838" i="1" s="1"/>
  <c r="Z838" i="1" s="1"/>
  <c r="H837" i="1"/>
  <c r="N837" i="1" s="1"/>
  <c r="X837" i="1" s="1"/>
  <c r="Z837" i="1" s="1"/>
  <c r="N844" i="1"/>
  <c r="X844" i="1" s="1"/>
  <c r="Z844" i="1" s="1"/>
  <c r="H843" i="1"/>
  <c r="N843" i="1" s="1"/>
  <c r="X843" i="1" s="1"/>
  <c r="Z843" i="1" s="1"/>
  <c r="N911" i="1"/>
  <c r="X911" i="1" s="1"/>
  <c r="Z911" i="1" s="1"/>
  <c r="H908" i="1"/>
  <c r="J338" i="1"/>
  <c r="J341" i="1"/>
  <c r="M341" i="1" s="1"/>
  <c r="U341" i="1" s="1"/>
  <c r="W341" i="1" s="1"/>
  <c r="X347" i="1"/>
  <c r="Z347" i="1" s="1"/>
  <c r="U356" i="1"/>
  <c r="W356" i="1" s="1"/>
  <c r="R533" i="1"/>
  <c r="T533" i="1" s="1"/>
  <c r="N739" i="1"/>
  <c r="X739" i="1" s="1"/>
  <c r="Z739" i="1" s="1"/>
  <c r="L741" i="1"/>
  <c r="R741" i="1" s="1"/>
  <c r="T741" i="1" s="1"/>
  <c r="N747" i="1"/>
  <c r="X747" i="1" s="1"/>
  <c r="Z747" i="1" s="1"/>
  <c r="N773" i="1"/>
  <c r="X773" i="1" s="1"/>
  <c r="Z773" i="1" s="1"/>
  <c r="M791" i="1"/>
  <c r="U791" i="1" s="1"/>
  <c r="W791" i="1" s="1"/>
  <c r="G788" i="1"/>
  <c r="M803" i="1"/>
  <c r="U803" i="1" s="1"/>
  <c r="W803" i="1" s="1"/>
  <c r="M804" i="1"/>
  <c r="U804" i="1" s="1"/>
  <c r="W804" i="1" s="1"/>
  <c r="L811" i="1"/>
  <c r="R811" i="1" s="1"/>
  <c r="T811" i="1" s="1"/>
  <c r="F808" i="1"/>
  <c r="L817" i="1"/>
  <c r="R817" i="1" s="1"/>
  <c r="T817" i="1" s="1"/>
  <c r="L818" i="1"/>
  <c r="R818" i="1" s="1"/>
  <c r="T818" i="1" s="1"/>
  <c r="N820" i="1"/>
  <c r="X820" i="1" s="1"/>
  <c r="Z820" i="1" s="1"/>
  <c r="N821" i="1"/>
  <c r="X821" i="1" s="1"/>
  <c r="Z821" i="1" s="1"/>
  <c r="M828" i="1"/>
  <c r="U828" i="1" s="1"/>
  <c r="W828" i="1" s="1"/>
  <c r="M829" i="1"/>
  <c r="U829" i="1" s="1"/>
  <c r="W829" i="1" s="1"/>
  <c r="M834" i="1"/>
  <c r="U834" i="1" s="1"/>
  <c r="W834" i="1" s="1"/>
  <c r="M835" i="1"/>
  <c r="U835" i="1" s="1"/>
  <c r="W835" i="1" s="1"/>
  <c r="M840" i="1"/>
  <c r="U840" i="1" s="1"/>
  <c r="W840" i="1" s="1"/>
  <c r="M841" i="1"/>
  <c r="U841" i="1" s="1"/>
  <c r="W841" i="1" s="1"/>
  <c r="L993" i="1"/>
  <c r="R993" i="1" s="1"/>
  <c r="T993" i="1" s="1"/>
  <c r="F992" i="1"/>
  <c r="M993" i="1"/>
  <c r="U993" i="1" s="1"/>
  <c r="W993" i="1" s="1"/>
  <c r="J992" i="1"/>
  <c r="L1018" i="1"/>
  <c r="R1018" i="1" s="1"/>
  <c r="T1018" i="1" s="1"/>
  <c r="F1017" i="1"/>
  <c r="M1018" i="1"/>
  <c r="U1018" i="1" s="1"/>
  <c r="W1018" i="1" s="1"/>
  <c r="J1017" i="1"/>
  <c r="J1016" i="1" s="1"/>
  <c r="M719" i="1"/>
  <c r="U719" i="1" s="1"/>
  <c r="W719" i="1" s="1"/>
  <c r="L722" i="1"/>
  <c r="R722" i="1" s="1"/>
  <c r="T722" i="1" s="1"/>
  <c r="N725" i="1"/>
  <c r="X725" i="1" s="1"/>
  <c r="Z725" i="1" s="1"/>
  <c r="X755" i="1"/>
  <c r="Z755" i="1" s="1"/>
  <c r="L761" i="1"/>
  <c r="R761" i="1" s="1"/>
  <c r="T761" i="1" s="1"/>
  <c r="R770" i="1"/>
  <c r="T770" i="1" s="1"/>
  <c r="L789" i="1"/>
  <c r="R789" i="1" s="1"/>
  <c r="T789" i="1" s="1"/>
  <c r="N791" i="1"/>
  <c r="X791" i="1" s="1"/>
  <c r="Z791" i="1" s="1"/>
  <c r="M811" i="1"/>
  <c r="U811" i="1" s="1"/>
  <c r="W811" i="1" s="1"/>
  <c r="N814" i="1"/>
  <c r="X814" i="1" s="1"/>
  <c r="Z814" i="1" s="1"/>
  <c r="N815" i="1"/>
  <c r="X815" i="1" s="1"/>
  <c r="Z815" i="1" s="1"/>
  <c r="R825" i="1"/>
  <c r="T825" i="1" s="1"/>
  <c r="L898" i="1"/>
  <c r="R898" i="1" s="1"/>
  <c r="T898" i="1" s="1"/>
  <c r="F897" i="1"/>
  <c r="Q915" i="1"/>
  <c r="N1058" i="1"/>
  <c r="X1058" i="1" s="1"/>
  <c r="Z1058" i="1" s="1"/>
  <c r="N1177" i="1"/>
  <c r="X1177" i="1" s="1"/>
  <c r="Z1177" i="1" s="1"/>
  <c r="H1176" i="1"/>
  <c r="H625" i="1"/>
  <c r="H633" i="1"/>
  <c r="F647" i="1"/>
  <c r="F655" i="1"/>
  <c r="F665" i="1"/>
  <c r="F676" i="1"/>
  <c r="H697" i="1"/>
  <c r="K718" i="1"/>
  <c r="G724" i="1"/>
  <c r="M724" i="1" s="1"/>
  <c r="U724" i="1" s="1"/>
  <c r="W724" i="1" s="1"/>
  <c r="N729" i="1"/>
  <c r="X729" i="1" s="1"/>
  <c r="Z729" i="1" s="1"/>
  <c r="L731" i="1"/>
  <c r="R731" i="1" s="1"/>
  <c r="T731" i="1" s="1"/>
  <c r="F728" i="1"/>
  <c r="L754" i="1"/>
  <c r="R754" i="1" s="1"/>
  <c r="T754" i="1" s="1"/>
  <c r="L755" i="1"/>
  <c r="R755" i="1" s="1"/>
  <c r="T755" i="1" s="1"/>
  <c r="G758" i="1"/>
  <c r="N759" i="1"/>
  <c r="X759" i="1" s="1"/>
  <c r="Z759" i="1" s="1"/>
  <c r="R759" i="1"/>
  <c r="T759" i="1" s="1"/>
  <c r="L769" i="1"/>
  <c r="R769" i="1" s="1"/>
  <c r="T769" i="1" s="1"/>
  <c r="J766" i="1"/>
  <c r="J765" i="1" s="1"/>
  <c r="M771" i="1"/>
  <c r="U771" i="1" s="1"/>
  <c r="W771" i="1" s="1"/>
  <c r="G779" i="1"/>
  <c r="N784" i="1"/>
  <c r="X784" i="1" s="1"/>
  <c r="Z784" i="1" s="1"/>
  <c r="N785" i="1"/>
  <c r="X785" i="1" s="1"/>
  <c r="Z785" i="1" s="1"/>
  <c r="Q813" i="1"/>
  <c r="L824" i="1"/>
  <c r="R824" i="1" s="1"/>
  <c r="T824" i="1" s="1"/>
  <c r="O851" i="1"/>
  <c r="R851" i="1" s="1"/>
  <c r="R854" i="1"/>
  <c r="T854" i="1" s="1"/>
  <c r="Q856" i="1"/>
  <c r="X856" i="1" s="1"/>
  <c r="Z856" i="1" s="1"/>
  <c r="X857" i="1"/>
  <c r="Z857" i="1" s="1"/>
  <c r="F968" i="1"/>
  <c r="J968" i="1"/>
  <c r="O1090" i="1"/>
  <c r="R1090" i="1" s="1"/>
  <c r="T1090" i="1" s="1"/>
  <c r="R1091" i="1"/>
  <c r="T1091" i="1" s="1"/>
  <c r="N873" i="1"/>
  <c r="X873" i="1" s="1"/>
  <c r="Z873" i="1" s="1"/>
  <c r="L876" i="1"/>
  <c r="R876" i="1" s="1"/>
  <c r="T876" i="1" s="1"/>
  <c r="N884" i="1"/>
  <c r="X884" i="1" s="1"/>
  <c r="Z884" i="1" s="1"/>
  <c r="H881" i="1"/>
  <c r="M888" i="1"/>
  <c r="U888" i="1" s="1"/>
  <c r="W888" i="1" s="1"/>
  <c r="N891" i="1"/>
  <c r="X891" i="1" s="1"/>
  <c r="Z891" i="1" s="1"/>
  <c r="M898" i="1"/>
  <c r="U898" i="1" s="1"/>
  <c r="W898" i="1" s="1"/>
  <c r="N900" i="1"/>
  <c r="X900" i="1" s="1"/>
  <c r="Z900" i="1" s="1"/>
  <c r="H897" i="1"/>
  <c r="L903" i="1"/>
  <c r="R903" i="1" s="1"/>
  <c r="T903" i="1" s="1"/>
  <c r="N905" i="1"/>
  <c r="X905" i="1" s="1"/>
  <c r="Z905" i="1" s="1"/>
  <c r="L909" i="1"/>
  <c r="R909" i="1" s="1"/>
  <c r="T909" i="1" s="1"/>
  <c r="X926" i="1"/>
  <c r="Z926" i="1" s="1"/>
  <c r="L1063" i="1"/>
  <c r="R1063" i="1" s="1"/>
  <c r="T1063" i="1" s="1"/>
  <c r="I1062" i="1"/>
  <c r="U1086" i="1"/>
  <c r="W1086" i="1" s="1"/>
  <c r="P1085" i="1"/>
  <c r="N1138" i="1"/>
  <c r="X1138" i="1" s="1"/>
  <c r="Z1138" i="1" s="1"/>
  <c r="H1135" i="1"/>
  <c r="N1135" i="1" s="1"/>
  <c r="N1150" i="1"/>
  <c r="X1150" i="1" s="1"/>
  <c r="Z1150" i="1" s="1"/>
  <c r="M1174" i="1"/>
  <c r="U1174" i="1" s="1"/>
  <c r="W1174" i="1" s="1"/>
  <c r="G1173" i="1"/>
  <c r="N1174" i="1"/>
  <c r="X1174" i="1" s="1"/>
  <c r="Z1174" i="1" s="1"/>
  <c r="K1173" i="1"/>
  <c r="N1195" i="1"/>
  <c r="X1195" i="1" s="1"/>
  <c r="Z1195" i="1" s="1"/>
  <c r="F1240" i="1"/>
  <c r="L1245" i="1"/>
  <c r="R1245" i="1" s="1"/>
  <c r="T1245" i="1" s="1"/>
  <c r="N1298" i="1"/>
  <c r="X1298" i="1" s="1"/>
  <c r="Z1298" i="1" s="1"/>
  <c r="R855" i="1"/>
  <c r="T855" i="1" s="1"/>
  <c r="N874" i="1"/>
  <c r="X874" i="1" s="1"/>
  <c r="Z874" i="1" s="1"/>
  <c r="L877" i="1"/>
  <c r="R877" i="1" s="1"/>
  <c r="T877" i="1" s="1"/>
  <c r="M882" i="1"/>
  <c r="U882" i="1" s="1"/>
  <c r="W882" i="1" s="1"/>
  <c r="M889" i="1"/>
  <c r="U889" i="1" s="1"/>
  <c r="W889" i="1" s="1"/>
  <c r="G897" i="1"/>
  <c r="N906" i="1"/>
  <c r="X906" i="1" s="1"/>
  <c r="Z906" i="1" s="1"/>
  <c r="AA915" i="1"/>
  <c r="F929" i="1"/>
  <c r="F946" i="1"/>
  <c r="L946" i="1" s="1"/>
  <c r="R946" i="1" s="1"/>
  <c r="T946" i="1" s="1"/>
  <c r="J946" i="1"/>
  <c r="M946" i="1" s="1"/>
  <c r="U946" i="1" s="1"/>
  <c r="W946" i="1" s="1"/>
  <c r="G949" i="1"/>
  <c r="M949" i="1" s="1"/>
  <c r="U949" i="1" s="1"/>
  <c r="W949" i="1" s="1"/>
  <c r="K949" i="1"/>
  <c r="N949" i="1" s="1"/>
  <c r="X949" i="1" s="1"/>
  <c r="Z949" i="1" s="1"/>
  <c r="N995" i="1"/>
  <c r="X995" i="1" s="1"/>
  <c r="Z995" i="1" s="1"/>
  <c r="H992" i="1"/>
  <c r="N1020" i="1"/>
  <c r="X1020" i="1" s="1"/>
  <c r="Z1020" i="1" s="1"/>
  <c r="H1017" i="1"/>
  <c r="K1076" i="1"/>
  <c r="K1075" i="1" s="1"/>
  <c r="N1075" i="1" s="1"/>
  <c r="L1099" i="1"/>
  <c r="R1099" i="1" s="1"/>
  <c r="T1099" i="1" s="1"/>
  <c r="I1098" i="1"/>
  <c r="L1105" i="1"/>
  <c r="R1105" i="1" s="1"/>
  <c r="T1105" i="1" s="1"/>
  <c r="I1104" i="1"/>
  <c r="L1104" i="1" s="1"/>
  <c r="R1104" i="1" s="1"/>
  <c r="T1104" i="1" s="1"/>
  <c r="L1111" i="1"/>
  <c r="R1111" i="1" s="1"/>
  <c r="T1111" i="1" s="1"/>
  <c r="I1110" i="1"/>
  <c r="L1110" i="1" s="1"/>
  <c r="R1110" i="1" s="1"/>
  <c r="T1110" i="1" s="1"/>
  <c r="M1135" i="1"/>
  <c r="J1131" i="1"/>
  <c r="F1204" i="1"/>
  <c r="L1204" i="1" s="1"/>
  <c r="R1204" i="1" s="1"/>
  <c r="T1204" i="1" s="1"/>
  <c r="J1204" i="1"/>
  <c r="M1204" i="1" s="1"/>
  <c r="U1204" i="1" s="1"/>
  <c r="W1204" i="1" s="1"/>
  <c r="F738" i="1"/>
  <c r="F746" i="1"/>
  <c r="F758" i="1"/>
  <c r="F766" i="1"/>
  <c r="H788" i="1"/>
  <c r="G808" i="1"/>
  <c r="Q851" i="1"/>
  <c r="X851" i="1" s="1"/>
  <c r="Z851" i="1" s="1"/>
  <c r="O859" i="1"/>
  <c r="R859" i="1" s="1"/>
  <c r="P859" i="1"/>
  <c r="U859" i="1" s="1"/>
  <c r="X862" i="1"/>
  <c r="Z862" i="1" s="1"/>
  <c r="L878" i="1"/>
  <c r="R878" i="1" s="1"/>
  <c r="T878" i="1" s="1"/>
  <c r="R893" i="1"/>
  <c r="T893" i="1" s="1"/>
  <c r="J908" i="1"/>
  <c r="I925" i="1"/>
  <c r="L925" i="1" s="1"/>
  <c r="R925" i="1" s="1"/>
  <c r="T925" i="1" s="1"/>
  <c r="N932" i="1"/>
  <c r="X932" i="1" s="1"/>
  <c r="Z932" i="1" s="1"/>
  <c r="H929" i="1"/>
  <c r="R953" i="1"/>
  <c r="T953" i="1" s="1"/>
  <c r="O952" i="1"/>
  <c r="R952" i="1" s="1"/>
  <c r="T952" i="1" s="1"/>
  <c r="AA964" i="1"/>
  <c r="I980" i="1"/>
  <c r="L980" i="1" s="1"/>
  <c r="R980" i="1" s="1"/>
  <c r="T980" i="1" s="1"/>
  <c r="X984" i="1"/>
  <c r="Z984" i="1" s="1"/>
  <c r="Q983" i="1"/>
  <c r="X983" i="1" s="1"/>
  <c r="Z983" i="1" s="1"/>
  <c r="F987" i="1"/>
  <c r="L1042" i="1"/>
  <c r="R1042" i="1" s="1"/>
  <c r="T1042" i="1" s="1"/>
  <c r="F1041" i="1"/>
  <c r="M1042" i="1"/>
  <c r="U1042" i="1" s="1"/>
  <c r="W1042" i="1" s="1"/>
  <c r="J1041" i="1"/>
  <c r="M1096" i="1"/>
  <c r="U1096" i="1" s="1"/>
  <c r="W1096" i="1" s="1"/>
  <c r="G1095" i="1"/>
  <c r="N1096" i="1"/>
  <c r="X1096" i="1" s="1"/>
  <c r="Z1096" i="1" s="1"/>
  <c r="K1095" i="1"/>
  <c r="M1102" i="1"/>
  <c r="U1102" i="1" s="1"/>
  <c r="W1102" i="1" s="1"/>
  <c r="G1101" i="1"/>
  <c r="M1101" i="1" s="1"/>
  <c r="U1101" i="1" s="1"/>
  <c r="W1101" i="1" s="1"/>
  <c r="N1102" i="1"/>
  <c r="X1102" i="1" s="1"/>
  <c r="Z1102" i="1" s="1"/>
  <c r="K1101" i="1"/>
  <c r="N1101" i="1" s="1"/>
  <c r="X1101" i="1" s="1"/>
  <c r="Z1101" i="1" s="1"/>
  <c r="M1108" i="1"/>
  <c r="U1108" i="1" s="1"/>
  <c r="W1108" i="1" s="1"/>
  <c r="G1107" i="1"/>
  <c r="M1107" i="1" s="1"/>
  <c r="U1107" i="1" s="1"/>
  <c r="W1107" i="1" s="1"/>
  <c r="N1108" i="1"/>
  <c r="X1108" i="1" s="1"/>
  <c r="Z1108" i="1" s="1"/>
  <c r="K1107" i="1"/>
  <c r="N1107" i="1" s="1"/>
  <c r="X1107" i="1" s="1"/>
  <c r="Z1107" i="1" s="1"/>
  <c r="M1114" i="1"/>
  <c r="U1114" i="1" s="1"/>
  <c r="W1114" i="1" s="1"/>
  <c r="G1113" i="1"/>
  <c r="M1113" i="1" s="1"/>
  <c r="U1113" i="1" s="1"/>
  <c r="W1113" i="1" s="1"/>
  <c r="N1114" i="1"/>
  <c r="X1114" i="1" s="1"/>
  <c r="Z1114" i="1" s="1"/>
  <c r="K1113" i="1"/>
  <c r="N1113" i="1" s="1"/>
  <c r="X1113" i="1" s="1"/>
  <c r="Z1113" i="1" s="1"/>
  <c r="L1147" i="1"/>
  <c r="R1147" i="1" s="1"/>
  <c r="T1147" i="1" s="1"/>
  <c r="F1142" i="1"/>
  <c r="M1147" i="1"/>
  <c r="U1147" i="1" s="1"/>
  <c r="W1147" i="1" s="1"/>
  <c r="J1142" i="1"/>
  <c r="F1167" i="1"/>
  <c r="J1164" i="1"/>
  <c r="G1215" i="1"/>
  <c r="M1219" i="1"/>
  <c r="U1219" i="1" s="1"/>
  <c r="W1219" i="1" s="1"/>
  <c r="F1230" i="1"/>
  <c r="G908" i="1"/>
  <c r="G929" i="1"/>
  <c r="J958" i="1"/>
  <c r="M958" i="1" s="1"/>
  <c r="U958" i="1" s="1"/>
  <c r="W958" i="1" s="1"/>
  <c r="G987" i="1"/>
  <c r="G992" i="1"/>
  <c r="G1017" i="1"/>
  <c r="M1065" i="1"/>
  <c r="U1065" i="1" s="1"/>
  <c r="W1065" i="1" s="1"/>
  <c r="G1062" i="1"/>
  <c r="N1065" i="1"/>
  <c r="X1065" i="1" s="1"/>
  <c r="Z1065" i="1" s="1"/>
  <c r="K1062" i="1"/>
  <c r="I1067" i="1"/>
  <c r="L1072" i="1"/>
  <c r="R1072" i="1" s="1"/>
  <c r="T1072" i="1" s="1"/>
  <c r="N1077" i="1"/>
  <c r="N1116" i="1"/>
  <c r="X1116" i="1" s="1"/>
  <c r="Z1116" i="1" s="1"/>
  <c r="L1152" i="1"/>
  <c r="R1152" i="1" s="1"/>
  <c r="T1152" i="1" s="1"/>
  <c r="F1149" i="1"/>
  <c r="M1152" i="1"/>
  <c r="U1152" i="1" s="1"/>
  <c r="W1152" i="1" s="1"/>
  <c r="J1149" i="1"/>
  <c r="I1154" i="1"/>
  <c r="R1157" i="1"/>
  <c r="T1157" i="1" s="1"/>
  <c r="Q1164" i="1"/>
  <c r="R1179" i="1"/>
  <c r="T1179" i="1" s="1"/>
  <c r="O1176" i="1"/>
  <c r="O1172" i="1" s="1"/>
  <c r="L1211" i="1"/>
  <c r="R1211" i="1" s="1"/>
  <c r="T1211" i="1" s="1"/>
  <c r="F1208" i="1"/>
  <c r="M1211" i="1"/>
  <c r="U1211" i="1" s="1"/>
  <c r="W1211" i="1" s="1"/>
  <c r="J1208" i="1"/>
  <c r="J1207" i="1" s="1"/>
  <c r="L1232" i="1"/>
  <c r="R1232" i="1" s="1"/>
  <c r="T1232" i="1" s="1"/>
  <c r="I1229" i="1"/>
  <c r="I1228" i="1" s="1"/>
  <c r="N1248" i="1"/>
  <c r="X1248" i="1" s="1"/>
  <c r="Z1248" i="1" s="1"/>
  <c r="H1247" i="1"/>
  <c r="M1268" i="1"/>
  <c r="U1268" i="1" s="1"/>
  <c r="W1268" i="1" s="1"/>
  <c r="G1265" i="1"/>
  <c r="K958" i="1"/>
  <c r="N958" i="1" s="1"/>
  <c r="X958" i="1" s="1"/>
  <c r="Z958" i="1" s="1"/>
  <c r="N1044" i="1"/>
  <c r="X1044" i="1" s="1"/>
  <c r="Z1044" i="1" s="1"/>
  <c r="H1041" i="1"/>
  <c r="R1123" i="1"/>
  <c r="T1123" i="1" s="1"/>
  <c r="O1122" i="1"/>
  <c r="R1136" i="1"/>
  <c r="T1136" i="1" s="1"/>
  <c r="O1135" i="1"/>
  <c r="O1131" i="1" s="1"/>
  <c r="N1276" i="1"/>
  <c r="X1276" i="1" s="1"/>
  <c r="Z1276" i="1" s="1"/>
  <c r="K1275" i="1"/>
  <c r="N1275" i="1" s="1"/>
  <c r="X1275" i="1" s="1"/>
  <c r="Z1275" i="1" s="1"/>
  <c r="M1340" i="1"/>
  <c r="U1340" i="1" s="1"/>
  <c r="W1340" i="1" s="1"/>
  <c r="G1337" i="1"/>
  <c r="N1340" i="1"/>
  <c r="X1340" i="1" s="1"/>
  <c r="Z1340" i="1" s="1"/>
  <c r="K1337" i="1"/>
  <c r="K1336" i="1" s="1"/>
  <c r="M1359" i="1"/>
  <c r="U1359" i="1" s="1"/>
  <c r="W1359" i="1" s="1"/>
  <c r="G1356" i="1"/>
  <c r="N1359" i="1"/>
  <c r="X1359" i="1" s="1"/>
  <c r="Z1359" i="1" s="1"/>
  <c r="K1356" i="1"/>
  <c r="M1049" i="1"/>
  <c r="U1049" i="1" s="1"/>
  <c r="W1049" i="1" s="1"/>
  <c r="J1048" i="1"/>
  <c r="M1048" i="1" s="1"/>
  <c r="U1048" i="1" s="1"/>
  <c r="W1048" i="1" s="1"/>
  <c r="M1070" i="1"/>
  <c r="U1070" i="1" s="1"/>
  <c r="W1070" i="1" s="1"/>
  <c r="G1067" i="1"/>
  <c r="U1120" i="1"/>
  <c r="W1120" i="1" s="1"/>
  <c r="P1119" i="1"/>
  <c r="U1119" i="1" s="1"/>
  <c r="W1119" i="1" s="1"/>
  <c r="N1145" i="1"/>
  <c r="X1145" i="1" s="1"/>
  <c r="Z1145" i="1" s="1"/>
  <c r="H1142" i="1"/>
  <c r="AA1164" i="1"/>
  <c r="N1238" i="1"/>
  <c r="X1238" i="1" s="1"/>
  <c r="Z1238" i="1" s="1"/>
  <c r="H1237" i="1"/>
  <c r="G1261" i="1"/>
  <c r="M1261" i="1" s="1"/>
  <c r="U1261" i="1" s="1"/>
  <c r="W1261" i="1" s="1"/>
  <c r="M1316" i="1"/>
  <c r="U1316" i="1" s="1"/>
  <c r="W1316" i="1" s="1"/>
  <c r="G1315" i="1"/>
  <c r="Q1090" i="1"/>
  <c r="G1229" i="1"/>
  <c r="N1232" i="1"/>
  <c r="X1232" i="1" s="1"/>
  <c r="Z1232" i="1" s="1"/>
  <c r="L1243" i="1"/>
  <c r="R1243" i="1" s="1"/>
  <c r="T1243" i="1" s="1"/>
  <c r="M1245" i="1"/>
  <c r="U1245" i="1" s="1"/>
  <c r="W1245" i="1" s="1"/>
  <c r="L1255" i="1"/>
  <c r="R1255" i="1" s="1"/>
  <c r="T1255" i="1" s="1"/>
  <c r="X1259" i="1"/>
  <c r="Z1259" i="1" s="1"/>
  <c r="N1261" i="1"/>
  <c r="X1261" i="1" s="1"/>
  <c r="Z1261" i="1" s="1"/>
  <c r="N1262" i="1"/>
  <c r="X1262" i="1" s="1"/>
  <c r="Z1262" i="1" s="1"/>
  <c r="N1268" i="1"/>
  <c r="X1268" i="1" s="1"/>
  <c r="Z1268" i="1" s="1"/>
  <c r="L1279" i="1"/>
  <c r="R1279" i="1" s="1"/>
  <c r="T1279" i="1" s="1"/>
  <c r="R1284" i="1"/>
  <c r="T1284" i="1" s="1"/>
  <c r="O1283" i="1"/>
  <c r="R1283" i="1" s="1"/>
  <c r="T1283" i="1" s="1"/>
  <c r="L1290" i="1"/>
  <c r="R1290" i="1" s="1"/>
  <c r="T1290" i="1" s="1"/>
  <c r="F1287" i="1"/>
  <c r="J1298" i="1"/>
  <c r="M1299" i="1"/>
  <c r="U1299" i="1" s="1"/>
  <c r="W1299" i="1" s="1"/>
  <c r="L1325" i="1"/>
  <c r="R1325" i="1" s="1"/>
  <c r="T1325" i="1" s="1"/>
  <c r="I1324" i="1"/>
  <c r="M1353" i="1"/>
  <c r="U1353" i="1" s="1"/>
  <c r="W1353" i="1" s="1"/>
  <c r="G1352" i="1"/>
  <c r="N1353" i="1"/>
  <c r="X1353" i="1" s="1"/>
  <c r="Z1353" i="1" s="1"/>
  <c r="K1352" i="1"/>
  <c r="K1158" i="1"/>
  <c r="L1259" i="1"/>
  <c r="R1259" i="1" s="1"/>
  <c r="T1259" i="1" s="1"/>
  <c r="L1266" i="1"/>
  <c r="R1266" i="1" s="1"/>
  <c r="T1266" i="1" s="1"/>
  <c r="X1270" i="1"/>
  <c r="Z1270" i="1" s="1"/>
  <c r="N1272" i="1"/>
  <c r="X1272" i="1" s="1"/>
  <c r="Z1272" i="1" s="1"/>
  <c r="N1273" i="1"/>
  <c r="X1273" i="1" s="1"/>
  <c r="Z1273" i="1" s="1"/>
  <c r="M1290" i="1"/>
  <c r="U1290" i="1" s="1"/>
  <c r="W1290" i="1" s="1"/>
  <c r="L1295" i="1"/>
  <c r="R1295" i="1" s="1"/>
  <c r="T1295" i="1" s="1"/>
  <c r="F1292" i="1"/>
  <c r="G1310" i="1"/>
  <c r="M1311" i="1"/>
  <c r="U1311" i="1" s="1"/>
  <c r="W1311" i="1" s="1"/>
  <c r="N1311" i="1"/>
  <c r="X1311" i="1" s="1"/>
  <c r="Z1311" i="1" s="1"/>
  <c r="K1310" i="1"/>
  <c r="N1423" i="1"/>
  <c r="X1423" i="1" s="1"/>
  <c r="Z1423" i="1" s="1"/>
  <c r="H1422" i="1"/>
  <c r="M1257" i="1"/>
  <c r="U1257" i="1" s="1"/>
  <c r="W1257" i="1" s="1"/>
  <c r="G1254" i="1"/>
  <c r="L1270" i="1"/>
  <c r="R1270" i="1" s="1"/>
  <c r="T1270" i="1" s="1"/>
  <c r="M1281" i="1"/>
  <c r="U1281" i="1" s="1"/>
  <c r="W1281" i="1" s="1"/>
  <c r="G1278" i="1"/>
  <c r="M1295" i="1"/>
  <c r="U1295" i="1" s="1"/>
  <c r="W1295" i="1" s="1"/>
  <c r="I1314" i="1"/>
  <c r="L1343" i="1"/>
  <c r="R1343" i="1" s="1"/>
  <c r="T1343" i="1" s="1"/>
  <c r="I1342" i="1"/>
  <c r="N1316" i="1"/>
  <c r="X1316" i="1" s="1"/>
  <c r="Z1316" i="1" s="1"/>
  <c r="R1317" i="1"/>
  <c r="T1317" i="1" s="1"/>
  <c r="L1417" i="1"/>
  <c r="R1417" i="1" s="1"/>
  <c r="T1417" i="1" s="1"/>
  <c r="F1409" i="1"/>
  <c r="L1409" i="1" s="1"/>
  <c r="N1454" i="1"/>
  <c r="X1454" i="1" s="1"/>
  <c r="Z1454" i="1" s="1"/>
  <c r="H1453" i="1"/>
  <c r="N1453" i="1" s="1"/>
  <c r="X1453" i="1" s="1"/>
  <c r="Z1453" i="1" s="1"/>
  <c r="L1505" i="1"/>
  <c r="R1505" i="1" s="1"/>
  <c r="T1505" i="1" s="1"/>
  <c r="I1504" i="1"/>
  <c r="L1504" i="1" s="1"/>
  <c r="R1504" i="1" s="1"/>
  <c r="T1504" i="1" s="1"/>
  <c r="L1508" i="1"/>
  <c r="R1508" i="1" s="1"/>
  <c r="T1508" i="1" s="1"/>
  <c r="I1507" i="1"/>
  <c r="L1507" i="1" s="1"/>
  <c r="R1507" i="1" s="1"/>
  <c r="T1507" i="1" s="1"/>
  <c r="J1275" i="1"/>
  <c r="F1300" i="1"/>
  <c r="M1301" i="1"/>
  <c r="U1301" i="1" s="1"/>
  <c r="W1301" i="1" s="1"/>
  <c r="R1319" i="1"/>
  <c r="T1319" i="1" s="1"/>
  <c r="G1321" i="1"/>
  <c r="H1324" i="1"/>
  <c r="L1330" i="1"/>
  <c r="R1330" i="1" s="1"/>
  <c r="T1330" i="1" s="1"/>
  <c r="I1327" i="1"/>
  <c r="M1364" i="1"/>
  <c r="U1364" i="1" s="1"/>
  <c r="W1364" i="1" s="1"/>
  <c r="G1361" i="1"/>
  <c r="N1364" i="1"/>
  <c r="X1364" i="1" s="1"/>
  <c r="Z1364" i="1" s="1"/>
  <c r="K1361" i="1"/>
  <c r="N1381" i="1"/>
  <c r="X1381" i="1" s="1"/>
  <c r="Z1381" i="1" s="1"/>
  <c r="H1376" i="1"/>
  <c r="M1396" i="1"/>
  <c r="U1396" i="1" s="1"/>
  <c r="W1396" i="1" s="1"/>
  <c r="N1396" i="1"/>
  <c r="X1396" i="1" s="1"/>
  <c r="Z1396" i="1" s="1"/>
  <c r="M1403" i="1"/>
  <c r="U1403" i="1" s="1"/>
  <c r="W1403" i="1" s="1"/>
  <c r="G1399" i="1"/>
  <c r="N1474" i="1"/>
  <c r="X1474" i="1" s="1"/>
  <c r="Z1474" i="1" s="1"/>
  <c r="H1254" i="1"/>
  <c r="H1265" i="1"/>
  <c r="H1278" i="1"/>
  <c r="G1287" i="1"/>
  <c r="G1292" i="1"/>
  <c r="M1300" i="1"/>
  <c r="U1300" i="1" s="1"/>
  <c r="W1300" i="1" s="1"/>
  <c r="P1305" i="1"/>
  <c r="H1315" i="1"/>
  <c r="G1327" i="1"/>
  <c r="R1340" i="1"/>
  <c r="T1340" i="1" s="1"/>
  <c r="Q1406" i="1"/>
  <c r="X1406" i="1" s="1"/>
  <c r="Z1406" i="1" s="1"/>
  <c r="X1407" i="1"/>
  <c r="Z1407" i="1" s="1"/>
  <c r="H1327" i="1"/>
  <c r="F1337" i="1"/>
  <c r="F1356" i="1"/>
  <c r="F1361" i="1"/>
  <c r="F1384" i="1"/>
  <c r="N1387" i="1"/>
  <c r="X1387" i="1" s="1"/>
  <c r="Z1387" i="1" s="1"/>
  <c r="H1384" i="1"/>
  <c r="M1417" i="1"/>
  <c r="U1417" i="1" s="1"/>
  <c r="W1417" i="1" s="1"/>
  <c r="M1450" i="1"/>
  <c r="U1450" i="1" s="1"/>
  <c r="W1450" i="1" s="1"/>
  <c r="M1451" i="1"/>
  <c r="U1451" i="1" s="1"/>
  <c r="W1451" i="1" s="1"/>
  <c r="M1502" i="1"/>
  <c r="U1502" i="1" s="1"/>
  <c r="W1502" i="1" s="1"/>
  <c r="G1501" i="1"/>
  <c r="M1501" i="1" s="1"/>
  <c r="U1501" i="1" s="1"/>
  <c r="W1501" i="1" s="1"/>
  <c r="N1502" i="1"/>
  <c r="X1502" i="1" s="1"/>
  <c r="Z1502" i="1" s="1"/>
  <c r="K1501" i="1"/>
  <c r="N1501" i="1" s="1"/>
  <c r="X1501" i="1" s="1"/>
  <c r="Z1501" i="1" s="1"/>
  <c r="M1516" i="1"/>
  <c r="U1516" i="1" s="1"/>
  <c r="W1516" i="1" s="1"/>
  <c r="N1516" i="1"/>
  <c r="X1516" i="1" s="1"/>
  <c r="Z1516" i="1" s="1"/>
  <c r="L1379" i="1"/>
  <c r="R1379" i="1" s="1"/>
  <c r="T1379" i="1" s="1"/>
  <c r="F1376" i="1"/>
  <c r="N1443" i="1"/>
  <c r="X1443" i="1" s="1"/>
  <c r="Z1443" i="1" s="1"/>
  <c r="H1440" i="1"/>
  <c r="H1370" i="1"/>
  <c r="L1373" i="1"/>
  <c r="R1373" i="1" s="1"/>
  <c r="T1373" i="1" s="1"/>
  <c r="F1370" i="1"/>
  <c r="M1373" i="1"/>
  <c r="U1373" i="1" s="1"/>
  <c r="W1373" i="1" s="1"/>
  <c r="J1370" i="1"/>
  <c r="J1369" i="1" s="1"/>
  <c r="M1379" i="1"/>
  <c r="U1379" i="1" s="1"/>
  <c r="W1379" i="1" s="1"/>
  <c r="L1394" i="1"/>
  <c r="R1394" i="1" s="1"/>
  <c r="T1394" i="1" s="1"/>
  <c r="I1391" i="1"/>
  <c r="I1400" i="1"/>
  <c r="U1408" i="1"/>
  <c r="W1408" i="1" s="1"/>
  <c r="P1407" i="1"/>
  <c r="R1411" i="1"/>
  <c r="T1411" i="1" s="1"/>
  <c r="O1410" i="1"/>
  <c r="L1425" i="1"/>
  <c r="R1425" i="1" s="1"/>
  <c r="T1425" i="1" s="1"/>
  <c r="M1431" i="1"/>
  <c r="U1431" i="1" s="1"/>
  <c r="W1431" i="1" s="1"/>
  <c r="M1432" i="1"/>
  <c r="U1432" i="1" s="1"/>
  <c r="W1432" i="1" s="1"/>
  <c r="M1462" i="1"/>
  <c r="U1462" i="1" s="1"/>
  <c r="W1462" i="1" s="1"/>
  <c r="L1478" i="1"/>
  <c r="R1478" i="1" s="1"/>
  <c r="T1478" i="1" s="1"/>
  <c r="I1477" i="1"/>
  <c r="L1477" i="1" s="1"/>
  <c r="R1477" i="1" s="1"/>
  <c r="T1477" i="1" s="1"/>
  <c r="L1576" i="1"/>
  <c r="R1576" i="1" s="1"/>
  <c r="T1576" i="1" s="1"/>
  <c r="F1573" i="1"/>
  <c r="M1576" i="1"/>
  <c r="U1576" i="1" s="1"/>
  <c r="W1576" i="1" s="1"/>
  <c r="J1573" i="1"/>
  <c r="J1572" i="1" s="1"/>
  <c r="J1571" i="1" s="1"/>
  <c r="M1463" i="1"/>
  <c r="U1463" i="1" s="1"/>
  <c r="W1463" i="1" s="1"/>
  <c r="M1468" i="1"/>
  <c r="U1468" i="1" s="1"/>
  <c r="W1468" i="1" s="1"/>
  <c r="L1522" i="1"/>
  <c r="R1522" i="1" s="1"/>
  <c r="T1522" i="1" s="1"/>
  <c r="I1521" i="1"/>
  <c r="L1527" i="1"/>
  <c r="R1527" i="1" s="1"/>
  <c r="T1527" i="1" s="1"/>
  <c r="N1533" i="1"/>
  <c r="X1533" i="1" s="1"/>
  <c r="Z1533" i="1" s="1"/>
  <c r="K1532" i="1"/>
  <c r="K1531" i="1" s="1"/>
  <c r="N1587" i="1"/>
  <c r="X1587" i="1" s="1"/>
  <c r="Z1587" i="1" s="1"/>
  <c r="H1584" i="1"/>
  <c r="M1469" i="1"/>
  <c r="U1469" i="1" s="1"/>
  <c r="W1469" i="1" s="1"/>
  <c r="I1471" i="1"/>
  <c r="L1471" i="1" s="1"/>
  <c r="R1471" i="1" s="1"/>
  <c r="T1471" i="1" s="1"/>
  <c r="G1474" i="1"/>
  <c r="H1477" i="1"/>
  <c r="N1477" i="1" s="1"/>
  <c r="X1477" i="1" s="1"/>
  <c r="Z1477" i="1" s="1"/>
  <c r="L1483" i="1"/>
  <c r="R1483" i="1" s="1"/>
  <c r="T1483" i="1" s="1"/>
  <c r="I1480" i="1"/>
  <c r="L1494" i="1"/>
  <c r="R1494" i="1" s="1"/>
  <c r="T1494" i="1" s="1"/>
  <c r="I1491" i="1"/>
  <c r="G1480" i="1"/>
  <c r="G1491" i="1"/>
  <c r="G1532" i="1"/>
  <c r="L1542" i="1"/>
  <c r="R1542" i="1" s="1"/>
  <c r="T1542" i="1" s="1"/>
  <c r="I1541" i="1"/>
  <c r="L1550" i="1"/>
  <c r="R1550" i="1" s="1"/>
  <c r="T1550" i="1" s="1"/>
  <c r="I1545" i="1"/>
  <c r="H1480" i="1"/>
  <c r="H1491" i="1"/>
  <c r="H1507" i="1"/>
  <c r="N1507" i="1" s="1"/>
  <c r="X1507" i="1" s="1"/>
  <c r="Z1507" i="1" s="1"/>
  <c r="L1511" i="1"/>
  <c r="R1511" i="1" s="1"/>
  <c r="T1511" i="1" s="1"/>
  <c r="M1524" i="1"/>
  <c r="U1524" i="1" s="1"/>
  <c r="W1524" i="1" s="1"/>
  <c r="G1521" i="1"/>
  <c r="N1524" i="1"/>
  <c r="X1524" i="1" s="1"/>
  <c r="Z1524" i="1" s="1"/>
  <c r="K1521" i="1"/>
  <c r="K1520" i="1" s="1"/>
  <c r="K1515" i="1" s="1"/>
  <c r="L1535" i="1"/>
  <c r="R1535" i="1" s="1"/>
  <c r="T1535" i="1" s="1"/>
  <c r="I1532" i="1"/>
  <c r="I1531" i="1" s="1"/>
  <c r="I1526" i="1" s="1"/>
  <c r="N1566" i="1"/>
  <c r="X1566" i="1" s="1"/>
  <c r="Z1566" i="1" s="1"/>
  <c r="H1563" i="1"/>
  <c r="R1554" i="1"/>
  <c r="T1554" i="1" s="1"/>
  <c r="N1557" i="1"/>
  <c r="X1557" i="1" s="1"/>
  <c r="Z1557" i="1" s="1"/>
  <c r="H1553" i="1"/>
  <c r="M1589" i="1"/>
  <c r="U1589" i="1" s="1"/>
  <c r="W1589" i="1" s="1"/>
  <c r="H1545" i="1"/>
  <c r="G1545" i="1"/>
  <c r="M1548" i="1"/>
  <c r="U1548" i="1" s="1"/>
  <c r="W1548" i="1" s="1"/>
  <c r="N1548" i="1"/>
  <c r="X1548" i="1" s="1"/>
  <c r="Z1548" i="1" s="1"/>
  <c r="K1545" i="1"/>
  <c r="K1544" i="1" s="1"/>
  <c r="F1563" i="1"/>
  <c r="M1585" i="1"/>
  <c r="U1585" i="1" s="1"/>
  <c r="W1585" i="1" s="1"/>
  <c r="O664" i="1" l="1"/>
  <c r="G405" i="1"/>
  <c r="M1251" i="1"/>
  <c r="U1251" i="1" s="1"/>
  <c r="W1251" i="1" s="1"/>
  <c r="O422" i="1"/>
  <c r="O358" i="1" s="1"/>
  <c r="Q435" i="1"/>
  <c r="AA664" i="1"/>
  <c r="S1141" i="1"/>
  <c r="G1383" i="1"/>
  <c r="H1061" i="1"/>
  <c r="M1164" i="1"/>
  <c r="U1164" i="1" s="1"/>
  <c r="W1164" i="1" s="1"/>
  <c r="F718" i="1"/>
  <c r="L718" i="1" s="1"/>
  <c r="R718" i="1" s="1"/>
  <c r="T718" i="1" s="1"/>
  <c r="N796" i="1"/>
  <c r="X796" i="1" s="1"/>
  <c r="Z796" i="1" s="1"/>
  <c r="M1510" i="1"/>
  <c r="H1149" i="1"/>
  <c r="N1149" i="1" s="1"/>
  <c r="X1149" i="1" s="1"/>
  <c r="Z1149" i="1" s="1"/>
  <c r="N733" i="1"/>
  <c r="X733" i="1" s="1"/>
  <c r="Z733" i="1" s="1"/>
  <c r="O986" i="1"/>
  <c r="M567" i="1"/>
  <c r="U567" i="1" s="1"/>
  <c r="W567" i="1" s="1"/>
  <c r="S435" i="1"/>
  <c r="K664" i="1"/>
  <c r="Y806" i="1"/>
  <c r="V1264" i="1"/>
  <c r="S565" i="1"/>
  <c r="G322" i="1"/>
  <c r="P565" i="1"/>
  <c r="L1149" i="1"/>
  <c r="R1149" i="1" s="1"/>
  <c r="T1149" i="1" s="1"/>
  <c r="M1167" i="1"/>
  <c r="U1167" i="1" s="1"/>
  <c r="W1167" i="1" s="1"/>
  <c r="M919" i="1"/>
  <c r="U919" i="1" s="1"/>
  <c r="W919" i="1" s="1"/>
  <c r="G1434" i="1"/>
  <c r="M1434" i="1" s="1"/>
  <c r="U1434" i="1" s="1"/>
  <c r="W1434" i="1" s="1"/>
  <c r="N758" i="1"/>
  <c r="X758" i="1" s="1"/>
  <c r="Z758" i="1" s="1"/>
  <c r="S322" i="1"/>
  <c r="S309" i="1" s="1"/>
  <c r="S308" i="1" s="1"/>
  <c r="M738" i="1"/>
  <c r="U738" i="1" s="1"/>
  <c r="W738" i="1" s="1"/>
  <c r="V1355" i="1"/>
  <c r="V1335" i="1" s="1"/>
  <c r="I806" i="1"/>
  <c r="O887" i="1"/>
  <c r="P1061" i="1"/>
  <c r="M164" i="1"/>
  <c r="U164" i="1" s="1"/>
  <c r="W164" i="1" s="1"/>
  <c r="L20" i="1"/>
  <c r="R20" i="1" s="1"/>
  <c r="T20" i="1" s="1"/>
  <c r="N1327" i="1"/>
  <c r="X1327" i="1" s="1"/>
  <c r="Z1327" i="1" s="1"/>
  <c r="N406" i="1"/>
  <c r="X406" i="1" s="1"/>
  <c r="Z406" i="1" s="1"/>
  <c r="S513" i="1"/>
  <c r="Q1061" i="1"/>
  <c r="Q1033" i="1" s="1"/>
  <c r="Q1022" i="1" s="1"/>
  <c r="L923" i="1"/>
  <c r="R923" i="1" s="1"/>
  <c r="T923" i="1" s="1"/>
  <c r="K607" i="1"/>
  <c r="Y45" i="1"/>
  <c r="Y44" i="1" s="1"/>
  <c r="Y693" i="1"/>
  <c r="AA45" i="1"/>
  <c r="AA44" i="1" s="1"/>
  <c r="O1085" i="1"/>
  <c r="R1085" i="1" s="1"/>
  <c r="T1085" i="1" s="1"/>
  <c r="L1237" i="1"/>
  <c r="R1237" i="1" s="1"/>
  <c r="T1237" i="1" s="1"/>
  <c r="T851" i="1"/>
  <c r="I513" i="1"/>
  <c r="M1237" i="1"/>
  <c r="U1237" i="1" s="1"/>
  <c r="W1237" i="1" s="1"/>
  <c r="O1141" i="1"/>
  <c r="N608" i="1"/>
  <c r="X608" i="1" s="1"/>
  <c r="Z608" i="1" s="1"/>
  <c r="AA607" i="1"/>
  <c r="L1552" i="1"/>
  <c r="R1552" i="1" s="1"/>
  <c r="T1552" i="1" s="1"/>
  <c r="L1251" i="1"/>
  <c r="R1251" i="1" s="1"/>
  <c r="T1251" i="1" s="1"/>
  <c r="M63" i="1"/>
  <c r="U63" i="1" s="1"/>
  <c r="W63" i="1" s="1"/>
  <c r="N256" i="1"/>
  <c r="X256" i="1" s="1"/>
  <c r="Z256" i="1" s="1"/>
  <c r="O1406" i="1"/>
  <c r="R1406" i="1" s="1"/>
  <c r="T1406" i="1" s="1"/>
  <c r="Q1383" i="1"/>
  <c r="P664" i="1"/>
  <c r="F62" i="1"/>
  <c r="L62" i="1" s="1"/>
  <c r="R62" i="1" s="1"/>
  <c r="T62" i="1" s="1"/>
  <c r="J380" i="1"/>
  <c r="M1384" i="1"/>
  <c r="U1384" i="1" s="1"/>
  <c r="W1384" i="1" s="1"/>
  <c r="Q1286" i="1"/>
  <c r="N1432" i="1"/>
  <c r="X1432" i="1" s="1"/>
  <c r="Z1432" i="1" s="1"/>
  <c r="F1029" i="1"/>
  <c r="L1029" i="1" s="1"/>
  <c r="R1029" i="1" s="1"/>
  <c r="T1029" i="1" s="1"/>
  <c r="M733" i="1"/>
  <c r="U733" i="1" s="1"/>
  <c r="W733" i="1" s="1"/>
  <c r="L1584" i="1"/>
  <c r="R1584" i="1" s="1"/>
  <c r="T1584" i="1" s="1"/>
  <c r="L1432" i="1"/>
  <c r="R1432" i="1" s="1"/>
  <c r="T1432" i="1" s="1"/>
  <c r="L1031" i="1"/>
  <c r="R1031" i="1" s="1"/>
  <c r="T1031" i="1" s="1"/>
  <c r="H664" i="1"/>
  <c r="Y887" i="1"/>
  <c r="I1345" i="1"/>
  <c r="V458" i="1"/>
  <c r="Q887" i="1"/>
  <c r="L633" i="1"/>
  <c r="R633" i="1" s="1"/>
  <c r="T633" i="1" s="1"/>
  <c r="O435" i="1"/>
  <c r="AA986" i="1"/>
  <c r="P1286" i="1"/>
  <c r="Q806" i="1"/>
  <c r="N1434" i="1"/>
  <c r="X1434" i="1" s="1"/>
  <c r="Z1434" i="1" s="1"/>
  <c r="P1383" i="1"/>
  <c r="K727" i="1"/>
  <c r="L519" i="1"/>
  <c r="R519" i="1" s="1"/>
  <c r="T519" i="1" s="1"/>
  <c r="L1510" i="1"/>
  <c r="R1510" i="1" s="1"/>
  <c r="T1510" i="1" s="1"/>
  <c r="M1149" i="1"/>
  <c r="U1149" i="1" s="1"/>
  <c r="W1149" i="1" s="1"/>
  <c r="N472" i="1"/>
  <c r="X472" i="1" s="1"/>
  <c r="Z472" i="1" s="1"/>
  <c r="J1355" i="1"/>
  <c r="N1435" i="1"/>
  <c r="X1435" i="1" s="1"/>
  <c r="Z1435" i="1" s="1"/>
  <c r="I1355" i="1"/>
  <c r="J322" i="1"/>
  <c r="J309" i="1" s="1"/>
  <c r="J308" i="1" s="1"/>
  <c r="N738" i="1"/>
  <c r="X738" i="1" s="1"/>
  <c r="Z738" i="1" s="1"/>
  <c r="O513" i="1"/>
  <c r="V513" i="1"/>
  <c r="S297" i="1"/>
  <c r="S209" i="1" s="1"/>
  <c r="S200" i="1" s="1"/>
  <c r="S827" i="1"/>
  <c r="S826" i="1" s="1"/>
  <c r="H706" i="1"/>
  <c r="N706" i="1" s="1"/>
  <c r="X706" i="1" s="1"/>
  <c r="Z706" i="1" s="1"/>
  <c r="L1055" i="1"/>
  <c r="R1055" i="1" s="1"/>
  <c r="T1055" i="1" s="1"/>
  <c r="N464" i="1"/>
  <c r="X464" i="1" s="1"/>
  <c r="Z464" i="1" s="1"/>
  <c r="R1155" i="1"/>
  <c r="T1155" i="1" s="1"/>
  <c r="H1164" i="1"/>
  <c r="N1164" i="1" s="1"/>
  <c r="X1164" i="1" s="1"/>
  <c r="Z1164" i="1" s="1"/>
  <c r="F1061" i="1"/>
  <c r="Q513" i="1"/>
  <c r="U1510" i="1"/>
  <c r="W1510" i="1" s="1"/>
  <c r="N567" i="1"/>
  <c r="X567" i="1" s="1"/>
  <c r="Z567" i="1" s="1"/>
  <c r="L472" i="1"/>
  <c r="R472" i="1" s="1"/>
  <c r="T472" i="1" s="1"/>
  <c r="P607" i="1"/>
  <c r="Y297" i="1"/>
  <c r="Y209" i="1" s="1"/>
  <c r="Y200" i="1" s="1"/>
  <c r="O322" i="1"/>
  <c r="O309" i="1" s="1"/>
  <c r="O308" i="1" s="1"/>
  <c r="U1176" i="1"/>
  <c r="W1176" i="1" s="1"/>
  <c r="F724" i="1"/>
  <c r="L724" i="1" s="1"/>
  <c r="R724" i="1" s="1"/>
  <c r="T724" i="1" s="1"/>
  <c r="H62" i="1"/>
  <c r="N62" i="1" s="1"/>
  <c r="X62" i="1" s="1"/>
  <c r="Z62" i="1" s="1"/>
  <c r="G96" i="1"/>
  <c r="G95" i="1" s="1"/>
  <c r="H96" i="1"/>
  <c r="F813" i="1"/>
  <c r="L813" i="1" s="1"/>
  <c r="R813" i="1" s="1"/>
  <c r="T813" i="1" s="1"/>
  <c r="P17" i="1"/>
  <c r="F551" i="1"/>
  <c r="L551" i="1" s="1"/>
  <c r="I795" i="1"/>
  <c r="L795" i="1" s="1"/>
  <c r="R795" i="1" s="1"/>
  <c r="T795" i="1" s="1"/>
  <c r="K183" i="1"/>
  <c r="M1399" i="1"/>
  <c r="J693" i="1"/>
  <c r="P45" i="1"/>
  <c r="P44" i="1" s="1"/>
  <c r="G422" i="1"/>
  <c r="K252" i="1"/>
  <c r="N252" i="1" s="1"/>
  <c r="X252" i="1" s="1"/>
  <c r="Z252" i="1" s="1"/>
  <c r="V664" i="1"/>
  <c r="N1573" i="1"/>
  <c r="X1573" i="1" s="1"/>
  <c r="Z1573" i="1" s="1"/>
  <c r="N503" i="1"/>
  <c r="X503" i="1" s="1"/>
  <c r="Z503" i="1" s="1"/>
  <c r="Y826" i="1"/>
  <c r="M779" i="1"/>
  <c r="U779" i="1" s="1"/>
  <c r="W779" i="1" s="1"/>
  <c r="M172" i="1"/>
  <c r="U172" i="1" s="1"/>
  <c r="W172" i="1" s="1"/>
  <c r="Z1305" i="1"/>
  <c r="F607" i="1"/>
  <c r="N665" i="1"/>
  <c r="X665" i="1" s="1"/>
  <c r="Z665" i="1" s="1"/>
  <c r="K297" i="1"/>
  <c r="Q693" i="1"/>
  <c r="P297" i="1"/>
  <c r="P209" i="1" s="1"/>
  <c r="J479" i="1"/>
  <c r="Y1355" i="1"/>
  <c r="Y1335" i="1" s="1"/>
  <c r="H1345" i="1"/>
  <c r="L992" i="1"/>
  <c r="R992" i="1" s="1"/>
  <c r="T992" i="1" s="1"/>
  <c r="M697" i="1"/>
  <c r="U697" i="1" s="1"/>
  <c r="W697" i="1" s="1"/>
  <c r="P1313" i="1"/>
  <c r="J1345" i="1"/>
  <c r="N1292" i="1"/>
  <c r="X1292" i="1" s="1"/>
  <c r="Z1292" i="1" s="1"/>
  <c r="M472" i="1"/>
  <c r="U472" i="1" s="1"/>
  <c r="W472" i="1" s="1"/>
  <c r="N311" i="1"/>
  <c r="X311" i="1" s="1"/>
  <c r="Z311" i="1" s="1"/>
  <c r="L441" i="1"/>
  <c r="R441" i="1" s="1"/>
  <c r="T441" i="1" s="1"/>
  <c r="P806" i="1"/>
  <c r="S693" i="1"/>
  <c r="L1553" i="1"/>
  <c r="R1553" i="1" s="1"/>
  <c r="T1553" i="1" s="1"/>
  <c r="G531" i="1"/>
  <c r="G530" i="1" s="1"/>
  <c r="G183" i="1"/>
  <c r="M183" i="1" s="1"/>
  <c r="U183" i="1" s="1"/>
  <c r="W183" i="1" s="1"/>
  <c r="P513" i="1"/>
  <c r="J1001" i="1"/>
  <c r="I96" i="1"/>
  <c r="I95" i="1" s="1"/>
  <c r="L1219" i="1"/>
  <c r="R1219" i="1" s="1"/>
  <c r="T1219" i="1" s="1"/>
  <c r="X1077" i="1"/>
  <c r="Z1077" i="1" s="1"/>
  <c r="T859" i="1"/>
  <c r="N757" i="1"/>
  <c r="X757" i="1" s="1"/>
  <c r="Z757" i="1" s="1"/>
  <c r="P322" i="1"/>
  <c r="P309" i="1" s="1"/>
  <c r="P308" i="1" s="1"/>
  <c r="G297" i="1"/>
  <c r="V727" i="1"/>
  <c r="Z859" i="1"/>
  <c r="K479" i="1"/>
  <c r="K337" i="1"/>
  <c r="K336" i="1" s="1"/>
  <c r="N336" i="1" s="1"/>
  <c r="X336" i="1" s="1"/>
  <c r="Z336" i="1" s="1"/>
  <c r="N428" i="1"/>
  <c r="X428" i="1" s="1"/>
  <c r="Z428" i="1" s="1"/>
  <c r="L172" i="1"/>
  <c r="R172" i="1" s="1"/>
  <c r="T172" i="1" s="1"/>
  <c r="N1208" i="1"/>
  <c r="X1208" i="1" s="1"/>
  <c r="Z1208" i="1" s="1"/>
  <c r="N655" i="1"/>
  <c r="X655" i="1" s="1"/>
  <c r="Z655" i="1" s="1"/>
  <c r="N508" i="1"/>
  <c r="X508" i="1" s="1"/>
  <c r="Z508" i="1" s="1"/>
  <c r="Q224" i="1"/>
  <c r="Y1383" i="1"/>
  <c r="L788" i="1"/>
  <c r="R788" i="1" s="1"/>
  <c r="T788" i="1" s="1"/>
  <c r="Q565" i="1"/>
  <c r="N746" i="1"/>
  <c r="X746" i="1" s="1"/>
  <c r="Z746" i="1" s="1"/>
  <c r="V986" i="1"/>
  <c r="M1391" i="1"/>
  <c r="L1292" i="1"/>
  <c r="R1292" i="1" s="1"/>
  <c r="T1292" i="1" s="1"/>
  <c r="N992" i="1"/>
  <c r="X992" i="1" s="1"/>
  <c r="Z992" i="1" s="1"/>
  <c r="L555" i="1"/>
  <c r="R555" i="1" s="1"/>
  <c r="T555" i="1" s="1"/>
  <c r="J240" i="1"/>
  <c r="M240" i="1" s="1"/>
  <c r="U240" i="1" s="1"/>
  <c r="W240" i="1" s="1"/>
  <c r="O565" i="1"/>
  <c r="AA297" i="1"/>
  <c r="AA209" i="1" s="1"/>
  <c r="AA200" i="1" s="1"/>
  <c r="N492" i="1"/>
  <c r="X492" i="1" s="1"/>
  <c r="Z492" i="1" s="1"/>
  <c r="P1141" i="1"/>
  <c r="P1140" i="1" s="1"/>
  <c r="M323" i="1"/>
  <c r="U323" i="1" s="1"/>
  <c r="W323" i="1" s="1"/>
  <c r="AA1383" i="1"/>
  <c r="N1067" i="1"/>
  <c r="X1067" i="1" s="1"/>
  <c r="Z1067" i="1" s="1"/>
  <c r="AA744" i="1"/>
  <c r="AA743" i="1" s="1"/>
  <c r="N808" i="1"/>
  <c r="X808" i="1" s="1"/>
  <c r="Z808" i="1" s="1"/>
  <c r="Y607" i="1"/>
  <c r="S1539" i="1"/>
  <c r="J1061" i="1"/>
  <c r="S727" i="1"/>
  <c r="N1391" i="1"/>
  <c r="X1391" i="1" s="1"/>
  <c r="Z1391" i="1" s="1"/>
  <c r="L387" i="1"/>
  <c r="R387" i="1" s="1"/>
  <c r="T387" i="1" s="1"/>
  <c r="N139" i="1"/>
  <c r="X139" i="1" s="1"/>
  <c r="Z139" i="1" s="1"/>
  <c r="O632" i="1"/>
  <c r="P435" i="1"/>
  <c r="AA422" i="1"/>
  <c r="AA358" i="1" s="1"/>
  <c r="AA335" i="1" s="1"/>
  <c r="Y986" i="1"/>
  <c r="Q1094" i="1"/>
  <c r="Q1093" i="1" s="1"/>
  <c r="P928" i="1"/>
  <c r="N647" i="1"/>
  <c r="X647" i="1" s="1"/>
  <c r="Z647" i="1" s="1"/>
  <c r="Q45" i="1"/>
  <c r="Q44" i="1" s="1"/>
  <c r="Y744" i="1"/>
  <c r="Y743" i="1" s="1"/>
  <c r="V1286" i="1"/>
  <c r="J986" i="1"/>
  <c r="H1355" i="1"/>
  <c r="L1224" i="1"/>
  <c r="R1224" i="1" s="1"/>
  <c r="T1224" i="1" s="1"/>
  <c r="F1076" i="1"/>
  <c r="L1076" i="1" s="1"/>
  <c r="AA727" i="1"/>
  <c r="Q150" i="1"/>
  <c r="Q149" i="1" s="1"/>
  <c r="Y1421" i="1"/>
  <c r="K986" i="1"/>
  <c r="X1135" i="1"/>
  <c r="Z1135" i="1" s="1"/>
  <c r="L655" i="1"/>
  <c r="R655" i="1" s="1"/>
  <c r="T655" i="1" s="1"/>
  <c r="L1361" i="1"/>
  <c r="R1361" i="1" s="1"/>
  <c r="T1361" i="1" s="1"/>
  <c r="N1361" i="1"/>
  <c r="X1361" i="1" s="1"/>
  <c r="Z1361" i="1" s="1"/>
  <c r="N1062" i="1"/>
  <c r="X1062" i="1" s="1"/>
  <c r="Z1062" i="1" s="1"/>
  <c r="Q1304" i="1"/>
  <c r="Q1303" i="1" s="1"/>
  <c r="K632" i="1"/>
  <c r="M519" i="1"/>
  <c r="U519" i="1" s="1"/>
  <c r="W519" i="1" s="1"/>
  <c r="V744" i="1"/>
  <c r="V743" i="1" s="1"/>
  <c r="V887" i="1"/>
  <c r="AA764" i="1"/>
  <c r="AA763" i="1" s="1"/>
  <c r="N592" i="1"/>
  <c r="X592" i="1" s="1"/>
  <c r="Z592" i="1" s="1"/>
  <c r="J513" i="1"/>
  <c r="S422" i="1"/>
  <c r="S358" i="1" s="1"/>
  <c r="S335" i="1" s="1"/>
  <c r="K322" i="1"/>
  <c r="K309" i="1" s="1"/>
  <c r="K308" i="1" s="1"/>
  <c r="I380" i="1"/>
  <c r="M503" i="1"/>
  <c r="U503" i="1" s="1"/>
  <c r="W503" i="1" s="1"/>
  <c r="AA17" i="1"/>
  <c r="I1264" i="1"/>
  <c r="M1440" i="1"/>
  <c r="U1440" i="1" s="1"/>
  <c r="W1440" i="1" s="1"/>
  <c r="J744" i="1"/>
  <c r="J743" i="1" s="1"/>
  <c r="G551" i="1"/>
  <c r="G550" i="1" s="1"/>
  <c r="M550" i="1" s="1"/>
  <c r="N303" i="1"/>
  <c r="X303" i="1" s="1"/>
  <c r="Z303" i="1" s="1"/>
  <c r="O479" i="1"/>
  <c r="V1000" i="1"/>
  <c r="V999" i="1" s="1"/>
  <c r="AA1355" i="1"/>
  <c r="AA1335" i="1" s="1"/>
  <c r="M655" i="1"/>
  <c r="U655" i="1" s="1"/>
  <c r="W655" i="1" s="1"/>
  <c r="AA150" i="1"/>
  <c r="AA149" i="1" s="1"/>
  <c r="AA94" i="1" s="1"/>
  <c r="V1061" i="1"/>
  <c r="V1033" i="1" s="1"/>
  <c r="V1022" i="1" s="1"/>
  <c r="I928" i="1"/>
  <c r="I422" i="1"/>
  <c r="M706" i="1"/>
  <c r="U706" i="1" s="1"/>
  <c r="W706" i="1" s="1"/>
  <c r="J1286" i="1"/>
  <c r="O727" i="1"/>
  <c r="P693" i="1"/>
  <c r="L423" i="1"/>
  <c r="R423" i="1" s="1"/>
  <c r="T423" i="1" s="1"/>
  <c r="Y422" i="1"/>
  <c r="Y358" i="1" s="1"/>
  <c r="Y335" i="1" s="1"/>
  <c r="K1383" i="1"/>
  <c r="Q1264" i="1"/>
  <c r="AA1000" i="1"/>
  <c r="AA999" i="1" s="1"/>
  <c r="M1292" i="1"/>
  <c r="U1292" i="1" s="1"/>
  <c r="W1292" i="1" s="1"/>
  <c r="M881" i="1"/>
  <c r="U881" i="1" s="1"/>
  <c r="W881" i="1" s="1"/>
  <c r="AA1539" i="1"/>
  <c r="P887" i="1"/>
  <c r="I1286" i="1"/>
  <c r="I322" i="1"/>
  <c r="I309" i="1" s="1"/>
  <c r="I308" i="1" s="1"/>
  <c r="V1141" i="1"/>
  <c r="V1140" i="1" s="1"/>
  <c r="S806" i="1"/>
  <c r="S607" i="1"/>
  <c r="L1278" i="1"/>
  <c r="R1278" i="1" s="1"/>
  <c r="T1278" i="1" s="1"/>
  <c r="O744" i="1"/>
  <c r="O743" i="1" s="1"/>
  <c r="Y513" i="1"/>
  <c r="V565" i="1"/>
  <c r="S150" i="1"/>
  <c r="S149" i="1" s="1"/>
  <c r="S94" i="1" s="1"/>
  <c r="AA1264" i="1"/>
  <c r="AA1227" i="1" s="1"/>
  <c r="AA1213" i="1" s="1"/>
  <c r="Y1286" i="1"/>
  <c r="V45" i="1"/>
  <c r="V44" i="1" s="1"/>
  <c r="N1510" i="1"/>
  <c r="X1510" i="1" s="1"/>
  <c r="Z1510" i="1" s="1"/>
  <c r="P727" i="1"/>
  <c r="N46" i="1"/>
  <c r="X46" i="1" s="1"/>
  <c r="Z46" i="1" s="1"/>
  <c r="Y727" i="1"/>
  <c r="K1539" i="1"/>
  <c r="J1383" i="1"/>
  <c r="M1278" i="1"/>
  <c r="U1278" i="1" s="1"/>
  <c r="W1278" i="1" s="1"/>
  <c r="K1215" i="1"/>
  <c r="K1214" i="1" s="1"/>
  <c r="N1214" i="1" s="1"/>
  <c r="L464" i="1"/>
  <c r="R464" i="1" s="1"/>
  <c r="T464" i="1" s="1"/>
  <c r="H274" i="1"/>
  <c r="N274" i="1" s="1"/>
  <c r="X274" i="1" s="1"/>
  <c r="Z274" i="1" s="1"/>
  <c r="O1539" i="1"/>
  <c r="O1383" i="1"/>
  <c r="P1264" i="1"/>
  <c r="V607" i="1"/>
  <c r="M1361" i="1"/>
  <c r="U1361" i="1" s="1"/>
  <c r="W1361" i="1" s="1"/>
  <c r="W859" i="1"/>
  <c r="H1194" i="1"/>
  <c r="N1194" i="1" s="1"/>
  <c r="X1194" i="1" s="1"/>
  <c r="Z1194" i="1" s="1"/>
  <c r="M51" i="1"/>
  <c r="U51" i="1" s="1"/>
  <c r="W51" i="1" s="1"/>
  <c r="J202" i="1"/>
  <c r="J201" i="1" s="1"/>
  <c r="M201" i="1" s="1"/>
  <c r="U1391" i="1"/>
  <c r="W1391" i="1" s="1"/>
  <c r="N1240" i="1"/>
  <c r="X1240" i="1" s="1"/>
  <c r="Z1240" i="1" s="1"/>
  <c r="K887" i="1"/>
  <c r="O17" i="1"/>
  <c r="K458" i="1"/>
  <c r="S744" i="1"/>
  <c r="S743" i="1" s="1"/>
  <c r="Y479" i="1"/>
  <c r="S632" i="1"/>
  <c r="S45" i="1"/>
  <c r="S44" i="1" s="1"/>
  <c r="Y1539" i="1"/>
  <c r="Y435" i="1"/>
  <c r="Y1264" i="1"/>
  <c r="M1480" i="1"/>
  <c r="U1480" i="1" s="1"/>
  <c r="W1480" i="1" s="1"/>
  <c r="G252" i="1"/>
  <c r="L164" i="1"/>
  <c r="R164" i="1" s="1"/>
  <c r="T164" i="1" s="1"/>
  <c r="AA1421" i="1"/>
  <c r="O693" i="1"/>
  <c r="V1539" i="1"/>
  <c r="S986" i="1"/>
  <c r="S886" i="1" s="1"/>
  <c r="O1313" i="1"/>
  <c r="M880" i="1"/>
  <c r="U880" i="1" s="1"/>
  <c r="W880" i="1" s="1"/>
  <c r="Q744" i="1"/>
  <c r="Q743" i="1" s="1"/>
  <c r="P150" i="1"/>
  <c r="P149" i="1" s="1"/>
  <c r="Y150" i="1"/>
  <c r="Y149" i="1" s="1"/>
  <c r="Y94" i="1" s="1"/>
  <c r="V632" i="1"/>
  <c r="F1131" i="1"/>
  <c r="L1131" i="1" s="1"/>
  <c r="R1131" i="1" s="1"/>
  <c r="T1131" i="1" s="1"/>
  <c r="M555" i="1"/>
  <c r="U555" i="1" s="1"/>
  <c r="W555" i="1" s="1"/>
  <c r="N194" i="1"/>
  <c r="X194" i="1" s="1"/>
  <c r="Z194" i="1" s="1"/>
  <c r="F787" i="1"/>
  <c r="L787" i="1" s="1"/>
  <c r="R787" i="1" s="1"/>
  <c r="T787" i="1" s="1"/>
  <c r="O150" i="1"/>
  <c r="O149" i="1" s="1"/>
  <c r="V806" i="1"/>
  <c r="S1264" i="1"/>
  <c r="S1000" i="1"/>
  <c r="S999" i="1" s="1"/>
  <c r="F531" i="1"/>
  <c r="F530" i="1" s="1"/>
  <c r="M676" i="1"/>
  <c r="U676" i="1" s="1"/>
  <c r="W676" i="1" s="1"/>
  <c r="K745" i="1"/>
  <c r="K744" i="1" s="1"/>
  <c r="K743" i="1" s="1"/>
  <c r="F513" i="1"/>
  <c r="O607" i="1"/>
  <c r="J607" i="1"/>
  <c r="Y458" i="1"/>
  <c r="K422" i="1"/>
  <c r="Q422" i="1"/>
  <c r="Q358" i="1" s="1"/>
  <c r="M1491" i="1"/>
  <c r="U1491" i="1" s="1"/>
  <c r="W1491" i="1" s="1"/>
  <c r="G1076" i="1"/>
  <c r="G1075" i="1" s="1"/>
  <c r="L1480" i="1"/>
  <c r="R1480" i="1" s="1"/>
  <c r="T1480" i="1" s="1"/>
  <c r="M625" i="1"/>
  <c r="U625" i="1" s="1"/>
  <c r="W625" i="1" s="1"/>
  <c r="Q345" i="1"/>
  <c r="Q344" i="1" s="1"/>
  <c r="F96" i="1"/>
  <c r="N202" i="1"/>
  <c r="V1313" i="1"/>
  <c r="Y1000" i="1"/>
  <c r="Y999" i="1" s="1"/>
  <c r="V150" i="1"/>
  <c r="V149" i="1" s="1"/>
  <c r="V94" i="1" s="1"/>
  <c r="S1286" i="1"/>
  <c r="S1061" i="1"/>
  <c r="S1033" i="1" s="1"/>
  <c r="S1022" i="1" s="1"/>
  <c r="S764" i="1"/>
  <c r="S763" i="1" s="1"/>
  <c r="K1034" i="1"/>
  <c r="N298" i="1"/>
  <c r="X298" i="1" s="1"/>
  <c r="Z298" i="1" s="1"/>
  <c r="H297" i="1"/>
  <c r="J1527" i="1"/>
  <c r="M1528" i="1"/>
  <c r="U1528" i="1" s="1"/>
  <c r="W1528" i="1" s="1"/>
  <c r="M1541" i="1"/>
  <c r="U1541" i="1" s="1"/>
  <c r="W1541" i="1" s="1"/>
  <c r="G1540" i="1"/>
  <c r="M1540" i="1" s="1"/>
  <c r="U1540" i="1" s="1"/>
  <c r="W1540" i="1" s="1"/>
  <c r="N555" i="1"/>
  <c r="X555" i="1" s="1"/>
  <c r="Z555" i="1" s="1"/>
  <c r="H551" i="1"/>
  <c r="N551" i="1" s="1"/>
  <c r="M1128" i="1"/>
  <c r="U1128" i="1" s="1"/>
  <c r="W1128" i="1" s="1"/>
  <c r="J1094" i="1"/>
  <c r="J1093" i="1" s="1"/>
  <c r="M721" i="1"/>
  <c r="U721" i="1" s="1"/>
  <c r="W721" i="1" s="1"/>
  <c r="L1403" i="1"/>
  <c r="R1403" i="1" s="1"/>
  <c r="T1403" i="1" s="1"/>
  <c r="F1399" i="1"/>
  <c r="N211" i="1"/>
  <c r="X211" i="1" s="1"/>
  <c r="Z211" i="1" s="1"/>
  <c r="H210" i="1"/>
  <c r="L800" i="1"/>
  <c r="R800" i="1" s="1"/>
  <c r="T800" i="1" s="1"/>
  <c r="F799" i="1"/>
  <c r="L799" i="1" s="1"/>
  <c r="R799" i="1" s="1"/>
  <c r="T799" i="1" s="1"/>
  <c r="S1355" i="1"/>
  <c r="S1335" i="1" s="1"/>
  <c r="H380" i="1"/>
  <c r="N380" i="1" s="1"/>
  <c r="X380" i="1" s="1"/>
  <c r="Z380" i="1" s="1"/>
  <c r="Y1141" i="1"/>
  <c r="Y1140" i="1" s="1"/>
  <c r="Y664" i="1"/>
  <c r="N1403" i="1"/>
  <c r="X1403" i="1" s="1"/>
  <c r="Z1403" i="1" s="1"/>
  <c r="K1399" i="1"/>
  <c r="P1355" i="1"/>
  <c r="P1335" i="1" s="1"/>
  <c r="L1517" i="1"/>
  <c r="R1517" i="1" s="1"/>
  <c r="T1517" i="1" s="1"/>
  <c r="F1516" i="1"/>
  <c r="L1516" i="1" s="1"/>
  <c r="R1516" i="1" s="1"/>
  <c r="T1516" i="1" s="1"/>
  <c r="J1583" i="1"/>
  <c r="M1584" i="1"/>
  <c r="U1584" i="1" s="1"/>
  <c r="W1584" i="1" s="1"/>
  <c r="X1216" i="1"/>
  <c r="Z1216" i="1" s="1"/>
  <c r="Q1215" i="1"/>
  <c r="Q1214" i="1" s="1"/>
  <c r="H224" i="1"/>
  <c r="L244" i="1"/>
  <c r="R244" i="1" s="1"/>
  <c r="T244" i="1" s="1"/>
  <c r="J1336" i="1"/>
  <c r="M35" i="1"/>
  <c r="U35" i="1" s="1"/>
  <c r="W35" i="1" s="1"/>
  <c r="J34" i="1"/>
  <c r="M34" i="1" s="1"/>
  <c r="U34" i="1" s="1"/>
  <c r="W34" i="1" s="1"/>
  <c r="R1305" i="1"/>
  <c r="T1305" i="1" s="1"/>
  <c r="O1304" i="1"/>
  <c r="O1303" i="1" s="1"/>
  <c r="I1001" i="1"/>
  <c r="I1000" i="1" s="1"/>
  <c r="I999" i="1" s="1"/>
  <c r="L503" i="1"/>
  <c r="R503" i="1" s="1"/>
  <c r="T503" i="1" s="1"/>
  <c r="Q458" i="1"/>
  <c r="N1480" i="1"/>
  <c r="X1480" i="1" s="1"/>
  <c r="Z1480" i="1" s="1"/>
  <c r="N1440" i="1"/>
  <c r="X1440" i="1" s="1"/>
  <c r="Z1440" i="1" s="1"/>
  <c r="I337" i="1"/>
  <c r="L337" i="1" s="1"/>
  <c r="R337" i="1" s="1"/>
  <c r="T337" i="1" s="1"/>
  <c r="R1077" i="1"/>
  <c r="T1077" i="1" s="1"/>
  <c r="AA806" i="1"/>
  <c r="I727" i="1"/>
  <c r="N823" i="1"/>
  <c r="X823" i="1" s="1"/>
  <c r="Z823" i="1" s="1"/>
  <c r="J150" i="1"/>
  <c r="J149" i="1" s="1"/>
  <c r="K45" i="1"/>
  <c r="K44" i="1" s="1"/>
  <c r="Q17" i="1"/>
  <c r="V826" i="1"/>
  <c r="Y1313" i="1"/>
  <c r="V1383" i="1"/>
  <c r="V435" i="1"/>
  <c r="O1061" i="1"/>
  <c r="O1033" i="1" s="1"/>
  <c r="O1022" i="1" s="1"/>
  <c r="Q607" i="1"/>
  <c r="I986" i="1"/>
  <c r="L51" i="1"/>
  <c r="R51" i="1" s="1"/>
  <c r="T51" i="1" s="1"/>
  <c r="O1286" i="1"/>
  <c r="O764" i="1"/>
  <c r="O763" i="1" s="1"/>
  <c r="AA513" i="1"/>
  <c r="L592" i="1"/>
  <c r="R592" i="1" s="1"/>
  <c r="T592" i="1" s="1"/>
  <c r="N51" i="1"/>
  <c r="X51" i="1" s="1"/>
  <c r="Z51" i="1" s="1"/>
  <c r="H322" i="1"/>
  <c r="I693" i="1"/>
  <c r="Y632" i="1"/>
  <c r="V693" i="1"/>
  <c r="S1383" i="1"/>
  <c r="Y322" i="1"/>
  <c r="Y309" i="1" s="1"/>
  <c r="Y308" i="1" s="1"/>
  <c r="V479" i="1"/>
  <c r="S1421" i="1"/>
  <c r="P744" i="1"/>
  <c r="P743" i="1" s="1"/>
  <c r="AA1141" i="1"/>
  <c r="AA1140" i="1" s="1"/>
  <c r="M1067" i="1"/>
  <c r="U1067" i="1" s="1"/>
  <c r="W1067" i="1" s="1"/>
  <c r="AA479" i="1"/>
  <c r="M992" i="1"/>
  <c r="U992" i="1" s="1"/>
  <c r="W992" i="1" s="1"/>
  <c r="L514" i="1"/>
  <c r="R514" i="1" s="1"/>
  <c r="T514" i="1" s="1"/>
  <c r="J727" i="1"/>
  <c r="N164" i="1"/>
  <c r="X164" i="1" s="1"/>
  <c r="Z164" i="1" s="1"/>
  <c r="X1409" i="1"/>
  <c r="Z1409" i="1" s="1"/>
  <c r="F1094" i="1"/>
  <c r="F1093" i="1" s="1"/>
  <c r="Q727" i="1"/>
  <c r="Q764" i="1"/>
  <c r="Q763" i="1" s="1"/>
  <c r="M508" i="1"/>
  <c r="U508" i="1" s="1"/>
  <c r="W508" i="1" s="1"/>
  <c r="L706" i="1"/>
  <c r="R706" i="1" s="1"/>
  <c r="T706" i="1" s="1"/>
  <c r="S1313" i="1"/>
  <c r="S17" i="1"/>
  <c r="V1093" i="1"/>
  <c r="Y764" i="1"/>
  <c r="Y763" i="1" s="1"/>
  <c r="Y565" i="1"/>
  <c r="P1539" i="1"/>
  <c r="P764" i="1"/>
  <c r="P763" i="1" s="1"/>
  <c r="O45" i="1"/>
  <c r="O44" i="1" s="1"/>
  <c r="AA887" i="1"/>
  <c r="S479" i="1"/>
  <c r="M1573" i="1"/>
  <c r="U1573" i="1" s="1"/>
  <c r="W1573" i="1" s="1"/>
  <c r="M1572" i="1"/>
  <c r="U1572" i="1" s="1"/>
  <c r="W1572" i="1" s="1"/>
  <c r="M1327" i="1"/>
  <c r="U1327" i="1" s="1"/>
  <c r="W1327" i="1" s="1"/>
  <c r="J887" i="1"/>
  <c r="U1077" i="1"/>
  <c r="W1077" i="1" s="1"/>
  <c r="H1207" i="1"/>
  <c r="N1207" i="1" s="1"/>
  <c r="X1207" i="1" s="1"/>
  <c r="Z1207" i="1" s="1"/>
  <c r="H807" i="1"/>
  <c r="N807" i="1" s="1"/>
  <c r="X807" i="1" s="1"/>
  <c r="Z807" i="1" s="1"/>
  <c r="M303" i="1"/>
  <c r="U303" i="1" s="1"/>
  <c r="W303" i="1" s="1"/>
  <c r="J274" i="1"/>
  <c r="O1421" i="1"/>
  <c r="U1409" i="1"/>
  <c r="W1409" i="1" s="1"/>
  <c r="M1375" i="1"/>
  <c r="U1375" i="1" s="1"/>
  <c r="W1375" i="1" s="1"/>
  <c r="F1320" i="1"/>
  <c r="F1313" i="1" s="1"/>
  <c r="L1265" i="1"/>
  <c r="R1265" i="1" s="1"/>
  <c r="T1265" i="1" s="1"/>
  <c r="L1253" i="1"/>
  <c r="R1253" i="1" s="1"/>
  <c r="T1253" i="1" s="1"/>
  <c r="J632" i="1"/>
  <c r="AA565" i="1"/>
  <c r="I458" i="1"/>
  <c r="M459" i="1"/>
  <c r="U459" i="1" s="1"/>
  <c r="W459" i="1" s="1"/>
  <c r="I297" i="1"/>
  <c r="F779" i="1"/>
  <c r="V1421" i="1"/>
  <c r="V322" i="1"/>
  <c r="V309" i="1" s="1"/>
  <c r="V308" i="1" s="1"/>
  <c r="S458" i="1"/>
  <c r="S664" i="1"/>
  <c r="P1421" i="1"/>
  <c r="H1286" i="1"/>
  <c r="M436" i="1"/>
  <c r="U436" i="1" s="1"/>
  <c r="W436" i="1" s="1"/>
  <c r="N328" i="1"/>
  <c r="X328" i="1" s="1"/>
  <c r="Z328" i="1" s="1"/>
  <c r="L345" i="1"/>
  <c r="L1310" i="1"/>
  <c r="R1310" i="1" s="1"/>
  <c r="T1310" i="1" s="1"/>
  <c r="M1240" i="1"/>
  <c r="U1240" i="1" s="1"/>
  <c r="W1240" i="1" s="1"/>
  <c r="F1181" i="1"/>
  <c r="L1181" i="1" s="1"/>
  <c r="R1181" i="1" s="1"/>
  <c r="T1181" i="1" s="1"/>
  <c r="R1176" i="1"/>
  <c r="T1176" i="1" s="1"/>
  <c r="F915" i="1"/>
  <c r="N897" i="1"/>
  <c r="X897" i="1" s="1"/>
  <c r="Z897" i="1" s="1"/>
  <c r="P964" i="1"/>
  <c r="N441" i="1"/>
  <c r="X441" i="1" s="1"/>
  <c r="Z441" i="1" s="1"/>
  <c r="Q1539" i="1"/>
  <c r="K1320" i="1"/>
  <c r="K1313" i="1" s="1"/>
  <c r="P986" i="1"/>
  <c r="P1215" i="1"/>
  <c r="P1214" i="1" s="1"/>
  <c r="O1000" i="1"/>
  <c r="O999" i="1" s="1"/>
  <c r="I827" i="1"/>
  <c r="I826" i="1" s="1"/>
  <c r="J664" i="1"/>
  <c r="G1001" i="1"/>
  <c r="M1001" i="1" s="1"/>
  <c r="U1001" i="1" s="1"/>
  <c r="W1001" i="1" s="1"/>
  <c r="I479" i="1"/>
  <c r="F479" i="1"/>
  <c r="P422" i="1"/>
  <c r="P358" i="1" s="1"/>
  <c r="V297" i="1"/>
  <c r="V209" i="1" s="1"/>
  <c r="V200" i="1" s="1"/>
  <c r="F1264" i="1"/>
  <c r="AA693" i="1"/>
  <c r="P479" i="1"/>
  <c r="O458" i="1"/>
  <c r="O964" i="1"/>
  <c r="L1315" i="1"/>
  <c r="R1315" i="1" s="1"/>
  <c r="T1315" i="1" s="1"/>
  <c r="H765" i="1"/>
  <c r="N765" i="1" s="1"/>
  <c r="X765" i="1" s="1"/>
  <c r="Z765" i="1" s="1"/>
  <c r="L428" i="1"/>
  <c r="R428" i="1" s="1"/>
  <c r="T428" i="1" s="1"/>
  <c r="L303" i="1"/>
  <c r="R303" i="1" s="1"/>
  <c r="T303" i="1" s="1"/>
  <c r="J18" i="1"/>
  <c r="M1553" i="1"/>
  <c r="U1553" i="1" s="1"/>
  <c r="W1553" i="1" s="1"/>
  <c r="O1215" i="1"/>
  <c r="O1214" i="1" s="1"/>
  <c r="I664" i="1"/>
  <c r="P458" i="1"/>
  <c r="K17" i="1"/>
  <c r="Y1061" i="1"/>
  <c r="Y1033" i="1" s="1"/>
  <c r="Y1022" i="1" s="1"/>
  <c r="K96" i="1"/>
  <c r="K95" i="1" s="1"/>
  <c r="AA458" i="1"/>
  <c r="G1034" i="1"/>
  <c r="G799" i="1"/>
  <c r="M799" i="1" s="1"/>
  <c r="U799" i="1" s="1"/>
  <c r="W799" i="1" s="1"/>
  <c r="M1131" i="1"/>
  <c r="U1131" i="1" s="1"/>
  <c r="W1131" i="1" s="1"/>
  <c r="K794" i="1"/>
  <c r="L733" i="1"/>
  <c r="R733" i="1" s="1"/>
  <c r="T733" i="1" s="1"/>
  <c r="H531" i="1"/>
  <c r="N531" i="1" s="1"/>
  <c r="F344" i="1"/>
  <c r="L344" i="1" s="1"/>
  <c r="H34" i="1"/>
  <c r="N34" i="1" s="1"/>
  <c r="X34" i="1" s="1"/>
  <c r="Z34" i="1" s="1"/>
  <c r="K1421" i="1"/>
  <c r="K1286" i="1"/>
  <c r="I1034" i="1"/>
  <c r="Y17" i="1"/>
  <c r="G1239" i="1"/>
  <c r="M1239" i="1" s="1"/>
  <c r="U1239" i="1" s="1"/>
  <c r="W1239" i="1" s="1"/>
  <c r="Q986" i="1"/>
  <c r="H745" i="1"/>
  <c r="O297" i="1"/>
  <c r="M428" i="1"/>
  <c r="U428" i="1" s="1"/>
  <c r="W428" i="1" s="1"/>
  <c r="M441" i="1"/>
  <c r="U441" i="1" s="1"/>
  <c r="W441" i="1" s="1"/>
  <c r="H1094" i="1"/>
  <c r="G813" i="1"/>
  <c r="N728" i="1"/>
  <c r="X728" i="1" s="1"/>
  <c r="Z728" i="1" s="1"/>
  <c r="N323" i="1"/>
  <c r="X323" i="1" s="1"/>
  <c r="Z323" i="1" s="1"/>
  <c r="M592" i="1"/>
  <c r="U592" i="1" s="1"/>
  <c r="W592" i="1" s="1"/>
  <c r="I224" i="1"/>
  <c r="L224" i="1" s="1"/>
  <c r="O551" i="1"/>
  <c r="O550" i="1" s="1"/>
  <c r="M191" i="1"/>
  <c r="U191" i="1" s="1"/>
  <c r="W191" i="1" s="1"/>
  <c r="F202" i="1"/>
  <c r="F201" i="1" s="1"/>
  <c r="O1355" i="1"/>
  <c r="O1335" i="1" s="1"/>
  <c r="J1421" i="1"/>
  <c r="P1033" i="1"/>
  <c r="P1022" i="1" s="1"/>
  <c r="P1000" i="1"/>
  <c r="P999" i="1" s="1"/>
  <c r="O806" i="1"/>
  <c r="Q1000" i="1"/>
  <c r="Q999" i="1" s="1"/>
  <c r="Q479" i="1"/>
  <c r="K764" i="1"/>
  <c r="K763" i="1" s="1"/>
  <c r="Q632" i="1"/>
  <c r="M582" i="1"/>
  <c r="U582" i="1" s="1"/>
  <c r="W582" i="1" s="1"/>
  <c r="L508" i="1"/>
  <c r="R508" i="1" s="1"/>
  <c r="T508" i="1" s="1"/>
  <c r="G435" i="1"/>
  <c r="L323" i="1"/>
  <c r="R323" i="1" s="1"/>
  <c r="T323" i="1" s="1"/>
  <c r="I45" i="1"/>
  <c r="I44" i="1" s="1"/>
  <c r="S1093" i="1"/>
  <c r="AA1061" i="1"/>
  <c r="AA1033" i="1" s="1"/>
  <c r="AA1022" i="1" s="1"/>
  <c r="P345" i="1"/>
  <c r="P344" i="1" s="1"/>
  <c r="M1370" i="1"/>
  <c r="U1370" i="1" s="1"/>
  <c r="W1370" i="1" s="1"/>
  <c r="Q1313" i="1"/>
  <c r="H1131" i="1"/>
  <c r="N1131" i="1" s="1"/>
  <c r="X1131" i="1" s="1"/>
  <c r="Z1131" i="1" s="1"/>
  <c r="Q964" i="1"/>
  <c r="I744" i="1"/>
  <c r="I743" i="1" s="1"/>
  <c r="H345" i="1"/>
  <c r="N345" i="1" s="1"/>
  <c r="U492" i="1"/>
  <c r="W492" i="1" s="1"/>
  <c r="J252" i="1"/>
  <c r="P96" i="1"/>
  <c r="P95" i="1" s="1"/>
  <c r="Q1421" i="1"/>
  <c r="K1000" i="1"/>
  <c r="K999" i="1" s="1"/>
  <c r="N1002" i="1"/>
  <c r="X1002" i="1" s="1"/>
  <c r="Z1002" i="1" s="1"/>
  <c r="N779" i="1"/>
  <c r="X779" i="1" s="1"/>
  <c r="Z779" i="1" s="1"/>
  <c r="P632" i="1"/>
  <c r="M728" i="1"/>
  <c r="U728" i="1" s="1"/>
  <c r="W728" i="1" s="1"/>
  <c r="J565" i="1"/>
  <c r="I435" i="1"/>
  <c r="L349" i="1"/>
  <c r="R349" i="1" s="1"/>
  <c r="V422" i="1"/>
  <c r="V358" i="1" s="1"/>
  <c r="V335" i="1" s="1"/>
  <c r="H813" i="1"/>
  <c r="N813" i="1" s="1"/>
  <c r="X813" i="1" s="1"/>
  <c r="Z813" i="1" s="1"/>
  <c r="K435" i="1"/>
  <c r="V17" i="1"/>
  <c r="F1583" i="1"/>
  <c r="L1583" i="1" s="1"/>
  <c r="R1583" i="1" s="1"/>
  <c r="T1583" i="1" s="1"/>
  <c r="L625" i="1"/>
  <c r="R625" i="1" s="1"/>
  <c r="T625" i="1" s="1"/>
  <c r="L908" i="1"/>
  <c r="R908" i="1" s="1"/>
  <c r="T908" i="1" s="1"/>
  <c r="AA826" i="1"/>
  <c r="Y1093" i="1"/>
  <c r="V764" i="1"/>
  <c r="V763" i="1" s="1"/>
  <c r="K1061" i="1"/>
  <c r="AA1313" i="1"/>
  <c r="AA1093" i="1"/>
  <c r="L582" i="1"/>
  <c r="R582" i="1" s="1"/>
  <c r="T582" i="1" s="1"/>
  <c r="F1421" i="1"/>
  <c r="L240" i="1"/>
  <c r="R240" i="1" s="1"/>
  <c r="T240" i="1" s="1"/>
  <c r="L697" i="1"/>
  <c r="R697" i="1" s="1"/>
  <c r="T697" i="1" s="1"/>
  <c r="I887" i="1"/>
  <c r="N908" i="1"/>
  <c r="X908" i="1" s="1"/>
  <c r="Z908" i="1" s="1"/>
  <c r="M647" i="1"/>
  <c r="U647" i="1" s="1"/>
  <c r="W647" i="1" s="1"/>
  <c r="G1552" i="1"/>
  <c r="M1552" i="1" s="1"/>
  <c r="U1552" i="1" s="1"/>
  <c r="W1552" i="1" s="1"/>
  <c r="N1491" i="1"/>
  <c r="X1491" i="1" s="1"/>
  <c r="Z1491" i="1" s="1"/>
  <c r="L1526" i="1"/>
  <c r="R1526" i="1" s="1"/>
  <c r="T1526" i="1" s="1"/>
  <c r="L1491" i="1"/>
  <c r="R1491" i="1" s="1"/>
  <c r="T1491" i="1" s="1"/>
  <c r="L665" i="1"/>
  <c r="R665" i="1" s="1"/>
  <c r="T665" i="1" s="1"/>
  <c r="K150" i="1"/>
  <c r="L492" i="1"/>
  <c r="R492" i="1" s="1"/>
  <c r="T492" i="1" s="1"/>
  <c r="L1254" i="1"/>
  <c r="R1254" i="1" s="1"/>
  <c r="T1254" i="1" s="1"/>
  <c r="K1355" i="1"/>
  <c r="N387" i="1"/>
  <c r="X387" i="1" s="1"/>
  <c r="Z387" i="1" s="1"/>
  <c r="J45" i="1"/>
  <c r="J44" i="1" s="1"/>
  <c r="M827" i="1"/>
  <c r="M328" i="1"/>
  <c r="U328" i="1" s="1"/>
  <c r="W328" i="1" s="1"/>
  <c r="S1140" i="1"/>
  <c r="M665" i="1"/>
  <c r="U665" i="1" s="1"/>
  <c r="W665" i="1" s="1"/>
  <c r="N89" i="1"/>
  <c r="X89" i="1" s="1"/>
  <c r="Z89" i="1" s="1"/>
  <c r="N582" i="1"/>
  <c r="X582" i="1" s="1"/>
  <c r="Z582" i="1" s="1"/>
  <c r="L1532" i="1"/>
  <c r="R1532" i="1" s="1"/>
  <c r="T1532" i="1" s="1"/>
  <c r="L1067" i="1"/>
  <c r="R1067" i="1" s="1"/>
  <c r="T1067" i="1" s="1"/>
  <c r="N284" i="1"/>
  <c r="X284" i="1" s="1"/>
  <c r="Z284" i="1" s="1"/>
  <c r="K806" i="1"/>
  <c r="L881" i="1"/>
  <c r="R881" i="1" s="1"/>
  <c r="T881" i="1" s="1"/>
  <c r="F880" i="1"/>
  <c r="L880" i="1" s="1"/>
  <c r="R880" i="1" s="1"/>
  <c r="T880" i="1" s="1"/>
  <c r="L1025" i="1"/>
  <c r="R1025" i="1" s="1"/>
  <c r="T1025" i="1" s="1"/>
  <c r="F1024" i="1"/>
  <c r="M877" i="1"/>
  <c r="U877" i="1" s="1"/>
  <c r="W877" i="1" s="1"/>
  <c r="J876" i="1"/>
  <c r="M876" i="1" s="1"/>
  <c r="U876" i="1" s="1"/>
  <c r="W876" i="1" s="1"/>
  <c r="I607" i="1"/>
  <c r="M527" i="1"/>
  <c r="U527" i="1" s="1"/>
  <c r="W527" i="1" s="1"/>
  <c r="G526" i="1"/>
  <c r="M349" i="1"/>
  <c r="U349" i="1" s="1"/>
  <c r="G345" i="1"/>
  <c r="L1531" i="1"/>
  <c r="R1531" i="1" s="1"/>
  <c r="T1531" i="1" s="1"/>
  <c r="M1376" i="1"/>
  <c r="U1376" i="1" s="1"/>
  <c r="W1376" i="1" s="1"/>
  <c r="L1327" i="1"/>
  <c r="R1327" i="1" s="1"/>
  <c r="T1327" i="1" s="1"/>
  <c r="M1208" i="1"/>
  <c r="U1208" i="1" s="1"/>
  <c r="W1208" i="1" s="1"/>
  <c r="M1207" i="1"/>
  <c r="U1207" i="1" s="1"/>
  <c r="W1207" i="1" s="1"/>
  <c r="J1194" i="1"/>
  <c r="M1194" i="1" s="1"/>
  <c r="U1194" i="1" s="1"/>
  <c r="W1194" i="1" s="1"/>
  <c r="H964" i="1"/>
  <c r="N964" i="1" s="1"/>
  <c r="H887" i="1"/>
  <c r="G872" i="1"/>
  <c r="M872" i="1" s="1"/>
  <c r="U872" i="1" s="1"/>
  <c r="W872" i="1" s="1"/>
  <c r="Q664" i="1"/>
  <c r="N676" i="1"/>
  <c r="X676" i="1" s="1"/>
  <c r="Z676" i="1" s="1"/>
  <c r="G359" i="1"/>
  <c r="M359" i="1" s="1"/>
  <c r="U359" i="1" s="1"/>
  <c r="W359" i="1" s="1"/>
  <c r="Q1355" i="1"/>
  <c r="Q1335" i="1" s="1"/>
  <c r="L1346" i="1"/>
  <c r="R1346" i="1" s="1"/>
  <c r="T1346" i="1" s="1"/>
  <c r="F1345" i="1"/>
  <c r="L1304" i="1"/>
  <c r="F1303" i="1"/>
  <c r="L1303" i="1" s="1"/>
  <c r="I779" i="1"/>
  <c r="I764" i="1" s="1"/>
  <c r="I763" i="1" s="1"/>
  <c r="G765" i="1"/>
  <c r="M765" i="1" s="1"/>
  <c r="U765" i="1" s="1"/>
  <c r="W765" i="1" s="1"/>
  <c r="AA632" i="1"/>
  <c r="Q297" i="1"/>
  <c r="N1007" i="1"/>
  <c r="X1007" i="1" s="1"/>
  <c r="Z1007" i="1" s="1"/>
  <c r="H1001" i="1"/>
  <c r="N1001" i="1" s="1"/>
  <c r="X1001" i="1" s="1"/>
  <c r="Z1001" i="1" s="1"/>
  <c r="I632" i="1"/>
  <c r="L381" i="1"/>
  <c r="R381" i="1" s="1"/>
  <c r="T381" i="1" s="1"/>
  <c r="F380" i="1"/>
  <c r="N241" i="1"/>
  <c r="X241" i="1" s="1"/>
  <c r="Z241" i="1" s="1"/>
  <c r="H240" i="1"/>
  <c r="N240" i="1" s="1"/>
  <c r="X240" i="1" s="1"/>
  <c r="Z240" i="1" s="1"/>
  <c r="G964" i="1"/>
  <c r="Q202" i="1"/>
  <c r="Q201" i="1" s="1"/>
  <c r="X201" i="1" s="1"/>
  <c r="Z201" i="1" s="1"/>
  <c r="M395" i="1"/>
  <c r="U395" i="1" s="1"/>
  <c r="W395" i="1" s="1"/>
  <c r="H183" i="1"/>
  <c r="G310" i="1"/>
  <c r="M310" i="1" s="1"/>
  <c r="U310" i="1" s="1"/>
  <c r="W310" i="1" s="1"/>
  <c r="J1181" i="1"/>
  <c r="O1140" i="1"/>
  <c r="L1128" i="1"/>
  <c r="R1128" i="1" s="1"/>
  <c r="T1128" i="1" s="1"/>
  <c r="M908" i="1"/>
  <c r="U908" i="1" s="1"/>
  <c r="W908" i="1" s="1"/>
  <c r="L738" i="1"/>
  <c r="R738" i="1" s="1"/>
  <c r="T738" i="1" s="1"/>
  <c r="H915" i="1"/>
  <c r="N915" i="1" s="1"/>
  <c r="X915" i="1" s="1"/>
  <c r="Z915" i="1" s="1"/>
  <c r="J764" i="1"/>
  <c r="J763" i="1" s="1"/>
  <c r="L608" i="1"/>
  <c r="R608" i="1" s="1"/>
  <c r="T608" i="1" s="1"/>
  <c r="K565" i="1"/>
  <c r="AA309" i="1"/>
  <c r="AA308" i="1" s="1"/>
  <c r="P551" i="1"/>
  <c r="P550" i="1" s="1"/>
  <c r="J458" i="1"/>
  <c r="M311" i="1"/>
  <c r="U311" i="1" s="1"/>
  <c r="W311" i="1" s="1"/>
  <c r="F210" i="1"/>
  <c r="L210" i="1" s="1"/>
  <c r="R210" i="1" s="1"/>
  <c r="T210" i="1" s="1"/>
  <c r="J435" i="1"/>
  <c r="L1440" i="1"/>
  <c r="R1440" i="1" s="1"/>
  <c r="T1440" i="1" s="1"/>
  <c r="F1214" i="1"/>
  <c r="L1214" i="1" s="1"/>
  <c r="L1215" i="1"/>
  <c r="M1030" i="1"/>
  <c r="U1030" i="1" s="1"/>
  <c r="W1030" i="1" s="1"/>
  <c r="G1029" i="1"/>
  <c r="N1029" i="1"/>
  <c r="X1029" i="1" s="1"/>
  <c r="Z1029" i="1" s="1"/>
  <c r="H1028" i="1"/>
  <c r="N1028" i="1" s="1"/>
  <c r="X1028" i="1" s="1"/>
  <c r="Z1028" i="1" s="1"/>
  <c r="N766" i="1"/>
  <c r="X766" i="1" s="1"/>
  <c r="Z766" i="1" s="1"/>
  <c r="M1025" i="1"/>
  <c r="U1025" i="1" s="1"/>
  <c r="W1025" i="1" s="1"/>
  <c r="J1024" i="1"/>
  <c r="M464" i="1"/>
  <c r="U464" i="1" s="1"/>
  <c r="W464" i="1" s="1"/>
  <c r="N146" i="1"/>
  <c r="X146" i="1" s="1"/>
  <c r="Z146" i="1" s="1"/>
  <c r="H145" i="1"/>
  <c r="N145" i="1" s="1"/>
  <c r="X145" i="1" s="1"/>
  <c r="Z145" i="1" s="1"/>
  <c r="N19" i="1"/>
  <c r="X19" i="1" s="1"/>
  <c r="Z19" i="1" s="1"/>
  <c r="H18" i="1"/>
  <c r="P531" i="1"/>
  <c r="P530" i="1" s="1"/>
  <c r="L146" i="1"/>
  <c r="R146" i="1" s="1"/>
  <c r="T146" i="1" s="1"/>
  <c r="F145" i="1"/>
  <c r="L145" i="1" s="1"/>
  <c r="R145" i="1" s="1"/>
  <c r="T145" i="1" s="1"/>
  <c r="G18" i="1"/>
  <c r="M22" i="1"/>
  <c r="U22" i="1" s="1"/>
  <c r="W22" i="1" s="1"/>
  <c r="M1563" i="1"/>
  <c r="U1563" i="1" s="1"/>
  <c r="W1563" i="1" s="1"/>
  <c r="J1562" i="1"/>
  <c r="N1528" i="1"/>
  <c r="X1528" i="1" s="1"/>
  <c r="Z1528" i="1" s="1"/>
  <c r="H1527" i="1"/>
  <c r="M1169" i="1"/>
  <c r="U1169" i="1" s="1"/>
  <c r="W1169" i="1" s="1"/>
  <c r="G1141" i="1"/>
  <c r="L1223" i="1"/>
  <c r="R1223" i="1" s="1"/>
  <c r="T1223" i="1" s="1"/>
  <c r="F1222" i="1"/>
  <c r="L1222" i="1" s="1"/>
  <c r="R1222" i="1" s="1"/>
  <c r="T1222" i="1" s="1"/>
  <c r="N1515" i="1"/>
  <c r="X1515" i="1" s="1"/>
  <c r="Z1515" i="1" s="1"/>
  <c r="N1520" i="1"/>
  <c r="X1520" i="1" s="1"/>
  <c r="Z1520" i="1" s="1"/>
  <c r="N1278" i="1"/>
  <c r="X1278" i="1" s="1"/>
  <c r="Z1278" i="1" s="1"/>
  <c r="N1356" i="1"/>
  <c r="X1356" i="1" s="1"/>
  <c r="Z1356" i="1" s="1"/>
  <c r="N1229" i="1"/>
  <c r="X1229" i="1" s="1"/>
  <c r="Z1229" i="1" s="1"/>
  <c r="U1135" i="1"/>
  <c r="W1135" i="1" s="1"/>
  <c r="H727" i="1"/>
  <c r="G727" i="1"/>
  <c r="J531" i="1"/>
  <c r="J530" i="1" s="1"/>
  <c r="H404" i="1"/>
  <c r="L284" i="1"/>
  <c r="R284" i="1" s="1"/>
  <c r="T284" i="1" s="1"/>
  <c r="M256" i="1"/>
  <c r="U256" i="1" s="1"/>
  <c r="W256" i="1" s="1"/>
  <c r="F18" i="1"/>
  <c r="J96" i="1"/>
  <c r="J95" i="1" s="1"/>
  <c r="F34" i="1"/>
  <c r="L34" i="1" s="1"/>
  <c r="R34" i="1" s="1"/>
  <c r="T34" i="1" s="1"/>
  <c r="M1182" i="1"/>
  <c r="U1182" i="1" s="1"/>
  <c r="W1182" i="1" s="1"/>
  <c r="G1181" i="1"/>
  <c r="H1336" i="1"/>
  <c r="N1224" i="1"/>
  <c r="X1224" i="1" s="1"/>
  <c r="Z1224" i="1" s="1"/>
  <c r="H1223" i="1"/>
  <c r="N1287" i="1"/>
  <c r="X1287" i="1" s="1"/>
  <c r="Z1287" i="1" s="1"/>
  <c r="N1400" i="1"/>
  <c r="X1400" i="1" s="1"/>
  <c r="Z1400" i="1" s="1"/>
  <c r="H1399" i="1"/>
  <c r="M1224" i="1"/>
  <c r="U1224" i="1" s="1"/>
  <c r="W1224" i="1" s="1"/>
  <c r="G1223" i="1"/>
  <c r="H1181" i="1"/>
  <c r="N1181" i="1" s="1"/>
  <c r="X1181" i="1" s="1"/>
  <c r="Z1181" i="1" s="1"/>
  <c r="L873" i="1"/>
  <c r="R873" i="1" s="1"/>
  <c r="T873" i="1" s="1"/>
  <c r="F872" i="1"/>
  <c r="L872" i="1" s="1"/>
  <c r="R872" i="1" s="1"/>
  <c r="T872" i="1" s="1"/>
  <c r="F1172" i="1"/>
  <c r="L1172" i="1" s="1"/>
  <c r="R1172" i="1" s="1"/>
  <c r="T1172" i="1" s="1"/>
  <c r="M925" i="1"/>
  <c r="U925" i="1" s="1"/>
  <c r="W925" i="1" s="1"/>
  <c r="G915" i="1"/>
  <c r="M915" i="1" s="1"/>
  <c r="U915" i="1" s="1"/>
  <c r="W915" i="1" s="1"/>
  <c r="N566" i="1"/>
  <c r="X566" i="1" s="1"/>
  <c r="Z566" i="1" s="1"/>
  <c r="H565" i="1"/>
  <c r="N360" i="1"/>
  <c r="X360" i="1" s="1"/>
  <c r="Z360" i="1" s="1"/>
  <c r="H359" i="1"/>
  <c r="N359" i="1" s="1"/>
  <c r="X359" i="1" s="1"/>
  <c r="Z359" i="1" s="1"/>
  <c r="Q322" i="1"/>
  <c r="Q309" i="1" s="1"/>
  <c r="Q308" i="1" s="1"/>
  <c r="J813" i="1"/>
  <c r="J806" i="1" s="1"/>
  <c r="M817" i="1"/>
  <c r="U817" i="1" s="1"/>
  <c r="W817" i="1" s="1"/>
  <c r="G458" i="1"/>
  <c r="H479" i="1"/>
  <c r="M566" i="1"/>
  <c r="U566" i="1" s="1"/>
  <c r="W566" i="1" s="1"/>
  <c r="M1532" i="1"/>
  <c r="U1532" i="1" s="1"/>
  <c r="W1532" i="1" s="1"/>
  <c r="G1531" i="1"/>
  <c r="U1305" i="1"/>
  <c r="W1305" i="1" s="1"/>
  <c r="P1304" i="1"/>
  <c r="P1303" i="1" s="1"/>
  <c r="M1352" i="1"/>
  <c r="U1352" i="1" s="1"/>
  <c r="W1352" i="1" s="1"/>
  <c r="G1345" i="1"/>
  <c r="M1345" i="1" s="1"/>
  <c r="U1345" i="1" s="1"/>
  <c r="W1345" i="1" s="1"/>
  <c r="M1229" i="1"/>
  <c r="U1229" i="1" s="1"/>
  <c r="W1229" i="1" s="1"/>
  <c r="G1228" i="1"/>
  <c r="G1264" i="1"/>
  <c r="M1265" i="1"/>
  <c r="U1265" i="1" s="1"/>
  <c r="W1265" i="1" s="1"/>
  <c r="R1135" i="1"/>
  <c r="T1135" i="1" s="1"/>
  <c r="M897" i="1"/>
  <c r="U897" i="1" s="1"/>
  <c r="W897" i="1" s="1"/>
  <c r="G887" i="1"/>
  <c r="U1085" i="1"/>
  <c r="W1085" i="1" s="1"/>
  <c r="P1076" i="1"/>
  <c r="P1075" i="1" s="1"/>
  <c r="G787" i="1"/>
  <c r="M787" i="1" s="1"/>
  <c r="U787" i="1" s="1"/>
  <c r="W787" i="1" s="1"/>
  <c r="M788" i="1"/>
  <c r="U788" i="1" s="1"/>
  <c r="W788" i="1" s="1"/>
  <c r="F603" i="1"/>
  <c r="L604" i="1"/>
  <c r="R604" i="1" s="1"/>
  <c r="T604" i="1" s="1"/>
  <c r="M766" i="1"/>
  <c r="U766" i="1" s="1"/>
  <c r="W766" i="1" s="1"/>
  <c r="F310" i="1"/>
  <c r="L311" i="1"/>
  <c r="R311" i="1" s="1"/>
  <c r="T311" i="1" s="1"/>
  <c r="G1544" i="1"/>
  <c r="M1545" i="1"/>
  <c r="U1545" i="1" s="1"/>
  <c r="W1545" i="1" s="1"/>
  <c r="L1521" i="1"/>
  <c r="R1521" i="1" s="1"/>
  <c r="T1521" i="1" s="1"/>
  <c r="I1520" i="1"/>
  <c r="L1400" i="1"/>
  <c r="R1400" i="1" s="1"/>
  <c r="T1400" i="1" s="1"/>
  <c r="I1399" i="1"/>
  <c r="N1376" i="1"/>
  <c r="X1376" i="1" s="1"/>
  <c r="Z1376" i="1" s="1"/>
  <c r="H1375" i="1"/>
  <c r="N1375" i="1" s="1"/>
  <c r="X1375" i="1" s="1"/>
  <c r="Z1375" i="1" s="1"/>
  <c r="G1520" i="1"/>
  <c r="M1521" i="1"/>
  <c r="U1521" i="1" s="1"/>
  <c r="W1521" i="1" s="1"/>
  <c r="I1544" i="1"/>
  <c r="L1544" i="1" s="1"/>
  <c r="R1544" i="1" s="1"/>
  <c r="T1544" i="1" s="1"/>
  <c r="L1545" i="1"/>
  <c r="R1545" i="1" s="1"/>
  <c r="T1545" i="1" s="1"/>
  <c r="F1369" i="1"/>
  <c r="L1370" i="1"/>
  <c r="R1370" i="1" s="1"/>
  <c r="T1370" i="1" s="1"/>
  <c r="M1275" i="1"/>
  <c r="U1275" i="1" s="1"/>
  <c r="W1275" i="1" s="1"/>
  <c r="J1264" i="1"/>
  <c r="M1298" i="1"/>
  <c r="U1298" i="1" s="1"/>
  <c r="W1298" i="1" s="1"/>
  <c r="N1095" i="1"/>
  <c r="X1095" i="1" s="1"/>
  <c r="Z1095" i="1" s="1"/>
  <c r="K1094" i="1"/>
  <c r="K1093" i="1" s="1"/>
  <c r="L1098" i="1"/>
  <c r="R1098" i="1" s="1"/>
  <c r="T1098" i="1" s="1"/>
  <c r="I1094" i="1"/>
  <c r="I1093" i="1" s="1"/>
  <c r="K928" i="1"/>
  <c r="F1239" i="1"/>
  <c r="L1239" i="1" s="1"/>
  <c r="R1239" i="1" s="1"/>
  <c r="T1239" i="1" s="1"/>
  <c r="L1240" i="1"/>
  <c r="R1240" i="1" s="1"/>
  <c r="T1240" i="1" s="1"/>
  <c r="M1173" i="1"/>
  <c r="U1173" i="1" s="1"/>
  <c r="W1173" i="1" s="1"/>
  <c r="G1172" i="1"/>
  <c r="H880" i="1"/>
  <c r="N880" i="1" s="1"/>
  <c r="X880" i="1" s="1"/>
  <c r="Z880" i="1" s="1"/>
  <c r="N881" i="1"/>
  <c r="X881" i="1" s="1"/>
  <c r="Z881" i="1" s="1"/>
  <c r="Q827" i="1"/>
  <c r="Q826" i="1" s="1"/>
  <c r="M758" i="1"/>
  <c r="U758" i="1" s="1"/>
  <c r="W758" i="1" s="1"/>
  <c r="G757" i="1"/>
  <c r="M757" i="1" s="1"/>
  <c r="U757" i="1" s="1"/>
  <c r="W757" i="1" s="1"/>
  <c r="J337" i="1"/>
  <c r="M338" i="1"/>
  <c r="U338" i="1" s="1"/>
  <c r="M796" i="1"/>
  <c r="U796" i="1" s="1"/>
  <c r="W796" i="1" s="1"/>
  <c r="J795" i="1"/>
  <c r="M423" i="1"/>
  <c r="U423" i="1" s="1"/>
  <c r="W423" i="1" s="1"/>
  <c r="J422" i="1"/>
  <c r="H458" i="1"/>
  <c r="N459" i="1"/>
  <c r="X459" i="1" s="1"/>
  <c r="Z459" i="1" s="1"/>
  <c r="M405" i="1"/>
  <c r="U405" i="1" s="1"/>
  <c r="W405" i="1" s="1"/>
  <c r="G404" i="1"/>
  <c r="M404" i="1" s="1"/>
  <c r="U404" i="1" s="1"/>
  <c r="W404" i="1" s="1"/>
  <c r="J297" i="1"/>
  <c r="Q551" i="1"/>
  <c r="Q550" i="1" s="1"/>
  <c r="X552" i="1"/>
  <c r="Z552" i="1" s="1"/>
  <c r="F151" i="1"/>
  <c r="L155" i="1"/>
  <c r="R155" i="1" s="1"/>
  <c r="T155" i="1" s="1"/>
  <c r="O1409" i="1"/>
  <c r="R1409" i="1" s="1"/>
  <c r="T1409" i="1" s="1"/>
  <c r="R1410" i="1"/>
  <c r="T1410" i="1" s="1"/>
  <c r="L1356" i="1"/>
  <c r="R1356" i="1" s="1"/>
  <c r="T1356" i="1" s="1"/>
  <c r="F1355" i="1"/>
  <c r="H1264" i="1"/>
  <c r="N1265" i="1"/>
  <c r="X1265" i="1" s="1"/>
  <c r="Z1265" i="1" s="1"/>
  <c r="L1342" i="1"/>
  <c r="R1342" i="1" s="1"/>
  <c r="T1342" i="1" s="1"/>
  <c r="I1336" i="1"/>
  <c r="N1158" i="1"/>
  <c r="X1158" i="1" s="1"/>
  <c r="Z1158" i="1" s="1"/>
  <c r="K1141" i="1"/>
  <c r="L987" i="1"/>
  <c r="R987" i="1" s="1"/>
  <c r="T987" i="1" s="1"/>
  <c r="F986" i="1"/>
  <c r="I915" i="1"/>
  <c r="L968" i="1"/>
  <c r="R968" i="1" s="1"/>
  <c r="T968" i="1" s="1"/>
  <c r="F964" i="1"/>
  <c r="F727" i="1"/>
  <c r="L728" i="1"/>
  <c r="R728" i="1" s="1"/>
  <c r="T728" i="1" s="1"/>
  <c r="N1176" i="1"/>
  <c r="X1176" i="1" s="1"/>
  <c r="Z1176" i="1" s="1"/>
  <c r="H1172" i="1"/>
  <c r="L897" i="1"/>
  <c r="R897" i="1" s="1"/>
  <c r="T897" i="1" s="1"/>
  <c r="F887" i="1"/>
  <c r="N831" i="1"/>
  <c r="X831" i="1" s="1"/>
  <c r="Z831" i="1" s="1"/>
  <c r="H827" i="1"/>
  <c r="H422" i="1"/>
  <c r="N423" i="1"/>
  <c r="X423" i="1" s="1"/>
  <c r="Z423" i="1" s="1"/>
  <c r="J1000" i="1"/>
  <c r="J999" i="1" s="1"/>
  <c r="R846" i="1"/>
  <c r="T846" i="1" s="1"/>
  <c r="O827" i="1"/>
  <c r="O826" i="1" s="1"/>
  <c r="L828" i="1"/>
  <c r="R828" i="1" s="1"/>
  <c r="T828" i="1" s="1"/>
  <c r="F827" i="1"/>
  <c r="N800" i="1"/>
  <c r="X800" i="1" s="1"/>
  <c r="Z800" i="1" s="1"/>
  <c r="H799" i="1"/>
  <c r="J928" i="1"/>
  <c r="G607" i="1"/>
  <c r="M608" i="1"/>
  <c r="U608" i="1" s="1"/>
  <c r="W608" i="1" s="1"/>
  <c r="F405" i="1"/>
  <c r="L406" i="1"/>
  <c r="R406" i="1" s="1"/>
  <c r="T406" i="1" s="1"/>
  <c r="M284" i="1"/>
  <c r="U284" i="1" s="1"/>
  <c r="W284" i="1" s="1"/>
  <c r="G274" i="1"/>
  <c r="L195" i="1"/>
  <c r="R195" i="1" s="1"/>
  <c r="T195" i="1" s="1"/>
  <c r="F194" i="1"/>
  <c r="L194" i="1" s="1"/>
  <c r="R194" i="1" s="1"/>
  <c r="T194" i="1" s="1"/>
  <c r="M152" i="1"/>
  <c r="U152" i="1" s="1"/>
  <c r="W152" i="1" s="1"/>
  <c r="G151" i="1"/>
  <c r="G479" i="1"/>
  <c r="M486" i="1"/>
  <c r="U486" i="1" s="1"/>
  <c r="W486" i="1" s="1"/>
  <c r="F322" i="1"/>
  <c r="L328" i="1"/>
  <c r="R328" i="1" s="1"/>
  <c r="T328" i="1" s="1"/>
  <c r="M228" i="1"/>
  <c r="U228" i="1" s="1"/>
  <c r="W228" i="1" s="1"/>
  <c r="G224" i="1"/>
  <c r="M224" i="1" s="1"/>
  <c r="U224" i="1" s="1"/>
  <c r="W224" i="1" s="1"/>
  <c r="K210" i="1"/>
  <c r="N214" i="1"/>
  <c r="X214" i="1" s="1"/>
  <c r="Z214" i="1" s="1"/>
  <c r="G693" i="1"/>
  <c r="F274" i="1"/>
  <c r="L274" i="1" s="1"/>
  <c r="R274" i="1" s="1"/>
  <c r="T274" i="1" s="1"/>
  <c r="G45" i="1"/>
  <c r="G194" i="1"/>
  <c r="M194" i="1" s="1"/>
  <c r="U194" i="1" s="1"/>
  <c r="W194" i="1" s="1"/>
  <c r="M195" i="1"/>
  <c r="U195" i="1" s="1"/>
  <c r="W195" i="1" s="1"/>
  <c r="M604" i="1"/>
  <c r="U604" i="1" s="1"/>
  <c r="W604" i="1" s="1"/>
  <c r="G603" i="1"/>
  <c r="L188" i="1"/>
  <c r="R188" i="1" s="1"/>
  <c r="T188" i="1" s="1"/>
  <c r="I183" i="1"/>
  <c r="L183" i="1" s="1"/>
  <c r="R183" i="1" s="1"/>
  <c r="T183" i="1" s="1"/>
  <c r="N172" i="1"/>
  <c r="X172" i="1" s="1"/>
  <c r="Z172" i="1" s="1"/>
  <c r="M1571" i="1"/>
  <c r="U1571" i="1" s="1"/>
  <c r="W1571" i="1" s="1"/>
  <c r="N1545" i="1"/>
  <c r="X1545" i="1" s="1"/>
  <c r="Z1545" i="1" s="1"/>
  <c r="H1544" i="1"/>
  <c r="H1562" i="1"/>
  <c r="N1562" i="1" s="1"/>
  <c r="X1562" i="1" s="1"/>
  <c r="Z1562" i="1" s="1"/>
  <c r="N1563" i="1"/>
  <c r="X1563" i="1" s="1"/>
  <c r="Z1563" i="1" s="1"/>
  <c r="N1521" i="1"/>
  <c r="X1521" i="1" s="1"/>
  <c r="Z1521" i="1" s="1"/>
  <c r="N1532" i="1"/>
  <c r="X1532" i="1" s="1"/>
  <c r="Z1532" i="1" s="1"/>
  <c r="L1541" i="1"/>
  <c r="R1541" i="1" s="1"/>
  <c r="T1541" i="1" s="1"/>
  <c r="I1540" i="1"/>
  <c r="M1474" i="1"/>
  <c r="U1474" i="1" s="1"/>
  <c r="W1474" i="1" s="1"/>
  <c r="G1421" i="1"/>
  <c r="I1421" i="1"/>
  <c r="N1370" i="1"/>
  <c r="X1370" i="1" s="1"/>
  <c r="Z1370" i="1" s="1"/>
  <c r="H1369" i="1"/>
  <c r="H1253" i="1"/>
  <c r="N1253" i="1" s="1"/>
  <c r="X1253" i="1" s="1"/>
  <c r="Z1253" i="1" s="1"/>
  <c r="N1254" i="1"/>
  <c r="X1254" i="1" s="1"/>
  <c r="Z1254" i="1" s="1"/>
  <c r="Q1399" i="1"/>
  <c r="N1337" i="1"/>
  <c r="X1337" i="1" s="1"/>
  <c r="Z1337" i="1" s="1"/>
  <c r="M1369" i="1"/>
  <c r="U1369" i="1" s="1"/>
  <c r="W1369" i="1" s="1"/>
  <c r="L1314" i="1"/>
  <c r="R1314" i="1" s="1"/>
  <c r="T1314" i="1" s="1"/>
  <c r="O1264" i="1"/>
  <c r="N1352" i="1"/>
  <c r="X1352" i="1" s="1"/>
  <c r="Z1352" i="1" s="1"/>
  <c r="K1345" i="1"/>
  <c r="I1320" i="1"/>
  <c r="L1324" i="1"/>
  <c r="R1324" i="1" s="1"/>
  <c r="T1324" i="1" s="1"/>
  <c r="Q1076" i="1"/>
  <c r="Q1075" i="1" s="1"/>
  <c r="X1075" i="1" s="1"/>
  <c r="Z1075" i="1" s="1"/>
  <c r="X1090" i="1"/>
  <c r="Z1090" i="1" s="1"/>
  <c r="M1315" i="1"/>
  <c r="U1315" i="1" s="1"/>
  <c r="W1315" i="1" s="1"/>
  <c r="G1314" i="1"/>
  <c r="N1237" i="1"/>
  <c r="X1237" i="1" s="1"/>
  <c r="Z1237" i="1" s="1"/>
  <c r="H1236" i="1"/>
  <c r="P1094" i="1"/>
  <c r="P1093" i="1" s="1"/>
  <c r="O1094" i="1"/>
  <c r="O1093" i="1" s="1"/>
  <c r="R1122" i="1"/>
  <c r="T1122" i="1" s="1"/>
  <c r="N1247" i="1"/>
  <c r="X1247" i="1" s="1"/>
  <c r="Z1247" i="1" s="1"/>
  <c r="H1239" i="1"/>
  <c r="N1239" i="1" s="1"/>
  <c r="X1239" i="1" s="1"/>
  <c r="Z1239" i="1" s="1"/>
  <c r="F1207" i="1"/>
  <c r="L1207" i="1" s="1"/>
  <c r="R1207" i="1" s="1"/>
  <c r="T1207" i="1" s="1"/>
  <c r="L1208" i="1"/>
  <c r="R1208" i="1" s="1"/>
  <c r="T1208" i="1" s="1"/>
  <c r="F1194" i="1"/>
  <c r="L1194" i="1" s="1"/>
  <c r="R1194" i="1" s="1"/>
  <c r="T1194" i="1" s="1"/>
  <c r="L1167" i="1"/>
  <c r="R1167" i="1" s="1"/>
  <c r="T1167" i="1" s="1"/>
  <c r="F1164" i="1"/>
  <c r="L1164" i="1" s="1"/>
  <c r="R1164" i="1" s="1"/>
  <c r="T1164" i="1" s="1"/>
  <c r="L1142" i="1"/>
  <c r="R1142" i="1" s="1"/>
  <c r="T1142" i="1" s="1"/>
  <c r="M1095" i="1"/>
  <c r="U1095" i="1" s="1"/>
  <c r="W1095" i="1" s="1"/>
  <c r="G1094" i="1"/>
  <c r="F1034" i="1"/>
  <c r="L1041" i="1"/>
  <c r="R1041" i="1" s="1"/>
  <c r="T1041" i="1" s="1"/>
  <c r="I964" i="1"/>
  <c r="H928" i="1"/>
  <c r="N929" i="1"/>
  <c r="X929" i="1" s="1"/>
  <c r="Z929" i="1" s="1"/>
  <c r="G807" i="1"/>
  <c r="M808" i="1"/>
  <c r="U808" i="1" s="1"/>
  <c r="W808" i="1" s="1"/>
  <c r="F757" i="1"/>
  <c r="L757" i="1" s="1"/>
  <c r="R757" i="1" s="1"/>
  <c r="T757" i="1" s="1"/>
  <c r="L758" i="1"/>
  <c r="R758" i="1" s="1"/>
  <c r="T758" i="1" s="1"/>
  <c r="M1002" i="1"/>
  <c r="U1002" i="1" s="1"/>
  <c r="W1002" i="1" s="1"/>
  <c r="L929" i="1"/>
  <c r="R929" i="1" s="1"/>
  <c r="T929" i="1" s="1"/>
  <c r="F928" i="1"/>
  <c r="N1173" i="1"/>
  <c r="X1173" i="1" s="1"/>
  <c r="Z1173" i="1" s="1"/>
  <c r="K1172" i="1"/>
  <c r="L1062" i="1"/>
  <c r="R1062" i="1" s="1"/>
  <c r="T1062" i="1" s="1"/>
  <c r="I1061" i="1"/>
  <c r="L647" i="1"/>
  <c r="R647" i="1" s="1"/>
  <c r="T647" i="1" s="1"/>
  <c r="F632" i="1"/>
  <c r="L1017" i="1"/>
  <c r="R1017" i="1" s="1"/>
  <c r="T1017" i="1" s="1"/>
  <c r="F1016" i="1"/>
  <c r="L1016" i="1" s="1"/>
  <c r="R1016" i="1" s="1"/>
  <c r="T1016" i="1" s="1"/>
  <c r="O928" i="1"/>
  <c r="F807" i="1"/>
  <c r="L808" i="1"/>
  <c r="R808" i="1" s="1"/>
  <c r="T808" i="1" s="1"/>
  <c r="L459" i="1"/>
  <c r="R459" i="1" s="1"/>
  <c r="T459" i="1" s="1"/>
  <c r="F458" i="1"/>
  <c r="Q531" i="1"/>
  <c r="Q530" i="1" s="1"/>
  <c r="F297" i="1"/>
  <c r="L298" i="1"/>
  <c r="R298" i="1" s="1"/>
  <c r="T298" i="1" s="1"/>
  <c r="L22" i="1"/>
  <c r="R22" i="1" s="1"/>
  <c r="T22" i="1" s="1"/>
  <c r="I18" i="1"/>
  <c r="I17" i="1" s="1"/>
  <c r="N520" i="1"/>
  <c r="X520" i="1" s="1"/>
  <c r="Z520" i="1" s="1"/>
  <c r="H519" i="1"/>
  <c r="M298" i="1"/>
  <c r="U298" i="1" s="1"/>
  <c r="W298" i="1" s="1"/>
  <c r="L527" i="1"/>
  <c r="R527" i="1" s="1"/>
  <c r="T527" i="1" s="1"/>
  <c r="I526" i="1"/>
  <c r="L256" i="1"/>
  <c r="R256" i="1" s="1"/>
  <c r="T256" i="1" s="1"/>
  <c r="F252" i="1"/>
  <c r="L252" i="1" s="1"/>
  <c r="R252" i="1" s="1"/>
  <c r="T252" i="1" s="1"/>
  <c r="G664" i="1"/>
  <c r="N514" i="1"/>
  <c r="X514" i="1" s="1"/>
  <c r="Z514" i="1" s="1"/>
  <c r="K513" i="1"/>
  <c r="N310" i="1"/>
  <c r="X310" i="1" s="1"/>
  <c r="Z310" i="1" s="1"/>
  <c r="I150" i="1"/>
  <c r="L46" i="1"/>
  <c r="R46" i="1" s="1"/>
  <c r="T46" i="1" s="1"/>
  <c r="O202" i="1"/>
  <c r="O201" i="1" s="1"/>
  <c r="O96" i="1"/>
  <c r="O95" i="1" s="1"/>
  <c r="L1563" i="1"/>
  <c r="R1563" i="1" s="1"/>
  <c r="T1563" i="1" s="1"/>
  <c r="F1562" i="1"/>
  <c r="N1572" i="1"/>
  <c r="X1572" i="1" s="1"/>
  <c r="Z1572" i="1" s="1"/>
  <c r="H1571" i="1"/>
  <c r="N1571" i="1" s="1"/>
  <c r="X1571" i="1" s="1"/>
  <c r="Z1571" i="1" s="1"/>
  <c r="P1406" i="1"/>
  <c r="U1407" i="1"/>
  <c r="W1407" i="1" s="1"/>
  <c r="M1321" i="1"/>
  <c r="U1321" i="1" s="1"/>
  <c r="W1321" i="1" s="1"/>
  <c r="G1320" i="1"/>
  <c r="M1320" i="1" s="1"/>
  <c r="U1320" i="1" s="1"/>
  <c r="W1320" i="1" s="1"/>
  <c r="K1304" i="1"/>
  <c r="N1310" i="1"/>
  <c r="X1310" i="1" s="1"/>
  <c r="Z1310" i="1" s="1"/>
  <c r="H1034" i="1"/>
  <c r="N1041" i="1"/>
  <c r="X1041" i="1" s="1"/>
  <c r="Z1041" i="1" s="1"/>
  <c r="J1141" i="1"/>
  <c r="M1041" i="1"/>
  <c r="U1041" i="1" s="1"/>
  <c r="W1041" i="1" s="1"/>
  <c r="J1034" i="1"/>
  <c r="J1033" i="1" s="1"/>
  <c r="H787" i="1"/>
  <c r="N787" i="1" s="1"/>
  <c r="X787" i="1" s="1"/>
  <c r="Z787" i="1" s="1"/>
  <c r="N788" i="1"/>
  <c r="X788" i="1" s="1"/>
  <c r="Z788" i="1" s="1"/>
  <c r="M968" i="1"/>
  <c r="U968" i="1" s="1"/>
  <c r="W968" i="1" s="1"/>
  <c r="J964" i="1"/>
  <c r="H607" i="1"/>
  <c r="N625" i="1"/>
  <c r="X625" i="1" s="1"/>
  <c r="Z625" i="1" s="1"/>
  <c r="L373" i="1"/>
  <c r="R373" i="1" s="1"/>
  <c r="T373" i="1" s="1"/>
  <c r="F372" i="1"/>
  <c r="N228" i="1"/>
  <c r="X228" i="1" s="1"/>
  <c r="Z228" i="1" s="1"/>
  <c r="K224" i="1"/>
  <c r="P202" i="1"/>
  <c r="P201" i="1" s="1"/>
  <c r="U203" i="1"/>
  <c r="W203" i="1" s="1"/>
  <c r="H151" i="1"/>
  <c r="N152" i="1"/>
  <c r="X152" i="1" s="1"/>
  <c r="Z152" i="1" s="1"/>
  <c r="G380" i="1"/>
  <c r="M387" i="1"/>
  <c r="U387" i="1" s="1"/>
  <c r="W387" i="1" s="1"/>
  <c r="Q96" i="1"/>
  <c r="Q95" i="1" s="1"/>
  <c r="N1531" i="1"/>
  <c r="X1531" i="1" s="1"/>
  <c r="Z1531" i="1" s="1"/>
  <c r="K1526" i="1"/>
  <c r="L1384" i="1"/>
  <c r="R1384" i="1" s="1"/>
  <c r="T1384" i="1" s="1"/>
  <c r="F1383" i="1"/>
  <c r="G1253" i="1"/>
  <c r="M1253" i="1" s="1"/>
  <c r="U1253" i="1" s="1"/>
  <c r="W1253" i="1" s="1"/>
  <c r="M1254" i="1"/>
  <c r="U1254" i="1" s="1"/>
  <c r="W1254" i="1" s="1"/>
  <c r="F1286" i="1"/>
  <c r="L1287" i="1"/>
  <c r="R1287" i="1" s="1"/>
  <c r="T1287" i="1" s="1"/>
  <c r="N1142" i="1"/>
  <c r="X1142" i="1" s="1"/>
  <c r="Z1142" i="1" s="1"/>
  <c r="L1154" i="1"/>
  <c r="R1154" i="1" s="1"/>
  <c r="T1154" i="1" s="1"/>
  <c r="I1141" i="1"/>
  <c r="I1140" i="1" s="1"/>
  <c r="M1017" i="1"/>
  <c r="U1017" i="1" s="1"/>
  <c r="W1017" i="1" s="1"/>
  <c r="G1016" i="1"/>
  <c r="M929" i="1"/>
  <c r="U929" i="1" s="1"/>
  <c r="W929" i="1" s="1"/>
  <c r="G928" i="1"/>
  <c r="F765" i="1"/>
  <c r="L766" i="1"/>
  <c r="R766" i="1" s="1"/>
  <c r="T766" i="1" s="1"/>
  <c r="N697" i="1"/>
  <c r="X697" i="1" s="1"/>
  <c r="Z697" i="1" s="1"/>
  <c r="N1553" i="1"/>
  <c r="X1553" i="1" s="1"/>
  <c r="Z1553" i="1" s="1"/>
  <c r="H1552" i="1"/>
  <c r="N1552" i="1" s="1"/>
  <c r="X1552" i="1" s="1"/>
  <c r="Z1552" i="1" s="1"/>
  <c r="H1583" i="1"/>
  <c r="N1584" i="1"/>
  <c r="X1584" i="1" s="1"/>
  <c r="Z1584" i="1" s="1"/>
  <c r="F1572" i="1"/>
  <c r="L1573" i="1"/>
  <c r="R1573" i="1" s="1"/>
  <c r="T1573" i="1" s="1"/>
  <c r="I1383" i="1"/>
  <c r="L1391" i="1"/>
  <c r="R1391" i="1" s="1"/>
  <c r="T1391" i="1" s="1"/>
  <c r="F1375" i="1"/>
  <c r="L1375" i="1" s="1"/>
  <c r="R1375" i="1" s="1"/>
  <c r="T1375" i="1" s="1"/>
  <c r="L1376" i="1"/>
  <c r="R1376" i="1" s="1"/>
  <c r="T1376" i="1" s="1"/>
  <c r="H1383" i="1"/>
  <c r="N1384" i="1"/>
  <c r="X1384" i="1" s="1"/>
  <c r="Z1384" i="1" s="1"/>
  <c r="L1337" i="1"/>
  <c r="R1337" i="1" s="1"/>
  <c r="T1337" i="1" s="1"/>
  <c r="F1336" i="1"/>
  <c r="N1315" i="1"/>
  <c r="X1315" i="1" s="1"/>
  <c r="Z1315" i="1" s="1"/>
  <c r="H1314" i="1"/>
  <c r="G1286" i="1"/>
  <c r="M1287" i="1"/>
  <c r="U1287" i="1" s="1"/>
  <c r="W1287" i="1" s="1"/>
  <c r="N1324" i="1"/>
  <c r="X1324" i="1" s="1"/>
  <c r="Z1324" i="1" s="1"/>
  <c r="H1320" i="1"/>
  <c r="F1299" i="1"/>
  <c r="L1300" i="1"/>
  <c r="R1300" i="1" s="1"/>
  <c r="T1300" i="1" s="1"/>
  <c r="N1422" i="1"/>
  <c r="X1422" i="1" s="1"/>
  <c r="Z1422" i="1" s="1"/>
  <c r="H1421" i="1"/>
  <c r="G1304" i="1"/>
  <c r="M1310" i="1"/>
  <c r="U1310" i="1" s="1"/>
  <c r="W1310" i="1" s="1"/>
  <c r="G1355" i="1"/>
  <c r="M1356" i="1"/>
  <c r="U1356" i="1" s="1"/>
  <c r="W1356" i="1" s="1"/>
  <c r="G1336" i="1"/>
  <c r="M1337" i="1"/>
  <c r="U1337" i="1" s="1"/>
  <c r="W1337" i="1" s="1"/>
  <c r="K1264" i="1"/>
  <c r="G1061" i="1"/>
  <c r="M1062" i="1"/>
  <c r="U1062" i="1" s="1"/>
  <c r="W1062" i="1" s="1"/>
  <c r="M987" i="1"/>
  <c r="U987" i="1" s="1"/>
  <c r="W987" i="1" s="1"/>
  <c r="G986" i="1"/>
  <c r="L1230" i="1"/>
  <c r="R1230" i="1" s="1"/>
  <c r="T1230" i="1" s="1"/>
  <c r="F1229" i="1"/>
  <c r="G1214" i="1"/>
  <c r="M1215" i="1"/>
  <c r="F745" i="1"/>
  <c r="L746" i="1"/>
  <c r="R746" i="1" s="1"/>
  <c r="T746" i="1" s="1"/>
  <c r="M1142" i="1"/>
  <c r="U1142" i="1" s="1"/>
  <c r="W1142" i="1" s="1"/>
  <c r="H1016" i="1"/>
  <c r="N1017" i="1"/>
  <c r="X1017" i="1" s="1"/>
  <c r="Z1017" i="1" s="1"/>
  <c r="Q1141" i="1"/>
  <c r="Q1140" i="1" s="1"/>
  <c r="N1076" i="1"/>
  <c r="N718" i="1"/>
  <c r="X718" i="1" s="1"/>
  <c r="Z718" i="1" s="1"/>
  <c r="K693" i="1"/>
  <c r="F664" i="1"/>
  <c r="L676" i="1"/>
  <c r="R676" i="1" s="1"/>
  <c r="T676" i="1" s="1"/>
  <c r="H632" i="1"/>
  <c r="N633" i="1"/>
  <c r="X633" i="1" s="1"/>
  <c r="Z633" i="1" s="1"/>
  <c r="P827" i="1"/>
  <c r="P826" i="1" s="1"/>
  <c r="G632" i="1"/>
  <c r="M633" i="1"/>
  <c r="U633" i="1" s="1"/>
  <c r="W633" i="1" s="1"/>
  <c r="F1001" i="1"/>
  <c r="L1002" i="1"/>
  <c r="R1002" i="1" s="1"/>
  <c r="T1002" i="1" s="1"/>
  <c r="L566" i="1"/>
  <c r="R566" i="1" s="1"/>
  <c r="T566" i="1" s="1"/>
  <c r="I565" i="1"/>
  <c r="L547" i="1"/>
  <c r="R547" i="1" s="1"/>
  <c r="T547" i="1" s="1"/>
  <c r="I531" i="1"/>
  <c r="I530" i="1" s="1"/>
  <c r="H435" i="1"/>
  <c r="N436" i="1"/>
  <c r="X436" i="1" s="1"/>
  <c r="Z436" i="1" s="1"/>
  <c r="H986" i="1"/>
  <c r="N987" i="1"/>
  <c r="X987" i="1" s="1"/>
  <c r="Z987" i="1" s="1"/>
  <c r="F422" i="1"/>
  <c r="N405" i="1"/>
  <c r="X405" i="1" s="1"/>
  <c r="Z405" i="1" s="1"/>
  <c r="K404" i="1"/>
  <c r="O345" i="1"/>
  <c r="O344" i="1" s="1"/>
  <c r="R346" i="1"/>
  <c r="T346" i="1" s="1"/>
  <c r="M514" i="1"/>
  <c r="U514" i="1" s="1"/>
  <c r="W514" i="1" s="1"/>
  <c r="G513" i="1"/>
  <c r="L409" i="1"/>
  <c r="R409" i="1" s="1"/>
  <c r="T409" i="1" s="1"/>
  <c r="I404" i="1"/>
  <c r="M214" i="1"/>
  <c r="U214" i="1" s="1"/>
  <c r="W214" i="1" s="1"/>
  <c r="G210" i="1"/>
  <c r="M46" i="1"/>
  <c r="U46" i="1" s="1"/>
  <c r="W46" i="1" s="1"/>
  <c r="M746" i="1"/>
  <c r="U746" i="1" s="1"/>
  <c r="W746" i="1" s="1"/>
  <c r="G745" i="1"/>
  <c r="L214" i="1"/>
  <c r="R214" i="1" s="1"/>
  <c r="T214" i="1" s="1"/>
  <c r="N195" i="1"/>
  <c r="X195" i="1" s="1"/>
  <c r="Z195" i="1" s="1"/>
  <c r="L436" i="1"/>
  <c r="R436" i="1" s="1"/>
  <c r="T436" i="1" s="1"/>
  <c r="F435" i="1"/>
  <c r="O224" i="1"/>
  <c r="M1383" i="1" l="1"/>
  <c r="U1383" i="1" s="1"/>
  <c r="W1383" i="1" s="1"/>
  <c r="J1335" i="1"/>
  <c r="J1297" i="1" s="1"/>
  <c r="Q1227" i="1"/>
  <c r="V1227" i="1"/>
  <c r="V1213" i="1" s="1"/>
  <c r="Y886" i="1"/>
  <c r="Y793" i="1" s="1"/>
  <c r="AA16" i="1"/>
  <c r="N297" i="1"/>
  <c r="I358" i="1"/>
  <c r="M986" i="1"/>
  <c r="U986" i="1" s="1"/>
  <c r="W986" i="1" s="1"/>
  <c r="M1076" i="1"/>
  <c r="U1076" i="1" s="1"/>
  <c r="W1076" i="1" s="1"/>
  <c r="M322" i="1"/>
  <c r="U322" i="1" s="1"/>
  <c r="W322" i="1" s="1"/>
  <c r="N664" i="1"/>
  <c r="O1076" i="1"/>
  <c r="O1075" i="1" s="1"/>
  <c r="F1075" i="1"/>
  <c r="L1075" i="1" s="1"/>
  <c r="H693" i="1"/>
  <c r="I794" i="1"/>
  <c r="O886" i="1"/>
  <c r="O793" i="1" s="1"/>
  <c r="R1304" i="1"/>
  <c r="T1304" i="1" s="1"/>
  <c r="N322" i="1"/>
  <c r="X322" i="1" s="1"/>
  <c r="Z322" i="1" s="1"/>
  <c r="V886" i="1"/>
  <c r="V793" i="1" s="1"/>
  <c r="Y1368" i="1"/>
  <c r="N632" i="1"/>
  <c r="X632" i="1" s="1"/>
  <c r="Z632" i="1" s="1"/>
  <c r="L1399" i="1"/>
  <c r="N727" i="1"/>
  <c r="X727" i="1" s="1"/>
  <c r="Z727" i="1" s="1"/>
  <c r="L1264" i="1"/>
  <c r="R1264" i="1" s="1"/>
  <c r="T1264" i="1" s="1"/>
  <c r="P1227" i="1"/>
  <c r="P1213" i="1" s="1"/>
  <c r="N986" i="1"/>
  <c r="X986" i="1" s="1"/>
  <c r="Z986" i="1" s="1"/>
  <c r="M422" i="1"/>
  <c r="U422" i="1" s="1"/>
  <c r="W422" i="1" s="1"/>
  <c r="Y16" i="1"/>
  <c r="I1227" i="1"/>
  <c r="I1213" i="1" s="1"/>
  <c r="L513" i="1"/>
  <c r="R513" i="1" s="1"/>
  <c r="T513" i="1" s="1"/>
  <c r="M607" i="1"/>
  <c r="U607" i="1" s="1"/>
  <c r="W607" i="1" s="1"/>
  <c r="L1345" i="1"/>
  <c r="R1345" i="1" s="1"/>
  <c r="T1345" i="1" s="1"/>
  <c r="M513" i="1"/>
  <c r="U513" i="1" s="1"/>
  <c r="W513" i="1" s="1"/>
  <c r="AA886" i="1"/>
  <c r="AA793" i="1" s="1"/>
  <c r="F1028" i="1"/>
  <c r="L1028" i="1" s="1"/>
  <c r="R1028" i="1" s="1"/>
  <c r="T1028" i="1" s="1"/>
  <c r="H1141" i="1"/>
  <c r="F45" i="1"/>
  <c r="L45" i="1" s="1"/>
  <c r="R45" i="1" s="1"/>
  <c r="T45" i="1" s="1"/>
  <c r="M380" i="1"/>
  <c r="U380" i="1" s="1"/>
  <c r="W380" i="1" s="1"/>
  <c r="L1061" i="1"/>
  <c r="R1061" i="1" s="1"/>
  <c r="T1061" i="1" s="1"/>
  <c r="M1061" i="1"/>
  <c r="U1061" i="1" s="1"/>
  <c r="W1061" i="1" s="1"/>
  <c r="I1335" i="1"/>
  <c r="L1355" i="1"/>
  <c r="R1355" i="1" s="1"/>
  <c r="T1355" i="1" s="1"/>
  <c r="M297" i="1"/>
  <c r="U297" i="1" s="1"/>
  <c r="W297" i="1" s="1"/>
  <c r="O1399" i="1"/>
  <c r="O1368" i="1" s="1"/>
  <c r="F794" i="1"/>
  <c r="L915" i="1"/>
  <c r="R915" i="1" s="1"/>
  <c r="T915" i="1" s="1"/>
  <c r="H1335" i="1"/>
  <c r="P16" i="1"/>
  <c r="Q434" i="1"/>
  <c r="Q433" i="1" s="1"/>
  <c r="H550" i="1"/>
  <c r="N550" i="1" s="1"/>
  <c r="X550" i="1" s="1"/>
  <c r="Z550" i="1" s="1"/>
  <c r="M1355" i="1"/>
  <c r="U1355" i="1" s="1"/>
  <c r="W1355" i="1" s="1"/>
  <c r="N1383" i="1"/>
  <c r="X1383" i="1" s="1"/>
  <c r="Z1383" i="1" s="1"/>
  <c r="L1286" i="1"/>
  <c r="R1286" i="1" s="1"/>
  <c r="T1286" i="1" s="1"/>
  <c r="L458" i="1"/>
  <c r="R458" i="1" s="1"/>
  <c r="T458" i="1" s="1"/>
  <c r="L727" i="1"/>
  <c r="R727" i="1" s="1"/>
  <c r="T727" i="1" s="1"/>
  <c r="R1303" i="1"/>
  <c r="T1303" i="1" s="1"/>
  <c r="F693" i="1"/>
  <c r="L693" i="1" s="1"/>
  <c r="R693" i="1" s="1"/>
  <c r="T693" i="1" s="1"/>
  <c r="K886" i="1"/>
  <c r="K793" i="1" s="1"/>
  <c r="R1215" i="1"/>
  <c r="T1215" i="1" s="1"/>
  <c r="H45" i="1"/>
  <c r="N45" i="1" s="1"/>
  <c r="X45" i="1" s="1"/>
  <c r="Z45" i="1" s="1"/>
  <c r="L928" i="1"/>
  <c r="L322" i="1"/>
  <c r="R322" i="1" s="1"/>
  <c r="T322" i="1" s="1"/>
  <c r="K149" i="1"/>
  <c r="K94" i="1" s="1"/>
  <c r="K1033" i="1"/>
  <c r="K1022" i="1" s="1"/>
  <c r="F550" i="1"/>
  <c r="L550" i="1" s="1"/>
  <c r="R550" i="1" s="1"/>
  <c r="T550" i="1" s="1"/>
  <c r="I336" i="1"/>
  <c r="L336" i="1" s="1"/>
  <c r="R336" i="1" s="1"/>
  <c r="T336" i="1" s="1"/>
  <c r="N183" i="1"/>
  <c r="X183" i="1" s="1"/>
  <c r="Z183" i="1" s="1"/>
  <c r="H344" i="1"/>
  <c r="N344" i="1" s="1"/>
  <c r="X344" i="1" s="1"/>
  <c r="Z344" i="1" s="1"/>
  <c r="H95" i="1"/>
  <c r="N95" i="1" s="1"/>
  <c r="X95" i="1" s="1"/>
  <c r="Z95" i="1" s="1"/>
  <c r="M693" i="1"/>
  <c r="U693" i="1" s="1"/>
  <c r="W693" i="1" s="1"/>
  <c r="M530" i="1"/>
  <c r="U530" i="1" s="1"/>
  <c r="W530" i="1" s="1"/>
  <c r="L664" i="1"/>
  <c r="R664" i="1" s="1"/>
  <c r="T664" i="1" s="1"/>
  <c r="V434" i="1"/>
  <c r="V433" i="1" s="1"/>
  <c r="M551" i="1"/>
  <c r="U551" i="1" s="1"/>
  <c r="W551" i="1" s="1"/>
  <c r="N337" i="1"/>
  <c r="X337" i="1" s="1"/>
  <c r="Z337" i="1" s="1"/>
  <c r="L380" i="1"/>
  <c r="R380" i="1" s="1"/>
  <c r="T380" i="1" s="1"/>
  <c r="L607" i="1"/>
  <c r="R607" i="1" s="1"/>
  <c r="T607" i="1" s="1"/>
  <c r="M252" i="1"/>
  <c r="U252" i="1" s="1"/>
  <c r="W252" i="1" s="1"/>
  <c r="S564" i="1"/>
  <c r="S524" i="1" s="1"/>
  <c r="O16" i="1"/>
  <c r="L96" i="1"/>
  <c r="R96" i="1" s="1"/>
  <c r="T96" i="1" s="1"/>
  <c r="K358" i="1"/>
  <c r="K335" i="1" s="1"/>
  <c r="M1286" i="1"/>
  <c r="U1286" i="1" s="1"/>
  <c r="W1286" i="1" s="1"/>
  <c r="M202" i="1"/>
  <c r="U202" i="1" s="1"/>
  <c r="W202" i="1" s="1"/>
  <c r="N422" i="1"/>
  <c r="X422" i="1" s="1"/>
  <c r="Z422" i="1" s="1"/>
  <c r="S434" i="1"/>
  <c r="S433" i="1" s="1"/>
  <c r="Y1297" i="1"/>
  <c r="AA1368" i="1"/>
  <c r="Y1227" i="1"/>
  <c r="Y1213" i="1" s="1"/>
  <c r="N224" i="1"/>
  <c r="X224" i="1" s="1"/>
  <c r="Z224" i="1" s="1"/>
  <c r="H309" i="1"/>
  <c r="N309" i="1" s="1"/>
  <c r="X309" i="1" s="1"/>
  <c r="Z309" i="1" s="1"/>
  <c r="M664" i="1"/>
  <c r="U664" i="1" s="1"/>
  <c r="W664" i="1" s="1"/>
  <c r="N1399" i="1"/>
  <c r="X1399" i="1" s="1"/>
  <c r="Z1399" i="1" s="1"/>
  <c r="Q209" i="1"/>
  <c r="Q200" i="1" s="1"/>
  <c r="M1421" i="1"/>
  <c r="U1421" i="1" s="1"/>
  <c r="W1421" i="1" s="1"/>
  <c r="N479" i="1"/>
  <c r="X479" i="1" s="1"/>
  <c r="Z479" i="1" s="1"/>
  <c r="J17" i="1"/>
  <c r="J16" i="1" s="1"/>
  <c r="X1214" i="1"/>
  <c r="Z1214" i="1" s="1"/>
  <c r="O1227" i="1"/>
  <c r="O1213" i="1" s="1"/>
  <c r="Q1368" i="1"/>
  <c r="L986" i="1"/>
  <c r="R986" i="1" s="1"/>
  <c r="T986" i="1" s="1"/>
  <c r="M18" i="1"/>
  <c r="U18" i="1" s="1"/>
  <c r="W18" i="1" s="1"/>
  <c r="R1214" i="1"/>
  <c r="T1214" i="1" s="1"/>
  <c r="F1515" i="1"/>
  <c r="N1355" i="1"/>
  <c r="X1355" i="1" s="1"/>
  <c r="Z1355" i="1" s="1"/>
  <c r="I434" i="1"/>
  <c r="I433" i="1" s="1"/>
  <c r="K1368" i="1"/>
  <c r="Q16" i="1"/>
  <c r="Q335" i="1"/>
  <c r="S1227" i="1"/>
  <c r="S1213" i="1" s="1"/>
  <c r="H764" i="1"/>
  <c r="N764" i="1" s="1"/>
  <c r="X764" i="1" s="1"/>
  <c r="Z764" i="1" s="1"/>
  <c r="O434" i="1"/>
  <c r="O433" i="1" s="1"/>
  <c r="L202" i="1"/>
  <c r="R202" i="1" s="1"/>
  <c r="T202" i="1" s="1"/>
  <c r="L422" i="1"/>
  <c r="R422" i="1" s="1"/>
  <c r="T422" i="1" s="1"/>
  <c r="F1582" i="1"/>
  <c r="L1582" i="1" s="1"/>
  <c r="R1582" i="1" s="1"/>
  <c r="T1582" i="1" s="1"/>
  <c r="G826" i="1"/>
  <c r="N458" i="1"/>
  <c r="X458" i="1" s="1"/>
  <c r="Z458" i="1" s="1"/>
  <c r="S16" i="1"/>
  <c r="Y564" i="1"/>
  <c r="Y524" i="1" s="1"/>
  <c r="L297" i="1"/>
  <c r="R297" i="1" s="1"/>
  <c r="T297" i="1" s="1"/>
  <c r="V16" i="1"/>
  <c r="K16" i="1"/>
  <c r="P335" i="1"/>
  <c r="O564" i="1"/>
  <c r="O524" i="1" s="1"/>
  <c r="P564" i="1"/>
  <c r="P524" i="1" s="1"/>
  <c r="Y434" i="1"/>
  <c r="Y433" i="1" s="1"/>
  <c r="P886" i="1"/>
  <c r="P793" i="1" s="1"/>
  <c r="M632" i="1"/>
  <c r="U632" i="1" s="1"/>
  <c r="W632" i="1" s="1"/>
  <c r="G794" i="1"/>
  <c r="Q94" i="1"/>
  <c r="O94" i="1"/>
  <c r="N96" i="1"/>
  <c r="X96" i="1" s="1"/>
  <c r="Z96" i="1" s="1"/>
  <c r="N1215" i="1"/>
  <c r="X1215" i="1" s="1"/>
  <c r="Z1215" i="1" s="1"/>
  <c r="V1074" i="1"/>
  <c r="O1297" i="1"/>
  <c r="H530" i="1"/>
  <c r="N530" i="1" s="1"/>
  <c r="X530" i="1" s="1"/>
  <c r="Z530" i="1" s="1"/>
  <c r="J1227" i="1"/>
  <c r="J1213" i="1" s="1"/>
  <c r="S793" i="1"/>
  <c r="X345" i="1"/>
  <c r="Z345" i="1" s="1"/>
  <c r="Q1297" i="1"/>
  <c r="AA434" i="1"/>
  <c r="AA433" i="1" s="1"/>
  <c r="P434" i="1"/>
  <c r="P433" i="1" s="1"/>
  <c r="N1421" i="1"/>
  <c r="X1421" i="1" s="1"/>
  <c r="Z1421" i="1" s="1"/>
  <c r="U550" i="1"/>
  <c r="W550" i="1" s="1"/>
  <c r="J1368" i="1"/>
  <c r="P94" i="1"/>
  <c r="V564" i="1"/>
  <c r="V524" i="1" s="1"/>
  <c r="N1336" i="1"/>
  <c r="X1336" i="1" s="1"/>
  <c r="Z1336" i="1" s="1"/>
  <c r="N887" i="1"/>
  <c r="X887" i="1" s="1"/>
  <c r="Z887" i="1" s="1"/>
  <c r="S1368" i="1"/>
  <c r="I564" i="1"/>
  <c r="X664" i="1"/>
  <c r="Z664" i="1" s="1"/>
  <c r="N745" i="1"/>
  <c r="X745" i="1" s="1"/>
  <c r="Z745" i="1" s="1"/>
  <c r="N1286" i="1"/>
  <c r="X1286" i="1" s="1"/>
  <c r="Z1286" i="1" s="1"/>
  <c r="L479" i="1"/>
  <c r="R479" i="1" s="1"/>
  <c r="T479" i="1" s="1"/>
  <c r="N1320" i="1"/>
  <c r="X1320" i="1" s="1"/>
  <c r="Z1320" i="1" s="1"/>
  <c r="R551" i="1"/>
  <c r="T551" i="1" s="1"/>
  <c r="K1335" i="1"/>
  <c r="M435" i="1"/>
  <c r="U435" i="1" s="1"/>
  <c r="W435" i="1" s="1"/>
  <c r="V1368" i="1"/>
  <c r="J564" i="1"/>
  <c r="J524" i="1" s="1"/>
  <c r="S1297" i="1"/>
  <c r="P1297" i="1"/>
  <c r="V1297" i="1"/>
  <c r="M1527" i="1"/>
  <c r="U1527" i="1" s="1"/>
  <c r="W1527" i="1" s="1"/>
  <c r="J1526" i="1"/>
  <c r="AA564" i="1"/>
  <c r="AA524" i="1" s="1"/>
  <c r="J826" i="1"/>
  <c r="Q1213" i="1"/>
  <c r="H806" i="1"/>
  <c r="N806" i="1" s="1"/>
  <c r="X806" i="1" s="1"/>
  <c r="Z806" i="1" s="1"/>
  <c r="U1215" i="1"/>
  <c r="W1215" i="1" s="1"/>
  <c r="M274" i="1"/>
  <c r="U274" i="1" s="1"/>
  <c r="W274" i="1" s="1"/>
  <c r="X297" i="1"/>
  <c r="Z297" i="1" s="1"/>
  <c r="K1227" i="1"/>
  <c r="K1213" i="1" s="1"/>
  <c r="L1320" i="1"/>
  <c r="R1320" i="1" s="1"/>
  <c r="T1320" i="1" s="1"/>
  <c r="M727" i="1"/>
  <c r="U727" i="1" s="1"/>
  <c r="W727" i="1" s="1"/>
  <c r="Q564" i="1"/>
  <c r="Q524" i="1" s="1"/>
  <c r="J1582" i="1"/>
  <c r="M1582" i="1" s="1"/>
  <c r="U1582" i="1" s="1"/>
  <c r="W1582" i="1" s="1"/>
  <c r="M1583" i="1"/>
  <c r="U1583" i="1" s="1"/>
  <c r="W1583" i="1" s="1"/>
  <c r="M928" i="1"/>
  <c r="U928" i="1" s="1"/>
  <c r="W928" i="1" s="1"/>
  <c r="P200" i="1"/>
  <c r="H1093" i="1"/>
  <c r="N1093" i="1" s="1"/>
  <c r="X1093" i="1" s="1"/>
  <c r="Z1093" i="1" s="1"/>
  <c r="I209" i="1"/>
  <c r="I200" i="1" s="1"/>
  <c r="R224" i="1"/>
  <c r="T224" i="1" s="1"/>
  <c r="Q886" i="1"/>
  <c r="Q793" i="1" s="1"/>
  <c r="X1076" i="1"/>
  <c r="Z1076" i="1" s="1"/>
  <c r="I16" i="1"/>
  <c r="X964" i="1"/>
  <c r="Z964" i="1" s="1"/>
  <c r="S1074" i="1"/>
  <c r="H744" i="1"/>
  <c r="K434" i="1"/>
  <c r="K433" i="1" s="1"/>
  <c r="P1074" i="1"/>
  <c r="M531" i="1"/>
  <c r="U531" i="1" s="1"/>
  <c r="W531" i="1" s="1"/>
  <c r="J94" i="1"/>
  <c r="M1264" i="1"/>
  <c r="U1264" i="1" s="1"/>
  <c r="W1264" i="1" s="1"/>
  <c r="N1061" i="1"/>
  <c r="X1061" i="1" s="1"/>
  <c r="Z1061" i="1" s="1"/>
  <c r="G1368" i="1"/>
  <c r="AA1297" i="1"/>
  <c r="Y1074" i="1"/>
  <c r="AA1074" i="1"/>
  <c r="I886" i="1"/>
  <c r="K564" i="1"/>
  <c r="K524" i="1" s="1"/>
  <c r="L632" i="1"/>
  <c r="R632" i="1" s="1"/>
  <c r="T632" i="1" s="1"/>
  <c r="M813" i="1"/>
  <c r="U813" i="1" s="1"/>
  <c r="W813" i="1" s="1"/>
  <c r="N1094" i="1"/>
  <c r="X1094" i="1" s="1"/>
  <c r="Z1094" i="1" s="1"/>
  <c r="L1421" i="1"/>
  <c r="R1421" i="1" s="1"/>
  <c r="T1421" i="1" s="1"/>
  <c r="M1034" i="1"/>
  <c r="U1034" i="1" s="1"/>
  <c r="W1034" i="1" s="1"/>
  <c r="F17" i="1"/>
  <c r="L17" i="1" s="1"/>
  <c r="R17" i="1" s="1"/>
  <c r="T17" i="1" s="1"/>
  <c r="I1368" i="1"/>
  <c r="L18" i="1"/>
  <c r="R18" i="1" s="1"/>
  <c r="T18" i="1" s="1"/>
  <c r="G17" i="1"/>
  <c r="M964" i="1"/>
  <c r="U964" i="1" s="1"/>
  <c r="W964" i="1" s="1"/>
  <c r="M1223" i="1"/>
  <c r="U1223" i="1" s="1"/>
  <c r="W1223" i="1" s="1"/>
  <c r="G1222" i="1"/>
  <c r="M1222" i="1" s="1"/>
  <c r="U1222" i="1" s="1"/>
  <c r="W1222" i="1" s="1"/>
  <c r="M1029" i="1"/>
  <c r="U1029" i="1" s="1"/>
  <c r="W1029" i="1" s="1"/>
  <c r="G1028" i="1"/>
  <c r="M1028" i="1" s="1"/>
  <c r="U1028" i="1" s="1"/>
  <c r="W1028" i="1" s="1"/>
  <c r="M345" i="1"/>
  <c r="U345" i="1" s="1"/>
  <c r="W345" i="1" s="1"/>
  <c r="G344" i="1"/>
  <c r="M344" i="1" s="1"/>
  <c r="U344" i="1" s="1"/>
  <c r="W344" i="1" s="1"/>
  <c r="L1024" i="1"/>
  <c r="R1024" i="1" s="1"/>
  <c r="T1024" i="1" s="1"/>
  <c r="F1023" i="1"/>
  <c r="L1023" i="1" s="1"/>
  <c r="R1023" i="1" s="1"/>
  <c r="T1023" i="1" s="1"/>
  <c r="O335" i="1"/>
  <c r="X531" i="1"/>
  <c r="Z531" i="1" s="1"/>
  <c r="X551" i="1"/>
  <c r="Z551" i="1" s="1"/>
  <c r="I1033" i="1"/>
  <c r="I1022" i="1" s="1"/>
  <c r="I149" i="1"/>
  <c r="I94" i="1" s="1"/>
  <c r="F95" i="1"/>
  <c r="L95" i="1" s="1"/>
  <c r="R95" i="1" s="1"/>
  <c r="T95" i="1" s="1"/>
  <c r="N928" i="1"/>
  <c r="X928" i="1" s="1"/>
  <c r="Z928" i="1" s="1"/>
  <c r="N1345" i="1"/>
  <c r="X1345" i="1" s="1"/>
  <c r="Z1345" i="1" s="1"/>
  <c r="O209" i="1"/>
  <c r="O200" i="1" s="1"/>
  <c r="M96" i="1"/>
  <c r="U96" i="1" s="1"/>
  <c r="W96" i="1" s="1"/>
  <c r="G309" i="1"/>
  <c r="M309" i="1" s="1"/>
  <c r="U309" i="1" s="1"/>
  <c r="W309" i="1" s="1"/>
  <c r="I1074" i="1"/>
  <c r="H209" i="1"/>
  <c r="H200" i="1" s="1"/>
  <c r="N1223" i="1"/>
  <c r="X1223" i="1" s="1"/>
  <c r="Z1223" i="1" s="1"/>
  <c r="H1222" i="1"/>
  <c r="N1222" i="1" s="1"/>
  <c r="X1222" i="1" s="1"/>
  <c r="Z1222" i="1" s="1"/>
  <c r="N1527" i="1"/>
  <c r="X1527" i="1" s="1"/>
  <c r="Z1527" i="1" s="1"/>
  <c r="H1526" i="1"/>
  <c r="N1526" i="1" s="1"/>
  <c r="X1526" i="1" s="1"/>
  <c r="Z1526" i="1" s="1"/>
  <c r="X202" i="1"/>
  <c r="Z202" i="1" s="1"/>
  <c r="J434" i="1"/>
  <c r="J433" i="1" s="1"/>
  <c r="L779" i="1"/>
  <c r="R779" i="1" s="1"/>
  <c r="T779" i="1" s="1"/>
  <c r="N18" i="1"/>
  <c r="X18" i="1" s="1"/>
  <c r="Z18" i="1" s="1"/>
  <c r="H17" i="1"/>
  <c r="N17" i="1" s="1"/>
  <c r="X17" i="1" s="1"/>
  <c r="Z17" i="1" s="1"/>
  <c r="M458" i="1"/>
  <c r="U458" i="1" s="1"/>
  <c r="W458" i="1" s="1"/>
  <c r="N565" i="1"/>
  <c r="X565" i="1" s="1"/>
  <c r="Z565" i="1" s="1"/>
  <c r="M526" i="1"/>
  <c r="U526" i="1" s="1"/>
  <c r="W526" i="1" s="1"/>
  <c r="G525" i="1"/>
  <c r="M525" i="1" s="1"/>
  <c r="U525" i="1" s="1"/>
  <c r="W525" i="1" s="1"/>
  <c r="J886" i="1"/>
  <c r="L531" i="1"/>
  <c r="R531" i="1" s="1"/>
  <c r="T531" i="1" s="1"/>
  <c r="M1562" i="1"/>
  <c r="U1562" i="1" s="1"/>
  <c r="W1562" i="1" s="1"/>
  <c r="J1539" i="1"/>
  <c r="M1024" i="1"/>
  <c r="U1024" i="1" s="1"/>
  <c r="W1024" i="1" s="1"/>
  <c r="J1023" i="1"/>
  <c r="M1023" i="1" s="1"/>
  <c r="U1023" i="1" s="1"/>
  <c r="W1023" i="1" s="1"/>
  <c r="M1181" i="1"/>
  <c r="U1181" i="1" s="1"/>
  <c r="W1181" i="1" s="1"/>
  <c r="H1582" i="1"/>
  <c r="N1583" i="1"/>
  <c r="X1583" i="1" s="1"/>
  <c r="Z1583" i="1" s="1"/>
  <c r="F764" i="1"/>
  <c r="L765" i="1"/>
  <c r="R765" i="1" s="1"/>
  <c r="T765" i="1" s="1"/>
  <c r="N1034" i="1"/>
  <c r="X1034" i="1" s="1"/>
  <c r="Z1034" i="1" s="1"/>
  <c r="H1033" i="1"/>
  <c r="F44" i="1"/>
  <c r="L44" i="1" s="1"/>
  <c r="R44" i="1" s="1"/>
  <c r="T44" i="1" s="1"/>
  <c r="N519" i="1"/>
  <c r="X519" i="1" s="1"/>
  <c r="Z519" i="1" s="1"/>
  <c r="H513" i="1"/>
  <c r="N513" i="1" s="1"/>
  <c r="X513" i="1" s="1"/>
  <c r="Z513" i="1" s="1"/>
  <c r="R345" i="1"/>
  <c r="T345" i="1" s="1"/>
  <c r="G44" i="1"/>
  <c r="M44" i="1" s="1"/>
  <c r="U44" i="1" s="1"/>
  <c r="W44" i="1" s="1"/>
  <c r="M45" i="1"/>
  <c r="U45" i="1" s="1"/>
  <c r="W45" i="1" s="1"/>
  <c r="R344" i="1"/>
  <c r="T344" i="1" s="1"/>
  <c r="L827" i="1"/>
  <c r="R827" i="1" s="1"/>
  <c r="T827" i="1" s="1"/>
  <c r="F826" i="1"/>
  <c r="L826" i="1" s="1"/>
  <c r="R826" i="1" s="1"/>
  <c r="T826" i="1" s="1"/>
  <c r="L1520" i="1"/>
  <c r="R1520" i="1" s="1"/>
  <c r="T1520" i="1" s="1"/>
  <c r="I1515" i="1"/>
  <c r="J358" i="1"/>
  <c r="M1075" i="1"/>
  <c r="U1075" i="1" s="1"/>
  <c r="W1075" i="1" s="1"/>
  <c r="M1531" i="1"/>
  <c r="U1531" i="1" s="1"/>
  <c r="W1531" i="1" s="1"/>
  <c r="G1526" i="1"/>
  <c r="G358" i="1"/>
  <c r="L526" i="1"/>
  <c r="R526" i="1" s="1"/>
  <c r="T526" i="1" s="1"/>
  <c r="I525" i="1"/>
  <c r="L525" i="1" s="1"/>
  <c r="R525" i="1" s="1"/>
  <c r="T525" i="1" s="1"/>
  <c r="H358" i="1"/>
  <c r="M1094" i="1"/>
  <c r="U1094" i="1" s="1"/>
  <c r="W1094" i="1" s="1"/>
  <c r="G1093" i="1"/>
  <c r="M1093" i="1" s="1"/>
  <c r="U1093" i="1" s="1"/>
  <c r="W1093" i="1" s="1"/>
  <c r="M1228" i="1"/>
  <c r="U1228" i="1" s="1"/>
  <c r="W1228" i="1" s="1"/>
  <c r="G1227" i="1"/>
  <c r="L201" i="1"/>
  <c r="R201" i="1" s="1"/>
  <c r="T201" i="1" s="1"/>
  <c r="N1016" i="1"/>
  <c r="X1016" i="1" s="1"/>
  <c r="Z1016" i="1" s="1"/>
  <c r="H1000" i="1"/>
  <c r="M1214" i="1"/>
  <c r="U1214" i="1" s="1"/>
  <c r="W1214" i="1" s="1"/>
  <c r="N1314" i="1"/>
  <c r="X1314" i="1" s="1"/>
  <c r="Z1314" i="1" s="1"/>
  <c r="H1313" i="1"/>
  <c r="F1571" i="1"/>
  <c r="L1571" i="1" s="1"/>
  <c r="R1571" i="1" s="1"/>
  <c r="T1571" i="1" s="1"/>
  <c r="L1572" i="1"/>
  <c r="R1572" i="1" s="1"/>
  <c r="T1572" i="1" s="1"/>
  <c r="L1383" i="1"/>
  <c r="R1383" i="1" s="1"/>
  <c r="T1383" i="1" s="1"/>
  <c r="L372" i="1"/>
  <c r="R372" i="1" s="1"/>
  <c r="T372" i="1" s="1"/>
  <c r="F359" i="1"/>
  <c r="J1140" i="1"/>
  <c r="J1074" i="1" s="1"/>
  <c r="M1141" i="1"/>
  <c r="U1141" i="1" s="1"/>
  <c r="W1141" i="1" s="1"/>
  <c r="K1303" i="1"/>
  <c r="N1304" i="1"/>
  <c r="X1304" i="1" s="1"/>
  <c r="Z1304" i="1" s="1"/>
  <c r="P1399" i="1"/>
  <c r="U1406" i="1"/>
  <c r="W1406" i="1" s="1"/>
  <c r="H308" i="1"/>
  <c r="N308" i="1" s="1"/>
  <c r="X308" i="1" s="1"/>
  <c r="Z308" i="1" s="1"/>
  <c r="F209" i="1"/>
  <c r="N404" i="1"/>
  <c r="X404" i="1" s="1"/>
  <c r="Z404" i="1" s="1"/>
  <c r="G806" i="1"/>
  <c r="M806" i="1" s="1"/>
  <c r="U806" i="1" s="1"/>
  <c r="W806" i="1" s="1"/>
  <c r="M807" i="1"/>
  <c r="U807" i="1" s="1"/>
  <c r="W807" i="1" s="1"/>
  <c r="N1236" i="1"/>
  <c r="X1236" i="1" s="1"/>
  <c r="Z1236" i="1" s="1"/>
  <c r="H1228" i="1"/>
  <c r="I1313" i="1"/>
  <c r="U201" i="1"/>
  <c r="W201" i="1" s="1"/>
  <c r="F404" i="1"/>
  <c r="L404" i="1" s="1"/>
  <c r="R404" i="1" s="1"/>
  <c r="T404" i="1" s="1"/>
  <c r="L405" i="1"/>
  <c r="R405" i="1" s="1"/>
  <c r="T405" i="1" s="1"/>
  <c r="H794" i="1"/>
  <c r="N799" i="1"/>
  <c r="X799" i="1" s="1"/>
  <c r="Z799" i="1" s="1"/>
  <c r="L530" i="1"/>
  <c r="R530" i="1" s="1"/>
  <c r="T530" i="1" s="1"/>
  <c r="L887" i="1"/>
  <c r="R887" i="1" s="1"/>
  <c r="T887" i="1" s="1"/>
  <c r="F886" i="1"/>
  <c r="U827" i="1"/>
  <c r="W827" i="1" s="1"/>
  <c r="H886" i="1"/>
  <c r="L1094" i="1"/>
  <c r="R1094" i="1" s="1"/>
  <c r="T1094" i="1" s="1"/>
  <c r="N1264" i="1"/>
  <c r="X1264" i="1" s="1"/>
  <c r="Z1264" i="1" s="1"/>
  <c r="M795" i="1"/>
  <c r="U795" i="1" s="1"/>
  <c r="W795" i="1" s="1"/>
  <c r="J794" i="1"/>
  <c r="M887" i="1"/>
  <c r="U887" i="1" s="1"/>
  <c r="W887" i="1" s="1"/>
  <c r="G886" i="1"/>
  <c r="M745" i="1"/>
  <c r="U745" i="1" s="1"/>
  <c r="W745" i="1" s="1"/>
  <c r="G744" i="1"/>
  <c r="G1335" i="1"/>
  <c r="M1335" i="1" s="1"/>
  <c r="U1335" i="1" s="1"/>
  <c r="W1335" i="1" s="1"/>
  <c r="M1336" i="1"/>
  <c r="U1336" i="1" s="1"/>
  <c r="W1336" i="1" s="1"/>
  <c r="F1298" i="1"/>
  <c r="L1299" i="1"/>
  <c r="R1299" i="1" s="1"/>
  <c r="T1299" i="1" s="1"/>
  <c r="L1336" i="1"/>
  <c r="R1336" i="1" s="1"/>
  <c r="T1336" i="1" s="1"/>
  <c r="F1335" i="1"/>
  <c r="L1335" i="1" s="1"/>
  <c r="R1335" i="1" s="1"/>
  <c r="T1335" i="1" s="1"/>
  <c r="R928" i="1"/>
  <c r="T928" i="1" s="1"/>
  <c r="F1033" i="1"/>
  <c r="L1034" i="1"/>
  <c r="R1034" i="1" s="1"/>
  <c r="T1034" i="1" s="1"/>
  <c r="G1313" i="1"/>
  <c r="M1313" i="1" s="1"/>
  <c r="U1313" i="1" s="1"/>
  <c r="W1313" i="1" s="1"/>
  <c r="M1314" i="1"/>
  <c r="U1314" i="1" s="1"/>
  <c r="W1314" i="1" s="1"/>
  <c r="M603" i="1"/>
  <c r="U603" i="1" s="1"/>
  <c r="W603" i="1" s="1"/>
  <c r="G565" i="1"/>
  <c r="M151" i="1"/>
  <c r="U151" i="1" s="1"/>
  <c r="W151" i="1" s="1"/>
  <c r="G150" i="1"/>
  <c r="N1172" i="1"/>
  <c r="X1172" i="1" s="1"/>
  <c r="Z1172" i="1" s="1"/>
  <c r="L151" i="1"/>
  <c r="R151" i="1" s="1"/>
  <c r="T151" i="1" s="1"/>
  <c r="F150" i="1"/>
  <c r="M95" i="1"/>
  <c r="U95" i="1" s="1"/>
  <c r="W95" i="1" s="1"/>
  <c r="G209" i="1"/>
  <c r="M210" i="1"/>
  <c r="U210" i="1" s="1"/>
  <c r="W210" i="1" s="1"/>
  <c r="N435" i="1"/>
  <c r="X435" i="1" s="1"/>
  <c r="Z435" i="1" s="1"/>
  <c r="G1303" i="1"/>
  <c r="M1304" i="1"/>
  <c r="U1304" i="1" s="1"/>
  <c r="W1304" i="1" s="1"/>
  <c r="L1540" i="1"/>
  <c r="R1540" i="1" s="1"/>
  <c r="T1540" i="1" s="1"/>
  <c r="I1539" i="1"/>
  <c r="K209" i="1"/>
  <c r="K200" i="1" s="1"/>
  <c r="K1140" i="1"/>
  <c r="K1074" i="1" s="1"/>
  <c r="M337" i="1"/>
  <c r="U337" i="1" s="1"/>
  <c r="W337" i="1" s="1"/>
  <c r="J336" i="1"/>
  <c r="M336" i="1" s="1"/>
  <c r="U336" i="1" s="1"/>
  <c r="W336" i="1" s="1"/>
  <c r="F309" i="1"/>
  <c r="L310" i="1"/>
  <c r="R310" i="1" s="1"/>
  <c r="T310" i="1" s="1"/>
  <c r="L435" i="1"/>
  <c r="R435" i="1" s="1"/>
  <c r="T435" i="1" s="1"/>
  <c r="F434" i="1"/>
  <c r="F1000" i="1"/>
  <c r="L1001" i="1"/>
  <c r="R1001" i="1" s="1"/>
  <c r="T1001" i="1" s="1"/>
  <c r="R1076" i="1"/>
  <c r="T1076" i="1" s="1"/>
  <c r="F744" i="1"/>
  <c r="L745" i="1"/>
  <c r="R745" i="1" s="1"/>
  <c r="T745" i="1" s="1"/>
  <c r="L1229" i="1"/>
  <c r="R1229" i="1" s="1"/>
  <c r="T1229" i="1" s="1"/>
  <c r="F1228" i="1"/>
  <c r="N693" i="1"/>
  <c r="X693" i="1" s="1"/>
  <c r="Z693" i="1" s="1"/>
  <c r="M1016" i="1"/>
  <c r="U1016" i="1" s="1"/>
  <c r="W1016" i="1" s="1"/>
  <c r="G1000" i="1"/>
  <c r="G1033" i="1"/>
  <c r="H1140" i="1"/>
  <c r="N1141" i="1"/>
  <c r="X1141" i="1" s="1"/>
  <c r="Z1141" i="1" s="1"/>
  <c r="H150" i="1"/>
  <c r="N151" i="1"/>
  <c r="X151" i="1" s="1"/>
  <c r="Z151" i="1" s="1"/>
  <c r="H564" i="1"/>
  <c r="N607" i="1"/>
  <c r="X607" i="1" s="1"/>
  <c r="Z607" i="1" s="1"/>
  <c r="L1562" i="1"/>
  <c r="R1562" i="1" s="1"/>
  <c r="T1562" i="1" s="1"/>
  <c r="F1539" i="1"/>
  <c r="G764" i="1"/>
  <c r="F806" i="1"/>
  <c r="L806" i="1" s="1"/>
  <c r="R806" i="1" s="1"/>
  <c r="T806" i="1" s="1"/>
  <c r="L807" i="1"/>
  <c r="R807" i="1" s="1"/>
  <c r="T807" i="1" s="1"/>
  <c r="F1141" i="1"/>
  <c r="Q1074" i="1"/>
  <c r="N1369" i="1"/>
  <c r="X1369" i="1" s="1"/>
  <c r="Z1369" i="1" s="1"/>
  <c r="H1368" i="1"/>
  <c r="N1544" i="1"/>
  <c r="X1544" i="1" s="1"/>
  <c r="Z1544" i="1" s="1"/>
  <c r="H1539" i="1"/>
  <c r="N1539" i="1" s="1"/>
  <c r="X1539" i="1" s="1"/>
  <c r="Z1539" i="1" s="1"/>
  <c r="J209" i="1"/>
  <c r="J200" i="1" s="1"/>
  <c r="M479" i="1"/>
  <c r="U479" i="1" s="1"/>
  <c r="W479" i="1" s="1"/>
  <c r="G434" i="1"/>
  <c r="H826" i="1"/>
  <c r="N826" i="1" s="1"/>
  <c r="X826" i="1" s="1"/>
  <c r="Z826" i="1" s="1"/>
  <c r="N827" i="1"/>
  <c r="X827" i="1" s="1"/>
  <c r="Z827" i="1" s="1"/>
  <c r="L964" i="1"/>
  <c r="R964" i="1" s="1"/>
  <c r="T964" i="1" s="1"/>
  <c r="L1093" i="1"/>
  <c r="R1093" i="1" s="1"/>
  <c r="T1093" i="1" s="1"/>
  <c r="M1172" i="1"/>
  <c r="U1172" i="1" s="1"/>
  <c r="W1172" i="1" s="1"/>
  <c r="G1140" i="1"/>
  <c r="F1368" i="1"/>
  <c r="L1369" i="1"/>
  <c r="R1369" i="1" s="1"/>
  <c r="T1369" i="1" s="1"/>
  <c r="M1520" i="1"/>
  <c r="U1520" i="1" s="1"/>
  <c r="W1520" i="1" s="1"/>
  <c r="G1515" i="1"/>
  <c r="M1515" i="1" s="1"/>
  <c r="U1515" i="1" s="1"/>
  <c r="W1515" i="1" s="1"/>
  <c r="M1544" i="1"/>
  <c r="U1544" i="1" s="1"/>
  <c r="W1544" i="1" s="1"/>
  <c r="G1539" i="1"/>
  <c r="N210" i="1"/>
  <c r="X210" i="1" s="1"/>
  <c r="Z210" i="1" s="1"/>
  <c r="L603" i="1"/>
  <c r="R603" i="1" s="1"/>
  <c r="T603" i="1" s="1"/>
  <c r="F565" i="1"/>
  <c r="R1399" i="1" l="1"/>
  <c r="T1399" i="1" s="1"/>
  <c r="N1335" i="1"/>
  <c r="X1335" i="1" s="1"/>
  <c r="Z1335" i="1" s="1"/>
  <c r="I793" i="1"/>
  <c r="L794" i="1"/>
  <c r="R794" i="1" s="1"/>
  <c r="T794" i="1" s="1"/>
  <c r="N886" i="1"/>
  <c r="X886" i="1" s="1"/>
  <c r="Z886" i="1" s="1"/>
  <c r="L1515" i="1"/>
  <c r="R1515" i="1" s="1"/>
  <c r="T1515" i="1" s="1"/>
  <c r="H44" i="1"/>
  <c r="N44" i="1" s="1"/>
  <c r="X44" i="1" s="1"/>
  <c r="Z44" i="1" s="1"/>
  <c r="I335" i="1"/>
  <c r="V1592" i="1"/>
  <c r="N358" i="1"/>
  <c r="X358" i="1" s="1"/>
  <c r="Z358" i="1" s="1"/>
  <c r="M826" i="1"/>
  <c r="U826" i="1" s="1"/>
  <c r="W826" i="1" s="1"/>
  <c r="M17" i="1"/>
  <c r="U17" i="1" s="1"/>
  <c r="W17" i="1" s="1"/>
  <c r="H763" i="1"/>
  <c r="N763" i="1" s="1"/>
  <c r="X763" i="1" s="1"/>
  <c r="Z763" i="1" s="1"/>
  <c r="Y1592" i="1"/>
  <c r="M1227" i="1"/>
  <c r="U1227" i="1" s="1"/>
  <c r="W1227" i="1" s="1"/>
  <c r="N1368" i="1"/>
  <c r="X1368" i="1" s="1"/>
  <c r="Z1368" i="1" s="1"/>
  <c r="M1368" i="1"/>
  <c r="S1592" i="1"/>
  <c r="L209" i="1"/>
  <c r="R209" i="1" s="1"/>
  <c r="T209" i="1" s="1"/>
  <c r="M1526" i="1"/>
  <c r="U1526" i="1" s="1"/>
  <c r="W1526" i="1" s="1"/>
  <c r="Q1592" i="1"/>
  <c r="H434" i="1"/>
  <c r="H433" i="1" s="1"/>
  <c r="N433" i="1" s="1"/>
  <c r="X433" i="1" s="1"/>
  <c r="Z433" i="1" s="1"/>
  <c r="L1368" i="1"/>
  <c r="R1368" i="1" s="1"/>
  <c r="T1368" i="1" s="1"/>
  <c r="I524" i="1"/>
  <c r="AA1592" i="1"/>
  <c r="J1022" i="1"/>
  <c r="H743" i="1"/>
  <c r="N743" i="1" s="1"/>
  <c r="X743" i="1" s="1"/>
  <c r="Z743" i="1" s="1"/>
  <c r="N744" i="1"/>
  <c r="X744" i="1" s="1"/>
  <c r="Z744" i="1" s="1"/>
  <c r="F16" i="1"/>
  <c r="L16" i="1" s="1"/>
  <c r="R16" i="1" s="1"/>
  <c r="T16" i="1" s="1"/>
  <c r="N564" i="1"/>
  <c r="X564" i="1" s="1"/>
  <c r="Z564" i="1" s="1"/>
  <c r="L886" i="1"/>
  <c r="R886" i="1" s="1"/>
  <c r="T886" i="1" s="1"/>
  <c r="N1140" i="1"/>
  <c r="X1140" i="1" s="1"/>
  <c r="Z1140" i="1" s="1"/>
  <c r="G793" i="1"/>
  <c r="H1074" i="1"/>
  <c r="N1074" i="1" s="1"/>
  <c r="X1074" i="1" s="1"/>
  <c r="Z1074" i="1" s="1"/>
  <c r="H16" i="1"/>
  <c r="N16" i="1" s="1"/>
  <c r="X16" i="1" s="1"/>
  <c r="Z16" i="1" s="1"/>
  <c r="G308" i="1"/>
  <c r="M308" i="1" s="1"/>
  <c r="U308" i="1" s="1"/>
  <c r="W308" i="1" s="1"/>
  <c r="L1539" i="1"/>
  <c r="R1539" i="1" s="1"/>
  <c r="T1539" i="1" s="1"/>
  <c r="J793" i="1"/>
  <c r="G1213" i="1"/>
  <c r="M1213" i="1" s="1"/>
  <c r="U1213" i="1" s="1"/>
  <c r="W1213" i="1" s="1"/>
  <c r="N200" i="1"/>
  <c r="X200" i="1" s="1"/>
  <c r="Z200" i="1" s="1"/>
  <c r="M886" i="1"/>
  <c r="U886" i="1" s="1"/>
  <c r="W886" i="1" s="1"/>
  <c r="F200" i="1"/>
  <c r="L200" i="1" s="1"/>
  <c r="R200" i="1" s="1"/>
  <c r="T200" i="1" s="1"/>
  <c r="L565" i="1"/>
  <c r="R565" i="1" s="1"/>
  <c r="T565" i="1" s="1"/>
  <c r="F564" i="1"/>
  <c r="M434" i="1"/>
  <c r="U434" i="1" s="1"/>
  <c r="W434" i="1" s="1"/>
  <c r="G433" i="1"/>
  <c r="M433" i="1" s="1"/>
  <c r="U433" i="1" s="1"/>
  <c r="W433" i="1" s="1"/>
  <c r="F743" i="1"/>
  <c r="L743" i="1" s="1"/>
  <c r="R743" i="1" s="1"/>
  <c r="T743" i="1" s="1"/>
  <c r="L744" i="1"/>
  <c r="R744" i="1" s="1"/>
  <c r="T744" i="1" s="1"/>
  <c r="F999" i="1"/>
  <c r="L999" i="1" s="1"/>
  <c r="R999" i="1" s="1"/>
  <c r="T999" i="1" s="1"/>
  <c r="L1000" i="1"/>
  <c r="R1000" i="1" s="1"/>
  <c r="T1000" i="1" s="1"/>
  <c r="M209" i="1"/>
  <c r="U209" i="1" s="1"/>
  <c r="W209" i="1" s="1"/>
  <c r="G200" i="1"/>
  <c r="M200" i="1" s="1"/>
  <c r="U200" i="1" s="1"/>
  <c r="W200" i="1" s="1"/>
  <c r="G564" i="1"/>
  <c r="M565" i="1"/>
  <c r="U565" i="1" s="1"/>
  <c r="W565" i="1" s="1"/>
  <c r="F1297" i="1"/>
  <c r="L1298" i="1"/>
  <c r="R1298" i="1" s="1"/>
  <c r="T1298" i="1" s="1"/>
  <c r="H1227" i="1"/>
  <c r="N1228" i="1"/>
  <c r="X1228" i="1" s="1"/>
  <c r="Z1228" i="1" s="1"/>
  <c r="P1368" i="1"/>
  <c r="U1399" i="1"/>
  <c r="W1399" i="1" s="1"/>
  <c r="F793" i="1"/>
  <c r="L793" i="1" s="1"/>
  <c r="R793" i="1" s="1"/>
  <c r="T793" i="1" s="1"/>
  <c r="N1582" i="1"/>
  <c r="X1582" i="1" s="1"/>
  <c r="Z1582" i="1" s="1"/>
  <c r="M1140" i="1"/>
  <c r="U1140" i="1" s="1"/>
  <c r="W1140" i="1" s="1"/>
  <c r="M1033" i="1"/>
  <c r="U1033" i="1" s="1"/>
  <c r="W1033" i="1" s="1"/>
  <c r="G1022" i="1"/>
  <c r="L1228" i="1"/>
  <c r="R1228" i="1" s="1"/>
  <c r="T1228" i="1" s="1"/>
  <c r="F1227" i="1"/>
  <c r="L434" i="1"/>
  <c r="R434" i="1" s="1"/>
  <c r="T434" i="1" s="1"/>
  <c r="F433" i="1"/>
  <c r="L433" i="1" s="1"/>
  <c r="R433" i="1" s="1"/>
  <c r="T433" i="1" s="1"/>
  <c r="L1033" i="1"/>
  <c r="R1033" i="1" s="1"/>
  <c r="T1033" i="1" s="1"/>
  <c r="F1022" i="1"/>
  <c r="L1022" i="1" s="1"/>
  <c r="R1022" i="1" s="1"/>
  <c r="T1022" i="1" s="1"/>
  <c r="F358" i="1"/>
  <c r="L359" i="1"/>
  <c r="R359" i="1" s="1"/>
  <c r="T359" i="1" s="1"/>
  <c r="G1074" i="1"/>
  <c r="M1074" i="1" s="1"/>
  <c r="U1074" i="1" s="1"/>
  <c r="W1074" i="1" s="1"/>
  <c r="H524" i="1"/>
  <c r="N524" i="1" s="1"/>
  <c r="X524" i="1" s="1"/>
  <c r="Z524" i="1" s="1"/>
  <c r="L1141" i="1"/>
  <c r="R1141" i="1" s="1"/>
  <c r="T1141" i="1" s="1"/>
  <c r="F1140" i="1"/>
  <c r="M764" i="1"/>
  <c r="U764" i="1" s="1"/>
  <c r="W764" i="1" s="1"/>
  <c r="G763" i="1"/>
  <c r="M763" i="1" s="1"/>
  <c r="U763" i="1" s="1"/>
  <c r="W763" i="1" s="1"/>
  <c r="H149" i="1"/>
  <c r="N150" i="1"/>
  <c r="X150" i="1" s="1"/>
  <c r="Z150" i="1" s="1"/>
  <c r="G999" i="1"/>
  <c r="M999" i="1" s="1"/>
  <c r="U999" i="1" s="1"/>
  <c r="W999" i="1" s="1"/>
  <c r="M1000" i="1"/>
  <c r="U1000" i="1" s="1"/>
  <c r="W1000" i="1" s="1"/>
  <c r="O1074" i="1"/>
  <c r="O1592" i="1" s="1"/>
  <c r="R1075" i="1"/>
  <c r="T1075" i="1" s="1"/>
  <c r="F308" i="1"/>
  <c r="L308" i="1" s="1"/>
  <c r="R308" i="1" s="1"/>
  <c r="T308" i="1" s="1"/>
  <c r="L309" i="1"/>
  <c r="R309" i="1" s="1"/>
  <c r="T309" i="1" s="1"/>
  <c r="G1297" i="1"/>
  <c r="M1297" i="1" s="1"/>
  <c r="U1297" i="1" s="1"/>
  <c r="W1297" i="1" s="1"/>
  <c r="M1303" i="1"/>
  <c r="U1303" i="1" s="1"/>
  <c r="W1303" i="1" s="1"/>
  <c r="M150" i="1"/>
  <c r="U150" i="1" s="1"/>
  <c r="W150" i="1" s="1"/>
  <c r="G149" i="1"/>
  <c r="G16" i="1"/>
  <c r="M16" i="1" s="1"/>
  <c r="U16" i="1" s="1"/>
  <c r="W16" i="1" s="1"/>
  <c r="H793" i="1"/>
  <c r="N793" i="1" s="1"/>
  <c r="X793" i="1" s="1"/>
  <c r="Z793" i="1" s="1"/>
  <c r="N794" i="1"/>
  <c r="X794" i="1" s="1"/>
  <c r="Z794" i="1" s="1"/>
  <c r="N1303" i="1"/>
  <c r="X1303" i="1" s="1"/>
  <c r="Z1303" i="1" s="1"/>
  <c r="K1297" i="1"/>
  <c r="K1592" i="1" s="1"/>
  <c r="N1313" i="1"/>
  <c r="X1313" i="1" s="1"/>
  <c r="Z1313" i="1" s="1"/>
  <c r="H1297" i="1"/>
  <c r="N1000" i="1"/>
  <c r="X1000" i="1" s="1"/>
  <c r="Z1000" i="1" s="1"/>
  <c r="H999" i="1"/>
  <c r="N999" i="1" s="1"/>
  <c r="X999" i="1" s="1"/>
  <c r="Z999" i="1" s="1"/>
  <c r="G335" i="1"/>
  <c r="M358" i="1"/>
  <c r="U358" i="1" s="1"/>
  <c r="W358" i="1" s="1"/>
  <c r="N1033" i="1"/>
  <c r="X1033" i="1" s="1"/>
  <c r="Z1033" i="1" s="1"/>
  <c r="H1022" i="1"/>
  <c r="N1022" i="1" s="1"/>
  <c r="X1022" i="1" s="1"/>
  <c r="Z1022" i="1" s="1"/>
  <c r="F763" i="1"/>
  <c r="L763" i="1" s="1"/>
  <c r="R763" i="1" s="1"/>
  <c r="T763" i="1" s="1"/>
  <c r="L764" i="1"/>
  <c r="R764" i="1" s="1"/>
  <c r="T764" i="1" s="1"/>
  <c r="M1539" i="1"/>
  <c r="U1539" i="1" s="1"/>
  <c r="W1539" i="1" s="1"/>
  <c r="M794" i="1"/>
  <c r="U794" i="1" s="1"/>
  <c r="W794" i="1" s="1"/>
  <c r="L150" i="1"/>
  <c r="R150" i="1" s="1"/>
  <c r="T150" i="1" s="1"/>
  <c r="F149" i="1"/>
  <c r="M744" i="1"/>
  <c r="U744" i="1" s="1"/>
  <c r="W744" i="1" s="1"/>
  <c r="G743" i="1"/>
  <c r="M743" i="1" s="1"/>
  <c r="U743" i="1" s="1"/>
  <c r="W743" i="1" s="1"/>
  <c r="N209" i="1"/>
  <c r="X209" i="1" s="1"/>
  <c r="Z209" i="1" s="1"/>
  <c r="H335" i="1"/>
  <c r="N335" i="1" s="1"/>
  <c r="X335" i="1" s="1"/>
  <c r="Z335" i="1" s="1"/>
  <c r="I1297" i="1"/>
  <c r="L1313" i="1"/>
  <c r="R1313" i="1" s="1"/>
  <c r="T1313" i="1" s="1"/>
  <c r="J335" i="1"/>
  <c r="J1592" i="1" l="1"/>
  <c r="N434" i="1"/>
  <c r="X434" i="1" s="1"/>
  <c r="Z434" i="1" s="1"/>
  <c r="I1592" i="1"/>
  <c r="M1022" i="1"/>
  <c r="U1022" i="1" s="1"/>
  <c r="W1022" i="1" s="1"/>
  <c r="M793" i="1"/>
  <c r="U793" i="1" s="1"/>
  <c r="W793" i="1" s="1"/>
  <c r="L1227" i="1"/>
  <c r="R1227" i="1" s="1"/>
  <c r="T1227" i="1" s="1"/>
  <c r="F1213" i="1"/>
  <c r="N1227" i="1"/>
  <c r="X1227" i="1" s="1"/>
  <c r="Z1227" i="1" s="1"/>
  <c r="H1213" i="1"/>
  <c r="N1213" i="1" s="1"/>
  <c r="X1213" i="1" s="1"/>
  <c r="Z1213" i="1" s="1"/>
  <c r="M564" i="1"/>
  <c r="U564" i="1" s="1"/>
  <c r="W564" i="1" s="1"/>
  <c r="G524" i="1"/>
  <c r="L149" i="1"/>
  <c r="R149" i="1" s="1"/>
  <c r="T149" i="1" s="1"/>
  <c r="F94" i="1"/>
  <c r="L94" i="1" s="1"/>
  <c r="R94" i="1" s="1"/>
  <c r="T94" i="1" s="1"/>
  <c r="L564" i="1"/>
  <c r="R564" i="1" s="1"/>
  <c r="T564" i="1" s="1"/>
  <c r="F524" i="1"/>
  <c r="L524" i="1" s="1"/>
  <c r="R524" i="1" s="1"/>
  <c r="T524" i="1" s="1"/>
  <c r="M149" i="1"/>
  <c r="U149" i="1" s="1"/>
  <c r="W149" i="1" s="1"/>
  <c r="G94" i="1"/>
  <c r="M94" i="1" s="1"/>
  <c r="U94" i="1" s="1"/>
  <c r="W94" i="1" s="1"/>
  <c r="L1140" i="1"/>
  <c r="R1140" i="1" s="1"/>
  <c r="T1140" i="1" s="1"/>
  <c r="F1074" i="1"/>
  <c r="L1074" i="1" s="1"/>
  <c r="R1074" i="1" s="1"/>
  <c r="T1074" i="1" s="1"/>
  <c r="P1592" i="1"/>
  <c r="U1368" i="1"/>
  <c r="W1368" i="1" s="1"/>
  <c r="L1297" i="1"/>
  <c r="R1297" i="1" s="1"/>
  <c r="T1297" i="1" s="1"/>
  <c r="M335" i="1"/>
  <c r="U335" i="1" s="1"/>
  <c r="W335" i="1" s="1"/>
  <c r="N1297" i="1"/>
  <c r="X1297" i="1" s="1"/>
  <c r="Z1297" i="1" s="1"/>
  <c r="N149" i="1"/>
  <c r="X149" i="1" s="1"/>
  <c r="Z149" i="1" s="1"/>
  <c r="H94" i="1"/>
  <c r="N94" i="1" s="1"/>
  <c r="X94" i="1" s="1"/>
  <c r="Z94" i="1" s="1"/>
  <c r="L358" i="1"/>
  <c r="R358" i="1" s="1"/>
  <c r="T358" i="1" s="1"/>
  <c r="F335" i="1"/>
  <c r="L335" i="1" s="1"/>
  <c r="R335" i="1" s="1"/>
  <c r="T335" i="1" s="1"/>
  <c r="H1592" i="1" l="1"/>
  <c r="N1592" i="1" s="1"/>
  <c r="X1592" i="1" s="1"/>
  <c r="Z1592" i="1" s="1"/>
  <c r="M524" i="1"/>
  <c r="U524" i="1" s="1"/>
  <c r="W524" i="1" s="1"/>
  <c r="G1592" i="1"/>
  <c r="M1592" i="1" s="1"/>
  <c r="U1592" i="1" s="1"/>
  <c r="W1592" i="1" s="1"/>
  <c r="L1213" i="1"/>
  <c r="R1213" i="1" s="1"/>
  <c r="T1213" i="1" s="1"/>
  <c r="F1592" i="1"/>
  <c r="L1592" i="1" s="1"/>
  <c r="R1592" i="1" s="1"/>
  <c r="T1592" i="1" s="1"/>
</calcChain>
</file>

<file path=xl/sharedStrings.xml><?xml version="1.0" encoding="utf-8"?>
<sst xmlns="http://schemas.openxmlformats.org/spreadsheetml/2006/main" count="4928" uniqueCount="1032">
  <si>
    <t>ПРИЛОЖЕНИЕ 1</t>
  </si>
  <si>
    <t>к решению</t>
  </si>
  <si>
    <t>Пермской городской Думы</t>
  </si>
  <si>
    <t>от 17.12.2024 № 218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</si>
  <si>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 на 2025 год и на плановый период 2026 и 2027 годов</t>
  </si>
  <si>
    <t>тыс.руб.</t>
  </si>
  <si>
    <t>Целевая статья</t>
  </si>
  <si>
    <t>Вид расходов</t>
  </si>
  <si>
    <t>Раздел</t>
  </si>
  <si>
    <t>Подраздел</t>
  </si>
  <si>
    <t>Наименование расходов</t>
  </si>
  <si>
    <t>2025 год</t>
  </si>
  <si>
    <t>2026 год</t>
  </si>
  <si>
    <t>2027 год</t>
  </si>
  <si>
    <t>Поправки ко 2 чтению</t>
  </si>
  <si>
    <t>Изменения</t>
  </si>
  <si>
    <t>формулы</t>
  </si>
  <si>
    <t>№ поправки</t>
  </si>
  <si>
    <t>0100000000</t>
  </si>
  <si>
    <t>Муниципальная программа "Общественное согласие"</t>
  </si>
  <si>
    <t>0130000000</t>
  </si>
  <si>
    <t>Муниципальные проекты</t>
  </si>
  <si>
    <t>0130100000</t>
  </si>
  <si>
    <t>Муниципальный проект "Строительство зданий для размещения общественных центров"</t>
  </si>
  <si>
    <t>0130141040</t>
  </si>
  <si>
    <t>Строительство нежилого здания под размещение общественного центра по адресу: г. Пермь, Кировский район, ул. Батумская</t>
  </si>
  <si>
    <t>400</t>
  </si>
  <si>
    <t>Капитальные вложения в объекты государственной (муниципальной) собственности</t>
  </si>
  <si>
    <t>01</t>
  </si>
  <si>
    <t>13</t>
  </si>
  <si>
    <t>Другие общегосударственные вопросы</t>
  </si>
  <si>
    <t>0130141720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</si>
  <si>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</si>
  <si>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0130141730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</si>
  <si>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</si>
  <si>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0130141740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</si>
  <si>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</si>
  <si>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0130141750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</si>
  <si>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</si>
  <si>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0130200000</t>
  </si>
  <si>
    <t>Муниципальный проект "Поддержка СО НКО в реализации социальных проектов и проектов инициативного бюджетирования"</t>
  </si>
  <si>
    <t>0130223100</t>
  </si>
  <si>
    <t>Проведение мероприятий в рамках реализации проектов инициативного бюджетирования в городе Перми</t>
  </si>
  <si>
    <t>800</t>
  </si>
  <si>
    <t>Иные бюджетные ассигнования</t>
  </si>
  <si>
    <t>0130223180</t>
  </si>
  <si>
    <t>Проведение мероприятий в рамках реализации инициативных проектов на территории города Перми</t>
  </si>
  <si>
    <t>0130271250</t>
  </si>
  <si>
    <t>Субсидии некоммерческим организациям на реализацию мероприятий ежегодного городского конкурса социально значимых проектов</t>
  </si>
  <si>
    <t>600</t>
  </si>
  <si>
    <t>Предоставление субсидий бюджетным, автономным учреждениям и иным некоммерческим организациям</t>
  </si>
  <si>
    <t>0140000000</t>
  </si>
  <si>
    <t>Комплексы процессных мероприятий</t>
  </si>
  <si>
    <t>0140100000</t>
  </si>
  <si>
    <t>Комплекс процессных мероприятий "Формирование благоприятных условий для поддержки социально ориентированных некоммерческих организаций"</t>
  </si>
  <si>
    <t>0140121310</t>
  </si>
  <si>
    <t>Содержание имущества и обеспечение деятельности общественных центров</t>
  </si>
  <si>
    <t>200</t>
  </si>
  <si>
    <t>Закупка товаров, работ и услуг для обеспечения государственных (муниципальных) нужд</t>
  </si>
  <si>
    <t>0140122220</t>
  </si>
  <si>
    <t>Мероприятия в сфере укрепления межнационального и межконфессионального согласия в городе Перми</t>
  </si>
  <si>
    <t>08</t>
  </si>
  <si>
    <t>Культура</t>
  </si>
  <si>
    <t>07</t>
  </si>
  <si>
    <t>Молодежная политика</t>
  </si>
  <si>
    <t>09</t>
  </si>
  <si>
    <t>Другие вопросы в области образования</t>
  </si>
  <si>
    <t>0140171130</t>
  </si>
  <si>
    <t>Субсидии на осуществление деятельности территориальных общественных самоуправлений</t>
  </si>
  <si>
    <t>0140171140</t>
  </si>
  <si>
    <t>Субсидии Пермской городской общественной организации ветеранов (пенсионеров) войны, труда, Вооруженных Сил и правоохранительных органов</t>
  </si>
  <si>
    <t>0140171141</t>
  </si>
  <si>
    <t>Субсидии Общественной организации ветеранов (пенсионеров) войны, труда, Вооруженных сил и правоохранительных органов Ленинского района г. Перми</t>
  </si>
  <si>
    <t>0140171142</t>
  </si>
  <si>
    <t>Субсидии Общественной организации ветеранов (пенсионеров) войны, труда, Вооруженных сил и правоохранительных органов Свердловского района г. Перми</t>
  </si>
  <si>
    <t>0140171143</t>
  </si>
  <si>
    <t>Субсидии Общественной организации ветеранов (пенсионеров) войны, труда, Вооруженных сил и правоохранительных органов Мотовилихинского района г. Перми</t>
  </si>
  <si>
    <t>0140171144</t>
  </si>
  <si>
    <t>Субсидии Общественной организации ветеранов (пенсионеров) войны, труда, Вооруженных сил и правоохранительных органов Дзержинского г. Перми</t>
  </si>
  <si>
    <t>0140171145</t>
  </si>
  <si>
    <t>Субсидии Общественной организации ветеранов (пенсионеров) войны, труда, Вооруженных сил и правоохранительных органов Индустриального района г. Перми</t>
  </si>
  <si>
    <t>0140171146</t>
  </si>
  <si>
    <t>Субсидии Общественной организации ветеранов войны, труда, вооруженных сил и правоохранительных органов Кировского района г. Перми</t>
  </si>
  <si>
    <t>0140171147</t>
  </si>
  <si>
    <t>Субсидии Общественной организации ветеранов (пенсионеров) войны, труда, Вооруженных сил и правоохранительных органов Орджоникидзевского района г. Перми</t>
  </si>
  <si>
    <t>0140171148</t>
  </si>
  <si>
    <t>Субсидии Общественной организации ветеранов (пенсионеров) войны, труда, вооруженных сил и правоохранительных органов администрации п. Новые Ляды г. Перми</t>
  </si>
  <si>
    <t>0140171300</t>
  </si>
  <si>
    <t>Субсидии некоммерческим организациям, общественным объединениям (за исключением политических партий) на реализацию мероприятий в сфере общественных отношений</t>
  </si>
  <si>
    <t>87а</t>
  </si>
  <si>
    <t>0200000000</t>
  </si>
  <si>
    <t>Муниципальная программа "Безопасный город"</t>
  </si>
  <si>
    <t>0230000000</t>
  </si>
  <si>
    <t>0230100000</t>
  </si>
  <si>
    <t>Муниципальный проект "Строительство пожарных водоемов и резервуаров"</t>
  </si>
  <si>
    <t>0230141630</t>
  </si>
  <si>
    <t>Строительство пожарного резервуара в микрорайоне Социалистический Орджоникидзевского района города Перми</t>
  </si>
  <si>
    <t>03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</si>
  <si>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</si>
  <si>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</si>
  <si>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0230141650</t>
  </si>
  <si>
    <t>Строительство пожарного резервуара в микрорайоне Новобродовский Свердловского района города Перми</t>
  </si>
  <si>
    <t>0230141890</t>
  </si>
  <si>
    <t>Строительство пожарного резервуара в микрорайоне Пихтовая стрелка Мотовилихинского района города Перми</t>
  </si>
  <si>
    <t>0230141900</t>
  </si>
  <si>
    <t>Строительство пожарного резервуара в микрорайоне Акуловский по ул. Красноборская Дзержинского района города Перми</t>
  </si>
  <si>
    <t>0230141920</t>
  </si>
  <si>
    <t>Строительство пожарного резервуара в микрорайоне Верхняя Васильевка Орджоникидзевского района города Перми</t>
  </si>
  <si>
    <t>0230141930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</si>
  <si>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</si>
  <si>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0230141940</t>
  </si>
  <si>
    <t>Строительство пожарного резервуара в микрорайоне Свободный Орджоникидзевского района города Перми</t>
  </si>
  <si>
    <t>0230141960</t>
  </si>
  <si>
    <t>Строительство пожарного резервуара в микрорайоне Нижняя Васильевка Орджоникидзевского района города Перми</t>
  </si>
  <si>
    <t>0230143170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</si>
  <si>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</si>
  <si>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0230143180</t>
  </si>
  <si>
    <t>Строительство пожарного резервуара по ул. Борцов Революции Ленинского района города Перми</t>
  </si>
  <si>
    <t>0230143190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</si>
  <si>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</si>
  <si>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0230143210</t>
  </si>
  <si>
    <t>Строительство пожарного резервуара в д. Ласьвинские хутора Кировского района города Перми</t>
  </si>
  <si>
    <t>0230143600</t>
  </si>
  <si>
    <t>Строительство пожарного резервуара в микрорайоне Чапаевский Орджоникидзевского района города Перми</t>
  </si>
  <si>
    <t>0230143610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</si>
  <si>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</si>
  <si>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0230143620</t>
  </si>
  <si>
    <t>Строительство пожарного резервуара в микрорайоне Вышка-2 по ул. Омской Мотовилихинского района города Перми</t>
  </si>
  <si>
    <t>0230143630</t>
  </si>
  <si>
    <t>Строительство пожарного резервуара в микрорайоне Химики Орджоникидзевского района города Перми</t>
  </si>
  <si>
    <t>0230200000</t>
  </si>
  <si>
    <t>Муниципальный проект "Строительство (реконструкция) объектов в сфере общественной безопасности"</t>
  </si>
  <si>
    <t>0230241030</t>
  </si>
  <si>
    <t>Строительство противооползневого сооружения в районе жилых домов по ул. КИМ, 5, 7, ул. Ивановской, 19 и ул. Чехова, 2, 4, 6, 8, 10</t>
  </si>
  <si>
    <t>0240000000</t>
  </si>
  <si>
    <t>0240100000</t>
  </si>
  <si>
    <t>Комплекс процессных мероприятий "Организация и осуществление мероприятий по защите населения и территории городского округа от чрезвычайных ситуаций природного и техногенного характера, пожарной безопасности, обеспечению безопасности людей на водных объектах"</t>
  </si>
  <si>
    <t>0240100590</t>
  </si>
  <si>
    <t>Обеспечение деятельности (оказание услуг, выполнение работ) муниципальных учреждений (организаций)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</si>
  <si>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</si>
  <si>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</si>
  <si>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Гражданская оборона</t>
  </si>
  <si>
    <t>0240120000</t>
  </si>
  <si>
    <t>Приведение в нормативное состояние имущественного комплекса, расположенного по адресу: г. Пермь, Ленинский район, Верхне-Курьинское лесничество Закамского лесхоза, квартал № 42,43</t>
  </si>
  <si>
    <t>0240121000</t>
  </si>
  <si>
    <t>Мероприятия, направленные на обеспечение безопасности людей на водных объектах, охраны их жизни и здоровья</t>
  </si>
  <si>
    <t>0240121100</t>
  </si>
  <si>
    <t>Мероприятия по гражданской обороне, защите населения и территории города Перми от чрезвычайных ситуаций природного и техногенного характера</t>
  </si>
  <si>
    <t>0240121110</t>
  </si>
  <si>
    <t>Мероприятия, направленные на обеспечение первичных мер пожарной безопасности в границах города Перми</t>
  </si>
  <si>
    <t>0240121280</t>
  </si>
  <si>
    <t>Создание и содержание в целях гражданской обороны запасов материально-технических, продовольственных и иных средств</t>
  </si>
  <si>
    <t>0240172290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</si>
  <si>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</si>
  <si>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0240200000</t>
  </si>
  <si>
    <t>Комплекс процессных мероприятий "Организация и осуществление мероприятий по профилактике правонарушений на территории города Перми"</t>
  </si>
  <si>
    <t>0240221090</t>
  </si>
  <si>
    <t>Мероприятия, направленные на первичную профилактику потребления психоактивных веществ</t>
  </si>
  <si>
    <t>0240223550</t>
  </si>
  <si>
    <t>Профилактика правонарушений на территории города Перми</t>
  </si>
  <si>
    <t>14</t>
  </si>
  <si>
    <t>Другие вопросы в области национальной безопасности и правоохранительной деятельности</t>
  </si>
  <si>
    <t>02402SП020</t>
  </si>
  <si>
    <t>Выплата материального стимулирования народным дружинникам за участие в охране общественного порядка</t>
  </si>
  <si>
    <t>0240300000</t>
  </si>
  <si>
    <t>Комплекс процессных мероприятий "Обеспечение деятельности департамента общественной безопасности администрации города Перми"</t>
  </si>
  <si>
    <t>0240300110</t>
  </si>
  <si>
    <t>Содержание муниципальных органов города Перми</t>
  </si>
  <si>
    <t>0300000000</t>
  </si>
  <si>
    <t>Муниципальная программа "Культура и молодежная политика города Перми"</t>
  </si>
  <si>
    <t>0330000000</t>
  </si>
  <si>
    <t>0330100000</t>
  </si>
  <si>
    <t>Муниципальный проект "Капитальные вложения в объекты недвижимого имущества муниципальной собственности в сфере культуры и молодежной политики"</t>
  </si>
  <si>
    <t>0330141910</t>
  </si>
  <si>
    <t>Реконструкция здания МАУ "Дворец молодежи" г. Перми</t>
  </si>
  <si>
    <t>0330141980</t>
  </si>
  <si>
    <t>Приобретение в собственность муниципального образования город Пермь нежилого здания</t>
  </si>
  <si>
    <t>0340000000</t>
  </si>
  <si>
    <t>0340100000</t>
  </si>
  <si>
    <t>Комплекс процессных мероприятий "Городские культурно-зрелищные мероприятия"</t>
  </si>
  <si>
    <t>0340100590</t>
  </si>
  <si>
    <t>0340121980</t>
  </si>
  <si>
    <t>Культурно-зрелищные мероприятия на территории города Перми</t>
  </si>
  <si>
    <t>300</t>
  </si>
  <si>
    <t>Социальное обеспечение и иные выплаты населению</t>
  </si>
  <si>
    <t>034012К030</t>
  </si>
  <si>
    <t>Организация и проведение мероприятий в сфере культуры на территории Пермского края</t>
  </si>
  <si>
    <t>0340200000</t>
  </si>
  <si>
    <t>Комплекс процессных мероприятий "Создание условий для осуществления гражданами прав в сфере культуры"</t>
  </si>
  <si>
    <t>0340200590</t>
  </si>
  <si>
    <t>0340200870</t>
  </si>
  <si>
    <t>Создание концертных и театральных постановок, организация и обеспечение участия в творческих проектах</t>
  </si>
  <si>
    <t>0340201060</t>
  </si>
  <si>
    <t>Повышение фонда оплаты труда</t>
  </si>
  <si>
    <t>0340223620</t>
  </si>
  <si>
    <t>Оказание услуг библиотечного обслуживания</t>
  </si>
  <si>
    <t>0340223830</t>
  </si>
  <si>
    <t>Оказание услуг по изучению, сохранению, использованию и популяризации объектов культурного наследия, объектов монументального искусства</t>
  </si>
  <si>
    <t>0340300000</t>
  </si>
  <si>
    <t>Комплекс процессных мероприятий "Обеспечение качественно нового уровня развития инфраструктуры"</t>
  </si>
  <si>
    <t>0340300750</t>
  </si>
  <si>
    <t>Сохранение историко-культурного наследия</t>
  </si>
  <si>
    <t>0340301070</t>
  </si>
  <si>
    <t>Взносы на капитальный ремонт общего имущества в многоквартирных домах</t>
  </si>
  <si>
    <t>Дополнительное образование детей</t>
  </si>
  <si>
    <t>0340323560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</si>
  <si>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</si>
  <si>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0340400000</t>
  </si>
  <si>
    <t>Комплекс процессных мероприятий "Одаренные дети города Перми"</t>
  </si>
  <si>
    <t>0340400590</t>
  </si>
  <si>
    <t>0340400680</t>
  </si>
  <si>
    <t>Мероприятия в сфере дополнительного образования детей в области искусств</t>
  </si>
  <si>
    <t>0340401060</t>
  </si>
  <si>
    <t>0340482020</t>
  </si>
  <si>
    <t>Предоставление мер социальной поддержки руководителям и педагогическим работникам муниципальных образовательных учреждений города Перми</t>
  </si>
  <si>
    <t>Социальное обеспечение населения</t>
  </si>
  <si>
    <t>0340482030</t>
  </si>
  <si>
    <t>Выплата стипендий одаренным детям, обучающимся в образовательных учреждениях дополнительного образования детей в сфере культуры города Перми</t>
  </si>
  <si>
    <t>0340500000</t>
  </si>
  <si>
    <t>Комплекс процессных мероприятий "Создание условий для эффективной самореализации молодежи города Перми"</t>
  </si>
  <si>
    <t>0340500590</t>
  </si>
  <si>
    <t>0340500740</t>
  </si>
  <si>
    <t>Организация занятости молодежи</t>
  </si>
  <si>
    <t>0340501060</t>
  </si>
  <si>
    <t>0340523140</t>
  </si>
  <si>
    <t>Поддержка инициативной и талантливой молодежи</t>
  </si>
  <si>
    <t>0340570040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</si>
  <si>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</si>
  <si>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0340570070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</si>
  <si>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</si>
  <si>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0340600000</t>
  </si>
  <si>
    <t>Комплекс процессных мероприятий "Обеспечение деятельности департамента культуры и молодежной политики администрации города Перми"</t>
  </si>
  <si>
    <t>0340600110</t>
  </si>
  <si>
    <t>04</t>
  </si>
  <si>
    <t>Другие вопросы в области культуры, кинематографии</t>
  </si>
  <si>
    <t>0340600590</t>
  </si>
  <si>
    <t>0400000000</t>
  </si>
  <si>
    <t>Муниципальная программа "Управление муниципальным имуществом города Перми"</t>
  </si>
  <si>
    <t>0440000000</t>
  </si>
  <si>
    <t>0440100000</t>
  </si>
  <si>
    <t>Комплекс процессных мероприятий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</si>
  <si>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0440121540</t>
  </si>
  <si>
    <t>Мероприятия в сфере имущественных отношений</t>
  </si>
  <si>
    <t>0440121590</t>
  </si>
  <si>
    <t>Содержание и обслуживание нежилого муниципального фонда</t>
  </si>
  <si>
    <t>0440122150</t>
  </si>
  <si>
    <t>Приведение в нормативное состояние объектов нежилого муниципального фонда</t>
  </si>
  <si>
    <t>0440200000</t>
  </si>
  <si>
    <t>Комплекс процессных мероприятий "Обеспечение деятельности департамента имущественных отношений администрации города Перми и подведомственного ему учреждения"</t>
  </si>
  <si>
    <t>0440200110</t>
  </si>
  <si>
    <t>0440200590</t>
  </si>
  <si>
    <t>0500000000</t>
  </si>
  <si>
    <t>Муниципальная программа "Развитие физической культуры и спорта города Перми"</t>
  </si>
  <si>
    <t>0520000000</t>
  </si>
  <si>
    <t>Муниципальные проекты в рамках региональных проектов</t>
  </si>
  <si>
    <t>0520100000</t>
  </si>
  <si>
    <t>Муниципальный проект "Развитие инфраструктуры для занятий физической культурой и спортом"</t>
  </si>
  <si>
    <t>05201SФ250</t>
  </si>
  <si>
    <t>Развитие лыжно-биатлонных и трамплинных комплексов в муниципальных образованиях Пермского края</t>
  </si>
  <si>
    <t>11</t>
  </si>
  <si>
    <t>Спорт высших достижений</t>
  </si>
  <si>
    <t>05201SФ350</t>
  </si>
  <si>
    <t>Капитальный ремонт объектов спортивной инфраструктуры муниципального значения</t>
  </si>
  <si>
    <t>69а</t>
  </si>
  <si>
    <t>0530000000</t>
  </si>
  <si>
    <t>0530100000</t>
  </si>
  <si>
    <t>Муниципальный проект "Капитальные вложения в объекты недвижимого имущества муниципальной собственности в сфере физической культуры и массового спорта"</t>
  </si>
  <si>
    <t>0530141300</t>
  </si>
  <si>
    <t>Реконструкция ледовой арены МАУ ДО "ДЮЦ "Здоровье"</t>
  </si>
  <si>
    <t>0530141880</t>
  </si>
  <si>
    <t>Строительство плавательного бассейна по адресу: ул. Гайвинская, 50</t>
  </si>
  <si>
    <t>0530141950</t>
  </si>
  <si>
    <t>Строительство спортивной трассы для лыжероллеров по адресу: г. Пермь, ул. Агрономическая, 23</t>
  </si>
  <si>
    <t>05301SФ280</t>
  </si>
  <si>
    <t>Реконструкция физкультурно-оздоровительного комплекса по адресу: г. Пермь, ул. Рабочая, 9</t>
  </si>
  <si>
    <t>0540000000</t>
  </si>
  <si>
    <t>0540100000</t>
  </si>
  <si>
    <t>Комплекс процессных мероприятий "Совершенствование спортивной инфраструктуры и материально-технической базы для занятий физической культурой и массовым спортом"</t>
  </si>
  <si>
    <t>0540101070</t>
  </si>
  <si>
    <t>Физическая культура</t>
  </si>
  <si>
    <t>0540121130</t>
  </si>
  <si>
    <t>Ремонт и приведение в нормативное состояние муниципальных учреждений системы физической культуры и спорта</t>
  </si>
  <si>
    <t>0540123210</t>
  </si>
  <si>
    <t>Устройство муниципальных плоскостных спортивных сооружений с оснащением их спортивным инвентарем</t>
  </si>
  <si>
    <t>0540123770</t>
  </si>
  <si>
    <t>Оснащение объектов муниципальных учреждений системы физической культуры и спорта</t>
  </si>
  <si>
    <t>054012Ф430</t>
  </si>
  <si>
    <t>Реализация мероприятий по развитию спортивного кластера "Молот"</t>
  </si>
  <si>
    <t>0540200000</t>
  </si>
  <si>
    <t>Комплекс процессных мероприятий "Организация и проведение физкультурных мероприятий, спортивно-массовой работы"</t>
  </si>
  <si>
    <t>0540200590</t>
  </si>
  <si>
    <t>0540201060</t>
  </si>
  <si>
    <t>0540223350</t>
  </si>
  <si>
    <t>Организация и проведение официальных физкультурно-оздоровительных и спортивных мероприятий Пермского городского округа</t>
  </si>
  <si>
    <t>02</t>
  </si>
  <si>
    <t>Массовый спорт</t>
  </si>
  <si>
    <t>0540270100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</si>
  <si>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</si>
  <si>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0540271110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</si>
  <si>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</si>
  <si>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0540271200</t>
  </si>
  <si>
    <t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</si>
  <si>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0540300000</t>
  </si>
  <si>
    <t>Комплекс процессных мероприятий "Реализация дополнительных общеобразовательных программ"</t>
  </si>
  <si>
    <t>0540300590</t>
  </si>
  <si>
    <t>0540300620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</si>
  <si>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</si>
  <si>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0540301060</t>
  </si>
  <si>
    <t>0540381110</t>
  </si>
  <si>
    <t>Присуждение стипендии Главы города Перми-главы администрации города Перми "Спортивные надежды"</t>
  </si>
  <si>
    <t>0540382020</t>
  </si>
  <si>
    <t>0540400000</t>
  </si>
  <si>
    <t>Комплекс процессных мероприятий "Обеспечение деятельности комитета по физической культуре и спорту администрации города Перми"</t>
  </si>
  <si>
    <t>0540400110</t>
  </si>
  <si>
    <t>05</t>
  </si>
  <si>
    <t>Другие вопросы в области физической культуры и спорта</t>
  </si>
  <si>
    <t>0540400590</t>
  </si>
  <si>
    <t>0600000000</t>
  </si>
  <si>
    <t>Муниципальная программа "Социальная поддержка и обеспечение семейного благополучия населения города Перми"</t>
  </si>
  <si>
    <t>0640000000</t>
  </si>
  <si>
    <t>0640100000</t>
  </si>
  <si>
    <t>Комплекс процессных мероприятий "Оказание дополнительных мер социальной помощи и поддержки, содействие в получении социальных услуг отдельным категориям граждан"</t>
  </si>
  <si>
    <t>0640181000</t>
  </si>
  <si>
    <t>Предоставление дополнительных мер социальной поддержки в виде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</si>
  <si>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06</t>
  </si>
  <si>
    <t>Другие вопросы в области социальной политики</t>
  </si>
  <si>
    <t>0640181010</t>
  </si>
  <si>
    <t>Предоставление дополнительных мер социальной поддержки в виде ежемесячных денежных муниципальных выплат студентам и учащимся города Перми</t>
  </si>
  <si>
    <t>0640181020</t>
  </si>
  <si>
    <t>Дополнительные меры социальной поддержки отдельных категорий жителей города Перми</t>
  </si>
  <si>
    <t>0640181040</t>
  </si>
  <si>
    <t>Ежегодная премия города Перми "Преодоление"</t>
  </si>
  <si>
    <t>0640181060</t>
  </si>
  <si>
    <t>Предоставление многодетным семьям единовременной денежной выплаты взамен предоставления земельного участка в собственность</t>
  </si>
  <si>
    <t>0640181120</t>
  </si>
  <si>
    <t>Предоставление дополнительной меры социальной поддержки в случае рождения троих или более детей одновременно</t>
  </si>
  <si>
    <t>0640200000</t>
  </si>
  <si>
    <t>Комплекс процессных мероприятий "Повышение социального благополучия отдельных категорий жителей города Перми"</t>
  </si>
  <si>
    <t>0640221010</t>
  </si>
  <si>
    <t>Проведение мероприятий в сфере социальной политики</t>
  </si>
  <si>
    <t>0640221050</t>
  </si>
  <si>
    <t>Проведение мероприятий в сфере социальной политики, развития человеческого потенциала</t>
  </si>
  <si>
    <t>0640223570</t>
  </si>
  <si>
    <t>Оборудование объектов городской инфраструктуры средствами беспрепятственного доступа</t>
  </si>
  <si>
    <t>Общее образование</t>
  </si>
  <si>
    <t>0640300000</t>
  </si>
  <si>
    <t>Комплекс процессных мероприятий "Организация оздоровления и отдыха детей города Перми"</t>
  </si>
  <si>
    <t>0640300590</t>
  </si>
  <si>
    <t>0640301060</t>
  </si>
  <si>
    <t>0640321080</t>
  </si>
  <si>
    <t>Организация отдыха несовершеннолетних, состоящих на учете в территориальных отделах полиции города Перми</t>
  </si>
  <si>
    <t>0640323630</t>
  </si>
  <si>
    <t>Администрирование отдыха детей в каникулярное время</t>
  </si>
  <si>
    <t>064032С140</t>
  </si>
  <si>
    <t>Обеспечение отдыха и оздоровления детей</t>
  </si>
  <si>
    <t>0640370020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</si>
  <si>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</si>
  <si>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0640371310</t>
  </si>
  <si>
    <t>Увеличение финансового обеспечения переданных государственных полномочий по организации и обеспечению отдыха детей и их оздоровления</t>
  </si>
  <si>
    <t>0640400000</t>
  </si>
  <si>
    <t>Комплекс процессных мероприятий "Обеспечение деятельности департамента социальной политики администрации города Перми и реализация мероприятий в сфере защиты прав несовершеннолетних"</t>
  </si>
  <si>
    <t>0640400110</t>
  </si>
  <si>
    <t>064042С150</t>
  </si>
  <si>
    <t>Образование комиссий по делам несовершеннолетних и защите их прав и организация их деятельности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</si>
  <si>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</si>
  <si>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0700000000</t>
  </si>
  <si>
    <t>Муниципальная программа "Доступное и качественное образование"</t>
  </si>
  <si>
    <t>0710000000</t>
  </si>
  <si>
    <t>Муниципальные проекты в рамках национальных проектов</t>
  </si>
  <si>
    <t>071EВ00000</t>
  </si>
  <si>
    <t>Муниципальный проект "Патриотическое воспитание граждан Российской Федерации"</t>
  </si>
  <si>
    <t>071EВ51790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</si>
  <si>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</si>
  <si>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0720000000</t>
  </si>
  <si>
    <t>0720100000</t>
  </si>
  <si>
    <t>Муниципальный проект "Развитие инфраструктуры в сфере образования"</t>
  </si>
  <si>
    <t>0720141660</t>
  </si>
  <si>
    <t>Строительство здания общеобразовательного учреждения по адресу: г. Пермь, ул. Ветлужская</t>
  </si>
  <si>
    <t>0720141680</t>
  </si>
  <si>
    <t>Строительство нового корпуса МАОУ "Инженерная школа" г. Перми по ул. Академика Веденеева</t>
  </si>
  <si>
    <t>0720141970</t>
  </si>
  <si>
    <t>Строительство здания общеобразовательного учреждения в Ленинском районе города Перми</t>
  </si>
  <si>
    <t>0720142550</t>
  </si>
  <si>
    <t>Строительство здания общеобразовательного учреждения в Индустриальном районе города Перми</t>
  </si>
  <si>
    <t>0720143360</t>
  </si>
  <si>
    <t>Реконструкция здания по ул. Уральской, 110 для размещения общеобразовательной организации г. Перми</t>
  </si>
  <si>
    <t>07201SН070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</si>
  <si>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</si>
  <si>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0730000000</t>
  </si>
  <si>
    <t>0730100000</t>
  </si>
  <si>
    <t>Муниципальный проект "Капитальные вложения в объекты недвижимого имущества муниципальной собственности в сфере образования"</t>
  </si>
  <si>
    <t>0730141160</t>
  </si>
  <si>
    <t>Реконструкция здания под размещение общеобразовательной организации по ул. Целинной, 15</t>
  </si>
  <si>
    <t>0730142640</t>
  </si>
  <si>
    <t>Строительство спортивного зала МАОУ "СОШ № 79" г. Перми</t>
  </si>
  <si>
    <t>0730143510</t>
  </si>
  <si>
    <t>Строительство спортивного зала МАОУ "СОШ № 81" г. Перми</t>
  </si>
  <si>
    <t>0730143520</t>
  </si>
  <si>
    <t>Строительство спортивного зала МАОУ "СОШ № 96" г. Перми</t>
  </si>
  <si>
    <t>0740000000</t>
  </si>
  <si>
    <t>0740100000</t>
  </si>
  <si>
    <t>Комплекс процессных мероприятий "Обеспечение доступного и качественного дошкольного, общего образования"</t>
  </si>
  <si>
    <t>0740100590</t>
  </si>
  <si>
    <t>Дошкольное образование</t>
  </si>
  <si>
    <t>0740100690</t>
  </si>
  <si>
    <t>Организация подвоза учащихся, проживающих в отдаленных жилых районах</t>
  </si>
  <si>
    <t>0740100700</t>
  </si>
  <si>
    <t>Предоставление бесплатного питания учащимся кадетской школы города Перми</t>
  </si>
  <si>
    <t>0740100710</t>
  </si>
  <si>
    <t>Предоставление бесплатного питания отдельным категориям учащихся в муниципальных общеобразовательных учреждениях города Перми</t>
  </si>
  <si>
    <t>0740101160</t>
  </si>
  <si>
    <t>Предоставление бесплатного питания обучающимся с ограниченными возможностями здоровья в муниципальных общеобразовательных учреждениях города Перми</t>
  </si>
  <si>
    <t>074012Н020</t>
  </si>
  <si>
    <t>Единая субвенция на выполнение отдельных государственных полномочий в сфере образования</t>
  </si>
  <si>
    <t>Охрана семьи и детства</t>
  </si>
  <si>
    <t>074012С170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</si>
  <si>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</si>
  <si>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07401L3030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</si>
  <si>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</si>
  <si>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07401L3040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</si>
  <si>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</si>
  <si>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07401SН040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</si>
  <si>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</si>
  <si>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0740200000</t>
  </si>
  <si>
    <t>Комплекс процессных мероприятий "Обеспечение доступного и качественного дополнительного образования"</t>
  </si>
  <si>
    <t>0740200590</t>
  </si>
  <si>
    <t>0740200900</t>
  </si>
  <si>
    <t>Создание условий для реализации программ дополнительного образования направлений IT-сферы</t>
  </si>
  <si>
    <t>0740201060</t>
  </si>
  <si>
    <t>0740282020</t>
  </si>
  <si>
    <t>0740300000</t>
  </si>
  <si>
    <t>Комплекс процессных мероприятий "Ресурсное обеспечение качественного функционирования системы образования города Перми"</t>
  </si>
  <si>
    <t>0740300590</t>
  </si>
  <si>
    <t>Профессиональная подготовка, переподготовка и повышение квалификации</t>
  </si>
  <si>
    <t>0740301060</t>
  </si>
  <si>
    <t>0740321190</t>
  </si>
  <si>
    <t>Организация и проведение мероприятий в сфере образования города Перми</t>
  </si>
  <si>
    <t>0740381030</t>
  </si>
  <si>
    <t>Присуждение премии Главы города Перми "Золотой резерв"</t>
  </si>
  <si>
    <t>0740382020</t>
  </si>
  <si>
    <t>0740400000</t>
  </si>
  <si>
    <t>Комплекс процессных мероприятий "Оказание услуг частными организациями, осуществляющими образовательную деятельность"</t>
  </si>
  <si>
    <t>074042Н020</t>
  </si>
  <si>
    <t>0740470030</t>
  </si>
  <si>
    <t>Субсидии частным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</si>
  <si>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0740470050</t>
  </si>
  <si>
    <t>Субсидии частным общеобразовательным организациям, осуществляющим на территории города Перми образовательную деятельность по имеющим государственную аккредитацию основным общеобразовательным программам</t>
  </si>
  <si>
    <t>0740471170</t>
  </si>
  <si>
    <t>Субсидии частным общеобразовательным организациям по предоставлению бесплатного питания отдельным категориям учащихся в частных общеобразовательных организациях</t>
  </si>
  <si>
    <t>0740471180</t>
  </si>
  <si>
    <t>Субсидии частным общеобразовательным организациям города Перми на предоставление бесплатного двухразового питания учащимся с ограниченными возможностями здоровья</t>
  </si>
  <si>
    <t>0740471390</t>
  </si>
  <si>
    <t>Субсидия частным организациям на реализацию дополнительных общеразвивающих программ</t>
  </si>
  <si>
    <t>0740500000</t>
  </si>
  <si>
    <t>Комплекс процессных мероприятий "Приведение имущественных комплексов муниципальных образовательных организаций города Перми в нормативное состояние"</t>
  </si>
  <si>
    <t>0740500610</t>
  </si>
  <si>
    <t>Устройство спортивных площадок в муниципальных образовательных организациях города Перми</t>
  </si>
  <si>
    <t>0740501070</t>
  </si>
  <si>
    <t>0740523470</t>
  </si>
  <si>
    <t>Приведение в нормативное состояние имущественных комплексов образовательных организаций</t>
  </si>
  <si>
    <t>074052Н420</t>
  </si>
  <si>
    <t>Оснащение муниципальных образовательных организаций оборудованием, средствами обучения и воспитания</t>
  </si>
  <si>
    <t>07405L7500</t>
  </si>
  <si>
    <t>Реализация мероприятий по модернизации школьных систем образования</t>
  </si>
  <si>
    <t>07405SP350</t>
  </si>
  <si>
    <t>Реализация мероприятий по направлению "Школьный двор"</t>
  </si>
  <si>
    <t>07405SН420</t>
  </si>
  <si>
    <t>0740600000</t>
  </si>
  <si>
    <t>Комплекс процессных мероприятий "Обеспечение деятельности департамента образования администрации города Перми"</t>
  </si>
  <si>
    <t>0740600110</t>
  </si>
  <si>
    <t>0740600590</t>
  </si>
  <si>
    <t>074062Н020</t>
  </si>
  <si>
    <t>0800000000</t>
  </si>
  <si>
    <t>Муниципальная программа "Градостроительная деятельность на территории города Перми"</t>
  </si>
  <si>
    <t>0840000000</t>
  </si>
  <si>
    <t>0840100000</t>
  </si>
  <si>
    <t>Комплекс процессных мероприятий "Формирование архитектурного облика города Перми и эстетических качеств застройки"</t>
  </si>
  <si>
    <t>0840122040</t>
  </si>
  <si>
    <t>Снос самовольных построек на территории города Перми, выявление и демонтаж вывесок, не соответствующих Правилам благоустройства города Перми</t>
  </si>
  <si>
    <t>12</t>
  </si>
  <si>
    <t>Другие вопросы в области национальной экономики</t>
  </si>
  <si>
    <t>0840122080</t>
  </si>
  <si>
    <t>Мероприятия в сфере градостроительства и архитектуры</t>
  </si>
  <si>
    <t>0840171730</t>
  </si>
  <si>
    <t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</si>
  <si>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0840200000</t>
  </si>
  <si>
    <t>Комплекс процессных мероприятий "Обеспечение деятельности департамента градостроительства и архитектуры администрации города Перми"</t>
  </si>
  <si>
    <t>0840200110</t>
  </si>
  <si>
    <t>0900000000</t>
  </si>
  <si>
    <t>Муниципальная программа "Экономическое развитие города Перми"</t>
  </si>
  <si>
    <t>0940000000</t>
  </si>
  <si>
    <t>0940100000</t>
  </si>
  <si>
    <t>Комплекс процессных мероприятий "Формирование благоприятной инвестиционной среды, развитие малого и среднего предпринимательства"</t>
  </si>
  <si>
    <t>0940100590</t>
  </si>
  <si>
    <t>0940121170</t>
  </si>
  <si>
    <t>Мероприятия в сфере экономического развития города Перми</t>
  </si>
  <si>
    <t>0940171320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</si>
  <si>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</si>
  <si>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0940200000</t>
  </si>
  <si>
    <t>Комплекс процессных мероприятий "Развитие потребительского рынка и туризма"</t>
  </si>
  <si>
    <t>0940221160</t>
  </si>
  <si>
    <t>Мероприятия по созданию условий для обеспечения жителей городского округа услугами связи, общественного питания, торговли и бытового обслуживания населения</t>
  </si>
  <si>
    <t>0940222240</t>
  </si>
  <si>
    <t>Мероприятия в сфере туризма</t>
  </si>
  <si>
    <t>0940300000</t>
  </si>
  <si>
    <t>Комплекс процессных мероприятий "Обеспечение деятельности департамента экономики и промышленной политики администрации города Перми"</t>
  </si>
  <si>
    <t>0940300110</t>
  </si>
  <si>
    <t>1000000000</t>
  </si>
  <si>
    <t>Муниципальная программа "Дорожная деятельность и благоустройство города Перми"</t>
  </si>
  <si>
    <t>1010000000</t>
  </si>
  <si>
    <t>101F200000</t>
  </si>
  <si>
    <t>Муниципальный проект "Формирование комфортной городской среды"</t>
  </si>
  <si>
    <t>101F255550</t>
  </si>
  <si>
    <t>Реализация программ формирования современной городской среды</t>
  </si>
  <si>
    <t>Благоустройство</t>
  </si>
  <si>
    <t>101R100000</t>
  </si>
  <si>
    <t>Муниципальный проект "Региональная и местная дорожная сеть"</t>
  </si>
  <si>
    <t>101R153940</t>
  </si>
  <si>
    <t>Приведение в нормативное состояние автомобильных дорог и искусственных дорожных сооружений в рамках реализации регионального проекта "Региональная и местная дорожная сеть"</t>
  </si>
  <si>
    <t>Дорожное хозяйство (дорожные фонды)</t>
  </si>
  <si>
    <t>101R1SД110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</si>
  <si>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</t>
  </si>
  <si>
    <t>1020000000</t>
  </si>
  <si>
    <t>1020100000</t>
  </si>
  <si>
    <t>Муниципальный проект "Местные дороги"</t>
  </si>
  <si>
    <t>10201SД110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</si>
  <si>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</si>
  <si>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1020200000</t>
  </si>
  <si>
    <t>Муниципальный проект "Комплексное благоустройство"</t>
  </si>
  <si>
    <t>1020223150</t>
  </si>
  <si>
    <t>Архитектурная подсветка зданий</t>
  </si>
  <si>
    <t>10202SЖ090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</si>
  <si>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</si>
  <si>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10202SЖ250</t>
  </si>
  <si>
    <t>Архитектурная подсветка фасадов административных, жилых объектов (зданий) в г. Перми</t>
  </si>
  <si>
    <t>10202SЖ410</t>
  </si>
  <si>
    <t>Развитие городского пространства</t>
  </si>
  <si>
    <t>1030000000</t>
  </si>
  <si>
    <t>1030100000</t>
  </si>
  <si>
    <t>Муниципальный проект "Строительство и реконструкция автомобильных дорог"</t>
  </si>
  <si>
    <t>103019Д010</t>
  </si>
  <si>
    <t>Реконструкция ул. Карпинского от ул. Архитектора Свиязева до ул. Космонавта Леонова</t>
  </si>
  <si>
    <t>103019Д011</t>
  </si>
  <si>
    <t>Строительство автомобильной дороги по ул. Агатовой</t>
  </si>
  <si>
    <t>77а</t>
  </si>
  <si>
    <t>103019Д012</t>
  </si>
  <si>
    <t>Строительство автомобильной дороги по ул. Углеуральской</t>
  </si>
  <si>
    <t>103019Д013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</si>
  <si>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</si>
  <si>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103019Д014</t>
  </si>
  <si>
    <t>Строительство очистных сооружений и водоотвода ливневых стоков по ул. Куйбышева, 1 от ул. Петропавловской до выпуска</t>
  </si>
  <si>
    <t>103019Д015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</si>
  <si>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</si>
  <si>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103019Д016</t>
  </si>
  <si>
    <t>Строительство проезда на участке от ул. Уральской до ул. Степана Разина</t>
  </si>
  <si>
    <t>103019Д017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</si>
  <si>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</si>
  <si>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103019Д018</t>
  </si>
  <si>
    <t>Реконструкция ул. Героев Хасана от ул. Хлебозаводская до ул. Василия Васильева</t>
  </si>
  <si>
    <t>103019Д019</t>
  </si>
  <si>
    <t>Изъятие земельных участков и объектов недвижимости, имущества в целях строительства (реконструкции) дорожных объектов</t>
  </si>
  <si>
    <t>103019Д021</t>
  </si>
  <si>
    <t>Строительство проезда от автомобильной дороги по ул. Советской до объекта регионального значения "Культурно-рекреационное пространство"</t>
  </si>
  <si>
    <t>1030200000</t>
  </si>
  <si>
    <t>Муниципальный проект "Обустройство сетей наружного освещения"</t>
  </si>
  <si>
    <t>103029Д020</t>
  </si>
  <si>
    <t>Обустройство сетей наружного освещения</t>
  </si>
  <si>
    <t>1030300000</t>
  </si>
  <si>
    <t>Муниципальный проект "Обустройство объектов озеленения общего пользования"</t>
  </si>
  <si>
    <t>1030323050</t>
  </si>
  <si>
    <t>Обустройство объектов озеленения общего пользования и элементов благоустройства</t>
  </si>
  <si>
    <t>22,82,</t>
  </si>
  <si>
    <t>1030400000</t>
  </si>
  <si>
    <t>Муниципальный проект "Строительство и реконструкция мест погребения"</t>
  </si>
  <si>
    <t>1030441120</t>
  </si>
  <si>
    <t>Строительство крематория на кладбище "Восточное" города Перми</t>
  </si>
  <si>
    <t>1040000000</t>
  </si>
  <si>
    <t>1040100000</t>
  </si>
  <si>
    <t>Комплекс процессных мероприятий "Приведение в нормативное состояние автомобильных дорог"</t>
  </si>
  <si>
    <t>104019Д030</t>
  </si>
  <si>
    <t>Капитальный ремонт автомобильных дорог и искусственных дорожных сооружений</t>
  </si>
  <si>
    <t>104019Д040</t>
  </si>
  <si>
    <t>Содержание, ремонт автомобильных дорог и искусственных дорожных сооружений</t>
  </si>
  <si>
    <t>104019Д050</t>
  </si>
  <si>
    <t>Ремонт тротуаров, пешеходных дорожек и газонов вдоль тротуаров, пешеходных дорожек</t>
  </si>
  <si>
    <t>104019Д060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</si>
  <si>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</si>
  <si>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104019Д070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</si>
  <si>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</si>
  <si>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104019Д410</t>
  </si>
  <si>
    <t>Реализация мер по обеспечению транспортной безопасности искусственных дорожных сооружений</t>
  </si>
  <si>
    <t>104019Д610</t>
  </si>
  <si>
    <t>1040200000</t>
  </si>
  <si>
    <t>Комплекс процессных мероприятий "Обеспечение содержания, текущего и капитального ремонта сетей наружного освещения"</t>
  </si>
  <si>
    <t>104029Д080</t>
  </si>
  <si>
    <t>Ремонт сетей наружного освещения</t>
  </si>
  <si>
    <t>104029Д090</t>
  </si>
  <si>
    <t>Содержание сетей наружного освещения на автомобильных дорогах города Перми</t>
  </si>
  <si>
    <t>104029Д100</t>
  </si>
  <si>
    <t>Содержание и ремонт сетей наружного освещения</t>
  </si>
  <si>
    <t>104029Д620</t>
  </si>
  <si>
    <t>1040300000</t>
  </si>
  <si>
    <t>Комплекс процессных мероприятий "Организация благоустройства территории города Перми"</t>
  </si>
  <si>
    <t>1040321450</t>
  </si>
  <si>
    <t>Содержание и ремонт объектов и элементов благоустройства</t>
  </si>
  <si>
    <t>1040321510</t>
  </si>
  <si>
    <t>Содержание земель, не принадлежащих физическим и (или) юридическим лицам, уборка водоохранных зон</t>
  </si>
  <si>
    <t>1040321750</t>
  </si>
  <si>
    <t>Содержание и ремонт пешеходных мостиков, лестниц на территориях общего пользования города Перми</t>
  </si>
  <si>
    <t>1040321820</t>
  </si>
  <si>
    <t>Мероприятия по демонтажу самовольно установленных и незаконно размещенных движимых объектов</t>
  </si>
  <si>
    <t>1040323290</t>
  </si>
  <si>
    <t>Обустройство организованных мест отдыха у воды на территории города Перми</t>
  </si>
  <si>
    <t>1040323360</t>
  </si>
  <si>
    <t>Капитальный ремонт объектов и элементов благоустройства</t>
  </si>
  <si>
    <t>1040323410</t>
  </si>
  <si>
    <t>Содержание и ремонт гидротехнических сооружений</t>
  </si>
  <si>
    <t>Водное хозяйство</t>
  </si>
  <si>
    <t>1040323670</t>
  </si>
  <si>
    <t>Реализация мероприятий по перемещению и хранению средств индивидуальной мобильности, размещенных с нарушением требований правил благоустройства</t>
  </si>
  <si>
    <t>1040323750</t>
  </si>
  <si>
    <t>Благоустройство территорий для обеспечения доступа к земельным участкам, предоставленным отдельным категориям граждан</t>
  </si>
  <si>
    <t>1040323920</t>
  </si>
  <si>
    <t>Капитальный ремонт берегоукрепительных сооружений</t>
  </si>
  <si>
    <t>104039Д120</t>
  </si>
  <si>
    <t>Благоустройство территорий индивидуальной жилой застройки в городе Перми</t>
  </si>
  <si>
    <t>1040400000</t>
  </si>
  <si>
    <t>Комплекс процессных мероприятий "Организация ритуальных услуг и содержание мест погребения"</t>
  </si>
  <si>
    <t>1040400590</t>
  </si>
  <si>
    <t>1040421930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</si>
  <si>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</si>
  <si>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1040421940</t>
  </si>
  <si>
    <t>Приведение в нормативное состояние мест погребения</t>
  </si>
  <si>
    <t>1040423680</t>
  </si>
  <si>
    <t>Проектирование санитарно-защитных зон мест погребения</t>
  </si>
  <si>
    <t>1040423700</t>
  </si>
  <si>
    <t>Содержание мест погребения</t>
  </si>
  <si>
    <t>1040423710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</si>
  <si>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</t>
  </si>
  <si>
    <t>1040423810</t>
  </si>
  <si>
    <t>Организация охраны объектов незавершенного строительства (крематория)</t>
  </si>
  <si>
    <t>1040500000</t>
  </si>
  <si>
    <t>Комплекс процессных мероприятий "Обеспечение деятельности департамента дорог и благоустройства администрации города Перми и подведомственных ему учреждений"</t>
  </si>
  <si>
    <t>1040500110</t>
  </si>
  <si>
    <t>Другие вопросы в области жилищно-коммунального хозяйства</t>
  </si>
  <si>
    <t>1040500590</t>
  </si>
  <si>
    <t>1100000000</t>
  </si>
  <si>
    <t>Муниципальная программа "Управление земельными ресурсами города Перми"</t>
  </si>
  <si>
    <t>1140000000</t>
  </si>
  <si>
    <t>1140100000</t>
  </si>
  <si>
    <t>Комплекс процессных мероприятий "Распоряжение земельными участками, находящимися в муниципальной собственности и собственность на которые не разграничена"</t>
  </si>
  <si>
    <t>1140121520</t>
  </si>
  <si>
    <t>Мероприятия в сфере земельных отношений</t>
  </si>
  <si>
    <t>1140123650</t>
  </si>
  <si>
    <t>Выполнение кадастровых работ</t>
  </si>
  <si>
    <t>11401L5110</t>
  </si>
  <si>
    <t>Проведение комплексных кадастровых работ</t>
  </si>
  <si>
    <t>11401SЦ140</t>
  </si>
  <si>
    <t>Разработка проектов межевания территории и проведение комплексных кадастровых работ</t>
  </si>
  <si>
    <t>1140200000</t>
  </si>
  <si>
    <t>Комплекс процессных мероприятий "Обеспечение деятельности департамента земельных отношений администрации города Перми"</t>
  </si>
  <si>
    <t>1140200110</t>
  </si>
  <si>
    <t>1200000000</t>
  </si>
  <si>
    <t>Муниципальная программа "Организация регулярных перевозок общественным транспортом в городе Перми"</t>
  </si>
  <si>
    <t>1210000000</t>
  </si>
  <si>
    <t>121R700000</t>
  </si>
  <si>
    <t>Муниципальный проект "Развитие общественного транспорта"</t>
  </si>
  <si>
    <t>121R754010</t>
  </si>
  <si>
    <t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</si>
  <si>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Транспорт</t>
  </si>
  <si>
    <t>1220000000</t>
  </si>
  <si>
    <t>1220100000</t>
  </si>
  <si>
    <t>Муниципальный проект "Обустройство объектов инфраструктуры общественного транспорта"</t>
  </si>
  <si>
    <t>12201ST220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</si>
  <si>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</si>
  <si>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1240000000</t>
  </si>
  <si>
    <t>1240100000</t>
  </si>
  <si>
    <t>Комплекс процессных мероприятий "Приоритетное развитие общественного транспорта в городе Перми"</t>
  </si>
  <si>
    <t>1240121800</t>
  </si>
  <si>
    <t>Мероприятия по обеспечению транспортного обслуживания</t>
  </si>
  <si>
    <t>1240123270</t>
  </si>
  <si>
    <t>Осуществление регулярных перевозок пассажиров автомобильным и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</si>
  <si>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1240123910</t>
  </si>
  <si>
    <t>Повышение привлекательности профессии водителя</t>
  </si>
  <si>
    <t>1240171050</t>
  </si>
  <si>
    <t>Плата концедента по концессионному соглашению в части эксплуатационного платежа</t>
  </si>
  <si>
    <t>1240171340</t>
  </si>
  <si>
    <t>Возмещение затрат, связанных с уплатой лизинговых платежей по договорам финансовой аренды (лизинга)</t>
  </si>
  <si>
    <t>86а</t>
  </si>
  <si>
    <t>124019Д130</t>
  </si>
  <si>
    <t>Обустройство остановочных пунктов, используемых в регулярных перевозках пассажиров</t>
  </si>
  <si>
    <t>124019Д140</t>
  </si>
  <si>
    <t>Содержание и ремонт остановочных пунктов с элементами благоустройства</t>
  </si>
  <si>
    <t>1240200000</t>
  </si>
  <si>
    <t>Комплекс процессных мероприятий "Обеспечение деятельности департамента транспорта администрации города Перми и подведомственного ему учреждения "</t>
  </si>
  <si>
    <t>1240200110</t>
  </si>
  <si>
    <t>1240200590</t>
  </si>
  <si>
    <t>1300000000</t>
  </si>
  <si>
    <t>Муниципальная программа "Развитие системы жилищно-коммунального хозяйства в городе Перми"</t>
  </si>
  <si>
    <t>1320000000</t>
  </si>
  <si>
    <t>1320100000</t>
  </si>
  <si>
    <t>1320171040</t>
  </si>
  <si>
    <t>Финансовое обеспечение затрат по проведению капитального ремонта фасадов многоквартирных домов города Перми</t>
  </si>
  <si>
    <t>Жилищное хозяйство</t>
  </si>
  <si>
    <t>13201SЖ240</t>
  </si>
  <si>
    <t>Капитальный ремонт фасадов многоквартирных домов в г. Перми</t>
  </si>
  <si>
    <t>13201SЖ410</t>
  </si>
  <si>
    <t>13201SЖ720</t>
  </si>
  <si>
    <t>Капитальный ремонт общего имущества в многоквартирных домах на территории Пермского края</t>
  </si>
  <si>
    <t>1330000000</t>
  </si>
  <si>
    <t>1330100000</t>
  </si>
  <si>
    <t>Муниципальный проект "Капитальные вложения в объекты муниципальной собственности системы водоснабжения, водоотведения и теплоснабжения"</t>
  </si>
  <si>
    <t>1330141090</t>
  </si>
  <si>
    <t>Реконструкция системы очистки сточных вод в микрорайоне "Крым" Кировского района города Перми</t>
  </si>
  <si>
    <t>Коммунальное хозяйство</t>
  </si>
  <si>
    <t>1330141220</t>
  </si>
  <si>
    <t>Строительство водопроводных сетей в микрорайоне "Вышка-1" Мотовилихинского района города Перми</t>
  </si>
  <si>
    <t>1330141320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</si>
  <si>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</si>
  <si>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1330141770</t>
  </si>
  <si>
    <t>Строительство водопроводных сетей в микрорайоне Турбино</t>
  </si>
  <si>
    <t>1330141780</t>
  </si>
  <si>
    <t>Строительство водопроводных сетей по ул. 2-я Мулянская Дзержинского района города Перми</t>
  </si>
  <si>
    <t>1330142000</t>
  </si>
  <si>
    <t>Строительство водопроводных сетей в микрорайоне Левшино</t>
  </si>
  <si>
    <t>1330142010</t>
  </si>
  <si>
    <t>Строительство водопроводных сетей в микрорайоне Энергетик</t>
  </si>
  <si>
    <t>1330142020</t>
  </si>
  <si>
    <t>Выкуп центрального теплового пункта № 10 по адресу: г. Пермь, ул. И.Франко, 38а</t>
  </si>
  <si>
    <t>1330142040</t>
  </si>
  <si>
    <t>Строительство места отвала снега по ул. Промышленной</t>
  </si>
  <si>
    <t>1330142050</t>
  </si>
  <si>
    <t>Санация и строительство 2-й нитки водовода Гайва-Заозерье</t>
  </si>
  <si>
    <t>1330142360</t>
  </si>
  <si>
    <t>Реконструкция канализационной насосной станции "Речник" Дзержинского района города Перми</t>
  </si>
  <si>
    <t>1330143480</t>
  </si>
  <si>
    <t>Строительство сетей водоснабжения в микрорайоне "Заозерье" для земельных участков многодетных семей</t>
  </si>
  <si>
    <t>1330200000</t>
  </si>
  <si>
    <t>Муниципальный проект "Благоустройство территорий многоквартирных домов города Перми"</t>
  </si>
  <si>
    <t>1330271290</t>
  </si>
  <si>
    <t>Возмещение затрат по благоустройству дворовых территорий многоквартирных домов города</t>
  </si>
  <si>
    <t>44,46,48,50,52,54,56</t>
  </si>
  <si>
    <t>133029Д220</t>
  </si>
  <si>
    <t>Возмещение затрат по благоустройству придомовых территорий многоквартирных домов города</t>
  </si>
  <si>
    <t>1340000000</t>
  </si>
  <si>
    <t>1340100000</t>
  </si>
  <si>
    <t>Комплекс процессных мероприятий "Содержание объектов инженерной инфраструктуры"</t>
  </si>
  <si>
    <t>1340100590</t>
  </si>
  <si>
    <t>1340121680</t>
  </si>
  <si>
    <t>Мероприятия в сфере коммунального хозяйства</t>
  </si>
  <si>
    <t>Прикладные научные исследования в области жилищно-коммунального хозяйства</t>
  </si>
  <si>
    <t>1340121740</t>
  </si>
  <si>
    <t>Содержание и ремонт объектов инженерной инфраструктуры</t>
  </si>
  <si>
    <t>1340171060</t>
  </si>
  <si>
    <t>Финансовое обеспечение затрат муниципального предприятия "Пермводоканал" на содержание санитарно-бытовых помещений</t>
  </si>
  <si>
    <t>1340171160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</si>
  <si>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</si>
  <si>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134019Д160</t>
  </si>
  <si>
    <t>Содержание и ремонт системы ливневой канализации, очистных сооружений</t>
  </si>
  <si>
    <t>134019Д620</t>
  </si>
  <si>
    <t>1340200000</t>
  </si>
  <si>
    <t>Комплекс процессных мероприятий "Исполнение обязанностей собственника помещений по содержанию общего имущества собственников помещений в многоквартирных домах"</t>
  </si>
  <si>
    <t>1340221420</t>
  </si>
  <si>
    <t>Уплата взносов на капитальный ремонт общего имущества в многоквартирных домах в части муниципальной доли собственности</t>
  </si>
  <si>
    <t>1340221830</t>
  </si>
  <si>
    <t>Выполнение работ по капитальному ремонту многоквартирных домов, направленных на исполнение судебных актов</t>
  </si>
  <si>
    <t>1340300000</t>
  </si>
  <si>
    <t>Комплекс процессных мероприятий "Обеспечение эффективного управления аварийными многоквартирными домами в городе Перми"</t>
  </si>
  <si>
    <t>1340301060</t>
  </si>
  <si>
    <t>1340323250</t>
  </si>
  <si>
    <t>Содержание расселенных многоквартирных домов, признанных в установленном порядке аварийными и подлежащими сносу</t>
  </si>
  <si>
    <t>1340323870</t>
  </si>
  <si>
    <t>Снос аварийных многоквартирных домов</t>
  </si>
  <si>
    <t>1340382110</t>
  </si>
  <si>
    <t>Меры социальной поддержки гражданам, проживающим в непригодном для проживания и аварийном жилищном фонде</t>
  </si>
  <si>
    <t>1340400000</t>
  </si>
  <si>
    <t>Комплекс процессных мероприятий "Обеспечение санитарно-эпидемиологических требований законодательства"</t>
  </si>
  <si>
    <t>1340401060</t>
  </si>
  <si>
    <t>1340422030</t>
  </si>
  <si>
    <t>Обустройство и содержание мест (площадок) накопления твердых коммунальных отходов</t>
  </si>
  <si>
    <t>1340423430</t>
  </si>
  <si>
    <t>Обустройство контейнерных площадок нового образца в городе Перми</t>
  </si>
  <si>
    <t>1340423880</t>
  </si>
  <si>
    <t>Ликвидация несанкционированных свалок</t>
  </si>
  <si>
    <t>1340500000</t>
  </si>
  <si>
    <t>Комплекс процессных мероприятий "Обеспечение деятельности департамента жилищно-коммунального хозяйства администрации города Перми"</t>
  </si>
  <si>
    <t>1340500110</t>
  </si>
  <si>
    <t>1400000000</t>
  </si>
  <si>
    <t>Муниципальная программа "Охрана природы и лесное хозяйство города Перми"</t>
  </si>
  <si>
    <t>1420000000</t>
  </si>
  <si>
    <t>1420100000</t>
  </si>
  <si>
    <t>14201SЖ090</t>
  </si>
  <si>
    <t>14201SЖ410</t>
  </si>
  <si>
    <t>1430000000</t>
  </si>
  <si>
    <t>1430100000</t>
  </si>
  <si>
    <t>Муниципальный проект "Строительство объектов в сфере экологии"</t>
  </si>
  <si>
    <t>1430143570</t>
  </si>
  <si>
    <t>Строительство городского питомника растений на земельном участке с кадастровым номером 59:01:0000000:91384</t>
  </si>
  <si>
    <t>1440000000</t>
  </si>
  <si>
    <t>1440100000</t>
  </si>
  <si>
    <t>Комплекс процессных мероприятий "Создание и содержание ООПТ, реализация природоохранных мероприятий"</t>
  </si>
  <si>
    <t>1440121630</t>
  </si>
  <si>
    <t>Реализация природоохранных мероприятий</t>
  </si>
  <si>
    <t>Охрана объектов растительного и животного мира и среды их обитания</t>
  </si>
  <si>
    <t>1440121660</t>
  </si>
  <si>
    <t>Создание и содержание ООПТ местного значения</t>
  </si>
  <si>
    <t>1440200000</t>
  </si>
  <si>
    <t>Комплекс процессных мероприятий "Мероприятия по содержанию питомника растений"</t>
  </si>
  <si>
    <t>1440200590</t>
  </si>
  <si>
    <t>1440221690</t>
  </si>
  <si>
    <t>Посадка зеленых насаждений ценных видов</t>
  </si>
  <si>
    <t>1440222340</t>
  </si>
  <si>
    <t>Мероприятия по выращиванию посадочного материала, содержанию зеленых насаждений, озелененных территорий</t>
  </si>
  <si>
    <t>1440300000</t>
  </si>
  <si>
    <t>Комплекс процессных мероприятий "Сохранение и воспроизводство городских лесов"</t>
  </si>
  <si>
    <t>1440300590</t>
  </si>
  <si>
    <t>Лесное хозяйство</t>
  </si>
  <si>
    <t>1440321650</t>
  </si>
  <si>
    <t>Мероприятия в сфере использования, охраны, защиты и воспроизводства городских лесов</t>
  </si>
  <si>
    <t>1440400000</t>
  </si>
  <si>
    <t>Комплекс процессных мероприятий "Обращение с животными без владельцев"</t>
  </si>
  <si>
    <t>1440400590</t>
  </si>
  <si>
    <t>Сельское хозяйство и рыболовство</t>
  </si>
  <si>
    <t>1440421260</t>
  </si>
  <si>
    <t>Мероприятия по обустройству и содержанию площадок для выгула и дрессировки собак</t>
  </si>
  <si>
    <t>1440423940</t>
  </si>
  <si>
    <t>Увеличение финансового обеспечения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</si>
  <si>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144042У150</t>
  </si>
  <si>
    <t>Организация мероприятий при осуществлении деятельности по обращению с животными без владельцев</t>
  </si>
  <si>
    <t>14404SУ420</t>
  </si>
  <si>
    <t>Реализация мероприятий по созданию условий осуществления деятельности в муниципальном приюте для животных без владельцев</t>
  </si>
  <si>
    <t>1440500000</t>
  </si>
  <si>
    <t>Комплекс процессных мероприятий "Обеспечение деятельности управления по экологии и природопользованию администрации города Перми"</t>
  </si>
  <si>
    <t>1440500110</t>
  </si>
  <si>
    <t>Другие вопросы в области охраны окружающей среды</t>
  </si>
  <si>
    <t>144052У100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</si>
  <si>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</si>
  <si>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1500000000</t>
  </si>
  <si>
    <t>Муниципальная программа "Обеспечение жильем жителей города Перми"</t>
  </si>
  <si>
    <t>1510000000</t>
  </si>
  <si>
    <t>151F300000</t>
  </si>
  <si>
    <t>Муниципальный проект "Обеспечение устойчивого сокращения непригодного для проживания жилищного фонда"</t>
  </si>
  <si>
    <t>151F367484</t>
  </si>
  <si>
    <t>Реализация мероприятий по обеспечению устойчивого сокращения непригодного для проживания жилого фонда</t>
  </si>
  <si>
    <t>1520000000</t>
  </si>
  <si>
    <t>1520100000</t>
  </si>
  <si>
    <t>Муниципальный проект "Расселение аварийного жилищного фонда на территории Пермского края"</t>
  </si>
  <si>
    <t>15201SЖ160</t>
  </si>
  <si>
    <t>Мероприятие по расселению жилищного фонда на территории Пермского края, признанного аварийным после 1 января 2017 года, в целях предотвращения чрезвычайных ситуаций</t>
  </si>
  <si>
    <t>15201SЖ180</t>
  </si>
  <si>
    <t>Реализация региональной адресной программы по переселению граждан из жилищного фонда на территории Пермского края, признанного аварийным после 1 января 2017 года</t>
  </si>
  <si>
    <t>1530000000</t>
  </si>
  <si>
    <t>1530100000</t>
  </si>
  <si>
    <t>Муниципальный проект "Переселение граждан города Перми из непригодного для проживания и аварийного жилищного фонда"</t>
  </si>
  <si>
    <t>1530121480</t>
  </si>
  <si>
    <t>Организация переселения граждан из аварийного жилищного фонда</t>
  </si>
  <si>
    <t>1530200000</t>
  </si>
  <si>
    <t>Муниципальный проект "Обеспечение жилыми помещениями детей-сирот и детей, оставшихся без попечения родителей"</t>
  </si>
  <si>
    <t>153022С070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</si>
  <si>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</si>
  <si>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153022С080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</si>
  <si>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</si>
  <si>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</si>
  <si>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</si>
  <si>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15302R0820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</si>
  <si>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</si>
  <si>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1540000000</t>
  </si>
  <si>
    <t>1540100000</t>
  </si>
  <si>
    <t>Комплекс процессных мероприятий "Осуществление мероприятий в сфере жилищных отношений"</t>
  </si>
  <si>
    <t>1540121500</t>
  </si>
  <si>
    <t>Обеспечение нормативного содержания муниципального жилищного фонда</t>
  </si>
  <si>
    <t>1540122110</t>
  </si>
  <si>
    <t>Мероприятия в сфере жилищных отношений</t>
  </si>
  <si>
    <t>1540200000</t>
  </si>
  <si>
    <t>Комплекс процессных мероприятий "Оказание мер социальной поддержки гражданам города Перми в целях улучшения жилищных условий"</t>
  </si>
  <si>
    <t>1540251340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</si>
  <si>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</si>
  <si>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1540251760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</si>
  <si>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</si>
  <si>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15402L4970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</si>
  <si>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</si>
  <si>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1540300000</t>
  </si>
  <si>
    <t>Комплекс процессных мероприятий "Обеспечение деятельности управления жилищных отношений администрации города Перми и подведомственного ему учреждения"</t>
  </si>
  <si>
    <t>1540300110</t>
  </si>
  <si>
    <t>1540300590</t>
  </si>
  <si>
    <t>9100000000</t>
  </si>
  <si>
    <t>Непрограммные расходы бюджета города Перми по реализации иных мероприятий</t>
  </si>
  <si>
    <t>9110000000</t>
  </si>
  <si>
    <t>Содержание централизованных бухгалтерий</t>
  </si>
  <si>
    <t>9110000590</t>
  </si>
  <si>
    <t>9120000000</t>
  </si>
  <si>
    <t>Повышение уровня благоустройства территории города Перми</t>
  </si>
  <si>
    <t>9120000590</t>
  </si>
  <si>
    <t>9130000000</t>
  </si>
  <si>
    <t>Повышение эффективности управления имущественным комплексом административных зданий (помещений) города Перми</t>
  </si>
  <si>
    <t>9130000590</t>
  </si>
  <si>
    <t>9130021920</t>
  </si>
  <si>
    <t>Содержание имущественного комплекса административных зданий (помещений)</t>
  </si>
  <si>
    <t>9130021960</t>
  </si>
  <si>
    <t>Приведение в нормативное состояние административных зданий (помещений)</t>
  </si>
  <si>
    <t>9140000000</t>
  </si>
  <si>
    <t>Развитие архивного дела в городе Перми</t>
  </si>
  <si>
    <t>9140000590</t>
  </si>
  <si>
    <t>9140001060</t>
  </si>
  <si>
    <t>9140023950</t>
  </si>
  <si>
    <t>Мероприятия по переводу документов территориальных и функциональных органов администрации города Перми с длительным сроком хранения в электронный вид</t>
  </si>
  <si>
    <t>9160000000</t>
  </si>
  <si>
    <t>Мероприятия, направленные на решение отдельных вопросов местного значения в микрорайонах города Перми</t>
  </si>
  <si>
    <t>9190000000</t>
  </si>
  <si>
    <t>Иные непрограммные мероприятия</t>
  </si>
  <si>
    <t>9190020600</t>
  </si>
  <si>
    <t>Мероприятия по проведению выборов в Пермскую городскую Думу</t>
  </si>
  <si>
    <t>Обеспечение проведения выборов и референдумов</t>
  </si>
  <si>
    <t>9190021200</t>
  </si>
  <si>
    <t>Исполнение обязанностей по уплате платежей в федеральный бюджет</t>
  </si>
  <si>
    <t>9190021440</t>
  </si>
  <si>
    <t>Организация обучения муниципальных служащих и иных работников администрации города Перми</t>
  </si>
  <si>
    <t>9190021460</t>
  </si>
  <si>
    <t>Мероприятия в сфере применения информационных технологий</t>
  </si>
  <si>
    <t>9190021530</t>
  </si>
  <si>
    <t>Мероприятия в целях повышения престижа муниципальной службы</t>
  </si>
  <si>
    <t>9190021870</t>
  </si>
  <si>
    <t>Информирование населения по вопросам местного значения</t>
  </si>
  <si>
    <t>9190021880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</si>
  <si>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</si>
  <si>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9190021890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</si>
  <si>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</si>
  <si>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9190021900</t>
  </si>
  <si>
    <t>Мероприятия по созданию механизмов эффективного управления социально-экономическим развитием города Перми</t>
  </si>
  <si>
    <t>9190021910</t>
  </si>
  <si>
    <t>Оплата взносов в межмуниципальные ассоциации</t>
  </si>
  <si>
    <t>9190021950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</si>
  <si>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</si>
  <si>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9190023020</t>
  </si>
  <si>
    <t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</si>
  <si>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9190023640</t>
  </si>
  <si>
    <t>Исполнение обязательств по обслуживанию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</si>
  <si>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</si>
  <si>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</si>
  <si>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</si>
  <si>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9190023720</t>
  </si>
  <si>
    <t>Мероприятия, связанные с награждением знаком отличия Пермской городской Думы "За вклад в развитие нормотворчества"</t>
  </si>
  <si>
    <t>9190023800</t>
  </si>
  <si>
    <t>Капитальный ремонт здания для реализации мероприятий дополнительного образования и размещения общественного центра</t>
  </si>
  <si>
    <t>9190023840</t>
  </si>
  <si>
    <t>Предоставление мер поддержки гражданину (муниципальному служащему) в рамках договора о целевом обучении с обязательством последующего прохождения муниципальной службы</t>
  </si>
  <si>
    <t>919002T060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</si>
  <si>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</si>
  <si>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919002П040</t>
  </si>
  <si>
    <t>Составление протоколов об административных правонарушениях</t>
  </si>
  <si>
    <t>919002П060</t>
  </si>
  <si>
    <t>Осуществление полномочий по созданию и организации деятельности административных комиссий</t>
  </si>
  <si>
    <t>919002С250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</si>
  <si>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</si>
  <si>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</si>
  <si>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</si>
  <si>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</si>
  <si>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9190059300</t>
  </si>
  <si>
    <t>Государственная регистрация актов гражданского состояния</t>
  </si>
  <si>
    <t>9190081050</t>
  </si>
  <si>
    <t>Единовременные денежные вознаграждения и ежегодные денежные выплаты Почетным гражданам города Перми</t>
  </si>
  <si>
    <t>9190081070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</si>
  <si>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</si>
  <si>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9190081100</t>
  </si>
  <si>
    <t>Выплата денежного вознаграждения физическим лицам, награжденным Почетным знаком г. Перми "За заслуги перед г. Пермь"</t>
  </si>
  <si>
    <t>9190082070</t>
  </si>
  <si>
    <t>Денежное вознаграждение физическим лицам, награжденным Почетной грамотой города Перми</t>
  </si>
  <si>
    <t>9190082080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</si>
  <si>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</si>
  <si>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Пенсионное обеспечение</t>
  </si>
  <si>
    <t>9200000000</t>
  </si>
  <si>
    <t>Непрограммные расходы по обеспечению деятельности Пермской городской Думы</t>
  </si>
  <si>
    <t>9220000000</t>
  </si>
  <si>
    <t>Депутаты Пермской городской Думы и их помощники</t>
  </si>
  <si>
    <t>9220000110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</si>
  <si>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</si>
  <si>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9290000000</t>
  </si>
  <si>
    <t>Аппарат органа городского самоуправления</t>
  </si>
  <si>
    <t>9290000110</t>
  </si>
  <si>
    <t>9300000000</t>
  </si>
  <si>
    <t>Непрограммные расходы по обеспечению деятельности Контрольно-счетной палаты города Перми</t>
  </si>
  <si>
    <t>9310000000</t>
  </si>
  <si>
    <t>Руководитель, заместитель руководителя и аудиторы Контрольно-счетной палаты города Перми</t>
  </si>
  <si>
    <t>9310000110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</si>
  <si>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</si>
  <si>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9390000000</t>
  </si>
  <si>
    <t>9390000110</t>
  </si>
  <si>
    <t>9500000000</t>
  </si>
  <si>
    <t>Непрограммные расходы по обеспечению деятельности администрации города Перми</t>
  </si>
  <si>
    <t>9510000000</t>
  </si>
  <si>
    <t>Глава города Перми</t>
  </si>
  <si>
    <t>9510000110</t>
  </si>
  <si>
    <t>Функционирование высшего должностного лица субъекта Российской Федерации и муниципального образования</t>
  </si>
  <si>
    <t>9570000000</t>
  </si>
  <si>
    <t>Территориальные органы администрации города Перми</t>
  </si>
  <si>
    <t>9570000110</t>
  </si>
  <si>
    <t>45,47,49,51,53,55,57</t>
  </si>
  <si>
    <t>9580000000</t>
  </si>
  <si>
    <t>Функциональные органы администрации города Перми</t>
  </si>
  <si>
    <t>9580000110</t>
  </si>
  <si>
    <t>9590000000</t>
  </si>
  <si>
    <t>9590000110</t>
  </si>
  <si>
    <t>9600000000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</si>
  <si>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</si>
  <si>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9610000000</t>
  </si>
  <si>
    <t>Расходы на исполнение судебных актов по обращению взыскания на средства местного бюджета</t>
  </si>
  <si>
    <t>9610092000</t>
  </si>
  <si>
    <t>Средства на исполнение судебных актов, вступивших в законную силу</t>
  </si>
  <si>
    <t>9620000000</t>
  </si>
  <si>
    <t>Резервный фонд</t>
  </si>
  <si>
    <t>9620093000</t>
  </si>
  <si>
    <t>Резервный фонд администрации города Перми</t>
  </si>
  <si>
    <t>Резервные фонды</t>
  </si>
  <si>
    <t>93б</t>
  </si>
  <si>
    <t>9700000000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</si>
  <si>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</si>
  <si>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9710000000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</si>
  <si>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</si>
  <si>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9710000590</t>
  </si>
  <si>
    <t>0000000000</t>
  </si>
  <si>
    <t>000</t>
  </si>
  <si>
    <t>00</t>
  </si>
  <si>
    <t>Условно утвержденные расходы</t>
  </si>
  <si>
    <t>95б</t>
  </si>
  <si>
    <t>Общий итог</t>
  </si>
  <si>
    <t>2025 год проект</t>
  </si>
  <si>
    <t>2026 год проект</t>
  </si>
  <si>
    <t>решение</t>
  </si>
  <si>
    <t>2027 год проект</t>
  </si>
  <si>
    <t>103019Д022</t>
  </si>
  <si>
    <t>Реконструкция автомобильной дороги по ул. Н. Островского на участке от ул. Революции до ул. Белинского</t>
  </si>
  <si>
    <t>от 25.02.2025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</si>
</sst>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8" x14ac:knownFonts="1">
    <font>
      <sz val="11"/>
      <color theme="1"/>
      <name val="Calibri"/>
      <scheme val="minor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  <font>
      <b/>
      <i/>
      <sz val="12"/>
      <name val="Times New Roman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/>
    <xf numFmtId="164" fontId="5" fillId="3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/>
    <xf numFmtId="164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/>
    </xf>
    <xf numFmtId="164" fontId="7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1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1592"/>
  <sheetViews>
    <sheetView tabSelected="1" zoomScale="78" zoomScaleNormal="78" workbookViewId="0">
      <selection activeCell="E8" sqref="E8"/>
    </sheetView>
  </sheetViews>
  <sheetFormatPr defaultColWidth="9.109375" defaultRowHeight="15.6" x14ac:dyDescent="0.3"/>
  <cols>
    <col min="1" max="1" width="14.88671875" style="44" customWidth="1"/>
    <col min="2" max="2" width="11.109375" style="44" customWidth="1"/>
    <col min="3" max="4" width="7.6640625" style="44" customWidth="1"/>
    <col min="5" max="5" width="49" style="44" customWidth="1"/>
    <col min="6" max="18" width="18.6640625" style="1" hidden="1" customWidth="1"/>
    <col min="19" max="19" width="16.88671875" style="1" hidden="1" customWidth="1"/>
    <col min="20" max="20" width="18.77734375" style="44" customWidth="1"/>
    <col min="21" max="21" width="18.6640625" style="1" hidden="1" customWidth="1"/>
    <col min="22" max="22" width="13.33203125" style="1" hidden="1" customWidth="1"/>
    <col min="23" max="23" width="19.6640625" style="80" customWidth="1"/>
    <col min="24" max="24" width="18.6640625" style="1" hidden="1" customWidth="1"/>
    <col min="25" max="25" width="15.88671875" style="1" hidden="1" customWidth="1"/>
    <col min="26" max="26" width="19" style="44" customWidth="1"/>
    <col min="27" max="27" width="9.109375" style="1" hidden="1" customWidth="1"/>
    <col min="28" max="28" width="10.44140625" style="1" hidden="1" customWidth="1"/>
    <col min="29" max="29" width="10.77734375" style="1" hidden="1" customWidth="1"/>
    <col min="30" max="33" width="9.109375" style="1" hidden="1" customWidth="1"/>
    <col min="34" max="34" width="10.5546875" style="1" hidden="1" customWidth="1"/>
    <col min="35" max="16384" width="9.109375" style="44"/>
  </cols>
  <sheetData>
    <row r="1" spans="1:34" x14ac:dyDescent="0.3">
      <c r="U1" s="92" t="s">
        <v>0</v>
      </c>
      <c r="V1" s="92"/>
      <c r="W1" s="87"/>
      <c r="X1" s="92"/>
      <c r="Y1" s="92"/>
      <c r="Z1" s="87"/>
    </row>
    <row r="2" spans="1:34" x14ac:dyDescent="0.3">
      <c r="U2" s="92" t="s">
        <v>1</v>
      </c>
      <c r="V2" s="92"/>
      <c r="W2" s="87"/>
      <c r="X2" s="92"/>
      <c r="Y2" s="92"/>
      <c r="Z2" s="87"/>
    </row>
    <row r="3" spans="1:34" x14ac:dyDescent="0.3">
      <c r="U3" s="92" t="s">
        <v>2</v>
      </c>
      <c r="V3" s="92"/>
      <c r="W3" s="87"/>
      <c r="X3" s="92"/>
      <c r="Y3" s="92"/>
      <c r="Z3" s="87"/>
    </row>
    <row r="4" spans="1:34" x14ac:dyDescent="0.3">
      <c r="U4" s="40"/>
      <c r="V4" s="40"/>
      <c r="W4" s="93" t="s">
        <v>1031</v>
      </c>
      <c r="X4" s="94"/>
      <c r="Y4" s="94"/>
      <c r="Z4" s="93"/>
    </row>
    <row r="5" spans="1:34" x14ac:dyDescent="0.3">
      <c r="D5" s="45"/>
      <c r="E5" s="45"/>
      <c r="G5" s="92"/>
      <c r="H5" s="92"/>
      <c r="I5" s="2"/>
      <c r="J5" s="2"/>
      <c r="K5" s="2"/>
      <c r="L5" s="2"/>
      <c r="M5" s="92"/>
      <c r="N5" s="92"/>
      <c r="O5" s="2"/>
      <c r="P5" s="2"/>
      <c r="Q5" s="2"/>
      <c r="R5" s="2"/>
      <c r="U5" s="2"/>
      <c r="W5" s="70"/>
      <c r="X5" s="43"/>
      <c r="Y5" s="5"/>
      <c r="Z5" s="66"/>
    </row>
    <row r="6" spans="1:34" x14ac:dyDescent="0.3">
      <c r="D6" s="45"/>
      <c r="E6" s="4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U6" s="92" t="s">
        <v>0</v>
      </c>
      <c r="V6" s="92"/>
      <c r="W6" s="87"/>
      <c r="X6" s="92"/>
      <c r="Y6" s="92"/>
      <c r="Z6" s="87"/>
    </row>
    <row r="7" spans="1:34" x14ac:dyDescent="0.3">
      <c r="D7" s="45"/>
      <c r="E7" s="45"/>
      <c r="G7" s="92"/>
      <c r="H7" s="92"/>
      <c r="I7" s="2"/>
      <c r="J7" s="2"/>
      <c r="K7" s="2"/>
      <c r="L7" s="2"/>
      <c r="M7" s="92"/>
      <c r="N7" s="92"/>
      <c r="O7" s="2"/>
      <c r="P7" s="2"/>
      <c r="Q7" s="2"/>
      <c r="R7" s="2"/>
      <c r="U7" s="92" t="s">
        <v>1</v>
      </c>
      <c r="V7" s="92"/>
      <c r="W7" s="87"/>
      <c r="X7" s="92"/>
      <c r="Y7" s="92"/>
      <c r="Z7" s="87"/>
    </row>
    <row r="8" spans="1:34" x14ac:dyDescent="0.3">
      <c r="D8" s="45"/>
      <c r="E8" s="45"/>
      <c r="G8" s="92"/>
      <c r="H8" s="92"/>
      <c r="I8" s="2"/>
      <c r="J8" s="2"/>
      <c r="K8" s="2"/>
      <c r="L8" s="2"/>
      <c r="M8" s="92"/>
      <c r="N8" s="92"/>
      <c r="O8" s="2"/>
      <c r="P8" s="2"/>
      <c r="Q8" s="2"/>
      <c r="R8" s="2"/>
      <c r="U8" s="92" t="s">
        <v>2</v>
      </c>
      <c r="V8" s="92"/>
      <c r="W8" s="87"/>
      <c r="X8" s="92"/>
      <c r="Y8" s="92"/>
      <c r="Z8" s="87"/>
    </row>
    <row r="9" spans="1:34" x14ac:dyDescent="0.3">
      <c r="A9" s="46"/>
      <c r="B9" s="47"/>
      <c r="C9" s="46"/>
      <c r="D9" s="87"/>
      <c r="E9" s="8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U9" s="92" t="s">
        <v>3</v>
      </c>
      <c r="V9" s="92"/>
      <c r="W9" s="87"/>
      <c r="X9" s="92"/>
      <c r="Y9" s="92"/>
      <c r="Z9" s="87"/>
    </row>
    <row r="10" spans="1:34" x14ac:dyDescent="0.3">
      <c r="A10" s="46"/>
      <c r="B10" s="47"/>
      <c r="C10" s="46"/>
      <c r="D10" s="48"/>
      <c r="E10" s="48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U10" s="41"/>
      <c r="V10" s="41"/>
      <c r="W10" s="71"/>
      <c r="X10" s="41"/>
    </row>
    <row r="11" spans="1:34" ht="58.5" customHeight="1" x14ac:dyDescent="0.3">
      <c r="A11" s="88" t="s">
        <v>4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spans="1:34" x14ac:dyDescent="0.3">
      <c r="A12" s="49"/>
      <c r="B12" s="49"/>
      <c r="C12" s="49"/>
      <c r="D12" s="49"/>
      <c r="E12" s="49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9"/>
      <c r="U12" s="42"/>
      <c r="V12" s="42"/>
      <c r="W12" s="72"/>
      <c r="X12" s="42"/>
    </row>
    <row r="13" spans="1:34" x14ac:dyDescent="0.3">
      <c r="A13" s="50"/>
      <c r="B13" s="51"/>
      <c r="C13" s="50"/>
      <c r="D13" s="50"/>
      <c r="E13" s="52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6"/>
      <c r="S13" s="5"/>
      <c r="T13" s="66"/>
      <c r="U13" s="6"/>
      <c r="V13" s="5"/>
      <c r="W13" s="95" t="s">
        <v>5</v>
      </c>
      <c r="X13" s="95"/>
      <c r="Y13" s="95"/>
      <c r="Z13" s="95"/>
      <c r="AA13" s="5"/>
      <c r="AB13" s="5"/>
      <c r="AC13" s="5"/>
    </row>
    <row r="14" spans="1:34" ht="24.75" customHeight="1" x14ac:dyDescent="0.3">
      <c r="A14" s="89" t="s">
        <v>6</v>
      </c>
      <c r="B14" s="90" t="s">
        <v>7</v>
      </c>
      <c r="C14" s="89" t="s">
        <v>8</v>
      </c>
      <c r="D14" s="89" t="s">
        <v>9</v>
      </c>
      <c r="E14" s="90" t="s">
        <v>10</v>
      </c>
      <c r="F14" s="81" t="s">
        <v>11</v>
      </c>
      <c r="G14" s="81" t="s">
        <v>12</v>
      </c>
      <c r="H14" s="81" t="s">
        <v>13</v>
      </c>
      <c r="I14" s="91" t="s">
        <v>14</v>
      </c>
      <c r="J14" s="91"/>
      <c r="K14" s="91"/>
      <c r="L14" s="81" t="s">
        <v>11</v>
      </c>
      <c r="M14" s="81" t="s">
        <v>12</v>
      </c>
      <c r="N14" s="81" t="s">
        <v>13</v>
      </c>
      <c r="O14" s="91" t="s">
        <v>15</v>
      </c>
      <c r="P14" s="91"/>
      <c r="Q14" s="91"/>
      <c r="R14" s="81" t="s">
        <v>1025</v>
      </c>
      <c r="S14" s="81" t="s">
        <v>16</v>
      </c>
      <c r="T14" s="83" t="s">
        <v>11</v>
      </c>
      <c r="U14" s="81" t="s">
        <v>1026</v>
      </c>
      <c r="V14" s="81" t="s">
        <v>1027</v>
      </c>
      <c r="W14" s="85" t="s">
        <v>12</v>
      </c>
      <c r="X14" s="81" t="s">
        <v>1028</v>
      </c>
      <c r="Y14" s="81" t="s">
        <v>1027</v>
      </c>
      <c r="Z14" s="83" t="s">
        <v>13</v>
      </c>
      <c r="AA14" s="81" t="s">
        <v>16</v>
      </c>
      <c r="AB14" s="3"/>
      <c r="AC14" s="3"/>
    </row>
    <row r="15" spans="1:34" x14ac:dyDescent="0.3">
      <c r="A15" s="89"/>
      <c r="B15" s="90"/>
      <c r="C15" s="89"/>
      <c r="D15" s="89"/>
      <c r="E15" s="90"/>
      <c r="F15" s="81"/>
      <c r="G15" s="81"/>
      <c r="H15" s="81"/>
      <c r="I15" s="9" t="s">
        <v>11</v>
      </c>
      <c r="J15" s="9" t="s">
        <v>12</v>
      </c>
      <c r="K15" s="9" t="s">
        <v>13</v>
      </c>
      <c r="L15" s="81"/>
      <c r="M15" s="81"/>
      <c r="N15" s="81"/>
      <c r="O15" s="9" t="s">
        <v>11</v>
      </c>
      <c r="P15" s="9" t="s">
        <v>12</v>
      </c>
      <c r="Q15" s="9" t="s">
        <v>13</v>
      </c>
      <c r="R15" s="81"/>
      <c r="S15" s="81"/>
      <c r="T15" s="84"/>
      <c r="U15" s="81"/>
      <c r="V15" s="81"/>
      <c r="W15" s="86"/>
      <c r="X15" s="81"/>
      <c r="Y15" s="81"/>
      <c r="Z15" s="84"/>
      <c r="AA15" s="81"/>
      <c r="AB15" s="3">
        <v>0</v>
      </c>
      <c r="AC15" s="3" t="s">
        <v>17</v>
      </c>
    </row>
    <row r="16" spans="1:34" s="73" customFormat="1" ht="31.2" x14ac:dyDescent="0.3">
      <c r="A16" s="53" t="s">
        <v>18</v>
      </c>
      <c r="B16" s="54"/>
      <c r="C16" s="53"/>
      <c r="D16" s="53"/>
      <c r="E16" s="55" t="s">
        <v>19</v>
      </c>
      <c r="F16" s="14">
        <f t="shared" ref="F16:K16" si="0">F17+F44</f>
        <v>292040.5</v>
      </c>
      <c r="G16" s="14">
        <f t="shared" si="0"/>
        <v>250517.80000000005</v>
      </c>
      <c r="H16" s="14">
        <f t="shared" si="0"/>
        <v>213726.30000000002</v>
      </c>
      <c r="I16" s="14">
        <f t="shared" si="0"/>
        <v>11719.6</v>
      </c>
      <c r="J16" s="14">
        <f t="shared" si="0"/>
        <v>5000</v>
      </c>
      <c r="K16" s="14">
        <f t="shared" si="0"/>
        <v>5000</v>
      </c>
      <c r="L16" s="14">
        <f t="shared" ref="L16:L79" si="1">F16+I16</f>
        <v>303760.09999999998</v>
      </c>
      <c r="M16" s="14">
        <f t="shared" ref="M16:M79" si="2">G16+J16</f>
        <v>255517.80000000005</v>
      </c>
      <c r="N16" s="14">
        <f t="shared" ref="N16:N79" si="3">H16+K16</f>
        <v>218726.30000000002</v>
      </c>
      <c r="O16" s="14">
        <f>O17+O44</f>
        <v>67624.583729999998</v>
      </c>
      <c r="P16" s="14">
        <f>P17+P44</f>
        <v>990</v>
      </c>
      <c r="Q16" s="14">
        <f>Q17+Q44</f>
        <v>990</v>
      </c>
      <c r="R16" s="14">
        <f t="shared" ref="R16:R79" si="4">L16+O16</f>
        <v>371384.68372999999</v>
      </c>
      <c r="S16" s="14">
        <f>S17+S44</f>
        <v>0</v>
      </c>
      <c r="T16" s="67">
        <f>R16+S16</f>
        <v>371384.68372999999</v>
      </c>
      <c r="U16" s="14">
        <f t="shared" ref="U16:U79" si="5">M16+P16</f>
        <v>256507.80000000005</v>
      </c>
      <c r="V16" s="14">
        <f>V17+V44</f>
        <v>0</v>
      </c>
      <c r="W16" s="67">
        <f>U16+V16</f>
        <v>256507.80000000005</v>
      </c>
      <c r="X16" s="14">
        <f t="shared" ref="X16:X79" si="6">N16+Q16</f>
        <v>219716.30000000002</v>
      </c>
      <c r="Y16" s="14">
        <f>Y17+Y44</f>
        <v>0</v>
      </c>
      <c r="Z16" s="67">
        <f>X16+Y16</f>
        <v>219716.30000000002</v>
      </c>
      <c r="AA16" s="14">
        <f>AA17+AA44</f>
        <v>0</v>
      </c>
      <c r="AB16" s="15"/>
      <c r="AC16" s="15"/>
      <c r="AD16" s="11"/>
      <c r="AE16" s="11"/>
      <c r="AF16" s="11"/>
      <c r="AG16" s="11"/>
      <c r="AH16" s="11"/>
    </row>
    <row r="17" spans="1:34" s="74" customFormat="1" x14ac:dyDescent="0.3">
      <c r="A17" s="56" t="s">
        <v>20</v>
      </c>
      <c r="B17" s="57"/>
      <c r="C17" s="56"/>
      <c r="D17" s="56"/>
      <c r="E17" s="58" t="s">
        <v>21</v>
      </c>
      <c r="F17" s="17">
        <f t="shared" ref="F17:K17" si="7">F18+F34</f>
        <v>129948</v>
      </c>
      <c r="G17" s="17">
        <f t="shared" si="7"/>
        <v>97908.6</v>
      </c>
      <c r="H17" s="17">
        <f t="shared" si="7"/>
        <v>65200</v>
      </c>
      <c r="I17" s="17">
        <f t="shared" si="7"/>
        <v>5000</v>
      </c>
      <c r="J17" s="17">
        <f t="shared" si="7"/>
        <v>5000</v>
      </c>
      <c r="K17" s="17">
        <f t="shared" si="7"/>
        <v>5000</v>
      </c>
      <c r="L17" s="17">
        <f t="shared" si="1"/>
        <v>134948</v>
      </c>
      <c r="M17" s="17">
        <f t="shared" si="2"/>
        <v>102908.6</v>
      </c>
      <c r="N17" s="17">
        <f t="shared" si="3"/>
        <v>70200</v>
      </c>
      <c r="O17" s="17">
        <f>O18+O34</f>
        <v>65434.583729999998</v>
      </c>
      <c r="P17" s="17">
        <f>P18+P34</f>
        <v>0</v>
      </c>
      <c r="Q17" s="17">
        <f>Q18+Q34</f>
        <v>0</v>
      </c>
      <c r="R17" s="17">
        <f t="shared" si="4"/>
        <v>200382.58373000001</v>
      </c>
      <c r="S17" s="17">
        <f>S18+S34</f>
        <v>0</v>
      </c>
      <c r="T17" s="68">
        <f t="shared" ref="T17:T80" si="8">R17+S17</f>
        <v>200382.58373000001</v>
      </c>
      <c r="U17" s="17">
        <f t="shared" si="5"/>
        <v>102908.6</v>
      </c>
      <c r="V17" s="17">
        <f>V18+V34</f>
        <v>0</v>
      </c>
      <c r="W17" s="68">
        <f t="shared" ref="W17:W80" si="9">U17+V17</f>
        <v>102908.6</v>
      </c>
      <c r="X17" s="17">
        <f t="shared" si="6"/>
        <v>70200</v>
      </c>
      <c r="Y17" s="17">
        <f>Y18+Y34</f>
        <v>0</v>
      </c>
      <c r="Z17" s="68">
        <f t="shared" ref="Z17:Z80" si="10">X17+Y17</f>
        <v>70200</v>
      </c>
      <c r="AA17" s="17">
        <f>AA18+AA34</f>
        <v>0</v>
      </c>
      <c r="AB17" s="18"/>
      <c r="AC17" s="18"/>
      <c r="AD17" s="16"/>
      <c r="AE17" s="16"/>
      <c r="AF17" s="16"/>
      <c r="AG17" s="16"/>
      <c r="AH17" s="16"/>
    </row>
    <row r="18" spans="1:34" ht="31.2" x14ac:dyDescent="0.3">
      <c r="A18" s="59" t="s">
        <v>22</v>
      </c>
      <c r="B18" s="60"/>
      <c r="C18" s="59"/>
      <c r="D18" s="59"/>
      <c r="E18" s="61" t="s">
        <v>23</v>
      </c>
      <c r="F18" s="10">
        <f t="shared" ref="F18:K18" si="11">F19+F22+F25+F28+F31</f>
        <v>64748</v>
      </c>
      <c r="G18" s="10">
        <f t="shared" si="11"/>
        <v>32708.6</v>
      </c>
      <c r="H18" s="10">
        <f t="shared" si="11"/>
        <v>0</v>
      </c>
      <c r="I18" s="10">
        <f t="shared" si="11"/>
        <v>0</v>
      </c>
      <c r="J18" s="10">
        <f t="shared" si="11"/>
        <v>0</v>
      </c>
      <c r="K18" s="10">
        <f t="shared" si="11"/>
        <v>0</v>
      </c>
      <c r="L18" s="10">
        <f t="shared" si="1"/>
        <v>64748</v>
      </c>
      <c r="M18" s="10">
        <f t="shared" si="2"/>
        <v>32708.6</v>
      </c>
      <c r="N18" s="10">
        <f t="shared" si="3"/>
        <v>0</v>
      </c>
      <c r="O18" s="10">
        <f>O19+O22+O25+O28+O31</f>
        <v>65434.583729999998</v>
      </c>
      <c r="P18" s="10">
        <f>P19+P22+P25+P28+P31</f>
        <v>0</v>
      </c>
      <c r="Q18" s="10">
        <f>Q19+Q22+Q25+Q28+Q31</f>
        <v>0</v>
      </c>
      <c r="R18" s="10">
        <f t="shared" si="4"/>
        <v>130182.58373</v>
      </c>
      <c r="S18" s="10">
        <f>S19+S22+S25+S28+S31</f>
        <v>0</v>
      </c>
      <c r="T18" s="69">
        <f t="shared" si="8"/>
        <v>130182.58373</v>
      </c>
      <c r="U18" s="10">
        <f t="shared" si="5"/>
        <v>32708.6</v>
      </c>
      <c r="V18" s="10">
        <f>V19+V22+V25+V28+V31</f>
        <v>0</v>
      </c>
      <c r="W18" s="69">
        <f t="shared" si="9"/>
        <v>32708.6</v>
      </c>
      <c r="X18" s="10">
        <f t="shared" si="6"/>
        <v>0</v>
      </c>
      <c r="Y18" s="10">
        <f>Y19+Y22+Y25+Y28+Y31</f>
        <v>0</v>
      </c>
      <c r="Z18" s="69">
        <f t="shared" si="10"/>
        <v>0</v>
      </c>
      <c r="AA18" s="10">
        <f>AA19+AA22+AA25+AA28+AA31</f>
        <v>0</v>
      </c>
      <c r="AB18" s="20"/>
      <c r="AC18" s="20"/>
    </row>
    <row r="19" spans="1:34" ht="46.8" x14ac:dyDescent="0.3">
      <c r="A19" s="59" t="s">
        <v>24</v>
      </c>
      <c r="B19" s="60"/>
      <c r="C19" s="59"/>
      <c r="D19" s="59"/>
      <c r="E19" s="61" t="s">
        <v>25</v>
      </c>
      <c r="F19" s="10">
        <f t="shared" ref="F19:F32" si="12">F20</f>
        <v>5965.3</v>
      </c>
      <c r="G19" s="10">
        <f t="shared" ref="G19:G32" si="13">G20</f>
        <v>0</v>
      </c>
      <c r="H19" s="10">
        <f t="shared" ref="H19:H32" si="14">H20</f>
        <v>0</v>
      </c>
      <c r="I19" s="10">
        <f t="shared" ref="I19:I32" si="15">I20</f>
        <v>0</v>
      </c>
      <c r="J19" s="10">
        <f t="shared" ref="J19:J32" si="16">J20</f>
        <v>0</v>
      </c>
      <c r="K19" s="10">
        <f t="shared" ref="K19:K32" si="17">K20</f>
        <v>0</v>
      </c>
      <c r="L19" s="10">
        <f t="shared" si="1"/>
        <v>5965.3</v>
      </c>
      <c r="M19" s="10">
        <f t="shared" si="2"/>
        <v>0</v>
      </c>
      <c r="N19" s="10">
        <f t="shared" si="3"/>
        <v>0</v>
      </c>
      <c r="O19" s="10">
        <f t="shared" ref="O19:O32" si="18">O20</f>
        <v>6034.6826300000002</v>
      </c>
      <c r="P19" s="10">
        <f t="shared" ref="P19:P32" si="19">P20</f>
        <v>0</v>
      </c>
      <c r="Q19" s="10">
        <f t="shared" ref="Q19:Q32" si="20">Q20</f>
        <v>0</v>
      </c>
      <c r="R19" s="10">
        <f t="shared" si="4"/>
        <v>11999.98263</v>
      </c>
      <c r="S19" s="10">
        <f t="shared" ref="S19:S32" si="21">S20</f>
        <v>0</v>
      </c>
      <c r="T19" s="69">
        <f t="shared" si="8"/>
        <v>11999.98263</v>
      </c>
      <c r="U19" s="10">
        <f t="shared" si="5"/>
        <v>0</v>
      </c>
      <c r="V19" s="10">
        <f t="shared" ref="V19:AA32" si="22">V20</f>
        <v>0</v>
      </c>
      <c r="W19" s="69">
        <f t="shared" si="9"/>
        <v>0</v>
      </c>
      <c r="X19" s="10">
        <f t="shared" si="6"/>
        <v>0</v>
      </c>
      <c r="Y19" s="10">
        <f t="shared" si="22"/>
        <v>0</v>
      </c>
      <c r="Z19" s="69">
        <f t="shared" si="10"/>
        <v>0</v>
      </c>
      <c r="AA19" s="10">
        <f t="shared" si="22"/>
        <v>0</v>
      </c>
      <c r="AB19" s="20"/>
      <c r="AC19" s="20"/>
    </row>
    <row r="20" spans="1:34" ht="46.8" x14ac:dyDescent="0.3">
      <c r="A20" s="59" t="s">
        <v>24</v>
      </c>
      <c r="B20" s="60" t="s">
        <v>26</v>
      </c>
      <c r="C20" s="59"/>
      <c r="D20" s="59"/>
      <c r="E20" s="61" t="s">
        <v>27</v>
      </c>
      <c r="F20" s="10">
        <f t="shared" si="12"/>
        <v>5965.3</v>
      </c>
      <c r="G20" s="10">
        <f t="shared" si="13"/>
        <v>0</v>
      </c>
      <c r="H20" s="10">
        <f t="shared" si="14"/>
        <v>0</v>
      </c>
      <c r="I20" s="10">
        <f t="shared" si="15"/>
        <v>0</v>
      </c>
      <c r="J20" s="10">
        <f t="shared" si="16"/>
        <v>0</v>
      </c>
      <c r="K20" s="10">
        <f t="shared" si="17"/>
        <v>0</v>
      </c>
      <c r="L20" s="10">
        <f t="shared" si="1"/>
        <v>5965.3</v>
      </c>
      <c r="M20" s="10">
        <f t="shared" si="2"/>
        <v>0</v>
      </c>
      <c r="N20" s="10">
        <f t="shared" si="3"/>
        <v>0</v>
      </c>
      <c r="O20" s="10">
        <f t="shared" si="18"/>
        <v>6034.6826300000002</v>
      </c>
      <c r="P20" s="10">
        <f t="shared" si="19"/>
        <v>0</v>
      </c>
      <c r="Q20" s="10">
        <f t="shared" si="20"/>
        <v>0</v>
      </c>
      <c r="R20" s="10">
        <f t="shared" si="4"/>
        <v>11999.98263</v>
      </c>
      <c r="S20" s="10">
        <f t="shared" si="21"/>
        <v>0</v>
      </c>
      <c r="T20" s="69">
        <f t="shared" si="8"/>
        <v>11999.98263</v>
      </c>
      <c r="U20" s="10">
        <f t="shared" si="5"/>
        <v>0</v>
      </c>
      <c r="V20" s="10">
        <f t="shared" si="22"/>
        <v>0</v>
      </c>
      <c r="W20" s="69">
        <f t="shared" si="9"/>
        <v>0</v>
      </c>
      <c r="X20" s="10">
        <f t="shared" si="6"/>
        <v>0</v>
      </c>
      <c r="Y20" s="10">
        <f t="shared" si="22"/>
        <v>0</v>
      </c>
      <c r="Z20" s="69">
        <f t="shared" si="10"/>
        <v>0</v>
      </c>
      <c r="AA20" s="10">
        <f t="shared" si="22"/>
        <v>0</v>
      </c>
      <c r="AB20" s="20"/>
      <c r="AC20" s="20"/>
    </row>
    <row r="21" spans="1:34" x14ac:dyDescent="0.3">
      <c r="A21" s="59" t="s">
        <v>24</v>
      </c>
      <c r="B21" s="60">
        <v>400</v>
      </c>
      <c r="C21" s="59" t="s">
        <v>28</v>
      </c>
      <c r="D21" s="59" t="s">
        <v>29</v>
      </c>
      <c r="E21" s="61" t="s">
        <v>30</v>
      </c>
      <c r="F21" s="10">
        <f>5844.6+120.7</f>
        <v>5965.3</v>
      </c>
      <c r="G21" s="10">
        <v>0</v>
      </c>
      <c r="H21" s="10">
        <v>0</v>
      </c>
      <c r="I21" s="10"/>
      <c r="J21" s="10"/>
      <c r="K21" s="10"/>
      <c r="L21" s="10">
        <f t="shared" si="1"/>
        <v>5965.3</v>
      </c>
      <c r="M21" s="10">
        <f t="shared" si="2"/>
        <v>0</v>
      </c>
      <c r="N21" s="10">
        <f t="shared" si="3"/>
        <v>0</v>
      </c>
      <c r="O21" s="10">
        <v>6034.6826300000002</v>
      </c>
      <c r="P21" s="10"/>
      <c r="Q21" s="10"/>
      <c r="R21" s="10">
        <f t="shared" si="4"/>
        <v>11999.98263</v>
      </c>
      <c r="S21" s="10"/>
      <c r="T21" s="69">
        <f t="shared" si="8"/>
        <v>11999.98263</v>
      </c>
      <c r="U21" s="10">
        <f t="shared" si="5"/>
        <v>0</v>
      </c>
      <c r="V21" s="10"/>
      <c r="W21" s="69">
        <f t="shared" si="9"/>
        <v>0</v>
      </c>
      <c r="X21" s="10">
        <f t="shared" si="6"/>
        <v>0</v>
      </c>
      <c r="Y21" s="10"/>
      <c r="Z21" s="69">
        <f t="shared" si="10"/>
        <v>0</v>
      </c>
      <c r="AA21" s="10"/>
      <c r="AB21" s="20"/>
      <c r="AC21" s="20"/>
    </row>
    <row r="22" spans="1:34" ht="62.4" x14ac:dyDescent="0.3">
      <c r="A22" s="59" t="s">
        <v>31</v>
      </c>
      <c r="B22" s="60"/>
      <c r="C22" s="59"/>
      <c r="D22" s="59"/>
      <c r="E22" s="61" t="s">
        <v>32</v>
      </c>
      <c r="F22" s="10">
        <f t="shared" si="12"/>
        <v>17596.900000000001</v>
      </c>
      <c r="G22" s="10">
        <f t="shared" si="13"/>
        <v>0</v>
      </c>
      <c r="H22" s="10">
        <f t="shared" si="14"/>
        <v>0</v>
      </c>
      <c r="I22" s="10">
        <f t="shared" si="15"/>
        <v>0</v>
      </c>
      <c r="J22" s="10">
        <f t="shared" si="16"/>
        <v>0</v>
      </c>
      <c r="K22" s="10">
        <f t="shared" si="17"/>
        <v>0</v>
      </c>
      <c r="L22" s="10">
        <f t="shared" si="1"/>
        <v>17596.900000000001</v>
      </c>
      <c r="M22" s="10">
        <f t="shared" si="2"/>
        <v>0</v>
      </c>
      <c r="N22" s="10">
        <f t="shared" si="3"/>
        <v>0</v>
      </c>
      <c r="O22" s="10">
        <f t="shared" si="18"/>
        <v>29707.4503</v>
      </c>
      <c r="P22" s="10">
        <f t="shared" si="19"/>
        <v>0</v>
      </c>
      <c r="Q22" s="10">
        <f t="shared" si="20"/>
        <v>0</v>
      </c>
      <c r="R22" s="10">
        <f t="shared" si="4"/>
        <v>47304.350300000006</v>
      </c>
      <c r="S22" s="10">
        <f t="shared" si="21"/>
        <v>0</v>
      </c>
      <c r="T22" s="69">
        <f t="shared" si="8"/>
        <v>47304.350300000006</v>
      </c>
      <c r="U22" s="10">
        <f t="shared" si="5"/>
        <v>0</v>
      </c>
      <c r="V22" s="10">
        <f t="shared" si="22"/>
        <v>0</v>
      </c>
      <c r="W22" s="69">
        <f t="shared" si="9"/>
        <v>0</v>
      </c>
      <c r="X22" s="10">
        <f t="shared" si="6"/>
        <v>0</v>
      </c>
      <c r="Y22" s="10">
        <f t="shared" si="22"/>
        <v>0</v>
      </c>
      <c r="Z22" s="69">
        <f t="shared" si="10"/>
        <v>0</v>
      </c>
      <c r="AA22" s="10">
        <f t="shared" si="22"/>
        <v>0</v>
      </c>
      <c r="AB22" s="20"/>
      <c r="AC22" s="20"/>
    </row>
    <row r="23" spans="1:34" ht="46.8" x14ac:dyDescent="0.3">
      <c r="A23" s="59" t="s">
        <v>31</v>
      </c>
      <c r="B23" s="60" t="s">
        <v>26</v>
      </c>
      <c r="C23" s="59"/>
      <c r="D23" s="59"/>
      <c r="E23" s="61" t="s">
        <v>27</v>
      </c>
      <c r="F23" s="10">
        <f t="shared" si="12"/>
        <v>17596.900000000001</v>
      </c>
      <c r="G23" s="10">
        <f t="shared" si="13"/>
        <v>0</v>
      </c>
      <c r="H23" s="10">
        <f t="shared" si="14"/>
        <v>0</v>
      </c>
      <c r="I23" s="10">
        <f t="shared" si="15"/>
        <v>0</v>
      </c>
      <c r="J23" s="10">
        <f t="shared" si="16"/>
        <v>0</v>
      </c>
      <c r="K23" s="10">
        <f t="shared" si="17"/>
        <v>0</v>
      </c>
      <c r="L23" s="10">
        <f t="shared" si="1"/>
        <v>17596.900000000001</v>
      </c>
      <c r="M23" s="10">
        <f t="shared" si="2"/>
        <v>0</v>
      </c>
      <c r="N23" s="10">
        <f t="shared" si="3"/>
        <v>0</v>
      </c>
      <c r="O23" s="10">
        <f t="shared" si="18"/>
        <v>29707.4503</v>
      </c>
      <c r="P23" s="10">
        <f t="shared" si="19"/>
        <v>0</v>
      </c>
      <c r="Q23" s="10">
        <f t="shared" si="20"/>
        <v>0</v>
      </c>
      <c r="R23" s="10">
        <f t="shared" si="4"/>
        <v>47304.350300000006</v>
      </c>
      <c r="S23" s="10">
        <f t="shared" si="21"/>
        <v>0</v>
      </c>
      <c r="T23" s="69">
        <f t="shared" si="8"/>
        <v>47304.350300000006</v>
      </c>
      <c r="U23" s="10">
        <f t="shared" si="5"/>
        <v>0</v>
      </c>
      <c r="V23" s="10">
        <f t="shared" si="22"/>
        <v>0</v>
      </c>
      <c r="W23" s="69">
        <f t="shared" si="9"/>
        <v>0</v>
      </c>
      <c r="X23" s="10">
        <f t="shared" si="6"/>
        <v>0</v>
      </c>
      <c r="Y23" s="10">
        <f t="shared" si="22"/>
        <v>0</v>
      </c>
      <c r="Z23" s="69">
        <f t="shared" si="10"/>
        <v>0</v>
      </c>
      <c r="AA23" s="10">
        <f t="shared" si="22"/>
        <v>0</v>
      </c>
      <c r="AB23" s="20"/>
      <c r="AC23" s="20"/>
    </row>
    <row r="24" spans="1:34" x14ac:dyDescent="0.3">
      <c r="A24" s="59" t="s">
        <v>31</v>
      </c>
      <c r="B24" s="60">
        <v>400</v>
      </c>
      <c r="C24" s="59" t="s">
        <v>28</v>
      </c>
      <c r="D24" s="59" t="s">
        <v>29</v>
      </c>
      <c r="E24" s="61" t="s">
        <v>30</v>
      </c>
      <c r="F24" s="10">
        <f>17964-367.1</f>
        <v>17596.900000000001</v>
      </c>
      <c r="G24" s="10">
        <v>0</v>
      </c>
      <c r="H24" s="10">
        <v>0</v>
      </c>
      <c r="I24" s="10"/>
      <c r="J24" s="10"/>
      <c r="K24" s="10"/>
      <c r="L24" s="10">
        <f t="shared" si="1"/>
        <v>17596.900000000001</v>
      </c>
      <c r="M24" s="10">
        <f t="shared" si="2"/>
        <v>0</v>
      </c>
      <c r="N24" s="10">
        <f t="shared" si="3"/>
        <v>0</v>
      </c>
      <c r="O24" s="10">
        <f>25700.58505+4006.86525</f>
        <v>29707.4503</v>
      </c>
      <c r="P24" s="10"/>
      <c r="Q24" s="10"/>
      <c r="R24" s="10">
        <f t="shared" si="4"/>
        <v>47304.350300000006</v>
      </c>
      <c r="S24" s="10"/>
      <c r="T24" s="69">
        <f t="shared" si="8"/>
        <v>47304.350300000006</v>
      </c>
      <c r="U24" s="10">
        <f t="shared" si="5"/>
        <v>0</v>
      </c>
      <c r="V24" s="10"/>
      <c r="W24" s="69">
        <f t="shared" si="9"/>
        <v>0</v>
      </c>
      <c r="X24" s="10">
        <f t="shared" si="6"/>
        <v>0</v>
      </c>
      <c r="Y24" s="10"/>
      <c r="Z24" s="69">
        <f t="shared" si="10"/>
        <v>0</v>
      </c>
      <c r="AA24" s="10"/>
      <c r="AB24" s="20"/>
      <c r="AC24" s="20"/>
    </row>
    <row r="25" spans="1:34" ht="62.4" x14ac:dyDescent="0.3">
      <c r="A25" s="59" t="s">
        <v>33</v>
      </c>
      <c r="B25" s="60"/>
      <c r="C25" s="59"/>
      <c r="D25" s="59"/>
      <c r="E25" s="61" t="s">
        <v>34</v>
      </c>
      <c r="F25" s="10">
        <f t="shared" si="12"/>
        <v>9975.2999999999993</v>
      </c>
      <c r="G25" s="10">
        <f t="shared" si="13"/>
        <v>0</v>
      </c>
      <c r="H25" s="10">
        <f t="shared" si="14"/>
        <v>0</v>
      </c>
      <c r="I25" s="10">
        <f t="shared" si="15"/>
        <v>0</v>
      </c>
      <c r="J25" s="10">
        <f t="shared" si="16"/>
        <v>0</v>
      </c>
      <c r="K25" s="10">
        <f t="shared" si="17"/>
        <v>0</v>
      </c>
      <c r="L25" s="10">
        <f t="shared" si="1"/>
        <v>9975.2999999999993</v>
      </c>
      <c r="M25" s="10">
        <f t="shared" si="2"/>
        <v>0</v>
      </c>
      <c r="N25" s="10">
        <f t="shared" si="3"/>
        <v>0</v>
      </c>
      <c r="O25" s="10">
        <f t="shared" si="18"/>
        <v>29692.450799999999</v>
      </c>
      <c r="P25" s="10">
        <f t="shared" si="19"/>
        <v>0</v>
      </c>
      <c r="Q25" s="10">
        <f t="shared" si="20"/>
        <v>0</v>
      </c>
      <c r="R25" s="10">
        <f t="shared" si="4"/>
        <v>39667.750799999994</v>
      </c>
      <c r="S25" s="10">
        <f t="shared" si="21"/>
        <v>0</v>
      </c>
      <c r="T25" s="69">
        <f t="shared" si="8"/>
        <v>39667.750799999994</v>
      </c>
      <c r="U25" s="10">
        <f t="shared" si="5"/>
        <v>0</v>
      </c>
      <c r="V25" s="10">
        <f t="shared" si="22"/>
        <v>0</v>
      </c>
      <c r="W25" s="69">
        <f t="shared" si="9"/>
        <v>0</v>
      </c>
      <c r="X25" s="10">
        <f t="shared" si="6"/>
        <v>0</v>
      </c>
      <c r="Y25" s="10">
        <f t="shared" si="22"/>
        <v>0</v>
      </c>
      <c r="Z25" s="69">
        <f t="shared" si="10"/>
        <v>0</v>
      </c>
      <c r="AA25" s="10">
        <f t="shared" si="22"/>
        <v>0</v>
      </c>
      <c r="AB25" s="20"/>
      <c r="AC25" s="20"/>
    </row>
    <row r="26" spans="1:34" ht="46.8" x14ac:dyDescent="0.3">
      <c r="A26" s="59" t="s">
        <v>33</v>
      </c>
      <c r="B26" s="60" t="s">
        <v>26</v>
      </c>
      <c r="C26" s="59"/>
      <c r="D26" s="59"/>
      <c r="E26" s="61" t="s">
        <v>27</v>
      </c>
      <c r="F26" s="10">
        <f t="shared" si="12"/>
        <v>9975.2999999999993</v>
      </c>
      <c r="G26" s="10">
        <f t="shared" si="13"/>
        <v>0</v>
      </c>
      <c r="H26" s="10">
        <f t="shared" si="14"/>
        <v>0</v>
      </c>
      <c r="I26" s="10">
        <f t="shared" si="15"/>
        <v>0</v>
      </c>
      <c r="J26" s="10">
        <f t="shared" si="16"/>
        <v>0</v>
      </c>
      <c r="K26" s="10">
        <f t="shared" si="17"/>
        <v>0</v>
      </c>
      <c r="L26" s="10">
        <f t="shared" si="1"/>
        <v>9975.2999999999993</v>
      </c>
      <c r="M26" s="10">
        <f t="shared" si="2"/>
        <v>0</v>
      </c>
      <c r="N26" s="10">
        <f t="shared" si="3"/>
        <v>0</v>
      </c>
      <c r="O26" s="10">
        <f t="shared" si="18"/>
        <v>29692.450799999999</v>
      </c>
      <c r="P26" s="10">
        <f t="shared" si="19"/>
        <v>0</v>
      </c>
      <c r="Q26" s="10">
        <f t="shared" si="20"/>
        <v>0</v>
      </c>
      <c r="R26" s="10">
        <f t="shared" si="4"/>
        <v>39667.750799999994</v>
      </c>
      <c r="S26" s="10">
        <f t="shared" si="21"/>
        <v>0</v>
      </c>
      <c r="T26" s="69">
        <f t="shared" si="8"/>
        <v>39667.750799999994</v>
      </c>
      <c r="U26" s="10">
        <f t="shared" si="5"/>
        <v>0</v>
      </c>
      <c r="V26" s="10">
        <f t="shared" si="22"/>
        <v>0</v>
      </c>
      <c r="W26" s="69">
        <f t="shared" si="9"/>
        <v>0</v>
      </c>
      <c r="X26" s="10">
        <f t="shared" si="6"/>
        <v>0</v>
      </c>
      <c r="Y26" s="10">
        <f t="shared" si="22"/>
        <v>0</v>
      </c>
      <c r="Z26" s="69">
        <f t="shared" si="10"/>
        <v>0</v>
      </c>
      <c r="AA26" s="10">
        <f t="shared" si="22"/>
        <v>0</v>
      </c>
      <c r="AB26" s="20"/>
      <c r="AC26" s="20"/>
    </row>
    <row r="27" spans="1:34" x14ac:dyDescent="0.3">
      <c r="A27" s="59" t="s">
        <v>33</v>
      </c>
      <c r="B27" s="60">
        <v>400</v>
      </c>
      <c r="C27" s="59" t="s">
        <v>28</v>
      </c>
      <c r="D27" s="59" t="s">
        <v>29</v>
      </c>
      <c r="E27" s="61" t="s">
        <v>30</v>
      </c>
      <c r="F27" s="10">
        <v>9975.2999999999993</v>
      </c>
      <c r="G27" s="10">
        <v>0</v>
      </c>
      <c r="H27" s="10">
        <v>0</v>
      </c>
      <c r="I27" s="10"/>
      <c r="J27" s="10"/>
      <c r="K27" s="10"/>
      <c r="L27" s="10">
        <f t="shared" si="1"/>
        <v>9975.2999999999993</v>
      </c>
      <c r="M27" s="10">
        <f t="shared" si="2"/>
        <v>0</v>
      </c>
      <c r="N27" s="10">
        <f t="shared" si="3"/>
        <v>0</v>
      </c>
      <c r="O27" s="10">
        <f>25721.09692+3971.35388</f>
        <v>29692.450799999999</v>
      </c>
      <c r="P27" s="10"/>
      <c r="Q27" s="10"/>
      <c r="R27" s="10">
        <f t="shared" si="4"/>
        <v>39667.750799999994</v>
      </c>
      <c r="S27" s="10"/>
      <c r="T27" s="69">
        <f t="shared" si="8"/>
        <v>39667.750799999994</v>
      </c>
      <c r="U27" s="10">
        <f t="shared" si="5"/>
        <v>0</v>
      </c>
      <c r="V27" s="10"/>
      <c r="W27" s="69">
        <f t="shared" si="9"/>
        <v>0</v>
      </c>
      <c r="X27" s="10">
        <f t="shared" si="6"/>
        <v>0</v>
      </c>
      <c r="Y27" s="10"/>
      <c r="Z27" s="69">
        <f t="shared" si="10"/>
        <v>0</v>
      </c>
      <c r="AA27" s="10"/>
      <c r="AB27" s="20"/>
      <c r="AC27" s="20"/>
    </row>
    <row r="28" spans="1:34" ht="62.4" x14ac:dyDescent="0.3">
      <c r="A28" s="59" t="s">
        <v>35</v>
      </c>
      <c r="B28" s="60"/>
      <c r="C28" s="59"/>
      <c r="D28" s="59"/>
      <c r="E28" s="61" t="s">
        <v>36</v>
      </c>
      <c r="F28" s="10">
        <f t="shared" si="12"/>
        <v>31210.5</v>
      </c>
      <c r="G28" s="10">
        <f t="shared" si="13"/>
        <v>0</v>
      </c>
      <c r="H28" s="10">
        <f t="shared" si="14"/>
        <v>0</v>
      </c>
      <c r="I28" s="10">
        <f t="shared" si="15"/>
        <v>0</v>
      </c>
      <c r="J28" s="10">
        <f t="shared" si="16"/>
        <v>0</v>
      </c>
      <c r="K28" s="10">
        <f t="shared" si="17"/>
        <v>0</v>
      </c>
      <c r="L28" s="10">
        <f t="shared" si="1"/>
        <v>31210.5</v>
      </c>
      <c r="M28" s="10">
        <f t="shared" si="2"/>
        <v>0</v>
      </c>
      <c r="N28" s="10">
        <f t="shared" si="3"/>
        <v>0</v>
      </c>
      <c r="O28" s="10">
        <f t="shared" si="18"/>
        <v>0</v>
      </c>
      <c r="P28" s="10">
        <f t="shared" si="19"/>
        <v>0</v>
      </c>
      <c r="Q28" s="10">
        <f t="shared" si="20"/>
        <v>0</v>
      </c>
      <c r="R28" s="10">
        <f t="shared" si="4"/>
        <v>31210.5</v>
      </c>
      <c r="S28" s="10">
        <f t="shared" si="21"/>
        <v>0</v>
      </c>
      <c r="T28" s="69">
        <f t="shared" si="8"/>
        <v>31210.5</v>
      </c>
      <c r="U28" s="10">
        <f t="shared" si="5"/>
        <v>0</v>
      </c>
      <c r="V28" s="10">
        <f t="shared" si="22"/>
        <v>0</v>
      </c>
      <c r="W28" s="69">
        <f t="shared" si="9"/>
        <v>0</v>
      </c>
      <c r="X28" s="10">
        <f t="shared" si="6"/>
        <v>0</v>
      </c>
      <c r="Y28" s="10">
        <f t="shared" si="22"/>
        <v>0</v>
      </c>
      <c r="Z28" s="69">
        <f t="shared" si="10"/>
        <v>0</v>
      </c>
      <c r="AA28" s="10">
        <f t="shared" si="22"/>
        <v>0</v>
      </c>
      <c r="AB28" s="20"/>
      <c r="AC28" s="20"/>
    </row>
    <row r="29" spans="1:34" ht="46.8" x14ac:dyDescent="0.3">
      <c r="A29" s="59" t="s">
        <v>35</v>
      </c>
      <c r="B29" s="60" t="s">
        <v>26</v>
      </c>
      <c r="C29" s="59"/>
      <c r="D29" s="59"/>
      <c r="E29" s="61" t="s">
        <v>27</v>
      </c>
      <c r="F29" s="10">
        <f t="shared" si="12"/>
        <v>31210.5</v>
      </c>
      <c r="G29" s="10">
        <f t="shared" si="13"/>
        <v>0</v>
      </c>
      <c r="H29" s="10">
        <f t="shared" si="14"/>
        <v>0</v>
      </c>
      <c r="I29" s="10">
        <f t="shared" si="15"/>
        <v>0</v>
      </c>
      <c r="J29" s="10">
        <f t="shared" si="16"/>
        <v>0</v>
      </c>
      <c r="K29" s="10">
        <f t="shared" si="17"/>
        <v>0</v>
      </c>
      <c r="L29" s="10">
        <f t="shared" si="1"/>
        <v>31210.5</v>
      </c>
      <c r="M29" s="10">
        <f t="shared" si="2"/>
        <v>0</v>
      </c>
      <c r="N29" s="10">
        <f t="shared" si="3"/>
        <v>0</v>
      </c>
      <c r="O29" s="10">
        <f t="shared" si="18"/>
        <v>0</v>
      </c>
      <c r="P29" s="10">
        <f t="shared" si="19"/>
        <v>0</v>
      </c>
      <c r="Q29" s="10">
        <f t="shared" si="20"/>
        <v>0</v>
      </c>
      <c r="R29" s="10">
        <f t="shared" si="4"/>
        <v>31210.5</v>
      </c>
      <c r="S29" s="10">
        <f t="shared" si="21"/>
        <v>0</v>
      </c>
      <c r="T29" s="69">
        <f t="shared" si="8"/>
        <v>31210.5</v>
      </c>
      <c r="U29" s="10">
        <f t="shared" si="5"/>
        <v>0</v>
      </c>
      <c r="V29" s="10">
        <f t="shared" si="22"/>
        <v>0</v>
      </c>
      <c r="W29" s="69">
        <f t="shared" si="9"/>
        <v>0</v>
      </c>
      <c r="X29" s="10">
        <f t="shared" si="6"/>
        <v>0</v>
      </c>
      <c r="Y29" s="10">
        <f t="shared" si="22"/>
        <v>0</v>
      </c>
      <c r="Z29" s="69">
        <f t="shared" si="10"/>
        <v>0</v>
      </c>
      <c r="AA29" s="10">
        <f t="shared" si="22"/>
        <v>0</v>
      </c>
      <c r="AB29" s="20"/>
      <c r="AC29" s="20"/>
    </row>
    <row r="30" spans="1:34" x14ac:dyDescent="0.3">
      <c r="A30" s="59" t="s">
        <v>35</v>
      </c>
      <c r="B30" s="60">
        <v>400</v>
      </c>
      <c r="C30" s="59" t="s">
        <v>28</v>
      </c>
      <c r="D30" s="59" t="s">
        <v>29</v>
      </c>
      <c r="E30" s="61" t="s">
        <v>30</v>
      </c>
      <c r="F30" s="10">
        <v>31210.5</v>
      </c>
      <c r="G30" s="10">
        <v>0</v>
      </c>
      <c r="H30" s="10">
        <v>0</v>
      </c>
      <c r="I30" s="10"/>
      <c r="J30" s="10"/>
      <c r="K30" s="10"/>
      <c r="L30" s="10">
        <f t="shared" si="1"/>
        <v>31210.5</v>
      </c>
      <c r="M30" s="10">
        <f t="shared" si="2"/>
        <v>0</v>
      </c>
      <c r="N30" s="10">
        <f t="shared" si="3"/>
        <v>0</v>
      </c>
      <c r="O30" s="10"/>
      <c r="P30" s="10"/>
      <c r="Q30" s="10"/>
      <c r="R30" s="10">
        <f t="shared" si="4"/>
        <v>31210.5</v>
      </c>
      <c r="S30" s="10"/>
      <c r="T30" s="69">
        <f t="shared" si="8"/>
        <v>31210.5</v>
      </c>
      <c r="U30" s="10">
        <f t="shared" si="5"/>
        <v>0</v>
      </c>
      <c r="V30" s="10"/>
      <c r="W30" s="69">
        <f t="shared" si="9"/>
        <v>0</v>
      </c>
      <c r="X30" s="10">
        <f t="shared" si="6"/>
        <v>0</v>
      </c>
      <c r="Y30" s="10"/>
      <c r="Z30" s="69">
        <f t="shared" si="10"/>
        <v>0</v>
      </c>
      <c r="AA30" s="10"/>
      <c r="AB30" s="20"/>
      <c r="AC30" s="20"/>
    </row>
    <row r="31" spans="1:34" ht="62.4" x14ac:dyDescent="0.3">
      <c r="A31" s="59" t="s">
        <v>37</v>
      </c>
      <c r="B31" s="60"/>
      <c r="C31" s="59"/>
      <c r="D31" s="59"/>
      <c r="E31" s="61" t="s">
        <v>38</v>
      </c>
      <c r="F31" s="10">
        <f t="shared" si="12"/>
        <v>0</v>
      </c>
      <c r="G31" s="10">
        <f t="shared" si="13"/>
        <v>32708.6</v>
      </c>
      <c r="H31" s="10">
        <f t="shared" si="14"/>
        <v>0</v>
      </c>
      <c r="I31" s="10">
        <f t="shared" si="15"/>
        <v>0</v>
      </c>
      <c r="J31" s="10">
        <f t="shared" si="16"/>
        <v>0</v>
      </c>
      <c r="K31" s="10">
        <f t="shared" si="17"/>
        <v>0</v>
      </c>
      <c r="L31" s="10">
        <f t="shared" si="1"/>
        <v>0</v>
      </c>
      <c r="M31" s="10">
        <f t="shared" si="2"/>
        <v>32708.6</v>
      </c>
      <c r="N31" s="10">
        <f t="shared" si="3"/>
        <v>0</v>
      </c>
      <c r="O31" s="10">
        <f t="shared" si="18"/>
        <v>0</v>
      </c>
      <c r="P31" s="10">
        <f t="shared" si="19"/>
        <v>0</v>
      </c>
      <c r="Q31" s="10">
        <f t="shared" si="20"/>
        <v>0</v>
      </c>
      <c r="R31" s="10">
        <f t="shared" si="4"/>
        <v>0</v>
      </c>
      <c r="S31" s="10">
        <f t="shared" si="21"/>
        <v>0</v>
      </c>
      <c r="T31" s="69">
        <f t="shared" si="8"/>
        <v>0</v>
      </c>
      <c r="U31" s="10">
        <f t="shared" si="5"/>
        <v>32708.6</v>
      </c>
      <c r="V31" s="10">
        <f t="shared" si="22"/>
        <v>0</v>
      </c>
      <c r="W31" s="69">
        <f t="shared" si="9"/>
        <v>32708.6</v>
      </c>
      <c r="X31" s="10">
        <f t="shared" si="6"/>
        <v>0</v>
      </c>
      <c r="Y31" s="10">
        <f t="shared" si="22"/>
        <v>0</v>
      </c>
      <c r="Z31" s="69">
        <f t="shared" si="10"/>
        <v>0</v>
      </c>
      <c r="AA31" s="10">
        <f t="shared" si="22"/>
        <v>0</v>
      </c>
      <c r="AB31" s="20"/>
      <c r="AC31" s="20"/>
    </row>
    <row r="32" spans="1:34" ht="46.8" x14ac:dyDescent="0.3">
      <c r="A32" s="59" t="s">
        <v>37</v>
      </c>
      <c r="B32" s="60" t="s">
        <v>26</v>
      </c>
      <c r="C32" s="59"/>
      <c r="D32" s="59"/>
      <c r="E32" s="61" t="s">
        <v>27</v>
      </c>
      <c r="F32" s="10">
        <f t="shared" si="12"/>
        <v>0</v>
      </c>
      <c r="G32" s="10">
        <f t="shared" si="13"/>
        <v>32708.6</v>
      </c>
      <c r="H32" s="10">
        <f t="shared" si="14"/>
        <v>0</v>
      </c>
      <c r="I32" s="10">
        <f t="shared" si="15"/>
        <v>0</v>
      </c>
      <c r="J32" s="10">
        <f t="shared" si="16"/>
        <v>0</v>
      </c>
      <c r="K32" s="10">
        <f t="shared" si="17"/>
        <v>0</v>
      </c>
      <c r="L32" s="10">
        <f t="shared" si="1"/>
        <v>0</v>
      </c>
      <c r="M32" s="10">
        <f t="shared" si="2"/>
        <v>32708.6</v>
      </c>
      <c r="N32" s="10">
        <f t="shared" si="3"/>
        <v>0</v>
      </c>
      <c r="O32" s="10">
        <f t="shared" si="18"/>
        <v>0</v>
      </c>
      <c r="P32" s="10">
        <f t="shared" si="19"/>
        <v>0</v>
      </c>
      <c r="Q32" s="10">
        <f t="shared" si="20"/>
        <v>0</v>
      </c>
      <c r="R32" s="10">
        <f t="shared" si="4"/>
        <v>0</v>
      </c>
      <c r="S32" s="10">
        <f t="shared" si="21"/>
        <v>0</v>
      </c>
      <c r="T32" s="69">
        <f t="shared" si="8"/>
        <v>0</v>
      </c>
      <c r="U32" s="10">
        <f t="shared" si="5"/>
        <v>32708.6</v>
      </c>
      <c r="V32" s="10">
        <f t="shared" si="22"/>
        <v>0</v>
      </c>
      <c r="W32" s="69">
        <f t="shared" si="9"/>
        <v>32708.6</v>
      </c>
      <c r="X32" s="10">
        <f t="shared" si="6"/>
        <v>0</v>
      </c>
      <c r="Y32" s="10">
        <f t="shared" si="22"/>
        <v>0</v>
      </c>
      <c r="Z32" s="69">
        <f t="shared" si="10"/>
        <v>0</v>
      </c>
      <c r="AA32" s="10">
        <f t="shared" si="22"/>
        <v>0</v>
      </c>
      <c r="AB32" s="20"/>
      <c r="AC32" s="20"/>
    </row>
    <row r="33" spans="1:34" x14ac:dyDescent="0.3">
      <c r="A33" s="59" t="s">
        <v>37</v>
      </c>
      <c r="B33" s="60">
        <v>400</v>
      </c>
      <c r="C33" s="59" t="s">
        <v>28</v>
      </c>
      <c r="D33" s="59" t="s">
        <v>29</v>
      </c>
      <c r="E33" s="61" t="s">
        <v>30</v>
      </c>
      <c r="F33" s="10">
        <v>0</v>
      </c>
      <c r="G33" s="10">
        <v>32708.6</v>
      </c>
      <c r="H33" s="10">
        <v>0</v>
      </c>
      <c r="I33" s="10"/>
      <c r="J33" s="10"/>
      <c r="K33" s="10"/>
      <c r="L33" s="10">
        <f t="shared" si="1"/>
        <v>0</v>
      </c>
      <c r="M33" s="10">
        <f t="shared" si="2"/>
        <v>32708.6</v>
      </c>
      <c r="N33" s="10">
        <f t="shared" si="3"/>
        <v>0</v>
      </c>
      <c r="O33" s="10"/>
      <c r="P33" s="10"/>
      <c r="Q33" s="10"/>
      <c r="R33" s="10">
        <f t="shared" si="4"/>
        <v>0</v>
      </c>
      <c r="S33" s="10"/>
      <c r="T33" s="69">
        <f t="shared" si="8"/>
        <v>0</v>
      </c>
      <c r="U33" s="10">
        <f t="shared" si="5"/>
        <v>32708.6</v>
      </c>
      <c r="V33" s="10"/>
      <c r="W33" s="69">
        <f t="shared" si="9"/>
        <v>32708.6</v>
      </c>
      <c r="X33" s="10">
        <f t="shared" si="6"/>
        <v>0</v>
      </c>
      <c r="Y33" s="10"/>
      <c r="Z33" s="69">
        <f t="shared" si="10"/>
        <v>0</v>
      </c>
      <c r="AA33" s="10"/>
      <c r="AB33" s="20"/>
      <c r="AC33" s="20"/>
    </row>
    <row r="34" spans="1:34" ht="46.8" x14ac:dyDescent="0.3">
      <c r="A34" s="59" t="s">
        <v>39</v>
      </c>
      <c r="B34" s="60"/>
      <c r="C34" s="59"/>
      <c r="D34" s="59"/>
      <c r="E34" s="61" t="s">
        <v>40</v>
      </c>
      <c r="F34" s="10">
        <f t="shared" ref="F34:K34" si="23">F35+F38+F41</f>
        <v>65200</v>
      </c>
      <c r="G34" s="10">
        <f t="shared" si="23"/>
        <v>65200</v>
      </c>
      <c r="H34" s="10">
        <f t="shared" si="23"/>
        <v>65200</v>
      </c>
      <c r="I34" s="10">
        <f t="shared" si="23"/>
        <v>5000</v>
      </c>
      <c r="J34" s="10">
        <f t="shared" si="23"/>
        <v>5000</v>
      </c>
      <c r="K34" s="10">
        <f t="shared" si="23"/>
        <v>5000</v>
      </c>
      <c r="L34" s="10">
        <f t="shared" si="1"/>
        <v>70200</v>
      </c>
      <c r="M34" s="10">
        <f t="shared" si="2"/>
        <v>70200</v>
      </c>
      <c r="N34" s="10">
        <f t="shared" si="3"/>
        <v>70200</v>
      </c>
      <c r="O34" s="10">
        <f>O35+O38+O41</f>
        <v>0</v>
      </c>
      <c r="P34" s="10">
        <f>P35+P38+P41</f>
        <v>0</v>
      </c>
      <c r="Q34" s="10">
        <f>Q35+Q38+Q41</f>
        <v>0</v>
      </c>
      <c r="R34" s="10">
        <f t="shared" si="4"/>
        <v>70200</v>
      </c>
      <c r="S34" s="10">
        <f>S35+S38+S41</f>
        <v>0</v>
      </c>
      <c r="T34" s="69">
        <f t="shared" si="8"/>
        <v>70200</v>
      </c>
      <c r="U34" s="10">
        <f t="shared" si="5"/>
        <v>70200</v>
      </c>
      <c r="V34" s="10">
        <f>V35+V38+V41</f>
        <v>0</v>
      </c>
      <c r="W34" s="69">
        <f t="shared" si="9"/>
        <v>70200</v>
      </c>
      <c r="X34" s="10">
        <f t="shared" si="6"/>
        <v>70200</v>
      </c>
      <c r="Y34" s="10">
        <f>Y35+Y38+Y41</f>
        <v>0</v>
      </c>
      <c r="Z34" s="69">
        <f t="shared" si="10"/>
        <v>70200</v>
      </c>
      <c r="AA34" s="10">
        <f>AA35+AA38+AA41</f>
        <v>0</v>
      </c>
      <c r="AB34" s="20"/>
      <c r="AC34" s="20"/>
    </row>
    <row r="35" spans="1:34" ht="46.8" x14ac:dyDescent="0.3">
      <c r="A35" s="59" t="s">
        <v>41</v>
      </c>
      <c r="B35" s="60"/>
      <c r="C35" s="59"/>
      <c r="D35" s="59"/>
      <c r="E35" s="61" t="s">
        <v>42</v>
      </c>
      <c r="F35" s="10">
        <f t="shared" ref="F35:F44" si="24">F36</f>
        <v>200</v>
      </c>
      <c r="G35" s="10">
        <f t="shared" ref="G35:G44" si="25">G36</f>
        <v>200</v>
      </c>
      <c r="H35" s="10">
        <f t="shared" ref="H35:H44" si="26">H36</f>
        <v>200</v>
      </c>
      <c r="I35" s="10">
        <f t="shared" ref="I35:I44" si="27">I36</f>
        <v>0</v>
      </c>
      <c r="J35" s="10">
        <f t="shared" ref="J35:J44" si="28">J36</f>
        <v>0</v>
      </c>
      <c r="K35" s="10">
        <f t="shared" ref="K35:K44" si="29">K36</f>
        <v>0</v>
      </c>
      <c r="L35" s="10">
        <f t="shared" si="1"/>
        <v>200</v>
      </c>
      <c r="M35" s="10">
        <f t="shared" si="2"/>
        <v>200</v>
      </c>
      <c r="N35" s="10">
        <f t="shared" si="3"/>
        <v>200</v>
      </c>
      <c r="O35" s="10">
        <f t="shared" ref="O35:O44" si="30">O36</f>
        <v>0</v>
      </c>
      <c r="P35" s="10">
        <f t="shared" ref="P35:P44" si="31">P36</f>
        <v>0</v>
      </c>
      <c r="Q35" s="10">
        <f t="shared" ref="Q35:Q44" si="32">Q36</f>
        <v>0</v>
      </c>
      <c r="R35" s="10">
        <f t="shared" si="4"/>
        <v>200</v>
      </c>
      <c r="S35" s="10">
        <f t="shared" ref="S35:S44" si="33">S36</f>
        <v>0</v>
      </c>
      <c r="T35" s="69">
        <f t="shared" si="8"/>
        <v>200</v>
      </c>
      <c r="U35" s="10">
        <f t="shared" si="5"/>
        <v>200</v>
      </c>
      <c r="V35" s="10">
        <f t="shared" ref="V35:AA44" si="34">V36</f>
        <v>0</v>
      </c>
      <c r="W35" s="69">
        <f t="shared" si="9"/>
        <v>200</v>
      </c>
      <c r="X35" s="10">
        <f t="shared" si="6"/>
        <v>200</v>
      </c>
      <c r="Y35" s="10">
        <f t="shared" si="34"/>
        <v>0</v>
      </c>
      <c r="Z35" s="69">
        <f t="shared" si="10"/>
        <v>200</v>
      </c>
      <c r="AA35" s="10">
        <f t="shared" si="34"/>
        <v>0</v>
      </c>
      <c r="AB35" s="20"/>
      <c r="AC35" s="20"/>
    </row>
    <row r="36" spans="1:34" x14ac:dyDescent="0.3">
      <c r="A36" s="59" t="s">
        <v>41</v>
      </c>
      <c r="B36" s="60" t="s">
        <v>43</v>
      </c>
      <c r="C36" s="59"/>
      <c r="D36" s="59"/>
      <c r="E36" s="61" t="s">
        <v>44</v>
      </c>
      <c r="F36" s="10">
        <f t="shared" si="24"/>
        <v>200</v>
      </c>
      <c r="G36" s="10">
        <f t="shared" si="25"/>
        <v>200</v>
      </c>
      <c r="H36" s="10">
        <f t="shared" si="26"/>
        <v>200</v>
      </c>
      <c r="I36" s="10">
        <f t="shared" si="27"/>
        <v>0</v>
      </c>
      <c r="J36" s="10">
        <f t="shared" si="28"/>
        <v>0</v>
      </c>
      <c r="K36" s="10">
        <f t="shared" si="29"/>
        <v>0</v>
      </c>
      <c r="L36" s="10">
        <f t="shared" si="1"/>
        <v>200</v>
      </c>
      <c r="M36" s="10">
        <f t="shared" si="2"/>
        <v>200</v>
      </c>
      <c r="N36" s="10">
        <f t="shared" si="3"/>
        <v>200</v>
      </c>
      <c r="O36" s="10">
        <f t="shared" si="30"/>
        <v>0</v>
      </c>
      <c r="P36" s="10">
        <f t="shared" si="31"/>
        <v>0</v>
      </c>
      <c r="Q36" s="10">
        <f t="shared" si="32"/>
        <v>0</v>
      </c>
      <c r="R36" s="10">
        <f t="shared" si="4"/>
        <v>200</v>
      </c>
      <c r="S36" s="10">
        <f t="shared" si="33"/>
        <v>0</v>
      </c>
      <c r="T36" s="69">
        <f t="shared" si="8"/>
        <v>200</v>
      </c>
      <c r="U36" s="10">
        <f t="shared" si="5"/>
        <v>200</v>
      </c>
      <c r="V36" s="10">
        <f t="shared" si="34"/>
        <v>0</v>
      </c>
      <c r="W36" s="69">
        <f t="shared" si="9"/>
        <v>200</v>
      </c>
      <c r="X36" s="10">
        <f t="shared" si="6"/>
        <v>200</v>
      </c>
      <c r="Y36" s="10">
        <f t="shared" si="34"/>
        <v>0</v>
      </c>
      <c r="Z36" s="69">
        <f t="shared" si="10"/>
        <v>200</v>
      </c>
      <c r="AA36" s="10">
        <f t="shared" si="34"/>
        <v>0</v>
      </c>
      <c r="AB36" s="20"/>
      <c r="AC36" s="20"/>
    </row>
    <row r="37" spans="1:34" x14ac:dyDescent="0.3">
      <c r="A37" s="59" t="s">
        <v>41</v>
      </c>
      <c r="B37" s="60">
        <v>800</v>
      </c>
      <c r="C37" s="59" t="s">
        <v>28</v>
      </c>
      <c r="D37" s="59" t="s">
        <v>29</v>
      </c>
      <c r="E37" s="61" t="s">
        <v>30</v>
      </c>
      <c r="F37" s="10">
        <v>200</v>
      </c>
      <c r="G37" s="10">
        <v>200</v>
      </c>
      <c r="H37" s="10">
        <v>200</v>
      </c>
      <c r="I37" s="10"/>
      <c r="J37" s="10"/>
      <c r="K37" s="10"/>
      <c r="L37" s="10">
        <f t="shared" si="1"/>
        <v>200</v>
      </c>
      <c r="M37" s="10">
        <f t="shared" si="2"/>
        <v>200</v>
      </c>
      <c r="N37" s="10">
        <f t="shared" si="3"/>
        <v>200</v>
      </c>
      <c r="O37" s="10"/>
      <c r="P37" s="10"/>
      <c r="Q37" s="10"/>
      <c r="R37" s="10">
        <f t="shared" si="4"/>
        <v>200</v>
      </c>
      <c r="S37" s="10"/>
      <c r="T37" s="69">
        <f t="shared" si="8"/>
        <v>200</v>
      </c>
      <c r="U37" s="10">
        <f t="shared" si="5"/>
        <v>200</v>
      </c>
      <c r="V37" s="10"/>
      <c r="W37" s="69">
        <f t="shared" si="9"/>
        <v>200</v>
      </c>
      <c r="X37" s="10">
        <f t="shared" si="6"/>
        <v>200</v>
      </c>
      <c r="Y37" s="10"/>
      <c r="Z37" s="69">
        <f t="shared" si="10"/>
        <v>200</v>
      </c>
      <c r="AA37" s="10"/>
      <c r="AB37" s="20"/>
      <c r="AC37" s="20"/>
    </row>
    <row r="38" spans="1:34" ht="46.8" x14ac:dyDescent="0.3">
      <c r="A38" s="59" t="s">
        <v>45</v>
      </c>
      <c r="B38" s="60"/>
      <c r="C38" s="59"/>
      <c r="D38" s="59"/>
      <c r="E38" s="61" t="s">
        <v>46</v>
      </c>
      <c r="F38" s="10">
        <f t="shared" si="24"/>
        <v>40000</v>
      </c>
      <c r="G38" s="10">
        <f t="shared" si="25"/>
        <v>40000</v>
      </c>
      <c r="H38" s="10">
        <f t="shared" si="26"/>
        <v>40000</v>
      </c>
      <c r="I38" s="10">
        <f t="shared" si="27"/>
        <v>0</v>
      </c>
      <c r="J38" s="10">
        <f t="shared" si="28"/>
        <v>0</v>
      </c>
      <c r="K38" s="10">
        <f t="shared" si="29"/>
        <v>0</v>
      </c>
      <c r="L38" s="10">
        <f t="shared" si="1"/>
        <v>40000</v>
      </c>
      <c r="M38" s="10">
        <f t="shared" si="2"/>
        <v>40000</v>
      </c>
      <c r="N38" s="10">
        <f t="shared" si="3"/>
        <v>40000</v>
      </c>
      <c r="O38" s="10">
        <f t="shared" si="30"/>
        <v>0</v>
      </c>
      <c r="P38" s="10">
        <f t="shared" si="31"/>
        <v>0</v>
      </c>
      <c r="Q38" s="10">
        <f t="shared" si="32"/>
        <v>0</v>
      </c>
      <c r="R38" s="10">
        <f t="shared" si="4"/>
        <v>40000</v>
      </c>
      <c r="S38" s="10">
        <f t="shared" si="33"/>
        <v>0</v>
      </c>
      <c r="T38" s="69">
        <f t="shared" si="8"/>
        <v>40000</v>
      </c>
      <c r="U38" s="10">
        <f t="shared" si="5"/>
        <v>40000</v>
      </c>
      <c r="V38" s="10">
        <f t="shared" si="34"/>
        <v>0</v>
      </c>
      <c r="W38" s="69">
        <f t="shared" si="9"/>
        <v>40000</v>
      </c>
      <c r="X38" s="10">
        <f t="shared" si="6"/>
        <v>40000</v>
      </c>
      <c r="Y38" s="10">
        <f t="shared" si="34"/>
        <v>0</v>
      </c>
      <c r="Z38" s="69">
        <f t="shared" si="10"/>
        <v>40000</v>
      </c>
      <c r="AA38" s="10">
        <f t="shared" si="34"/>
        <v>0</v>
      </c>
      <c r="AB38" s="20"/>
      <c r="AC38" s="20"/>
    </row>
    <row r="39" spans="1:34" x14ac:dyDescent="0.3">
      <c r="A39" s="59" t="s">
        <v>45</v>
      </c>
      <c r="B39" s="60" t="s">
        <v>43</v>
      </c>
      <c r="C39" s="59"/>
      <c r="D39" s="59"/>
      <c r="E39" s="61" t="s">
        <v>44</v>
      </c>
      <c r="F39" s="10">
        <f t="shared" si="24"/>
        <v>40000</v>
      </c>
      <c r="G39" s="10">
        <f t="shared" si="25"/>
        <v>40000</v>
      </c>
      <c r="H39" s="10">
        <f t="shared" si="26"/>
        <v>40000</v>
      </c>
      <c r="I39" s="10">
        <f t="shared" si="27"/>
        <v>0</v>
      </c>
      <c r="J39" s="10">
        <f t="shared" si="28"/>
        <v>0</v>
      </c>
      <c r="K39" s="10">
        <f t="shared" si="29"/>
        <v>0</v>
      </c>
      <c r="L39" s="10">
        <f t="shared" si="1"/>
        <v>40000</v>
      </c>
      <c r="M39" s="10">
        <f t="shared" si="2"/>
        <v>40000</v>
      </c>
      <c r="N39" s="10">
        <f t="shared" si="3"/>
        <v>40000</v>
      </c>
      <c r="O39" s="10">
        <f t="shared" si="30"/>
        <v>0</v>
      </c>
      <c r="P39" s="10">
        <f t="shared" si="31"/>
        <v>0</v>
      </c>
      <c r="Q39" s="10">
        <f t="shared" si="32"/>
        <v>0</v>
      </c>
      <c r="R39" s="10">
        <f t="shared" si="4"/>
        <v>40000</v>
      </c>
      <c r="S39" s="10">
        <f t="shared" si="33"/>
        <v>0</v>
      </c>
      <c r="T39" s="69">
        <f t="shared" si="8"/>
        <v>40000</v>
      </c>
      <c r="U39" s="10">
        <f t="shared" si="5"/>
        <v>40000</v>
      </c>
      <c r="V39" s="10">
        <f t="shared" si="34"/>
        <v>0</v>
      </c>
      <c r="W39" s="69">
        <f t="shared" si="9"/>
        <v>40000</v>
      </c>
      <c r="X39" s="10">
        <f t="shared" si="6"/>
        <v>40000</v>
      </c>
      <c r="Y39" s="10">
        <f t="shared" si="34"/>
        <v>0</v>
      </c>
      <c r="Z39" s="69">
        <f t="shared" si="10"/>
        <v>40000</v>
      </c>
      <c r="AA39" s="10">
        <f t="shared" si="34"/>
        <v>0</v>
      </c>
      <c r="AB39" s="20"/>
      <c r="AC39" s="20"/>
    </row>
    <row r="40" spans="1:34" x14ac:dyDescent="0.3">
      <c r="A40" s="59" t="s">
        <v>45</v>
      </c>
      <c r="B40" s="60">
        <v>800</v>
      </c>
      <c r="C40" s="59" t="s">
        <v>28</v>
      </c>
      <c r="D40" s="59" t="s">
        <v>29</v>
      </c>
      <c r="E40" s="61" t="s">
        <v>30</v>
      </c>
      <c r="F40" s="10">
        <v>40000</v>
      </c>
      <c r="G40" s="10">
        <v>40000</v>
      </c>
      <c r="H40" s="10">
        <v>40000</v>
      </c>
      <c r="I40" s="10"/>
      <c r="J40" s="10"/>
      <c r="K40" s="10"/>
      <c r="L40" s="10">
        <f t="shared" si="1"/>
        <v>40000</v>
      </c>
      <c r="M40" s="10">
        <f t="shared" si="2"/>
        <v>40000</v>
      </c>
      <c r="N40" s="10">
        <f t="shared" si="3"/>
        <v>40000</v>
      </c>
      <c r="O40" s="10"/>
      <c r="P40" s="10"/>
      <c r="Q40" s="10"/>
      <c r="R40" s="10">
        <f t="shared" si="4"/>
        <v>40000</v>
      </c>
      <c r="S40" s="10"/>
      <c r="T40" s="69">
        <f t="shared" si="8"/>
        <v>40000</v>
      </c>
      <c r="U40" s="10">
        <f t="shared" si="5"/>
        <v>40000</v>
      </c>
      <c r="V40" s="10"/>
      <c r="W40" s="69">
        <f t="shared" si="9"/>
        <v>40000</v>
      </c>
      <c r="X40" s="10">
        <f t="shared" si="6"/>
        <v>40000</v>
      </c>
      <c r="Y40" s="10"/>
      <c r="Z40" s="69">
        <f t="shared" si="10"/>
        <v>40000</v>
      </c>
      <c r="AA40" s="10"/>
      <c r="AB40" s="20"/>
      <c r="AC40" s="20"/>
    </row>
    <row r="41" spans="1:34" ht="62.4" x14ac:dyDescent="0.3">
      <c r="A41" s="59" t="s">
        <v>47</v>
      </c>
      <c r="B41" s="60"/>
      <c r="C41" s="59"/>
      <c r="D41" s="59"/>
      <c r="E41" s="61" t="s">
        <v>48</v>
      </c>
      <c r="F41" s="10">
        <f t="shared" si="24"/>
        <v>25000</v>
      </c>
      <c r="G41" s="10">
        <f t="shared" si="25"/>
        <v>25000</v>
      </c>
      <c r="H41" s="10">
        <f t="shared" si="26"/>
        <v>25000</v>
      </c>
      <c r="I41" s="10">
        <f t="shared" si="27"/>
        <v>5000</v>
      </c>
      <c r="J41" s="10">
        <f t="shared" si="28"/>
        <v>5000</v>
      </c>
      <c r="K41" s="10">
        <f t="shared" si="29"/>
        <v>5000</v>
      </c>
      <c r="L41" s="10">
        <f t="shared" si="1"/>
        <v>30000</v>
      </c>
      <c r="M41" s="10">
        <f t="shared" si="2"/>
        <v>30000</v>
      </c>
      <c r="N41" s="10">
        <f t="shared" si="3"/>
        <v>30000</v>
      </c>
      <c r="O41" s="10">
        <f t="shared" si="30"/>
        <v>0</v>
      </c>
      <c r="P41" s="10">
        <f t="shared" si="31"/>
        <v>0</v>
      </c>
      <c r="Q41" s="10">
        <f t="shared" si="32"/>
        <v>0</v>
      </c>
      <c r="R41" s="10">
        <f t="shared" si="4"/>
        <v>30000</v>
      </c>
      <c r="S41" s="10">
        <f t="shared" si="33"/>
        <v>0</v>
      </c>
      <c r="T41" s="69">
        <f t="shared" si="8"/>
        <v>30000</v>
      </c>
      <c r="U41" s="10">
        <f t="shared" si="5"/>
        <v>30000</v>
      </c>
      <c r="V41" s="10">
        <f t="shared" si="34"/>
        <v>0</v>
      </c>
      <c r="W41" s="69">
        <f t="shared" si="9"/>
        <v>30000</v>
      </c>
      <c r="X41" s="10">
        <f t="shared" si="6"/>
        <v>30000</v>
      </c>
      <c r="Y41" s="10">
        <f t="shared" si="34"/>
        <v>0</v>
      </c>
      <c r="Z41" s="69">
        <f t="shared" si="10"/>
        <v>30000</v>
      </c>
      <c r="AA41" s="10">
        <f t="shared" si="34"/>
        <v>0</v>
      </c>
      <c r="AB41" s="20"/>
      <c r="AC41" s="20"/>
    </row>
    <row r="42" spans="1:34" ht="46.8" x14ac:dyDescent="0.3">
      <c r="A42" s="59" t="s">
        <v>47</v>
      </c>
      <c r="B42" s="60" t="s">
        <v>49</v>
      </c>
      <c r="C42" s="59"/>
      <c r="D42" s="59"/>
      <c r="E42" s="61" t="s">
        <v>50</v>
      </c>
      <c r="F42" s="10">
        <f t="shared" si="24"/>
        <v>25000</v>
      </c>
      <c r="G42" s="10">
        <f t="shared" si="25"/>
        <v>25000</v>
      </c>
      <c r="H42" s="10">
        <f t="shared" si="26"/>
        <v>25000</v>
      </c>
      <c r="I42" s="10">
        <f t="shared" si="27"/>
        <v>5000</v>
      </c>
      <c r="J42" s="10">
        <f t="shared" si="28"/>
        <v>5000</v>
      </c>
      <c r="K42" s="10">
        <f t="shared" si="29"/>
        <v>5000</v>
      </c>
      <c r="L42" s="10">
        <f t="shared" si="1"/>
        <v>30000</v>
      </c>
      <c r="M42" s="10">
        <f t="shared" si="2"/>
        <v>30000</v>
      </c>
      <c r="N42" s="10">
        <f t="shared" si="3"/>
        <v>30000</v>
      </c>
      <c r="O42" s="10">
        <f t="shared" si="30"/>
        <v>0</v>
      </c>
      <c r="P42" s="10">
        <f t="shared" si="31"/>
        <v>0</v>
      </c>
      <c r="Q42" s="10">
        <f t="shared" si="32"/>
        <v>0</v>
      </c>
      <c r="R42" s="10">
        <f t="shared" si="4"/>
        <v>30000</v>
      </c>
      <c r="S42" s="10">
        <f t="shared" si="33"/>
        <v>0</v>
      </c>
      <c r="T42" s="69">
        <f t="shared" si="8"/>
        <v>30000</v>
      </c>
      <c r="U42" s="10">
        <f t="shared" si="5"/>
        <v>30000</v>
      </c>
      <c r="V42" s="10">
        <f t="shared" si="34"/>
        <v>0</v>
      </c>
      <c r="W42" s="69">
        <f t="shared" si="9"/>
        <v>30000</v>
      </c>
      <c r="X42" s="10">
        <f t="shared" si="6"/>
        <v>30000</v>
      </c>
      <c r="Y42" s="10">
        <f t="shared" si="34"/>
        <v>0</v>
      </c>
      <c r="Z42" s="69">
        <f t="shared" si="10"/>
        <v>30000</v>
      </c>
      <c r="AA42" s="10">
        <f t="shared" si="34"/>
        <v>0</v>
      </c>
      <c r="AB42" s="20"/>
      <c r="AC42" s="20"/>
    </row>
    <row r="43" spans="1:34" x14ac:dyDescent="0.3">
      <c r="A43" s="59" t="s">
        <v>47</v>
      </c>
      <c r="B43" s="60">
        <v>600</v>
      </c>
      <c r="C43" s="59" t="s">
        <v>28</v>
      </c>
      <c r="D43" s="59" t="s">
        <v>29</v>
      </c>
      <c r="E43" s="61" t="s">
        <v>30</v>
      </c>
      <c r="F43" s="10">
        <v>25000</v>
      </c>
      <c r="G43" s="10">
        <v>25000</v>
      </c>
      <c r="H43" s="10">
        <v>25000</v>
      </c>
      <c r="I43" s="10">
        <v>5000</v>
      </c>
      <c r="J43" s="10">
        <v>5000</v>
      </c>
      <c r="K43" s="10">
        <v>5000</v>
      </c>
      <c r="L43" s="10">
        <f t="shared" si="1"/>
        <v>30000</v>
      </c>
      <c r="M43" s="10">
        <f t="shared" si="2"/>
        <v>30000</v>
      </c>
      <c r="N43" s="10">
        <f t="shared" si="3"/>
        <v>30000</v>
      </c>
      <c r="O43" s="10"/>
      <c r="P43" s="10"/>
      <c r="Q43" s="10"/>
      <c r="R43" s="10">
        <f t="shared" si="4"/>
        <v>30000</v>
      </c>
      <c r="S43" s="10"/>
      <c r="T43" s="69">
        <f t="shared" si="8"/>
        <v>30000</v>
      </c>
      <c r="U43" s="10">
        <f t="shared" si="5"/>
        <v>30000</v>
      </c>
      <c r="V43" s="10"/>
      <c r="W43" s="69">
        <f t="shared" si="9"/>
        <v>30000</v>
      </c>
      <c r="X43" s="10">
        <f t="shared" si="6"/>
        <v>30000</v>
      </c>
      <c r="Y43" s="10"/>
      <c r="Z43" s="69">
        <f t="shared" si="10"/>
        <v>30000</v>
      </c>
      <c r="AA43" s="10"/>
      <c r="AB43" s="20"/>
      <c r="AC43" s="20">
        <v>88</v>
      </c>
    </row>
    <row r="44" spans="1:34" s="74" customFormat="1" x14ac:dyDescent="0.3">
      <c r="A44" s="56" t="s">
        <v>51</v>
      </c>
      <c r="B44" s="57"/>
      <c r="C44" s="56"/>
      <c r="D44" s="56"/>
      <c r="E44" s="58" t="s">
        <v>52</v>
      </c>
      <c r="F44" s="17">
        <f t="shared" si="24"/>
        <v>162092.50000000003</v>
      </c>
      <c r="G44" s="17">
        <f t="shared" si="25"/>
        <v>152609.20000000004</v>
      </c>
      <c r="H44" s="17">
        <f t="shared" si="26"/>
        <v>148526.30000000002</v>
      </c>
      <c r="I44" s="17">
        <f t="shared" si="27"/>
        <v>6719.6</v>
      </c>
      <c r="J44" s="17">
        <f t="shared" si="28"/>
        <v>0</v>
      </c>
      <c r="K44" s="17">
        <f t="shared" si="29"/>
        <v>0</v>
      </c>
      <c r="L44" s="17">
        <f t="shared" si="1"/>
        <v>168812.10000000003</v>
      </c>
      <c r="M44" s="17">
        <f t="shared" si="2"/>
        <v>152609.20000000004</v>
      </c>
      <c r="N44" s="17">
        <f t="shared" si="3"/>
        <v>148526.30000000002</v>
      </c>
      <c r="O44" s="17">
        <f t="shared" si="30"/>
        <v>2190</v>
      </c>
      <c r="P44" s="17">
        <f t="shared" si="31"/>
        <v>990</v>
      </c>
      <c r="Q44" s="17">
        <f t="shared" si="32"/>
        <v>990</v>
      </c>
      <c r="R44" s="17">
        <f t="shared" si="4"/>
        <v>171002.10000000003</v>
      </c>
      <c r="S44" s="17">
        <f t="shared" si="33"/>
        <v>0</v>
      </c>
      <c r="T44" s="68">
        <f t="shared" si="8"/>
        <v>171002.10000000003</v>
      </c>
      <c r="U44" s="17">
        <f t="shared" si="5"/>
        <v>153599.20000000004</v>
      </c>
      <c r="V44" s="17">
        <f t="shared" si="34"/>
        <v>0</v>
      </c>
      <c r="W44" s="68">
        <f t="shared" si="9"/>
        <v>153599.20000000004</v>
      </c>
      <c r="X44" s="17">
        <f t="shared" si="6"/>
        <v>149516.30000000002</v>
      </c>
      <c r="Y44" s="17">
        <f t="shared" si="34"/>
        <v>0</v>
      </c>
      <c r="Z44" s="68">
        <f t="shared" si="10"/>
        <v>149516.30000000002</v>
      </c>
      <c r="AA44" s="17">
        <f t="shared" si="34"/>
        <v>0</v>
      </c>
      <c r="AB44" s="18"/>
      <c r="AC44" s="18"/>
      <c r="AD44" s="16"/>
      <c r="AE44" s="16"/>
      <c r="AF44" s="16"/>
      <c r="AG44" s="16"/>
      <c r="AH44" s="16"/>
    </row>
    <row r="45" spans="1:34" ht="62.4" x14ac:dyDescent="0.3">
      <c r="A45" s="59" t="s">
        <v>53</v>
      </c>
      <c r="B45" s="60"/>
      <c r="C45" s="59"/>
      <c r="D45" s="59"/>
      <c r="E45" s="61" t="s">
        <v>54</v>
      </c>
      <c r="F45" s="10">
        <f t="shared" ref="F45:K45" si="35">F46+F51+F59+F62+F89+F65+F68+F71+F74+F77+F80+F83+F86</f>
        <v>162092.50000000003</v>
      </c>
      <c r="G45" s="10">
        <f t="shared" si="35"/>
        <v>152609.20000000004</v>
      </c>
      <c r="H45" s="10">
        <f t="shared" si="35"/>
        <v>148526.30000000002</v>
      </c>
      <c r="I45" s="10">
        <f t="shared" si="35"/>
        <v>6719.6</v>
      </c>
      <c r="J45" s="10">
        <f t="shared" si="35"/>
        <v>0</v>
      </c>
      <c r="K45" s="10">
        <f t="shared" si="35"/>
        <v>0</v>
      </c>
      <c r="L45" s="10">
        <f t="shared" si="1"/>
        <v>168812.10000000003</v>
      </c>
      <c r="M45" s="10">
        <f t="shared" si="2"/>
        <v>152609.20000000004</v>
      </c>
      <c r="N45" s="10">
        <f t="shared" si="3"/>
        <v>148526.30000000002</v>
      </c>
      <c r="O45" s="10">
        <f>O46+O51+O59+O62+O89+O65+O68+O71+O74+O77+O80+O83+O86</f>
        <v>2190</v>
      </c>
      <c r="P45" s="10">
        <f>P46+P51+P59+P62+P89+P65+P68+P71+P74+P77+P80+P83+P86</f>
        <v>990</v>
      </c>
      <c r="Q45" s="10">
        <f>Q46+Q51+Q59+Q62+Q89+Q65+Q68+Q71+Q74+Q77+Q80+Q83+Q86</f>
        <v>990</v>
      </c>
      <c r="R45" s="10">
        <f t="shared" si="4"/>
        <v>171002.10000000003</v>
      </c>
      <c r="S45" s="10">
        <f>S46+S51+S59+S62+S89+S65+S68+S71+S74+S77+S80+S83+S86</f>
        <v>0</v>
      </c>
      <c r="T45" s="69">
        <f t="shared" si="8"/>
        <v>171002.10000000003</v>
      </c>
      <c r="U45" s="10">
        <f t="shared" si="5"/>
        <v>153599.20000000004</v>
      </c>
      <c r="V45" s="10">
        <f>V46+V51+V59+V62+V89+V65+V68+V71+V74+V77+V80+V83+V86</f>
        <v>0</v>
      </c>
      <c r="W45" s="69">
        <f t="shared" si="9"/>
        <v>153599.20000000004</v>
      </c>
      <c r="X45" s="10">
        <f t="shared" si="6"/>
        <v>149516.30000000002</v>
      </c>
      <c r="Y45" s="10">
        <f>Y46+Y51+Y59+Y62+Y89+Y65+Y68+Y71+Y74+Y77+Y80+Y83+Y86</f>
        <v>0</v>
      </c>
      <c r="Z45" s="69">
        <f t="shared" si="10"/>
        <v>149516.30000000002</v>
      </c>
      <c r="AA45" s="10">
        <f>AA46+AA51+AA59+AA62+AA89+AA65+AA68+AA71+AA74+AA77+AA80+AA83+AA86</f>
        <v>0</v>
      </c>
      <c r="AB45" s="20"/>
      <c r="AC45" s="20"/>
    </row>
    <row r="46" spans="1:34" ht="31.2" x14ac:dyDescent="0.3">
      <c r="A46" s="59" t="s">
        <v>55</v>
      </c>
      <c r="B46" s="60"/>
      <c r="C46" s="59"/>
      <c r="D46" s="59"/>
      <c r="E46" s="61" t="s">
        <v>56</v>
      </c>
      <c r="F46" s="10">
        <f t="shared" ref="F46:K46" si="36">F47+F49</f>
        <v>68822.499999999985</v>
      </c>
      <c r="G46" s="10">
        <f t="shared" si="36"/>
        <v>64189.2</v>
      </c>
      <c r="H46" s="10">
        <f t="shared" si="36"/>
        <v>59856.3</v>
      </c>
      <c r="I46" s="10">
        <f t="shared" si="36"/>
        <v>0</v>
      </c>
      <c r="J46" s="10">
        <f t="shared" si="36"/>
        <v>0</v>
      </c>
      <c r="K46" s="10">
        <f t="shared" si="36"/>
        <v>0</v>
      </c>
      <c r="L46" s="10">
        <f t="shared" si="1"/>
        <v>68822.499999999985</v>
      </c>
      <c r="M46" s="10">
        <f t="shared" si="2"/>
        <v>64189.2</v>
      </c>
      <c r="N46" s="10">
        <f t="shared" si="3"/>
        <v>59856.3</v>
      </c>
      <c r="O46" s="10">
        <f>O47+O49</f>
        <v>0</v>
      </c>
      <c r="P46" s="10">
        <f>P47+P49</f>
        <v>0</v>
      </c>
      <c r="Q46" s="10">
        <f>Q47+Q49</f>
        <v>0</v>
      </c>
      <c r="R46" s="10">
        <f t="shared" si="4"/>
        <v>68822.499999999985</v>
      </c>
      <c r="S46" s="10">
        <f>S47+S49</f>
        <v>0</v>
      </c>
      <c r="T46" s="69">
        <f t="shared" si="8"/>
        <v>68822.499999999985</v>
      </c>
      <c r="U46" s="10">
        <f t="shared" si="5"/>
        <v>64189.2</v>
      </c>
      <c r="V46" s="10">
        <f>V47+V49</f>
        <v>0</v>
      </c>
      <c r="W46" s="69">
        <f t="shared" si="9"/>
        <v>64189.2</v>
      </c>
      <c r="X46" s="10">
        <f t="shared" si="6"/>
        <v>59856.3</v>
      </c>
      <c r="Y46" s="10">
        <f>Y47+Y49</f>
        <v>0</v>
      </c>
      <c r="Z46" s="69">
        <f t="shared" si="10"/>
        <v>59856.3</v>
      </c>
      <c r="AA46" s="10">
        <f>AA47+AA49</f>
        <v>0</v>
      </c>
      <c r="AB46" s="20"/>
      <c r="AC46" s="20"/>
    </row>
    <row r="47" spans="1:34" ht="31.2" x14ac:dyDescent="0.3">
      <c r="A47" s="59" t="s">
        <v>55</v>
      </c>
      <c r="B47" s="60" t="s">
        <v>57</v>
      </c>
      <c r="C47" s="59"/>
      <c r="D47" s="59"/>
      <c r="E47" s="61" t="s">
        <v>58</v>
      </c>
      <c r="F47" s="10">
        <f t="shared" ref="F47:K47" si="37">F48</f>
        <v>68052.199999999983</v>
      </c>
      <c r="G47" s="10">
        <f t="shared" si="37"/>
        <v>63438.1</v>
      </c>
      <c r="H47" s="10">
        <f t="shared" si="37"/>
        <v>59113.8</v>
      </c>
      <c r="I47" s="10">
        <f t="shared" si="37"/>
        <v>0</v>
      </c>
      <c r="J47" s="10">
        <f t="shared" si="37"/>
        <v>0</v>
      </c>
      <c r="K47" s="10">
        <f t="shared" si="37"/>
        <v>0</v>
      </c>
      <c r="L47" s="10">
        <f t="shared" si="1"/>
        <v>68052.199999999983</v>
      </c>
      <c r="M47" s="10">
        <f t="shared" si="2"/>
        <v>63438.1</v>
      </c>
      <c r="N47" s="10">
        <f t="shared" si="3"/>
        <v>59113.8</v>
      </c>
      <c r="O47" s="10">
        <f>O48</f>
        <v>0</v>
      </c>
      <c r="P47" s="10">
        <f>P48</f>
        <v>0</v>
      </c>
      <c r="Q47" s="10">
        <f>Q48</f>
        <v>0</v>
      </c>
      <c r="R47" s="10">
        <f t="shared" si="4"/>
        <v>68052.199999999983</v>
      </c>
      <c r="S47" s="10">
        <f>S48</f>
        <v>0</v>
      </c>
      <c r="T47" s="69">
        <f t="shared" si="8"/>
        <v>68052.199999999983</v>
      </c>
      <c r="U47" s="10">
        <f t="shared" si="5"/>
        <v>63438.1</v>
      </c>
      <c r="V47" s="10">
        <f>V48</f>
        <v>0</v>
      </c>
      <c r="W47" s="69">
        <f t="shared" si="9"/>
        <v>63438.1</v>
      </c>
      <c r="X47" s="10">
        <f t="shared" si="6"/>
        <v>59113.8</v>
      </c>
      <c r="Y47" s="10">
        <f>Y48</f>
        <v>0</v>
      </c>
      <c r="Z47" s="69">
        <f t="shared" si="10"/>
        <v>59113.8</v>
      </c>
      <c r="AA47" s="10">
        <f>AA48</f>
        <v>0</v>
      </c>
      <c r="AB47" s="20"/>
      <c r="AC47" s="20"/>
    </row>
    <row r="48" spans="1:34" x14ac:dyDescent="0.3">
      <c r="A48" s="59" t="s">
        <v>55</v>
      </c>
      <c r="B48" s="60">
        <v>200</v>
      </c>
      <c r="C48" s="59" t="s">
        <v>28</v>
      </c>
      <c r="D48" s="59" t="s">
        <v>29</v>
      </c>
      <c r="E48" s="61" t="s">
        <v>30</v>
      </c>
      <c r="F48" s="10">
        <v>68052.199999999983</v>
      </c>
      <c r="G48" s="10">
        <v>63438.1</v>
      </c>
      <c r="H48" s="10">
        <v>59113.8</v>
      </c>
      <c r="I48" s="10"/>
      <c r="J48" s="10"/>
      <c r="K48" s="10"/>
      <c r="L48" s="10">
        <f t="shared" si="1"/>
        <v>68052.199999999983</v>
      </c>
      <c r="M48" s="10">
        <f t="shared" si="2"/>
        <v>63438.1</v>
      </c>
      <c r="N48" s="10">
        <f t="shared" si="3"/>
        <v>59113.8</v>
      </c>
      <c r="O48" s="10"/>
      <c r="P48" s="10"/>
      <c r="Q48" s="10"/>
      <c r="R48" s="10">
        <f t="shared" si="4"/>
        <v>68052.199999999983</v>
      </c>
      <c r="S48" s="10"/>
      <c r="T48" s="69">
        <f t="shared" si="8"/>
        <v>68052.199999999983</v>
      </c>
      <c r="U48" s="10">
        <f t="shared" si="5"/>
        <v>63438.1</v>
      </c>
      <c r="V48" s="10"/>
      <c r="W48" s="69">
        <f t="shared" si="9"/>
        <v>63438.1</v>
      </c>
      <c r="X48" s="10">
        <f t="shared" si="6"/>
        <v>59113.8</v>
      </c>
      <c r="Y48" s="10"/>
      <c r="Z48" s="69">
        <f t="shared" si="10"/>
        <v>59113.8</v>
      </c>
      <c r="AA48" s="10"/>
      <c r="AB48" s="20"/>
      <c r="AC48" s="20"/>
    </row>
    <row r="49" spans="1:29" x14ac:dyDescent="0.3">
      <c r="A49" s="59" t="s">
        <v>55</v>
      </c>
      <c r="B49" s="60" t="s">
        <v>43</v>
      </c>
      <c r="C49" s="59"/>
      <c r="D49" s="59"/>
      <c r="E49" s="61" t="s">
        <v>44</v>
      </c>
      <c r="F49" s="10">
        <f t="shared" ref="F49:K49" si="38">F50</f>
        <v>770.3</v>
      </c>
      <c r="G49" s="10">
        <f t="shared" si="38"/>
        <v>751.1</v>
      </c>
      <c r="H49" s="10">
        <f t="shared" si="38"/>
        <v>742.5</v>
      </c>
      <c r="I49" s="10">
        <f t="shared" si="38"/>
        <v>0</v>
      </c>
      <c r="J49" s="10">
        <f t="shared" si="38"/>
        <v>0</v>
      </c>
      <c r="K49" s="10">
        <f t="shared" si="38"/>
        <v>0</v>
      </c>
      <c r="L49" s="10">
        <f t="shared" si="1"/>
        <v>770.3</v>
      </c>
      <c r="M49" s="10">
        <f t="shared" si="2"/>
        <v>751.1</v>
      </c>
      <c r="N49" s="10">
        <f t="shared" si="3"/>
        <v>742.5</v>
      </c>
      <c r="O49" s="10">
        <f>O50</f>
        <v>0</v>
      </c>
      <c r="P49" s="10">
        <f>P50</f>
        <v>0</v>
      </c>
      <c r="Q49" s="10">
        <f>Q50</f>
        <v>0</v>
      </c>
      <c r="R49" s="10">
        <f t="shared" si="4"/>
        <v>770.3</v>
      </c>
      <c r="S49" s="10">
        <f>S50</f>
        <v>0</v>
      </c>
      <c r="T49" s="69">
        <f t="shared" si="8"/>
        <v>770.3</v>
      </c>
      <c r="U49" s="10">
        <f t="shared" si="5"/>
        <v>751.1</v>
      </c>
      <c r="V49" s="10">
        <f>V50</f>
        <v>0</v>
      </c>
      <c r="W49" s="69">
        <f t="shared" si="9"/>
        <v>751.1</v>
      </c>
      <c r="X49" s="10">
        <f t="shared" si="6"/>
        <v>742.5</v>
      </c>
      <c r="Y49" s="10">
        <f>Y50</f>
        <v>0</v>
      </c>
      <c r="Z49" s="69">
        <f t="shared" si="10"/>
        <v>742.5</v>
      </c>
      <c r="AA49" s="10">
        <f>AA50</f>
        <v>0</v>
      </c>
      <c r="AB49" s="20"/>
      <c r="AC49" s="20"/>
    </row>
    <row r="50" spans="1:29" x14ac:dyDescent="0.3">
      <c r="A50" s="59" t="s">
        <v>55</v>
      </c>
      <c r="B50" s="60">
        <v>800</v>
      </c>
      <c r="C50" s="59" t="s">
        <v>28</v>
      </c>
      <c r="D50" s="59" t="s">
        <v>29</v>
      </c>
      <c r="E50" s="61" t="s">
        <v>30</v>
      </c>
      <c r="F50" s="10">
        <v>770.3</v>
      </c>
      <c r="G50" s="10">
        <v>751.1</v>
      </c>
      <c r="H50" s="10">
        <v>742.5</v>
      </c>
      <c r="I50" s="10"/>
      <c r="J50" s="10"/>
      <c r="K50" s="10"/>
      <c r="L50" s="10">
        <f t="shared" si="1"/>
        <v>770.3</v>
      </c>
      <c r="M50" s="10">
        <f t="shared" si="2"/>
        <v>751.1</v>
      </c>
      <c r="N50" s="10">
        <f t="shared" si="3"/>
        <v>742.5</v>
      </c>
      <c r="O50" s="10"/>
      <c r="P50" s="10"/>
      <c r="Q50" s="10"/>
      <c r="R50" s="10">
        <f t="shared" si="4"/>
        <v>770.3</v>
      </c>
      <c r="S50" s="10"/>
      <c r="T50" s="69">
        <f t="shared" si="8"/>
        <v>770.3</v>
      </c>
      <c r="U50" s="10">
        <f t="shared" si="5"/>
        <v>751.1</v>
      </c>
      <c r="V50" s="10"/>
      <c r="W50" s="69">
        <f t="shared" si="9"/>
        <v>751.1</v>
      </c>
      <c r="X50" s="10">
        <f t="shared" si="6"/>
        <v>742.5</v>
      </c>
      <c r="Y50" s="10"/>
      <c r="Z50" s="69">
        <f t="shared" si="10"/>
        <v>742.5</v>
      </c>
      <c r="AA50" s="10"/>
      <c r="AB50" s="20"/>
      <c r="AC50" s="20"/>
    </row>
    <row r="51" spans="1:29" ht="46.8" x14ac:dyDescent="0.3">
      <c r="A51" s="59" t="s">
        <v>59</v>
      </c>
      <c r="B51" s="60"/>
      <c r="C51" s="59"/>
      <c r="D51" s="59"/>
      <c r="E51" s="62" t="s">
        <v>60</v>
      </c>
      <c r="F51" s="10">
        <f t="shared" ref="F51:K51" si="39">F52+F54</f>
        <v>15608.7</v>
      </c>
      <c r="G51" s="10">
        <f t="shared" si="39"/>
        <v>15608.7</v>
      </c>
      <c r="H51" s="10">
        <f t="shared" si="39"/>
        <v>15608.7</v>
      </c>
      <c r="I51" s="10">
        <f t="shared" si="39"/>
        <v>114.6</v>
      </c>
      <c r="J51" s="10">
        <f t="shared" si="39"/>
        <v>0</v>
      </c>
      <c r="K51" s="10">
        <f t="shared" si="39"/>
        <v>0</v>
      </c>
      <c r="L51" s="10">
        <f t="shared" si="1"/>
        <v>15723.300000000001</v>
      </c>
      <c r="M51" s="10">
        <f t="shared" si="2"/>
        <v>15608.7</v>
      </c>
      <c r="N51" s="10">
        <f t="shared" si="3"/>
        <v>15608.7</v>
      </c>
      <c r="O51" s="10">
        <f>O52+O54</f>
        <v>1200</v>
      </c>
      <c r="P51" s="10">
        <f>P52+P54</f>
        <v>0</v>
      </c>
      <c r="Q51" s="10">
        <f>Q52+Q54</f>
        <v>0</v>
      </c>
      <c r="R51" s="10">
        <f t="shared" si="4"/>
        <v>16923.300000000003</v>
      </c>
      <c r="S51" s="10">
        <f>S52+S54</f>
        <v>0</v>
      </c>
      <c r="T51" s="69">
        <f t="shared" si="8"/>
        <v>16923.300000000003</v>
      </c>
      <c r="U51" s="10">
        <f t="shared" si="5"/>
        <v>15608.7</v>
      </c>
      <c r="V51" s="10">
        <f>V52+V54</f>
        <v>0</v>
      </c>
      <c r="W51" s="69">
        <f t="shared" si="9"/>
        <v>15608.7</v>
      </c>
      <c r="X51" s="10">
        <f t="shared" si="6"/>
        <v>15608.7</v>
      </c>
      <c r="Y51" s="10">
        <f>Y52+Y54</f>
        <v>0</v>
      </c>
      <c r="Z51" s="69">
        <f t="shared" si="10"/>
        <v>15608.7</v>
      </c>
      <c r="AA51" s="10">
        <f>AA52+AA54</f>
        <v>0</v>
      </c>
      <c r="AB51" s="20"/>
      <c r="AC51" s="20"/>
    </row>
    <row r="52" spans="1:29" ht="31.2" x14ac:dyDescent="0.3">
      <c r="A52" s="59" t="s">
        <v>59</v>
      </c>
      <c r="B52" s="60" t="s">
        <v>57</v>
      </c>
      <c r="C52" s="59"/>
      <c r="D52" s="59"/>
      <c r="E52" s="61" t="s">
        <v>58</v>
      </c>
      <c r="F52" s="10">
        <f t="shared" ref="F52:K52" si="40">F53</f>
        <v>250</v>
      </c>
      <c r="G52" s="10">
        <f t="shared" si="40"/>
        <v>250</v>
      </c>
      <c r="H52" s="10">
        <f t="shared" si="40"/>
        <v>250</v>
      </c>
      <c r="I52" s="10">
        <f t="shared" si="40"/>
        <v>0</v>
      </c>
      <c r="J52" s="10">
        <f t="shared" si="40"/>
        <v>0</v>
      </c>
      <c r="K52" s="10">
        <f t="shared" si="40"/>
        <v>0</v>
      </c>
      <c r="L52" s="10">
        <f t="shared" si="1"/>
        <v>250</v>
      </c>
      <c r="M52" s="10">
        <f t="shared" si="2"/>
        <v>250</v>
      </c>
      <c r="N52" s="10">
        <f t="shared" si="3"/>
        <v>250</v>
      </c>
      <c r="O52" s="10">
        <f>O53</f>
        <v>0</v>
      </c>
      <c r="P52" s="10">
        <f>P53</f>
        <v>0</v>
      </c>
      <c r="Q52" s="10">
        <f>Q53</f>
        <v>0</v>
      </c>
      <c r="R52" s="10">
        <f t="shared" si="4"/>
        <v>250</v>
      </c>
      <c r="S52" s="10">
        <f>S53</f>
        <v>0</v>
      </c>
      <c r="T52" s="69">
        <f t="shared" si="8"/>
        <v>250</v>
      </c>
      <c r="U52" s="10">
        <f t="shared" si="5"/>
        <v>250</v>
      </c>
      <c r="V52" s="10">
        <f>V53</f>
        <v>0</v>
      </c>
      <c r="W52" s="69">
        <f t="shared" si="9"/>
        <v>250</v>
      </c>
      <c r="X52" s="10">
        <f t="shared" si="6"/>
        <v>250</v>
      </c>
      <c r="Y52" s="10">
        <f>Y53</f>
        <v>0</v>
      </c>
      <c r="Z52" s="69">
        <f t="shared" si="10"/>
        <v>250</v>
      </c>
      <c r="AA52" s="10">
        <f>AA53</f>
        <v>0</v>
      </c>
      <c r="AB52" s="20"/>
      <c r="AC52" s="20"/>
    </row>
    <row r="53" spans="1:29" x14ac:dyDescent="0.3">
      <c r="A53" s="59" t="s">
        <v>59</v>
      </c>
      <c r="B53" s="60">
        <v>200</v>
      </c>
      <c r="C53" s="59" t="s">
        <v>61</v>
      </c>
      <c r="D53" s="59" t="s">
        <v>28</v>
      </c>
      <c r="E53" s="61" t="s">
        <v>62</v>
      </c>
      <c r="F53" s="10">
        <v>250</v>
      </c>
      <c r="G53" s="10">
        <v>250</v>
      </c>
      <c r="H53" s="10">
        <v>250</v>
      </c>
      <c r="I53" s="10"/>
      <c r="J53" s="10"/>
      <c r="K53" s="10"/>
      <c r="L53" s="10">
        <f t="shared" si="1"/>
        <v>250</v>
      </c>
      <c r="M53" s="10">
        <f t="shared" si="2"/>
        <v>250</v>
      </c>
      <c r="N53" s="10">
        <f t="shared" si="3"/>
        <v>250</v>
      </c>
      <c r="O53" s="10"/>
      <c r="P53" s="10"/>
      <c r="Q53" s="10"/>
      <c r="R53" s="10">
        <f t="shared" si="4"/>
        <v>250</v>
      </c>
      <c r="S53" s="10"/>
      <c r="T53" s="69">
        <f t="shared" si="8"/>
        <v>250</v>
      </c>
      <c r="U53" s="10">
        <f t="shared" si="5"/>
        <v>250</v>
      </c>
      <c r="V53" s="10"/>
      <c r="W53" s="69">
        <f t="shared" si="9"/>
        <v>250</v>
      </c>
      <c r="X53" s="10">
        <f t="shared" si="6"/>
        <v>250</v>
      </c>
      <c r="Y53" s="10"/>
      <c r="Z53" s="69">
        <f t="shared" si="10"/>
        <v>250</v>
      </c>
      <c r="AA53" s="10"/>
      <c r="AB53" s="20"/>
      <c r="AC53" s="20"/>
    </row>
    <row r="54" spans="1:29" ht="46.8" x14ac:dyDescent="0.3">
      <c r="A54" s="59" t="s">
        <v>59</v>
      </c>
      <c r="B54" s="60" t="s">
        <v>49</v>
      </c>
      <c r="C54" s="59"/>
      <c r="D54" s="59"/>
      <c r="E54" s="61" t="s">
        <v>50</v>
      </c>
      <c r="F54" s="10">
        <f t="shared" ref="F54:K54" si="41">F55+F56+F57+F58</f>
        <v>15358.7</v>
      </c>
      <c r="G54" s="10">
        <f t="shared" si="41"/>
        <v>15358.7</v>
      </c>
      <c r="H54" s="10">
        <f t="shared" si="41"/>
        <v>15358.7</v>
      </c>
      <c r="I54" s="10">
        <f t="shared" si="41"/>
        <v>114.6</v>
      </c>
      <c r="J54" s="10">
        <f t="shared" si="41"/>
        <v>0</v>
      </c>
      <c r="K54" s="10">
        <f t="shared" si="41"/>
        <v>0</v>
      </c>
      <c r="L54" s="10">
        <f t="shared" si="1"/>
        <v>15473.300000000001</v>
      </c>
      <c r="M54" s="10">
        <f t="shared" si="2"/>
        <v>15358.7</v>
      </c>
      <c r="N54" s="10">
        <f t="shared" si="3"/>
        <v>15358.7</v>
      </c>
      <c r="O54" s="10">
        <f>O55+O56+O57+O58</f>
        <v>1200</v>
      </c>
      <c r="P54" s="10">
        <f>P55+P56+P57+P58</f>
        <v>0</v>
      </c>
      <c r="Q54" s="10">
        <f>Q55+Q56+Q57+Q58</f>
        <v>0</v>
      </c>
      <c r="R54" s="10">
        <f t="shared" si="4"/>
        <v>16673.300000000003</v>
      </c>
      <c r="S54" s="10">
        <f>S55+S56+S57+S58</f>
        <v>0</v>
      </c>
      <c r="T54" s="69">
        <f t="shared" si="8"/>
        <v>16673.300000000003</v>
      </c>
      <c r="U54" s="10">
        <f t="shared" si="5"/>
        <v>15358.7</v>
      </c>
      <c r="V54" s="10">
        <f>V55+V56+V57+V58</f>
        <v>0</v>
      </c>
      <c r="W54" s="69">
        <f t="shared" si="9"/>
        <v>15358.7</v>
      </c>
      <c r="X54" s="10">
        <f t="shared" si="6"/>
        <v>15358.7</v>
      </c>
      <c r="Y54" s="10">
        <f>Y55+Y56+Y57+Y58</f>
        <v>0</v>
      </c>
      <c r="Z54" s="69">
        <f t="shared" si="10"/>
        <v>15358.7</v>
      </c>
      <c r="AA54" s="10">
        <f>AA55+AA56+AA57+AA58</f>
        <v>0</v>
      </c>
      <c r="AB54" s="20"/>
      <c r="AC54" s="20"/>
    </row>
    <row r="55" spans="1:29" x14ac:dyDescent="0.3">
      <c r="A55" s="59" t="s">
        <v>59</v>
      </c>
      <c r="B55" s="60">
        <v>600</v>
      </c>
      <c r="C55" s="59" t="s">
        <v>28</v>
      </c>
      <c r="D55" s="59" t="s">
        <v>29</v>
      </c>
      <c r="E55" s="61" t="s">
        <v>30</v>
      </c>
      <c r="F55" s="10">
        <v>9925.7000000000007</v>
      </c>
      <c r="G55" s="10">
        <v>9925.7000000000007</v>
      </c>
      <c r="H55" s="10">
        <v>9925.7000000000007</v>
      </c>
      <c r="I55" s="10">
        <v>114.6</v>
      </c>
      <c r="J55" s="10"/>
      <c r="K55" s="10"/>
      <c r="L55" s="10">
        <f t="shared" si="1"/>
        <v>10040.300000000001</v>
      </c>
      <c r="M55" s="10">
        <f t="shared" si="2"/>
        <v>9925.7000000000007</v>
      </c>
      <c r="N55" s="10">
        <f t="shared" si="3"/>
        <v>9925.7000000000007</v>
      </c>
      <c r="O55" s="10">
        <v>1200</v>
      </c>
      <c r="P55" s="10"/>
      <c r="Q55" s="10"/>
      <c r="R55" s="10">
        <f t="shared" si="4"/>
        <v>11240.300000000001</v>
      </c>
      <c r="S55" s="10"/>
      <c r="T55" s="69">
        <f t="shared" si="8"/>
        <v>11240.300000000001</v>
      </c>
      <c r="U55" s="10">
        <f t="shared" si="5"/>
        <v>9925.7000000000007</v>
      </c>
      <c r="V55" s="10"/>
      <c r="W55" s="69">
        <f t="shared" si="9"/>
        <v>9925.7000000000007</v>
      </c>
      <c r="X55" s="10">
        <f t="shared" si="6"/>
        <v>9925.7000000000007</v>
      </c>
      <c r="Y55" s="10"/>
      <c r="Z55" s="69">
        <f t="shared" si="10"/>
        <v>9925.7000000000007</v>
      </c>
      <c r="AA55" s="10"/>
      <c r="AB55" s="20"/>
      <c r="AC55" s="20">
        <v>75</v>
      </c>
    </row>
    <row r="56" spans="1:29" x14ac:dyDescent="0.3">
      <c r="A56" s="59" t="s">
        <v>59</v>
      </c>
      <c r="B56" s="60">
        <v>600</v>
      </c>
      <c r="C56" s="59" t="s">
        <v>63</v>
      </c>
      <c r="D56" s="59" t="s">
        <v>63</v>
      </c>
      <c r="E56" s="61" t="s">
        <v>64</v>
      </c>
      <c r="F56" s="10">
        <v>3350</v>
      </c>
      <c r="G56" s="10">
        <v>3350</v>
      </c>
      <c r="H56" s="10">
        <v>3350</v>
      </c>
      <c r="I56" s="10"/>
      <c r="J56" s="10"/>
      <c r="K56" s="10"/>
      <c r="L56" s="10">
        <f t="shared" si="1"/>
        <v>3350</v>
      </c>
      <c r="M56" s="10">
        <f t="shared" si="2"/>
        <v>3350</v>
      </c>
      <c r="N56" s="10">
        <f t="shared" si="3"/>
        <v>3350</v>
      </c>
      <c r="O56" s="10"/>
      <c r="P56" s="10"/>
      <c r="Q56" s="10"/>
      <c r="R56" s="10">
        <f t="shared" si="4"/>
        <v>3350</v>
      </c>
      <c r="S56" s="10"/>
      <c r="T56" s="69">
        <f t="shared" si="8"/>
        <v>3350</v>
      </c>
      <c r="U56" s="10">
        <f t="shared" si="5"/>
        <v>3350</v>
      </c>
      <c r="V56" s="10"/>
      <c r="W56" s="69">
        <f t="shared" si="9"/>
        <v>3350</v>
      </c>
      <c r="X56" s="10">
        <f t="shared" si="6"/>
        <v>3350</v>
      </c>
      <c r="Y56" s="10"/>
      <c r="Z56" s="69">
        <f t="shared" si="10"/>
        <v>3350</v>
      </c>
      <c r="AA56" s="10"/>
      <c r="AB56" s="20"/>
      <c r="AC56" s="20"/>
    </row>
    <row r="57" spans="1:29" x14ac:dyDescent="0.3">
      <c r="A57" s="59" t="s">
        <v>59</v>
      </c>
      <c r="B57" s="60">
        <v>600</v>
      </c>
      <c r="C57" s="59" t="s">
        <v>63</v>
      </c>
      <c r="D57" s="59" t="s">
        <v>65</v>
      </c>
      <c r="E57" s="61" t="s">
        <v>66</v>
      </c>
      <c r="F57" s="10">
        <v>200</v>
      </c>
      <c r="G57" s="10">
        <v>200</v>
      </c>
      <c r="H57" s="10">
        <v>200</v>
      </c>
      <c r="I57" s="10"/>
      <c r="J57" s="10"/>
      <c r="K57" s="10"/>
      <c r="L57" s="10">
        <f t="shared" si="1"/>
        <v>200</v>
      </c>
      <c r="M57" s="10">
        <f t="shared" si="2"/>
        <v>200</v>
      </c>
      <c r="N57" s="10">
        <f t="shared" si="3"/>
        <v>200</v>
      </c>
      <c r="O57" s="10"/>
      <c r="P57" s="10"/>
      <c r="Q57" s="10"/>
      <c r="R57" s="10">
        <f t="shared" si="4"/>
        <v>200</v>
      </c>
      <c r="S57" s="10"/>
      <c r="T57" s="69">
        <f t="shared" si="8"/>
        <v>200</v>
      </c>
      <c r="U57" s="10">
        <f t="shared" si="5"/>
        <v>200</v>
      </c>
      <c r="V57" s="10"/>
      <c r="W57" s="69">
        <f t="shared" si="9"/>
        <v>200</v>
      </c>
      <c r="X57" s="10">
        <f t="shared" si="6"/>
        <v>200</v>
      </c>
      <c r="Y57" s="10"/>
      <c r="Z57" s="69">
        <f t="shared" si="10"/>
        <v>200</v>
      </c>
      <c r="AA57" s="10"/>
      <c r="AB57" s="20"/>
      <c r="AC57" s="20"/>
    </row>
    <row r="58" spans="1:29" x14ac:dyDescent="0.3">
      <c r="A58" s="59" t="s">
        <v>59</v>
      </c>
      <c r="B58" s="60">
        <v>600</v>
      </c>
      <c r="C58" s="59" t="s">
        <v>61</v>
      </c>
      <c r="D58" s="59" t="s">
        <v>28</v>
      </c>
      <c r="E58" s="61" t="s">
        <v>62</v>
      </c>
      <c r="F58" s="10">
        <v>1883</v>
      </c>
      <c r="G58" s="10">
        <v>1883</v>
      </c>
      <c r="H58" s="10">
        <v>1883</v>
      </c>
      <c r="I58" s="10"/>
      <c r="J58" s="10"/>
      <c r="K58" s="10"/>
      <c r="L58" s="10">
        <f t="shared" si="1"/>
        <v>1883</v>
      </c>
      <c r="M58" s="10">
        <f t="shared" si="2"/>
        <v>1883</v>
      </c>
      <c r="N58" s="10">
        <f t="shared" si="3"/>
        <v>1883</v>
      </c>
      <c r="O58" s="10"/>
      <c r="P58" s="10"/>
      <c r="Q58" s="10"/>
      <c r="R58" s="10">
        <f t="shared" si="4"/>
        <v>1883</v>
      </c>
      <c r="S58" s="10"/>
      <c r="T58" s="69">
        <f t="shared" si="8"/>
        <v>1883</v>
      </c>
      <c r="U58" s="10">
        <f t="shared" si="5"/>
        <v>1883</v>
      </c>
      <c r="V58" s="10"/>
      <c r="W58" s="69">
        <f t="shared" si="9"/>
        <v>1883</v>
      </c>
      <c r="X58" s="10">
        <f t="shared" si="6"/>
        <v>1883</v>
      </c>
      <c r="Y58" s="10"/>
      <c r="Z58" s="69">
        <f t="shared" si="10"/>
        <v>1883</v>
      </c>
      <c r="AA58" s="10"/>
      <c r="AB58" s="20"/>
      <c r="AC58" s="20"/>
    </row>
    <row r="59" spans="1:29" ht="46.8" x14ac:dyDescent="0.3">
      <c r="A59" s="59" t="s">
        <v>67</v>
      </c>
      <c r="B59" s="60"/>
      <c r="C59" s="59"/>
      <c r="D59" s="59"/>
      <c r="E59" s="61" t="s">
        <v>68</v>
      </c>
      <c r="F59" s="10">
        <f t="shared" ref="F59:F89" si="42">F60</f>
        <v>46855.6</v>
      </c>
      <c r="G59" s="10">
        <f t="shared" ref="G59:G89" si="43">G60</f>
        <v>46855.6</v>
      </c>
      <c r="H59" s="10">
        <f t="shared" ref="H59:H89" si="44">H60</f>
        <v>46855.6</v>
      </c>
      <c r="I59" s="10">
        <f t="shared" ref="I59:I89" si="45">I60</f>
        <v>0</v>
      </c>
      <c r="J59" s="10">
        <f t="shared" ref="J59:J89" si="46">J60</f>
        <v>0</v>
      </c>
      <c r="K59" s="10">
        <f t="shared" ref="K59:K89" si="47">K60</f>
        <v>0</v>
      </c>
      <c r="L59" s="10">
        <f t="shared" si="1"/>
        <v>46855.6</v>
      </c>
      <c r="M59" s="10">
        <f t="shared" si="2"/>
        <v>46855.6</v>
      </c>
      <c r="N59" s="10">
        <f t="shared" si="3"/>
        <v>46855.6</v>
      </c>
      <c r="O59" s="10">
        <f t="shared" ref="O59:O89" si="48">O60</f>
        <v>0</v>
      </c>
      <c r="P59" s="10">
        <f t="shared" ref="P59:P89" si="49">P60</f>
        <v>0</v>
      </c>
      <c r="Q59" s="10">
        <f t="shared" ref="Q59:Q89" si="50">Q60</f>
        <v>0</v>
      </c>
      <c r="R59" s="10">
        <f t="shared" si="4"/>
        <v>46855.6</v>
      </c>
      <c r="S59" s="10">
        <f t="shared" ref="S59:S89" si="51">S60</f>
        <v>0</v>
      </c>
      <c r="T59" s="69">
        <f t="shared" si="8"/>
        <v>46855.6</v>
      </c>
      <c r="U59" s="10">
        <f t="shared" si="5"/>
        <v>46855.6</v>
      </c>
      <c r="V59" s="10">
        <f t="shared" ref="V59:AA89" si="52">V60</f>
        <v>0</v>
      </c>
      <c r="W59" s="69">
        <f t="shared" si="9"/>
        <v>46855.6</v>
      </c>
      <c r="X59" s="10">
        <f t="shared" si="6"/>
        <v>46855.6</v>
      </c>
      <c r="Y59" s="10">
        <f t="shared" si="52"/>
        <v>0</v>
      </c>
      <c r="Z59" s="69">
        <f t="shared" si="10"/>
        <v>46855.6</v>
      </c>
      <c r="AA59" s="10">
        <f t="shared" si="52"/>
        <v>0</v>
      </c>
      <c r="AB59" s="20"/>
      <c r="AC59" s="20"/>
    </row>
    <row r="60" spans="1:29" ht="46.8" x14ac:dyDescent="0.3">
      <c r="A60" s="59" t="s">
        <v>67</v>
      </c>
      <c r="B60" s="60" t="s">
        <v>49</v>
      </c>
      <c r="C60" s="59"/>
      <c r="D60" s="59"/>
      <c r="E60" s="61" t="s">
        <v>50</v>
      </c>
      <c r="F60" s="10">
        <f t="shared" si="42"/>
        <v>46855.6</v>
      </c>
      <c r="G60" s="10">
        <f t="shared" si="43"/>
        <v>46855.6</v>
      </c>
      <c r="H60" s="10">
        <f t="shared" si="44"/>
        <v>46855.6</v>
      </c>
      <c r="I60" s="10">
        <f t="shared" si="45"/>
        <v>0</v>
      </c>
      <c r="J60" s="10">
        <f t="shared" si="46"/>
        <v>0</v>
      </c>
      <c r="K60" s="10">
        <f t="shared" si="47"/>
        <v>0</v>
      </c>
      <c r="L60" s="10">
        <f t="shared" si="1"/>
        <v>46855.6</v>
      </c>
      <c r="M60" s="10">
        <f t="shared" si="2"/>
        <v>46855.6</v>
      </c>
      <c r="N60" s="10">
        <f t="shared" si="3"/>
        <v>46855.6</v>
      </c>
      <c r="O60" s="10">
        <f t="shared" si="48"/>
        <v>0</v>
      </c>
      <c r="P60" s="10">
        <f t="shared" si="49"/>
        <v>0</v>
      </c>
      <c r="Q60" s="10">
        <f t="shared" si="50"/>
        <v>0</v>
      </c>
      <c r="R60" s="10">
        <f t="shared" si="4"/>
        <v>46855.6</v>
      </c>
      <c r="S60" s="10">
        <f t="shared" si="51"/>
        <v>0</v>
      </c>
      <c r="T60" s="69">
        <f t="shared" si="8"/>
        <v>46855.6</v>
      </c>
      <c r="U60" s="10">
        <f t="shared" si="5"/>
        <v>46855.6</v>
      </c>
      <c r="V60" s="10">
        <f t="shared" si="52"/>
        <v>0</v>
      </c>
      <c r="W60" s="69">
        <f t="shared" si="9"/>
        <v>46855.6</v>
      </c>
      <c r="X60" s="10">
        <f t="shared" si="6"/>
        <v>46855.6</v>
      </c>
      <c r="Y60" s="10">
        <f t="shared" si="52"/>
        <v>0</v>
      </c>
      <c r="Z60" s="69">
        <f t="shared" si="10"/>
        <v>46855.6</v>
      </c>
      <c r="AA60" s="10">
        <f t="shared" si="52"/>
        <v>0</v>
      </c>
      <c r="AB60" s="20"/>
      <c r="AC60" s="20"/>
    </row>
    <row r="61" spans="1:29" x14ac:dyDescent="0.3">
      <c r="A61" s="59" t="s">
        <v>67</v>
      </c>
      <c r="B61" s="60">
        <v>600</v>
      </c>
      <c r="C61" s="59" t="s">
        <v>28</v>
      </c>
      <c r="D61" s="59" t="s">
        <v>29</v>
      </c>
      <c r="E61" s="61" t="s">
        <v>30</v>
      </c>
      <c r="F61" s="10">
        <v>46855.6</v>
      </c>
      <c r="G61" s="10">
        <v>46855.6</v>
      </c>
      <c r="H61" s="10">
        <v>46855.6</v>
      </c>
      <c r="I61" s="10"/>
      <c r="J61" s="10"/>
      <c r="K61" s="10"/>
      <c r="L61" s="10">
        <f t="shared" si="1"/>
        <v>46855.6</v>
      </c>
      <c r="M61" s="10">
        <f t="shared" si="2"/>
        <v>46855.6</v>
      </c>
      <c r="N61" s="10">
        <f t="shared" si="3"/>
        <v>46855.6</v>
      </c>
      <c r="O61" s="10"/>
      <c r="P61" s="10"/>
      <c r="Q61" s="10"/>
      <c r="R61" s="10">
        <f t="shared" si="4"/>
        <v>46855.6</v>
      </c>
      <c r="S61" s="10"/>
      <c r="T61" s="69">
        <f t="shared" si="8"/>
        <v>46855.6</v>
      </c>
      <c r="U61" s="10">
        <f t="shared" si="5"/>
        <v>46855.6</v>
      </c>
      <c r="V61" s="10"/>
      <c r="W61" s="69">
        <f t="shared" si="9"/>
        <v>46855.6</v>
      </c>
      <c r="X61" s="10">
        <f t="shared" si="6"/>
        <v>46855.6</v>
      </c>
      <c r="Y61" s="10"/>
      <c r="Z61" s="69">
        <f t="shared" si="10"/>
        <v>46855.6</v>
      </c>
      <c r="AA61" s="10"/>
      <c r="AB61" s="20"/>
      <c r="AC61" s="20"/>
    </row>
    <row r="62" spans="1:29" ht="62.4" x14ac:dyDescent="0.3">
      <c r="A62" s="59" t="s">
        <v>69</v>
      </c>
      <c r="B62" s="60"/>
      <c r="C62" s="59"/>
      <c r="D62" s="59"/>
      <c r="E62" s="61" t="s">
        <v>70</v>
      </c>
      <c r="F62" s="10">
        <f t="shared" si="42"/>
        <v>6230.7000000000007</v>
      </c>
      <c r="G62" s="10">
        <f t="shared" si="43"/>
        <v>6230.7000000000007</v>
      </c>
      <c r="H62" s="10">
        <f t="shared" si="44"/>
        <v>6230.7000000000007</v>
      </c>
      <c r="I62" s="10">
        <f t="shared" si="45"/>
        <v>0</v>
      </c>
      <c r="J62" s="10">
        <f t="shared" si="46"/>
        <v>0</v>
      </c>
      <c r="K62" s="10">
        <f t="shared" si="47"/>
        <v>0</v>
      </c>
      <c r="L62" s="10">
        <f t="shared" si="1"/>
        <v>6230.7000000000007</v>
      </c>
      <c r="M62" s="10">
        <f t="shared" si="2"/>
        <v>6230.7000000000007</v>
      </c>
      <c r="N62" s="10">
        <f t="shared" si="3"/>
        <v>6230.7000000000007</v>
      </c>
      <c r="O62" s="10">
        <f t="shared" si="48"/>
        <v>0</v>
      </c>
      <c r="P62" s="10">
        <f t="shared" si="49"/>
        <v>0</v>
      </c>
      <c r="Q62" s="10">
        <f t="shared" si="50"/>
        <v>0</v>
      </c>
      <c r="R62" s="10">
        <f t="shared" si="4"/>
        <v>6230.7000000000007</v>
      </c>
      <c r="S62" s="10">
        <f t="shared" si="51"/>
        <v>0</v>
      </c>
      <c r="T62" s="69">
        <f t="shared" si="8"/>
        <v>6230.7000000000007</v>
      </c>
      <c r="U62" s="10">
        <f t="shared" si="5"/>
        <v>6230.7000000000007</v>
      </c>
      <c r="V62" s="10">
        <f t="shared" si="52"/>
        <v>0</v>
      </c>
      <c r="W62" s="69">
        <f t="shared" si="9"/>
        <v>6230.7000000000007</v>
      </c>
      <c r="X62" s="10">
        <f t="shared" si="6"/>
        <v>6230.7000000000007</v>
      </c>
      <c r="Y62" s="10">
        <f t="shared" si="52"/>
        <v>0</v>
      </c>
      <c r="Z62" s="69">
        <f t="shared" si="10"/>
        <v>6230.7000000000007</v>
      </c>
      <c r="AA62" s="10">
        <f t="shared" si="52"/>
        <v>0</v>
      </c>
      <c r="AB62" s="20"/>
      <c r="AC62" s="20"/>
    </row>
    <row r="63" spans="1:29" ht="46.8" x14ac:dyDescent="0.3">
      <c r="A63" s="59" t="s">
        <v>69</v>
      </c>
      <c r="B63" s="60" t="s">
        <v>49</v>
      </c>
      <c r="C63" s="59"/>
      <c r="D63" s="59"/>
      <c r="E63" s="61" t="s">
        <v>50</v>
      </c>
      <c r="F63" s="10">
        <f t="shared" si="42"/>
        <v>6230.7000000000007</v>
      </c>
      <c r="G63" s="10">
        <f t="shared" si="43"/>
        <v>6230.7000000000007</v>
      </c>
      <c r="H63" s="10">
        <f t="shared" si="44"/>
        <v>6230.7000000000007</v>
      </c>
      <c r="I63" s="10">
        <f t="shared" si="45"/>
        <v>0</v>
      </c>
      <c r="J63" s="10">
        <f t="shared" si="46"/>
        <v>0</v>
      </c>
      <c r="K63" s="10">
        <f t="shared" si="47"/>
        <v>0</v>
      </c>
      <c r="L63" s="10">
        <f t="shared" si="1"/>
        <v>6230.7000000000007</v>
      </c>
      <c r="M63" s="10">
        <f t="shared" si="2"/>
        <v>6230.7000000000007</v>
      </c>
      <c r="N63" s="10">
        <f t="shared" si="3"/>
        <v>6230.7000000000007</v>
      </c>
      <c r="O63" s="10">
        <f t="shared" si="48"/>
        <v>0</v>
      </c>
      <c r="P63" s="10">
        <f t="shared" si="49"/>
        <v>0</v>
      </c>
      <c r="Q63" s="10">
        <f t="shared" si="50"/>
        <v>0</v>
      </c>
      <c r="R63" s="10">
        <f t="shared" si="4"/>
        <v>6230.7000000000007</v>
      </c>
      <c r="S63" s="10">
        <f t="shared" si="51"/>
        <v>0</v>
      </c>
      <c r="T63" s="69">
        <f t="shared" si="8"/>
        <v>6230.7000000000007</v>
      </c>
      <c r="U63" s="10">
        <f t="shared" si="5"/>
        <v>6230.7000000000007</v>
      </c>
      <c r="V63" s="10">
        <f t="shared" si="52"/>
        <v>0</v>
      </c>
      <c r="W63" s="69">
        <f t="shared" si="9"/>
        <v>6230.7000000000007</v>
      </c>
      <c r="X63" s="10">
        <f t="shared" si="6"/>
        <v>6230.7000000000007</v>
      </c>
      <c r="Y63" s="10">
        <f t="shared" si="52"/>
        <v>0</v>
      </c>
      <c r="Z63" s="69">
        <f t="shared" si="10"/>
        <v>6230.7000000000007</v>
      </c>
      <c r="AA63" s="10">
        <f t="shared" si="52"/>
        <v>0</v>
      </c>
      <c r="AB63" s="20"/>
      <c r="AC63" s="20"/>
    </row>
    <row r="64" spans="1:29" x14ac:dyDescent="0.3">
      <c r="A64" s="59" t="s">
        <v>69</v>
      </c>
      <c r="B64" s="60">
        <v>600</v>
      </c>
      <c r="C64" s="59" t="s">
        <v>28</v>
      </c>
      <c r="D64" s="59" t="s">
        <v>29</v>
      </c>
      <c r="E64" s="61" t="s">
        <v>30</v>
      </c>
      <c r="F64" s="10">
        <f>13549.7-7319</f>
        <v>6230.7000000000007</v>
      </c>
      <c r="G64" s="10">
        <f>13549.7-7319</f>
        <v>6230.7000000000007</v>
      </c>
      <c r="H64" s="10">
        <f>13549.7-7319</f>
        <v>6230.7000000000007</v>
      </c>
      <c r="I64" s="10"/>
      <c r="J64" s="10"/>
      <c r="K64" s="10"/>
      <c r="L64" s="10">
        <f t="shared" si="1"/>
        <v>6230.7000000000007</v>
      </c>
      <c r="M64" s="10">
        <f t="shared" si="2"/>
        <v>6230.7000000000007</v>
      </c>
      <c r="N64" s="10">
        <f t="shared" si="3"/>
        <v>6230.7000000000007</v>
      </c>
      <c r="O64" s="10"/>
      <c r="P64" s="10"/>
      <c r="Q64" s="10"/>
      <c r="R64" s="10">
        <f t="shared" si="4"/>
        <v>6230.7000000000007</v>
      </c>
      <c r="S64" s="10"/>
      <c r="T64" s="69">
        <f t="shared" si="8"/>
        <v>6230.7000000000007</v>
      </c>
      <c r="U64" s="10">
        <f t="shared" si="5"/>
        <v>6230.7000000000007</v>
      </c>
      <c r="V64" s="10"/>
      <c r="W64" s="69">
        <f t="shared" si="9"/>
        <v>6230.7000000000007</v>
      </c>
      <c r="X64" s="10">
        <f t="shared" si="6"/>
        <v>6230.7000000000007</v>
      </c>
      <c r="Y64" s="10"/>
      <c r="Z64" s="69">
        <f t="shared" si="10"/>
        <v>6230.7000000000007</v>
      </c>
      <c r="AA64" s="10"/>
      <c r="AB64" s="20"/>
      <c r="AC64" s="20"/>
    </row>
    <row r="65" spans="1:29" ht="62.4" x14ac:dyDescent="0.3">
      <c r="A65" s="59" t="s">
        <v>71</v>
      </c>
      <c r="B65" s="60"/>
      <c r="C65" s="59"/>
      <c r="D65" s="59"/>
      <c r="E65" s="61" t="s">
        <v>72</v>
      </c>
      <c r="F65" s="10">
        <f t="shared" ref="F65:F87" si="53">F66</f>
        <v>718.4</v>
      </c>
      <c r="G65" s="10">
        <f t="shared" ref="G65:G87" si="54">G66</f>
        <v>718.4</v>
      </c>
      <c r="H65" s="10">
        <f t="shared" ref="H65:H87" si="55">H66</f>
        <v>718.4</v>
      </c>
      <c r="I65" s="10">
        <f t="shared" si="45"/>
        <v>0</v>
      </c>
      <c r="J65" s="10">
        <f t="shared" si="46"/>
        <v>0</v>
      </c>
      <c r="K65" s="10">
        <f t="shared" si="47"/>
        <v>0</v>
      </c>
      <c r="L65" s="10">
        <f t="shared" si="1"/>
        <v>718.4</v>
      </c>
      <c r="M65" s="10">
        <f t="shared" si="2"/>
        <v>718.4</v>
      </c>
      <c r="N65" s="10">
        <f t="shared" si="3"/>
        <v>718.4</v>
      </c>
      <c r="O65" s="10">
        <f t="shared" si="48"/>
        <v>0</v>
      </c>
      <c r="P65" s="10">
        <f t="shared" si="49"/>
        <v>0</v>
      </c>
      <c r="Q65" s="10">
        <f t="shared" si="50"/>
        <v>0</v>
      </c>
      <c r="R65" s="10">
        <f t="shared" si="4"/>
        <v>718.4</v>
      </c>
      <c r="S65" s="10">
        <f t="shared" si="51"/>
        <v>0</v>
      </c>
      <c r="T65" s="69">
        <f t="shared" si="8"/>
        <v>718.4</v>
      </c>
      <c r="U65" s="10">
        <f t="shared" si="5"/>
        <v>718.4</v>
      </c>
      <c r="V65" s="10">
        <f t="shared" si="52"/>
        <v>0</v>
      </c>
      <c r="W65" s="69">
        <f t="shared" si="9"/>
        <v>718.4</v>
      </c>
      <c r="X65" s="10">
        <f t="shared" si="6"/>
        <v>718.4</v>
      </c>
      <c r="Y65" s="10">
        <f t="shared" si="52"/>
        <v>0</v>
      </c>
      <c r="Z65" s="69">
        <f t="shared" si="10"/>
        <v>718.4</v>
      </c>
      <c r="AA65" s="10">
        <f t="shared" si="52"/>
        <v>0</v>
      </c>
      <c r="AB65" s="20"/>
      <c r="AC65" s="20"/>
    </row>
    <row r="66" spans="1:29" ht="46.8" x14ac:dyDescent="0.3">
      <c r="A66" s="59" t="s">
        <v>71</v>
      </c>
      <c r="B66" s="60" t="s">
        <v>49</v>
      </c>
      <c r="C66" s="59"/>
      <c r="D66" s="59"/>
      <c r="E66" s="61" t="s">
        <v>50</v>
      </c>
      <c r="F66" s="10">
        <f t="shared" si="53"/>
        <v>718.4</v>
      </c>
      <c r="G66" s="10">
        <f t="shared" si="54"/>
        <v>718.4</v>
      </c>
      <c r="H66" s="10">
        <f t="shared" si="55"/>
        <v>718.4</v>
      </c>
      <c r="I66" s="10">
        <f t="shared" si="45"/>
        <v>0</v>
      </c>
      <c r="J66" s="10">
        <f t="shared" si="46"/>
        <v>0</v>
      </c>
      <c r="K66" s="10">
        <f t="shared" si="47"/>
        <v>0</v>
      </c>
      <c r="L66" s="10">
        <f t="shared" si="1"/>
        <v>718.4</v>
      </c>
      <c r="M66" s="10">
        <f t="shared" si="2"/>
        <v>718.4</v>
      </c>
      <c r="N66" s="10">
        <f t="shared" si="3"/>
        <v>718.4</v>
      </c>
      <c r="O66" s="10">
        <f t="shared" si="48"/>
        <v>0</v>
      </c>
      <c r="P66" s="10">
        <f t="shared" si="49"/>
        <v>0</v>
      </c>
      <c r="Q66" s="10">
        <f t="shared" si="50"/>
        <v>0</v>
      </c>
      <c r="R66" s="10">
        <f t="shared" si="4"/>
        <v>718.4</v>
      </c>
      <c r="S66" s="10">
        <f t="shared" si="51"/>
        <v>0</v>
      </c>
      <c r="T66" s="69">
        <f t="shared" si="8"/>
        <v>718.4</v>
      </c>
      <c r="U66" s="10">
        <f t="shared" si="5"/>
        <v>718.4</v>
      </c>
      <c r="V66" s="10">
        <f t="shared" si="52"/>
        <v>0</v>
      </c>
      <c r="W66" s="69">
        <f t="shared" si="9"/>
        <v>718.4</v>
      </c>
      <c r="X66" s="10">
        <f t="shared" si="6"/>
        <v>718.4</v>
      </c>
      <c r="Y66" s="10">
        <f t="shared" si="52"/>
        <v>0</v>
      </c>
      <c r="Z66" s="69">
        <f t="shared" si="10"/>
        <v>718.4</v>
      </c>
      <c r="AA66" s="10">
        <f t="shared" si="52"/>
        <v>0</v>
      </c>
      <c r="AB66" s="20"/>
      <c r="AC66" s="20"/>
    </row>
    <row r="67" spans="1:29" x14ac:dyDescent="0.3">
      <c r="A67" s="59" t="s">
        <v>71</v>
      </c>
      <c r="B67" s="60">
        <v>600</v>
      </c>
      <c r="C67" s="59" t="s">
        <v>28</v>
      </c>
      <c r="D67" s="59" t="s">
        <v>29</v>
      </c>
      <c r="E67" s="61" t="s">
        <v>30</v>
      </c>
      <c r="F67" s="10">
        <v>718.4</v>
      </c>
      <c r="G67" s="10">
        <v>718.4</v>
      </c>
      <c r="H67" s="10">
        <v>718.4</v>
      </c>
      <c r="I67" s="10"/>
      <c r="J67" s="10"/>
      <c r="K67" s="10"/>
      <c r="L67" s="10">
        <f t="shared" si="1"/>
        <v>718.4</v>
      </c>
      <c r="M67" s="10">
        <f t="shared" si="2"/>
        <v>718.4</v>
      </c>
      <c r="N67" s="10">
        <f t="shared" si="3"/>
        <v>718.4</v>
      </c>
      <c r="O67" s="10"/>
      <c r="P67" s="10"/>
      <c r="Q67" s="10"/>
      <c r="R67" s="10">
        <f t="shared" si="4"/>
        <v>718.4</v>
      </c>
      <c r="S67" s="10"/>
      <c r="T67" s="69">
        <f t="shared" si="8"/>
        <v>718.4</v>
      </c>
      <c r="U67" s="10">
        <f t="shared" si="5"/>
        <v>718.4</v>
      </c>
      <c r="V67" s="10"/>
      <c r="W67" s="69">
        <f t="shared" si="9"/>
        <v>718.4</v>
      </c>
      <c r="X67" s="10">
        <f t="shared" si="6"/>
        <v>718.4</v>
      </c>
      <c r="Y67" s="10"/>
      <c r="Z67" s="69">
        <f t="shared" si="10"/>
        <v>718.4</v>
      </c>
      <c r="AA67" s="10"/>
      <c r="AB67" s="20"/>
      <c r="AC67" s="20"/>
    </row>
    <row r="68" spans="1:29" ht="62.4" x14ac:dyDescent="0.3">
      <c r="A68" s="59" t="s">
        <v>73</v>
      </c>
      <c r="B68" s="60"/>
      <c r="C68" s="59"/>
      <c r="D68" s="59"/>
      <c r="E68" s="61" t="s">
        <v>74</v>
      </c>
      <c r="F68" s="10">
        <f t="shared" si="53"/>
        <v>1105.2</v>
      </c>
      <c r="G68" s="10">
        <f t="shared" si="54"/>
        <v>1105.2</v>
      </c>
      <c r="H68" s="10">
        <f t="shared" si="55"/>
        <v>1105.2</v>
      </c>
      <c r="I68" s="10">
        <f t="shared" si="45"/>
        <v>0</v>
      </c>
      <c r="J68" s="10">
        <f t="shared" si="46"/>
        <v>0</v>
      </c>
      <c r="K68" s="10">
        <f t="shared" si="47"/>
        <v>0</v>
      </c>
      <c r="L68" s="10">
        <f t="shared" si="1"/>
        <v>1105.2</v>
      </c>
      <c r="M68" s="10">
        <f t="shared" si="2"/>
        <v>1105.2</v>
      </c>
      <c r="N68" s="10">
        <f t="shared" si="3"/>
        <v>1105.2</v>
      </c>
      <c r="O68" s="10">
        <f t="shared" si="48"/>
        <v>0</v>
      </c>
      <c r="P68" s="10">
        <f t="shared" si="49"/>
        <v>0</v>
      </c>
      <c r="Q68" s="10">
        <f t="shared" si="50"/>
        <v>0</v>
      </c>
      <c r="R68" s="10">
        <f t="shared" si="4"/>
        <v>1105.2</v>
      </c>
      <c r="S68" s="10">
        <f t="shared" si="51"/>
        <v>0</v>
      </c>
      <c r="T68" s="69">
        <f t="shared" si="8"/>
        <v>1105.2</v>
      </c>
      <c r="U68" s="10">
        <f t="shared" si="5"/>
        <v>1105.2</v>
      </c>
      <c r="V68" s="10">
        <f t="shared" si="52"/>
        <v>0</v>
      </c>
      <c r="W68" s="69">
        <f t="shared" si="9"/>
        <v>1105.2</v>
      </c>
      <c r="X68" s="10">
        <f t="shared" si="6"/>
        <v>1105.2</v>
      </c>
      <c r="Y68" s="10">
        <f t="shared" si="52"/>
        <v>0</v>
      </c>
      <c r="Z68" s="69">
        <f t="shared" si="10"/>
        <v>1105.2</v>
      </c>
      <c r="AA68" s="10">
        <f t="shared" si="52"/>
        <v>0</v>
      </c>
      <c r="AB68" s="20"/>
      <c r="AC68" s="20"/>
    </row>
    <row r="69" spans="1:29" ht="46.8" x14ac:dyDescent="0.3">
      <c r="A69" s="59" t="s">
        <v>73</v>
      </c>
      <c r="B69" s="60" t="s">
        <v>49</v>
      </c>
      <c r="C69" s="59"/>
      <c r="D69" s="59"/>
      <c r="E69" s="61" t="s">
        <v>50</v>
      </c>
      <c r="F69" s="10">
        <f t="shared" si="53"/>
        <v>1105.2</v>
      </c>
      <c r="G69" s="10">
        <f t="shared" si="54"/>
        <v>1105.2</v>
      </c>
      <c r="H69" s="10">
        <f t="shared" si="55"/>
        <v>1105.2</v>
      </c>
      <c r="I69" s="10">
        <f t="shared" si="45"/>
        <v>0</v>
      </c>
      <c r="J69" s="10">
        <f t="shared" si="46"/>
        <v>0</v>
      </c>
      <c r="K69" s="10">
        <f t="shared" si="47"/>
        <v>0</v>
      </c>
      <c r="L69" s="10">
        <f t="shared" si="1"/>
        <v>1105.2</v>
      </c>
      <c r="M69" s="10">
        <f t="shared" si="2"/>
        <v>1105.2</v>
      </c>
      <c r="N69" s="10">
        <f t="shared" si="3"/>
        <v>1105.2</v>
      </c>
      <c r="O69" s="10">
        <f t="shared" si="48"/>
        <v>0</v>
      </c>
      <c r="P69" s="10">
        <f t="shared" si="49"/>
        <v>0</v>
      </c>
      <c r="Q69" s="10">
        <f t="shared" si="50"/>
        <v>0</v>
      </c>
      <c r="R69" s="10">
        <f t="shared" si="4"/>
        <v>1105.2</v>
      </c>
      <c r="S69" s="10">
        <f t="shared" si="51"/>
        <v>0</v>
      </c>
      <c r="T69" s="69">
        <f t="shared" si="8"/>
        <v>1105.2</v>
      </c>
      <c r="U69" s="10">
        <f t="shared" si="5"/>
        <v>1105.2</v>
      </c>
      <c r="V69" s="10">
        <f t="shared" si="52"/>
        <v>0</v>
      </c>
      <c r="W69" s="69">
        <f t="shared" si="9"/>
        <v>1105.2</v>
      </c>
      <c r="X69" s="10">
        <f t="shared" si="6"/>
        <v>1105.2</v>
      </c>
      <c r="Y69" s="10">
        <f t="shared" si="52"/>
        <v>0</v>
      </c>
      <c r="Z69" s="69">
        <f t="shared" si="10"/>
        <v>1105.2</v>
      </c>
      <c r="AA69" s="10">
        <f t="shared" si="52"/>
        <v>0</v>
      </c>
      <c r="AB69" s="20"/>
      <c r="AC69" s="20"/>
    </row>
    <row r="70" spans="1:29" x14ac:dyDescent="0.3">
      <c r="A70" s="59" t="s">
        <v>73</v>
      </c>
      <c r="B70" s="60">
        <v>600</v>
      </c>
      <c r="C70" s="59" t="s">
        <v>28</v>
      </c>
      <c r="D70" s="59" t="s">
        <v>29</v>
      </c>
      <c r="E70" s="61" t="s">
        <v>30</v>
      </c>
      <c r="F70" s="10">
        <v>1105.2</v>
      </c>
      <c r="G70" s="10">
        <v>1105.2</v>
      </c>
      <c r="H70" s="10">
        <v>1105.2</v>
      </c>
      <c r="I70" s="10"/>
      <c r="J70" s="10"/>
      <c r="K70" s="10"/>
      <c r="L70" s="10">
        <f t="shared" si="1"/>
        <v>1105.2</v>
      </c>
      <c r="M70" s="10">
        <f t="shared" si="2"/>
        <v>1105.2</v>
      </c>
      <c r="N70" s="10">
        <f t="shared" si="3"/>
        <v>1105.2</v>
      </c>
      <c r="O70" s="10"/>
      <c r="P70" s="10"/>
      <c r="Q70" s="10"/>
      <c r="R70" s="10">
        <f t="shared" si="4"/>
        <v>1105.2</v>
      </c>
      <c r="S70" s="10"/>
      <c r="T70" s="69">
        <f t="shared" si="8"/>
        <v>1105.2</v>
      </c>
      <c r="U70" s="10">
        <f t="shared" si="5"/>
        <v>1105.2</v>
      </c>
      <c r="V70" s="10"/>
      <c r="W70" s="69">
        <f t="shared" si="9"/>
        <v>1105.2</v>
      </c>
      <c r="X70" s="10">
        <f t="shared" si="6"/>
        <v>1105.2</v>
      </c>
      <c r="Y70" s="10"/>
      <c r="Z70" s="69">
        <f t="shared" si="10"/>
        <v>1105.2</v>
      </c>
      <c r="AA70" s="10"/>
      <c r="AB70" s="20"/>
      <c r="AC70" s="20"/>
    </row>
    <row r="71" spans="1:29" ht="62.4" x14ac:dyDescent="0.3">
      <c r="A71" s="59" t="s">
        <v>75</v>
      </c>
      <c r="B71" s="60"/>
      <c r="C71" s="59"/>
      <c r="D71" s="59"/>
      <c r="E71" s="61" t="s">
        <v>76</v>
      </c>
      <c r="F71" s="10">
        <f t="shared" si="53"/>
        <v>1105.2</v>
      </c>
      <c r="G71" s="10">
        <f t="shared" si="54"/>
        <v>1105.2</v>
      </c>
      <c r="H71" s="10">
        <f t="shared" si="55"/>
        <v>1105.2</v>
      </c>
      <c r="I71" s="10">
        <f t="shared" si="45"/>
        <v>0</v>
      </c>
      <c r="J71" s="10">
        <f t="shared" si="46"/>
        <v>0</v>
      </c>
      <c r="K71" s="10">
        <f t="shared" si="47"/>
        <v>0</v>
      </c>
      <c r="L71" s="10">
        <f t="shared" si="1"/>
        <v>1105.2</v>
      </c>
      <c r="M71" s="10">
        <f t="shared" si="2"/>
        <v>1105.2</v>
      </c>
      <c r="N71" s="10">
        <f t="shared" si="3"/>
        <v>1105.2</v>
      </c>
      <c r="O71" s="10">
        <f t="shared" si="48"/>
        <v>0</v>
      </c>
      <c r="P71" s="10">
        <f t="shared" si="49"/>
        <v>0</v>
      </c>
      <c r="Q71" s="10">
        <f t="shared" si="50"/>
        <v>0</v>
      </c>
      <c r="R71" s="10">
        <f t="shared" si="4"/>
        <v>1105.2</v>
      </c>
      <c r="S71" s="10">
        <f t="shared" si="51"/>
        <v>0</v>
      </c>
      <c r="T71" s="69">
        <f t="shared" si="8"/>
        <v>1105.2</v>
      </c>
      <c r="U71" s="10">
        <f t="shared" si="5"/>
        <v>1105.2</v>
      </c>
      <c r="V71" s="10">
        <f t="shared" si="52"/>
        <v>0</v>
      </c>
      <c r="W71" s="69">
        <f t="shared" si="9"/>
        <v>1105.2</v>
      </c>
      <c r="X71" s="10">
        <f t="shared" si="6"/>
        <v>1105.2</v>
      </c>
      <c r="Y71" s="10">
        <f t="shared" si="52"/>
        <v>0</v>
      </c>
      <c r="Z71" s="69">
        <f t="shared" si="10"/>
        <v>1105.2</v>
      </c>
      <c r="AA71" s="10">
        <f t="shared" si="52"/>
        <v>0</v>
      </c>
      <c r="AB71" s="20"/>
      <c r="AC71" s="20"/>
    </row>
    <row r="72" spans="1:29" ht="46.8" x14ac:dyDescent="0.3">
      <c r="A72" s="59" t="s">
        <v>75</v>
      </c>
      <c r="B72" s="60" t="s">
        <v>49</v>
      </c>
      <c r="C72" s="59"/>
      <c r="D72" s="59"/>
      <c r="E72" s="61" t="s">
        <v>50</v>
      </c>
      <c r="F72" s="10">
        <f t="shared" si="53"/>
        <v>1105.2</v>
      </c>
      <c r="G72" s="10">
        <f t="shared" si="54"/>
        <v>1105.2</v>
      </c>
      <c r="H72" s="10">
        <f t="shared" si="55"/>
        <v>1105.2</v>
      </c>
      <c r="I72" s="10">
        <f t="shared" si="45"/>
        <v>0</v>
      </c>
      <c r="J72" s="10">
        <f t="shared" si="46"/>
        <v>0</v>
      </c>
      <c r="K72" s="10">
        <f t="shared" si="47"/>
        <v>0</v>
      </c>
      <c r="L72" s="10">
        <f t="shared" si="1"/>
        <v>1105.2</v>
      </c>
      <c r="M72" s="10">
        <f t="shared" si="2"/>
        <v>1105.2</v>
      </c>
      <c r="N72" s="10">
        <f t="shared" si="3"/>
        <v>1105.2</v>
      </c>
      <c r="O72" s="10">
        <f t="shared" si="48"/>
        <v>0</v>
      </c>
      <c r="P72" s="10">
        <f t="shared" si="49"/>
        <v>0</v>
      </c>
      <c r="Q72" s="10">
        <f t="shared" si="50"/>
        <v>0</v>
      </c>
      <c r="R72" s="10">
        <f t="shared" si="4"/>
        <v>1105.2</v>
      </c>
      <c r="S72" s="10">
        <f t="shared" si="51"/>
        <v>0</v>
      </c>
      <c r="T72" s="69">
        <f t="shared" si="8"/>
        <v>1105.2</v>
      </c>
      <c r="U72" s="10">
        <f t="shared" si="5"/>
        <v>1105.2</v>
      </c>
      <c r="V72" s="10">
        <f t="shared" si="52"/>
        <v>0</v>
      </c>
      <c r="W72" s="69">
        <f t="shared" si="9"/>
        <v>1105.2</v>
      </c>
      <c r="X72" s="10">
        <f t="shared" si="6"/>
        <v>1105.2</v>
      </c>
      <c r="Y72" s="10">
        <f t="shared" si="52"/>
        <v>0</v>
      </c>
      <c r="Z72" s="69">
        <f t="shared" si="10"/>
        <v>1105.2</v>
      </c>
      <c r="AA72" s="10">
        <f t="shared" si="52"/>
        <v>0</v>
      </c>
      <c r="AB72" s="20"/>
      <c r="AC72" s="20"/>
    </row>
    <row r="73" spans="1:29" x14ac:dyDescent="0.3">
      <c r="A73" s="59" t="s">
        <v>75</v>
      </c>
      <c r="B73" s="60">
        <v>600</v>
      </c>
      <c r="C73" s="59" t="s">
        <v>28</v>
      </c>
      <c r="D73" s="59" t="s">
        <v>29</v>
      </c>
      <c r="E73" s="61" t="s">
        <v>30</v>
      </c>
      <c r="F73" s="10">
        <v>1105.2</v>
      </c>
      <c r="G73" s="10">
        <v>1105.2</v>
      </c>
      <c r="H73" s="10">
        <v>1105.2</v>
      </c>
      <c r="I73" s="10"/>
      <c r="J73" s="10"/>
      <c r="K73" s="10"/>
      <c r="L73" s="10">
        <f t="shared" si="1"/>
        <v>1105.2</v>
      </c>
      <c r="M73" s="10">
        <f t="shared" si="2"/>
        <v>1105.2</v>
      </c>
      <c r="N73" s="10">
        <f t="shared" si="3"/>
        <v>1105.2</v>
      </c>
      <c r="O73" s="10"/>
      <c r="P73" s="10"/>
      <c r="Q73" s="10"/>
      <c r="R73" s="10">
        <f t="shared" si="4"/>
        <v>1105.2</v>
      </c>
      <c r="S73" s="10"/>
      <c r="T73" s="69">
        <f t="shared" si="8"/>
        <v>1105.2</v>
      </c>
      <c r="U73" s="10">
        <f t="shared" si="5"/>
        <v>1105.2</v>
      </c>
      <c r="V73" s="10"/>
      <c r="W73" s="69">
        <f t="shared" si="9"/>
        <v>1105.2</v>
      </c>
      <c r="X73" s="10">
        <f t="shared" si="6"/>
        <v>1105.2</v>
      </c>
      <c r="Y73" s="10"/>
      <c r="Z73" s="69">
        <f t="shared" si="10"/>
        <v>1105.2</v>
      </c>
      <c r="AA73" s="10"/>
      <c r="AB73" s="20"/>
      <c r="AC73" s="20"/>
    </row>
    <row r="74" spans="1:29" ht="62.4" x14ac:dyDescent="0.3">
      <c r="A74" s="59" t="s">
        <v>77</v>
      </c>
      <c r="B74" s="60"/>
      <c r="C74" s="59"/>
      <c r="D74" s="59"/>
      <c r="E74" s="61" t="s">
        <v>78</v>
      </c>
      <c r="F74" s="10">
        <f t="shared" si="53"/>
        <v>1050</v>
      </c>
      <c r="G74" s="10">
        <f t="shared" si="54"/>
        <v>1050</v>
      </c>
      <c r="H74" s="10">
        <f t="shared" si="55"/>
        <v>1050</v>
      </c>
      <c r="I74" s="10">
        <f t="shared" si="45"/>
        <v>0</v>
      </c>
      <c r="J74" s="10">
        <f t="shared" si="46"/>
        <v>0</v>
      </c>
      <c r="K74" s="10">
        <f t="shared" si="47"/>
        <v>0</v>
      </c>
      <c r="L74" s="10">
        <f t="shared" si="1"/>
        <v>1050</v>
      </c>
      <c r="M74" s="10">
        <f t="shared" si="2"/>
        <v>1050</v>
      </c>
      <c r="N74" s="10">
        <f t="shared" si="3"/>
        <v>1050</v>
      </c>
      <c r="O74" s="10">
        <f t="shared" si="48"/>
        <v>0</v>
      </c>
      <c r="P74" s="10">
        <f t="shared" si="49"/>
        <v>0</v>
      </c>
      <c r="Q74" s="10">
        <f t="shared" si="50"/>
        <v>0</v>
      </c>
      <c r="R74" s="10">
        <f t="shared" si="4"/>
        <v>1050</v>
      </c>
      <c r="S74" s="10">
        <f t="shared" si="51"/>
        <v>0</v>
      </c>
      <c r="T74" s="69">
        <f t="shared" si="8"/>
        <v>1050</v>
      </c>
      <c r="U74" s="10">
        <f t="shared" si="5"/>
        <v>1050</v>
      </c>
      <c r="V74" s="10">
        <f t="shared" si="52"/>
        <v>0</v>
      </c>
      <c r="W74" s="69">
        <f t="shared" si="9"/>
        <v>1050</v>
      </c>
      <c r="X74" s="10">
        <f t="shared" si="6"/>
        <v>1050</v>
      </c>
      <c r="Y74" s="10">
        <f t="shared" si="52"/>
        <v>0</v>
      </c>
      <c r="Z74" s="69">
        <f t="shared" si="10"/>
        <v>1050</v>
      </c>
      <c r="AA74" s="10">
        <f t="shared" si="52"/>
        <v>0</v>
      </c>
      <c r="AB74" s="20"/>
      <c r="AC74" s="20"/>
    </row>
    <row r="75" spans="1:29" ht="46.8" x14ac:dyDescent="0.3">
      <c r="A75" s="59" t="s">
        <v>77</v>
      </c>
      <c r="B75" s="60" t="s">
        <v>49</v>
      </c>
      <c r="C75" s="59"/>
      <c r="D75" s="59"/>
      <c r="E75" s="61" t="s">
        <v>50</v>
      </c>
      <c r="F75" s="10">
        <f t="shared" si="53"/>
        <v>1050</v>
      </c>
      <c r="G75" s="10">
        <f t="shared" si="54"/>
        <v>1050</v>
      </c>
      <c r="H75" s="10">
        <f t="shared" si="55"/>
        <v>1050</v>
      </c>
      <c r="I75" s="10">
        <f t="shared" si="45"/>
        <v>0</v>
      </c>
      <c r="J75" s="10">
        <f t="shared" si="46"/>
        <v>0</v>
      </c>
      <c r="K75" s="10">
        <f t="shared" si="47"/>
        <v>0</v>
      </c>
      <c r="L75" s="10">
        <f t="shared" si="1"/>
        <v>1050</v>
      </c>
      <c r="M75" s="10">
        <f t="shared" si="2"/>
        <v>1050</v>
      </c>
      <c r="N75" s="10">
        <f t="shared" si="3"/>
        <v>1050</v>
      </c>
      <c r="O75" s="10">
        <f t="shared" si="48"/>
        <v>0</v>
      </c>
      <c r="P75" s="10">
        <f t="shared" si="49"/>
        <v>0</v>
      </c>
      <c r="Q75" s="10">
        <f t="shared" si="50"/>
        <v>0</v>
      </c>
      <c r="R75" s="10">
        <f t="shared" si="4"/>
        <v>1050</v>
      </c>
      <c r="S75" s="10">
        <f t="shared" si="51"/>
        <v>0</v>
      </c>
      <c r="T75" s="69">
        <f t="shared" si="8"/>
        <v>1050</v>
      </c>
      <c r="U75" s="10">
        <f t="shared" si="5"/>
        <v>1050</v>
      </c>
      <c r="V75" s="10">
        <f t="shared" si="52"/>
        <v>0</v>
      </c>
      <c r="W75" s="69">
        <f t="shared" si="9"/>
        <v>1050</v>
      </c>
      <c r="X75" s="10">
        <f t="shared" si="6"/>
        <v>1050</v>
      </c>
      <c r="Y75" s="10">
        <f t="shared" si="52"/>
        <v>0</v>
      </c>
      <c r="Z75" s="69">
        <f t="shared" si="10"/>
        <v>1050</v>
      </c>
      <c r="AA75" s="10">
        <f t="shared" si="52"/>
        <v>0</v>
      </c>
      <c r="AB75" s="20"/>
      <c r="AC75" s="20"/>
    </row>
    <row r="76" spans="1:29" x14ac:dyDescent="0.3">
      <c r="A76" s="59" t="s">
        <v>77</v>
      </c>
      <c r="B76" s="60">
        <v>600</v>
      </c>
      <c r="C76" s="59" t="s">
        <v>28</v>
      </c>
      <c r="D76" s="59" t="s">
        <v>29</v>
      </c>
      <c r="E76" s="61" t="s">
        <v>30</v>
      </c>
      <c r="F76" s="10">
        <v>1050</v>
      </c>
      <c r="G76" s="10">
        <v>1050</v>
      </c>
      <c r="H76" s="10">
        <v>1050</v>
      </c>
      <c r="I76" s="10"/>
      <c r="J76" s="10"/>
      <c r="K76" s="10"/>
      <c r="L76" s="10">
        <f t="shared" si="1"/>
        <v>1050</v>
      </c>
      <c r="M76" s="10">
        <f t="shared" si="2"/>
        <v>1050</v>
      </c>
      <c r="N76" s="10">
        <f t="shared" si="3"/>
        <v>1050</v>
      </c>
      <c r="O76" s="10"/>
      <c r="P76" s="10"/>
      <c r="Q76" s="10"/>
      <c r="R76" s="10">
        <f t="shared" si="4"/>
        <v>1050</v>
      </c>
      <c r="S76" s="10"/>
      <c r="T76" s="69">
        <f t="shared" si="8"/>
        <v>1050</v>
      </c>
      <c r="U76" s="10">
        <f t="shared" si="5"/>
        <v>1050</v>
      </c>
      <c r="V76" s="10"/>
      <c r="W76" s="69">
        <f t="shared" si="9"/>
        <v>1050</v>
      </c>
      <c r="X76" s="10">
        <f t="shared" si="6"/>
        <v>1050</v>
      </c>
      <c r="Y76" s="10"/>
      <c r="Z76" s="69">
        <f t="shared" si="10"/>
        <v>1050</v>
      </c>
      <c r="AA76" s="10"/>
      <c r="AB76" s="20"/>
      <c r="AC76" s="20"/>
    </row>
    <row r="77" spans="1:29" ht="62.4" x14ac:dyDescent="0.3">
      <c r="A77" s="59" t="s">
        <v>79</v>
      </c>
      <c r="B77" s="60"/>
      <c r="C77" s="59"/>
      <c r="D77" s="59"/>
      <c r="E77" s="61" t="s">
        <v>80</v>
      </c>
      <c r="F77" s="10">
        <f t="shared" si="53"/>
        <v>1050</v>
      </c>
      <c r="G77" s="10">
        <f t="shared" si="54"/>
        <v>1050</v>
      </c>
      <c r="H77" s="10">
        <f t="shared" si="55"/>
        <v>1050</v>
      </c>
      <c r="I77" s="10">
        <f t="shared" si="45"/>
        <v>0</v>
      </c>
      <c r="J77" s="10">
        <f t="shared" si="46"/>
        <v>0</v>
      </c>
      <c r="K77" s="10">
        <f t="shared" si="47"/>
        <v>0</v>
      </c>
      <c r="L77" s="10">
        <f t="shared" si="1"/>
        <v>1050</v>
      </c>
      <c r="M77" s="10">
        <f t="shared" si="2"/>
        <v>1050</v>
      </c>
      <c r="N77" s="10">
        <f t="shared" si="3"/>
        <v>1050</v>
      </c>
      <c r="O77" s="10">
        <f t="shared" si="48"/>
        <v>0</v>
      </c>
      <c r="P77" s="10">
        <f t="shared" si="49"/>
        <v>0</v>
      </c>
      <c r="Q77" s="10">
        <f t="shared" si="50"/>
        <v>0</v>
      </c>
      <c r="R77" s="10">
        <f t="shared" si="4"/>
        <v>1050</v>
      </c>
      <c r="S77" s="10">
        <f t="shared" si="51"/>
        <v>0</v>
      </c>
      <c r="T77" s="69">
        <f t="shared" si="8"/>
        <v>1050</v>
      </c>
      <c r="U77" s="10">
        <f t="shared" si="5"/>
        <v>1050</v>
      </c>
      <c r="V77" s="10">
        <f t="shared" si="52"/>
        <v>0</v>
      </c>
      <c r="W77" s="69">
        <f t="shared" si="9"/>
        <v>1050</v>
      </c>
      <c r="X77" s="10">
        <f t="shared" si="6"/>
        <v>1050</v>
      </c>
      <c r="Y77" s="10">
        <f t="shared" si="52"/>
        <v>0</v>
      </c>
      <c r="Z77" s="69">
        <f t="shared" si="10"/>
        <v>1050</v>
      </c>
      <c r="AA77" s="10">
        <f t="shared" si="52"/>
        <v>0</v>
      </c>
      <c r="AB77" s="20"/>
      <c r="AC77" s="20"/>
    </row>
    <row r="78" spans="1:29" ht="46.8" x14ac:dyDescent="0.3">
      <c r="A78" s="59" t="s">
        <v>79</v>
      </c>
      <c r="B78" s="60" t="s">
        <v>49</v>
      </c>
      <c r="C78" s="59"/>
      <c r="D78" s="59"/>
      <c r="E78" s="61" t="s">
        <v>50</v>
      </c>
      <c r="F78" s="10">
        <f t="shared" si="53"/>
        <v>1050</v>
      </c>
      <c r="G78" s="10">
        <f t="shared" si="54"/>
        <v>1050</v>
      </c>
      <c r="H78" s="10">
        <f t="shared" si="55"/>
        <v>1050</v>
      </c>
      <c r="I78" s="10">
        <f t="shared" si="45"/>
        <v>0</v>
      </c>
      <c r="J78" s="10">
        <f t="shared" si="46"/>
        <v>0</v>
      </c>
      <c r="K78" s="10">
        <f t="shared" si="47"/>
        <v>0</v>
      </c>
      <c r="L78" s="10">
        <f t="shared" si="1"/>
        <v>1050</v>
      </c>
      <c r="M78" s="10">
        <f t="shared" si="2"/>
        <v>1050</v>
      </c>
      <c r="N78" s="10">
        <f t="shared" si="3"/>
        <v>1050</v>
      </c>
      <c r="O78" s="10">
        <f t="shared" si="48"/>
        <v>0</v>
      </c>
      <c r="P78" s="10">
        <f t="shared" si="49"/>
        <v>0</v>
      </c>
      <c r="Q78" s="10">
        <f t="shared" si="50"/>
        <v>0</v>
      </c>
      <c r="R78" s="10">
        <f t="shared" si="4"/>
        <v>1050</v>
      </c>
      <c r="S78" s="10">
        <f t="shared" si="51"/>
        <v>0</v>
      </c>
      <c r="T78" s="69">
        <f t="shared" si="8"/>
        <v>1050</v>
      </c>
      <c r="U78" s="10">
        <f t="shared" si="5"/>
        <v>1050</v>
      </c>
      <c r="V78" s="10">
        <f t="shared" si="52"/>
        <v>0</v>
      </c>
      <c r="W78" s="69">
        <f t="shared" si="9"/>
        <v>1050</v>
      </c>
      <c r="X78" s="10">
        <f t="shared" si="6"/>
        <v>1050</v>
      </c>
      <c r="Y78" s="10">
        <f t="shared" si="52"/>
        <v>0</v>
      </c>
      <c r="Z78" s="69">
        <f t="shared" si="10"/>
        <v>1050</v>
      </c>
      <c r="AA78" s="10">
        <f t="shared" si="52"/>
        <v>0</v>
      </c>
      <c r="AB78" s="20"/>
      <c r="AC78" s="20"/>
    </row>
    <row r="79" spans="1:29" x14ac:dyDescent="0.3">
      <c r="A79" s="59" t="s">
        <v>79</v>
      </c>
      <c r="B79" s="60">
        <v>600</v>
      </c>
      <c r="C79" s="59" t="s">
        <v>28</v>
      </c>
      <c r="D79" s="59" t="s">
        <v>29</v>
      </c>
      <c r="E79" s="61" t="s">
        <v>30</v>
      </c>
      <c r="F79" s="10">
        <v>1050</v>
      </c>
      <c r="G79" s="10">
        <v>1050</v>
      </c>
      <c r="H79" s="10">
        <v>1050</v>
      </c>
      <c r="I79" s="10"/>
      <c r="J79" s="10"/>
      <c r="K79" s="10"/>
      <c r="L79" s="10">
        <f t="shared" si="1"/>
        <v>1050</v>
      </c>
      <c r="M79" s="10">
        <f t="shared" si="2"/>
        <v>1050</v>
      </c>
      <c r="N79" s="10">
        <f t="shared" si="3"/>
        <v>1050</v>
      </c>
      <c r="O79" s="10"/>
      <c r="P79" s="10"/>
      <c r="Q79" s="10"/>
      <c r="R79" s="10">
        <f t="shared" si="4"/>
        <v>1050</v>
      </c>
      <c r="S79" s="10"/>
      <c r="T79" s="69">
        <f t="shared" si="8"/>
        <v>1050</v>
      </c>
      <c r="U79" s="10">
        <f t="shared" si="5"/>
        <v>1050</v>
      </c>
      <c r="V79" s="10"/>
      <c r="W79" s="69">
        <f t="shared" si="9"/>
        <v>1050</v>
      </c>
      <c r="X79" s="10">
        <f t="shared" si="6"/>
        <v>1050</v>
      </c>
      <c r="Y79" s="10"/>
      <c r="Z79" s="69">
        <f t="shared" si="10"/>
        <v>1050</v>
      </c>
      <c r="AA79" s="10"/>
      <c r="AB79" s="20"/>
      <c r="AC79" s="20"/>
    </row>
    <row r="80" spans="1:29" ht="62.4" x14ac:dyDescent="0.3">
      <c r="A80" s="59" t="s">
        <v>81</v>
      </c>
      <c r="B80" s="60"/>
      <c r="C80" s="59"/>
      <c r="D80" s="59"/>
      <c r="E80" s="61" t="s">
        <v>82</v>
      </c>
      <c r="F80" s="10">
        <f t="shared" si="53"/>
        <v>991.6</v>
      </c>
      <c r="G80" s="10">
        <f t="shared" si="54"/>
        <v>991.6</v>
      </c>
      <c r="H80" s="10">
        <f t="shared" si="55"/>
        <v>991.6</v>
      </c>
      <c r="I80" s="10">
        <f t="shared" si="45"/>
        <v>0</v>
      </c>
      <c r="J80" s="10">
        <f t="shared" si="46"/>
        <v>0</v>
      </c>
      <c r="K80" s="10">
        <f t="shared" si="47"/>
        <v>0</v>
      </c>
      <c r="L80" s="10">
        <f t="shared" ref="L80:L143" si="56">F80+I80</f>
        <v>991.6</v>
      </c>
      <c r="M80" s="10">
        <f t="shared" ref="M80:M143" si="57">G80+J80</f>
        <v>991.6</v>
      </c>
      <c r="N80" s="10">
        <f t="shared" ref="N80:N143" si="58">H80+K80</f>
        <v>991.6</v>
      </c>
      <c r="O80" s="10">
        <f t="shared" si="48"/>
        <v>0</v>
      </c>
      <c r="P80" s="10">
        <f t="shared" si="49"/>
        <v>0</v>
      </c>
      <c r="Q80" s="10">
        <f t="shared" si="50"/>
        <v>0</v>
      </c>
      <c r="R80" s="10">
        <f t="shared" ref="R80:R106" si="59">L80+O80</f>
        <v>991.6</v>
      </c>
      <c r="S80" s="10">
        <f t="shared" si="51"/>
        <v>0</v>
      </c>
      <c r="T80" s="69">
        <f t="shared" si="8"/>
        <v>991.6</v>
      </c>
      <c r="U80" s="10">
        <f t="shared" ref="U80:U106" si="60">M80+P80</f>
        <v>991.6</v>
      </c>
      <c r="V80" s="10">
        <f t="shared" si="52"/>
        <v>0</v>
      </c>
      <c r="W80" s="69">
        <f t="shared" si="9"/>
        <v>991.6</v>
      </c>
      <c r="X80" s="10">
        <f t="shared" ref="X80:X106" si="61">N80+Q80</f>
        <v>991.6</v>
      </c>
      <c r="Y80" s="10">
        <f t="shared" si="52"/>
        <v>0</v>
      </c>
      <c r="Z80" s="69">
        <f t="shared" si="10"/>
        <v>991.6</v>
      </c>
      <c r="AA80" s="10">
        <f t="shared" si="52"/>
        <v>0</v>
      </c>
      <c r="AB80" s="20"/>
      <c r="AC80" s="20"/>
    </row>
    <row r="81" spans="1:34" ht="46.8" x14ac:dyDescent="0.3">
      <c r="A81" s="59" t="s">
        <v>81</v>
      </c>
      <c r="B81" s="60" t="s">
        <v>49</v>
      </c>
      <c r="C81" s="59"/>
      <c r="D81" s="59"/>
      <c r="E81" s="61" t="s">
        <v>50</v>
      </c>
      <c r="F81" s="10">
        <f t="shared" si="53"/>
        <v>991.6</v>
      </c>
      <c r="G81" s="10">
        <f t="shared" si="54"/>
        <v>991.6</v>
      </c>
      <c r="H81" s="10">
        <f t="shared" si="55"/>
        <v>991.6</v>
      </c>
      <c r="I81" s="10">
        <f t="shared" si="45"/>
        <v>0</v>
      </c>
      <c r="J81" s="10">
        <f t="shared" si="46"/>
        <v>0</v>
      </c>
      <c r="K81" s="10">
        <f t="shared" si="47"/>
        <v>0</v>
      </c>
      <c r="L81" s="10">
        <f t="shared" si="56"/>
        <v>991.6</v>
      </c>
      <c r="M81" s="10">
        <f t="shared" si="57"/>
        <v>991.6</v>
      </c>
      <c r="N81" s="10">
        <f t="shared" si="58"/>
        <v>991.6</v>
      </c>
      <c r="O81" s="10">
        <f t="shared" si="48"/>
        <v>0</v>
      </c>
      <c r="P81" s="10">
        <f t="shared" si="49"/>
        <v>0</v>
      </c>
      <c r="Q81" s="10">
        <f t="shared" si="50"/>
        <v>0</v>
      </c>
      <c r="R81" s="10">
        <f t="shared" si="59"/>
        <v>991.6</v>
      </c>
      <c r="S81" s="10">
        <f t="shared" si="51"/>
        <v>0</v>
      </c>
      <c r="T81" s="69">
        <f t="shared" ref="T81:T144" si="62">R81+S81</f>
        <v>991.6</v>
      </c>
      <c r="U81" s="10">
        <f t="shared" si="60"/>
        <v>991.6</v>
      </c>
      <c r="V81" s="10">
        <f t="shared" si="52"/>
        <v>0</v>
      </c>
      <c r="W81" s="69">
        <f t="shared" ref="W81:W144" si="63">U81+V81</f>
        <v>991.6</v>
      </c>
      <c r="X81" s="10">
        <f t="shared" si="61"/>
        <v>991.6</v>
      </c>
      <c r="Y81" s="10">
        <f t="shared" si="52"/>
        <v>0</v>
      </c>
      <c r="Z81" s="69">
        <f t="shared" ref="Z81:Z144" si="64">X81+Y81</f>
        <v>991.6</v>
      </c>
      <c r="AA81" s="10">
        <f t="shared" si="52"/>
        <v>0</v>
      </c>
      <c r="AB81" s="20"/>
      <c r="AC81" s="20"/>
    </row>
    <row r="82" spans="1:34" x14ac:dyDescent="0.3">
      <c r="A82" s="59" t="s">
        <v>81</v>
      </c>
      <c r="B82" s="60">
        <v>600</v>
      </c>
      <c r="C82" s="59" t="s">
        <v>28</v>
      </c>
      <c r="D82" s="59" t="s">
        <v>29</v>
      </c>
      <c r="E82" s="61" t="s">
        <v>30</v>
      </c>
      <c r="F82" s="10">
        <v>991.6</v>
      </c>
      <c r="G82" s="10">
        <v>991.6</v>
      </c>
      <c r="H82" s="10">
        <v>991.6</v>
      </c>
      <c r="I82" s="10"/>
      <c r="J82" s="10"/>
      <c r="K82" s="10"/>
      <c r="L82" s="10">
        <f t="shared" si="56"/>
        <v>991.6</v>
      </c>
      <c r="M82" s="10">
        <f t="shared" si="57"/>
        <v>991.6</v>
      </c>
      <c r="N82" s="10">
        <f t="shared" si="58"/>
        <v>991.6</v>
      </c>
      <c r="O82" s="10"/>
      <c r="P82" s="10"/>
      <c r="Q82" s="10"/>
      <c r="R82" s="10">
        <f t="shared" si="59"/>
        <v>991.6</v>
      </c>
      <c r="S82" s="10"/>
      <c r="T82" s="69">
        <f t="shared" si="62"/>
        <v>991.6</v>
      </c>
      <c r="U82" s="10">
        <f t="shared" si="60"/>
        <v>991.6</v>
      </c>
      <c r="V82" s="10"/>
      <c r="W82" s="69">
        <f t="shared" si="63"/>
        <v>991.6</v>
      </c>
      <c r="X82" s="10">
        <f t="shared" si="61"/>
        <v>991.6</v>
      </c>
      <c r="Y82" s="10"/>
      <c r="Z82" s="69">
        <f t="shared" si="64"/>
        <v>991.6</v>
      </c>
      <c r="AA82" s="10"/>
      <c r="AB82" s="20"/>
      <c r="AC82" s="20"/>
    </row>
    <row r="83" spans="1:34" ht="62.4" x14ac:dyDescent="0.3">
      <c r="A83" s="59" t="s">
        <v>83</v>
      </c>
      <c r="B83" s="60"/>
      <c r="C83" s="59"/>
      <c r="D83" s="59"/>
      <c r="E83" s="61" t="s">
        <v>84</v>
      </c>
      <c r="F83" s="10">
        <f t="shared" si="53"/>
        <v>991.6</v>
      </c>
      <c r="G83" s="10">
        <f t="shared" si="54"/>
        <v>991.6</v>
      </c>
      <c r="H83" s="10">
        <f t="shared" si="55"/>
        <v>991.6</v>
      </c>
      <c r="I83" s="10">
        <f t="shared" si="45"/>
        <v>0</v>
      </c>
      <c r="J83" s="10">
        <f t="shared" si="46"/>
        <v>0</v>
      </c>
      <c r="K83" s="10">
        <f t="shared" si="47"/>
        <v>0</v>
      </c>
      <c r="L83" s="10">
        <f t="shared" si="56"/>
        <v>991.6</v>
      </c>
      <c r="M83" s="10">
        <f t="shared" si="57"/>
        <v>991.6</v>
      </c>
      <c r="N83" s="10">
        <f t="shared" si="58"/>
        <v>991.6</v>
      </c>
      <c r="O83" s="10">
        <f t="shared" si="48"/>
        <v>0</v>
      </c>
      <c r="P83" s="10">
        <f t="shared" si="49"/>
        <v>0</v>
      </c>
      <c r="Q83" s="10">
        <f t="shared" si="50"/>
        <v>0</v>
      </c>
      <c r="R83" s="10">
        <f t="shared" si="59"/>
        <v>991.6</v>
      </c>
      <c r="S83" s="10">
        <f t="shared" si="51"/>
        <v>0</v>
      </c>
      <c r="T83" s="69">
        <f t="shared" si="62"/>
        <v>991.6</v>
      </c>
      <c r="U83" s="10">
        <f t="shared" si="60"/>
        <v>991.6</v>
      </c>
      <c r="V83" s="10">
        <f t="shared" si="52"/>
        <v>0</v>
      </c>
      <c r="W83" s="69">
        <f t="shared" si="63"/>
        <v>991.6</v>
      </c>
      <c r="X83" s="10">
        <f t="shared" si="61"/>
        <v>991.6</v>
      </c>
      <c r="Y83" s="10">
        <f t="shared" si="52"/>
        <v>0</v>
      </c>
      <c r="Z83" s="69">
        <f t="shared" si="64"/>
        <v>991.6</v>
      </c>
      <c r="AA83" s="10">
        <f t="shared" si="52"/>
        <v>0</v>
      </c>
      <c r="AB83" s="20"/>
      <c r="AC83" s="20"/>
    </row>
    <row r="84" spans="1:34" ht="46.8" x14ac:dyDescent="0.3">
      <c r="A84" s="59" t="s">
        <v>83</v>
      </c>
      <c r="B84" s="60" t="s">
        <v>49</v>
      </c>
      <c r="C84" s="59"/>
      <c r="D84" s="59"/>
      <c r="E84" s="61" t="s">
        <v>50</v>
      </c>
      <c r="F84" s="10">
        <f t="shared" si="53"/>
        <v>991.6</v>
      </c>
      <c r="G84" s="10">
        <f t="shared" si="54"/>
        <v>991.6</v>
      </c>
      <c r="H84" s="10">
        <f t="shared" si="55"/>
        <v>991.6</v>
      </c>
      <c r="I84" s="10">
        <f t="shared" si="45"/>
        <v>0</v>
      </c>
      <c r="J84" s="10">
        <f t="shared" si="46"/>
        <v>0</v>
      </c>
      <c r="K84" s="10">
        <f t="shared" si="47"/>
        <v>0</v>
      </c>
      <c r="L84" s="10">
        <f t="shared" si="56"/>
        <v>991.6</v>
      </c>
      <c r="M84" s="10">
        <f t="shared" si="57"/>
        <v>991.6</v>
      </c>
      <c r="N84" s="10">
        <f t="shared" si="58"/>
        <v>991.6</v>
      </c>
      <c r="O84" s="10">
        <f t="shared" si="48"/>
        <v>0</v>
      </c>
      <c r="P84" s="10">
        <f t="shared" si="49"/>
        <v>0</v>
      </c>
      <c r="Q84" s="10">
        <f t="shared" si="50"/>
        <v>0</v>
      </c>
      <c r="R84" s="10">
        <f t="shared" si="59"/>
        <v>991.6</v>
      </c>
      <c r="S84" s="10">
        <f t="shared" si="51"/>
        <v>0</v>
      </c>
      <c r="T84" s="69">
        <f t="shared" si="62"/>
        <v>991.6</v>
      </c>
      <c r="U84" s="10">
        <f t="shared" si="60"/>
        <v>991.6</v>
      </c>
      <c r="V84" s="10">
        <f t="shared" si="52"/>
        <v>0</v>
      </c>
      <c r="W84" s="69">
        <f t="shared" si="63"/>
        <v>991.6</v>
      </c>
      <c r="X84" s="10">
        <f t="shared" si="61"/>
        <v>991.6</v>
      </c>
      <c r="Y84" s="10">
        <f t="shared" si="52"/>
        <v>0</v>
      </c>
      <c r="Z84" s="69">
        <f t="shared" si="64"/>
        <v>991.6</v>
      </c>
      <c r="AA84" s="10">
        <f t="shared" si="52"/>
        <v>0</v>
      </c>
      <c r="AB84" s="20"/>
      <c r="AC84" s="20"/>
    </row>
    <row r="85" spans="1:34" x14ac:dyDescent="0.3">
      <c r="A85" s="59" t="s">
        <v>83</v>
      </c>
      <c r="B85" s="60">
        <v>600</v>
      </c>
      <c r="C85" s="59" t="s">
        <v>28</v>
      </c>
      <c r="D85" s="59" t="s">
        <v>29</v>
      </c>
      <c r="E85" s="61" t="s">
        <v>30</v>
      </c>
      <c r="F85" s="10">
        <v>991.6</v>
      </c>
      <c r="G85" s="10">
        <v>991.6</v>
      </c>
      <c r="H85" s="10">
        <v>991.6</v>
      </c>
      <c r="I85" s="10"/>
      <c r="J85" s="10"/>
      <c r="K85" s="10"/>
      <c r="L85" s="10">
        <f t="shared" si="56"/>
        <v>991.6</v>
      </c>
      <c r="M85" s="10">
        <f t="shared" si="57"/>
        <v>991.6</v>
      </c>
      <c r="N85" s="10">
        <f t="shared" si="58"/>
        <v>991.6</v>
      </c>
      <c r="O85" s="10"/>
      <c r="P85" s="10"/>
      <c r="Q85" s="10"/>
      <c r="R85" s="10">
        <f t="shared" si="59"/>
        <v>991.6</v>
      </c>
      <c r="S85" s="10"/>
      <c r="T85" s="69">
        <f t="shared" si="62"/>
        <v>991.6</v>
      </c>
      <c r="U85" s="10">
        <f t="shared" si="60"/>
        <v>991.6</v>
      </c>
      <c r="V85" s="10"/>
      <c r="W85" s="69">
        <f t="shared" si="63"/>
        <v>991.6</v>
      </c>
      <c r="X85" s="10">
        <f t="shared" si="61"/>
        <v>991.6</v>
      </c>
      <c r="Y85" s="10"/>
      <c r="Z85" s="69">
        <f t="shared" si="64"/>
        <v>991.6</v>
      </c>
      <c r="AA85" s="10"/>
      <c r="AB85" s="20"/>
      <c r="AC85" s="20"/>
    </row>
    <row r="86" spans="1:34" ht="62.4" x14ac:dyDescent="0.3">
      <c r="A86" s="59" t="s">
        <v>85</v>
      </c>
      <c r="B86" s="60"/>
      <c r="C86" s="59"/>
      <c r="D86" s="59"/>
      <c r="E86" s="61" t="s">
        <v>86</v>
      </c>
      <c r="F86" s="10">
        <f t="shared" si="53"/>
        <v>307</v>
      </c>
      <c r="G86" s="10">
        <f t="shared" si="54"/>
        <v>307</v>
      </c>
      <c r="H86" s="10">
        <f t="shared" si="55"/>
        <v>307</v>
      </c>
      <c r="I86" s="10">
        <f t="shared" si="45"/>
        <v>0</v>
      </c>
      <c r="J86" s="10">
        <f t="shared" si="46"/>
        <v>0</v>
      </c>
      <c r="K86" s="10">
        <f t="shared" si="47"/>
        <v>0</v>
      </c>
      <c r="L86" s="10">
        <f t="shared" si="56"/>
        <v>307</v>
      </c>
      <c r="M86" s="10">
        <f t="shared" si="57"/>
        <v>307</v>
      </c>
      <c r="N86" s="10">
        <f t="shared" si="58"/>
        <v>307</v>
      </c>
      <c r="O86" s="10">
        <f t="shared" si="48"/>
        <v>0</v>
      </c>
      <c r="P86" s="10">
        <f t="shared" si="49"/>
        <v>0</v>
      </c>
      <c r="Q86" s="10">
        <f t="shared" si="50"/>
        <v>0</v>
      </c>
      <c r="R86" s="10">
        <f t="shared" si="59"/>
        <v>307</v>
      </c>
      <c r="S86" s="10">
        <f t="shared" si="51"/>
        <v>0</v>
      </c>
      <c r="T86" s="69">
        <f t="shared" si="62"/>
        <v>307</v>
      </c>
      <c r="U86" s="10">
        <f t="shared" si="60"/>
        <v>307</v>
      </c>
      <c r="V86" s="10">
        <f t="shared" si="52"/>
        <v>0</v>
      </c>
      <c r="W86" s="69">
        <f t="shared" si="63"/>
        <v>307</v>
      </c>
      <c r="X86" s="10">
        <f t="shared" si="61"/>
        <v>307</v>
      </c>
      <c r="Y86" s="10">
        <f t="shared" si="52"/>
        <v>0</v>
      </c>
      <c r="Z86" s="69">
        <f t="shared" si="64"/>
        <v>307</v>
      </c>
      <c r="AA86" s="10">
        <f t="shared" si="52"/>
        <v>0</v>
      </c>
      <c r="AB86" s="20"/>
      <c r="AC86" s="20"/>
    </row>
    <row r="87" spans="1:34" ht="46.8" x14ac:dyDescent="0.3">
      <c r="A87" s="59" t="s">
        <v>85</v>
      </c>
      <c r="B87" s="60" t="s">
        <v>49</v>
      </c>
      <c r="C87" s="59"/>
      <c r="D87" s="59"/>
      <c r="E87" s="61" t="s">
        <v>50</v>
      </c>
      <c r="F87" s="10">
        <f t="shared" si="53"/>
        <v>307</v>
      </c>
      <c r="G87" s="10">
        <f t="shared" si="54"/>
        <v>307</v>
      </c>
      <c r="H87" s="10">
        <f t="shared" si="55"/>
        <v>307</v>
      </c>
      <c r="I87" s="10">
        <f t="shared" si="45"/>
        <v>0</v>
      </c>
      <c r="J87" s="10">
        <f t="shared" si="46"/>
        <v>0</v>
      </c>
      <c r="K87" s="10">
        <f t="shared" si="47"/>
        <v>0</v>
      </c>
      <c r="L87" s="10">
        <f t="shared" si="56"/>
        <v>307</v>
      </c>
      <c r="M87" s="10">
        <f t="shared" si="57"/>
        <v>307</v>
      </c>
      <c r="N87" s="10">
        <f t="shared" si="58"/>
        <v>307</v>
      </c>
      <c r="O87" s="10">
        <f t="shared" si="48"/>
        <v>0</v>
      </c>
      <c r="P87" s="10">
        <f t="shared" si="49"/>
        <v>0</v>
      </c>
      <c r="Q87" s="10">
        <f t="shared" si="50"/>
        <v>0</v>
      </c>
      <c r="R87" s="10">
        <f t="shared" si="59"/>
        <v>307</v>
      </c>
      <c r="S87" s="10">
        <f t="shared" si="51"/>
        <v>0</v>
      </c>
      <c r="T87" s="69">
        <f t="shared" si="62"/>
        <v>307</v>
      </c>
      <c r="U87" s="10">
        <f t="shared" si="60"/>
        <v>307</v>
      </c>
      <c r="V87" s="10">
        <f t="shared" si="52"/>
        <v>0</v>
      </c>
      <c r="W87" s="69">
        <f t="shared" si="63"/>
        <v>307</v>
      </c>
      <c r="X87" s="10">
        <f t="shared" si="61"/>
        <v>307</v>
      </c>
      <c r="Y87" s="10">
        <f t="shared" si="52"/>
        <v>0</v>
      </c>
      <c r="Z87" s="69">
        <f t="shared" si="64"/>
        <v>307</v>
      </c>
      <c r="AA87" s="10">
        <f t="shared" si="52"/>
        <v>0</v>
      </c>
      <c r="AB87" s="20"/>
      <c r="AC87" s="20"/>
    </row>
    <row r="88" spans="1:34" x14ac:dyDescent="0.3">
      <c r="A88" s="59" t="s">
        <v>85</v>
      </c>
      <c r="B88" s="60">
        <v>600</v>
      </c>
      <c r="C88" s="59" t="s">
        <v>28</v>
      </c>
      <c r="D88" s="59" t="s">
        <v>29</v>
      </c>
      <c r="E88" s="61" t="s">
        <v>30</v>
      </c>
      <c r="F88" s="10">
        <v>307</v>
      </c>
      <c r="G88" s="10">
        <v>307</v>
      </c>
      <c r="H88" s="10">
        <v>307</v>
      </c>
      <c r="I88" s="10"/>
      <c r="J88" s="10"/>
      <c r="K88" s="10"/>
      <c r="L88" s="10">
        <f t="shared" si="56"/>
        <v>307</v>
      </c>
      <c r="M88" s="10">
        <f t="shared" si="57"/>
        <v>307</v>
      </c>
      <c r="N88" s="10">
        <f t="shared" si="58"/>
        <v>307</v>
      </c>
      <c r="O88" s="10"/>
      <c r="P88" s="10"/>
      <c r="Q88" s="10"/>
      <c r="R88" s="10">
        <f t="shared" si="59"/>
        <v>307</v>
      </c>
      <c r="S88" s="10"/>
      <c r="T88" s="69">
        <f t="shared" si="62"/>
        <v>307</v>
      </c>
      <c r="U88" s="10">
        <f t="shared" si="60"/>
        <v>307</v>
      </c>
      <c r="V88" s="10"/>
      <c r="W88" s="69">
        <f t="shared" si="63"/>
        <v>307</v>
      </c>
      <c r="X88" s="10">
        <f t="shared" si="61"/>
        <v>307</v>
      </c>
      <c r="Y88" s="10"/>
      <c r="Z88" s="69">
        <f t="shared" si="64"/>
        <v>307</v>
      </c>
      <c r="AA88" s="10"/>
      <c r="AB88" s="20"/>
      <c r="AC88" s="20"/>
    </row>
    <row r="89" spans="1:34" ht="62.4" x14ac:dyDescent="0.3">
      <c r="A89" s="59" t="s">
        <v>87</v>
      </c>
      <c r="B89" s="60"/>
      <c r="C89" s="59"/>
      <c r="D89" s="59"/>
      <c r="E89" s="61" t="s">
        <v>88</v>
      </c>
      <c r="F89" s="10">
        <f t="shared" si="42"/>
        <v>17256</v>
      </c>
      <c r="G89" s="10">
        <f t="shared" si="43"/>
        <v>12406</v>
      </c>
      <c r="H89" s="10">
        <f t="shared" si="44"/>
        <v>12656</v>
      </c>
      <c r="I89" s="10">
        <f t="shared" si="45"/>
        <v>6605</v>
      </c>
      <c r="J89" s="10">
        <f t="shared" si="46"/>
        <v>0</v>
      </c>
      <c r="K89" s="10">
        <f t="shared" si="47"/>
        <v>0</v>
      </c>
      <c r="L89" s="10">
        <f t="shared" si="56"/>
        <v>23861</v>
      </c>
      <c r="M89" s="10">
        <f t="shared" si="57"/>
        <v>12406</v>
      </c>
      <c r="N89" s="10">
        <f t="shared" si="58"/>
        <v>12656</v>
      </c>
      <c r="O89" s="10">
        <f t="shared" si="48"/>
        <v>990</v>
      </c>
      <c r="P89" s="10">
        <f t="shared" si="49"/>
        <v>990</v>
      </c>
      <c r="Q89" s="10">
        <f t="shared" si="50"/>
        <v>990</v>
      </c>
      <c r="R89" s="10">
        <f t="shared" si="59"/>
        <v>24851</v>
      </c>
      <c r="S89" s="10">
        <f t="shared" si="51"/>
        <v>0</v>
      </c>
      <c r="T89" s="69">
        <f t="shared" si="62"/>
        <v>24851</v>
      </c>
      <c r="U89" s="10">
        <f t="shared" si="60"/>
        <v>13396</v>
      </c>
      <c r="V89" s="10">
        <f t="shared" si="52"/>
        <v>0</v>
      </c>
      <c r="W89" s="69">
        <f t="shared" si="63"/>
        <v>13396</v>
      </c>
      <c r="X89" s="10">
        <f t="shared" si="61"/>
        <v>13646</v>
      </c>
      <c r="Y89" s="10">
        <f t="shared" si="52"/>
        <v>0</v>
      </c>
      <c r="Z89" s="69">
        <f t="shared" si="64"/>
        <v>13646</v>
      </c>
      <c r="AA89" s="10">
        <f t="shared" si="52"/>
        <v>0</v>
      </c>
      <c r="AB89" s="20"/>
      <c r="AC89" s="20"/>
    </row>
    <row r="90" spans="1:34" ht="46.8" x14ac:dyDescent="0.3">
      <c r="A90" s="59" t="s">
        <v>87</v>
      </c>
      <c r="B90" s="60" t="s">
        <v>49</v>
      </c>
      <c r="C90" s="59"/>
      <c r="D90" s="59"/>
      <c r="E90" s="61" t="s">
        <v>50</v>
      </c>
      <c r="F90" s="10">
        <f t="shared" ref="F90:K90" si="65">F91+F92+F93</f>
        <v>17256</v>
      </c>
      <c r="G90" s="10">
        <f t="shared" si="65"/>
        <v>12406</v>
      </c>
      <c r="H90" s="10">
        <f t="shared" si="65"/>
        <v>12656</v>
      </c>
      <c r="I90" s="10">
        <f t="shared" si="65"/>
        <v>6605</v>
      </c>
      <c r="J90" s="10">
        <f t="shared" si="65"/>
        <v>0</v>
      </c>
      <c r="K90" s="10">
        <f t="shared" si="65"/>
        <v>0</v>
      </c>
      <c r="L90" s="10">
        <f t="shared" si="56"/>
        <v>23861</v>
      </c>
      <c r="M90" s="10">
        <f t="shared" si="57"/>
        <v>12406</v>
      </c>
      <c r="N90" s="10">
        <f t="shared" si="58"/>
        <v>12656</v>
      </c>
      <c r="O90" s="10">
        <f>O91+O92+O93</f>
        <v>990</v>
      </c>
      <c r="P90" s="10">
        <f>P91+P92+P93</f>
        <v>990</v>
      </c>
      <c r="Q90" s="10">
        <f>Q91+Q92+Q93</f>
        <v>990</v>
      </c>
      <c r="R90" s="10">
        <f t="shared" si="59"/>
        <v>24851</v>
      </c>
      <c r="S90" s="10">
        <f>S91+S92+S93</f>
        <v>0</v>
      </c>
      <c r="T90" s="69">
        <f t="shared" si="62"/>
        <v>24851</v>
      </c>
      <c r="U90" s="10">
        <f t="shared" si="60"/>
        <v>13396</v>
      </c>
      <c r="V90" s="10">
        <f>V91+V92+V93</f>
        <v>0</v>
      </c>
      <c r="W90" s="69">
        <f t="shared" si="63"/>
        <v>13396</v>
      </c>
      <c r="X90" s="10">
        <f t="shared" si="61"/>
        <v>13646</v>
      </c>
      <c r="Y90" s="10">
        <f>Y91+Y92+Y93</f>
        <v>0</v>
      </c>
      <c r="Z90" s="69">
        <f t="shared" si="64"/>
        <v>13646</v>
      </c>
      <c r="AA90" s="10">
        <f>AA91+AA92+AA93</f>
        <v>0</v>
      </c>
      <c r="AB90" s="20"/>
      <c r="AC90" s="20"/>
    </row>
    <row r="91" spans="1:34" x14ac:dyDescent="0.3">
      <c r="A91" s="59" t="s">
        <v>87</v>
      </c>
      <c r="B91" s="60">
        <v>600</v>
      </c>
      <c r="C91" s="59" t="s">
        <v>28</v>
      </c>
      <c r="D91" s="59" t="s">
        <v>29</v>
      </c>
      <c r="E91" s="61" t="s">
        <v>30</v>
      </c>
      <c r="F91" s="10">
        <v>15686</v>
      </c>
      <c r="G91" s="10">
        <v>10836</v>
      </c>
      <c r="H91" s="10">
        <v>11086</v>
      </c>
      <c r="I91" s="10">
        <v>6605</v>
      </c>
      <c r="J91" s="10"/>
      <c r="K91" s="10"/>
      <c r="L91" s="10">
        <f t="shared" si="56"/>
        <v>22291</v>
      </c>
      <c r="M91" s="10">
        <f t="shared" si="57"/>
        <v>10836</v>
      </c>
      <c r="N91" s="10">
        <f t="shared" si="58"/>
        <v>11086</v>
      </c>
      <c r="O91" s="10">
        <v>800</v>
      </c>
      <c r="P91" s="10">
        <v>800</v>
      </c>
      <c r="Q91" s="10">
        <v>800</v>
      </c>
      <c r="R91" s="10">
        <f t="shared" si="59"/>
        <v>23091</v>
      </c>
      <c r="S91" s="10"/>
      <c r="T91" s="69">
        <f t="shared" si="62"/>
        <v>23091</v>
      </c>
      <c r="U91" s="10">
        <f t="shared" si="60"/>
        <v>11636</v>
      </c>
      <c r="V91" s="10"/>
      <c r="W91" s="69">
        <f t="shared" si="63"/>
        <v>11636</v>
      </c>
      <c r="X91" s="10">
        <f t="shared" si="61"/>
        <v>11886</v>
      </c>
      <c r="Y91" s="10"/>
      <c r="Z91" s="69">
        <f t="shared" si="64"/>
        <v>11886</v>
      </c>
      <c r="AA91" s="10"/>
      <c r="AB91" s="20"/>
      <c r="AC91" s="20" t="s">
        <v>89</v>
      </c>
    </row>
    <row r="92" spans="1:34" x14ac:dyDescent="0.3">
      <c r="A92" s="59" t="s">
        <v>87</v>
      </c>
      <c r="B92" s="60">
        <v>600</v>
      </c>
      <c r="C92" s="59" t="s">
        <v>63</v>
      </c>
      <c r="D92" s="59" t="s">
        <v>63</v>
      </c>
      <c r="E92" s="61" t="s">
        <v>64</v>
      </c>
      <c r="F92" s="10">
        <v>1010</v>
      </c>
      <c r="G92" s="10">
        <v>1010</v>
      </c>
      <c r="H92" s="10">
        <v>1010</v>
      </c>
      <c r="I92" s="10"/>
      <c r="J92" s="10"/>
      <c r="K92" s="10"/>
      <c r="L92" s="10">
        <f t="shared" si="56"/>
        <v>1010</v>
      </c>
      <c r="M92" s="10">
        <f t="shared" si="57"/>
        <v>1010</v>
      </c>
      <c r="N92" s="10">
        <f t="shared" si="58"/>
        <v>1010</v>
      </c>
      <c r="O92" s="10"/>
      <c r="P92" s="10"/>
      <c r="Q92" s="10"/>
      <c r="R92" s="10">
        <f t="shared" si="59"/>
        <v>1010</v>
      </c>
      <c r="S92" s="10"/>
      <c r="T92" s="69">
        <f t="shared" si="62"/>
        <v>1010</v>
      </c>
      <c r="U92" s="10">
        <f t="shared" si="60"/>
        <v>1010</v>
      </c>
      <c r="V92" s="10"/>
      <c r="W92" s="69">
        <f t="shared" si="63"/>
        <v>1010</v>
      </c>
      <c r="X92" s="10">
        <f t="shared" si="61"/>
        <v>1010</v>
      </c>
      <c r="Y92" s="10"/>
      <c r="Z92" s="69">
        <f t="shared" si="64"/>
        <v>1010</v>
      </c>
      <c r="AA92" s="10"/>
      <c r="AB92" s="20"/>
      <c r="AC92" s="20"/>
    </row>
    <row r="93" spans="1:34" x14ac:dyDescent="0.3">
      <c r="A93" s="59" t="s">
        <v>87</v>
      </c>
      <c r="B93" s="60">
        <v>600</v>
      </c>
      <c r="C93" s="59" t="s">
        <v>61</v>
      </c>
      <c r="D93" s="59" t="s">
        <v>28</v>
      </c>
      <c r="E93" s="61" t="s">
        <v>62</v>
      </c>
      <c r="F93" s="10">
        <v>560</v>
      </c>
      <c r="G93" s="10">
        <v>560</v>
      </c>
      <c r="H93" s="10">
        <v>560</v>
      </c>
      <c r="I93" s="10"/>
      <c r="J93" s="10"/>
      <c r="K93" s="10"/>
      <c r="L93" s="10">
        <f t="shared" si="56"/>
        <v>560</v>
      </c>
      <c r="M93" s="10">
        <f t="shared" si="57"/>
        <v>560</v>
      </c>
      <c r="N93" s="10">
        <f t="shared" si="58"/>
        <v>560</v>
      </c>
      <c r="O93" s="10">
        <v>190</v>
      </c>
      <c r="P93" s="10">
        <v>190</v>
      </c>
      <c r="Q93" s="10">
        <v>190</v>
      </c>
      <c r="R93" s="10">
        <f t="shared" si="59"/>
        <v>750</v>
      </c>
      <c r="S93" s="10"/>
      <c r="T93" s="69">
        <f t="shared" si="62"/>
        <v>750</v>
      </c>
      <c r="U93" s="10">
        <f t="shared" si="60"/>
        <v>750</v>
      </c>
      <c r="V93" s="10"/>
      <c r="W93" s="69">
        <f t="shared" si="63"/>
        <v>750</v>
      </c>
      <c r="X93" s="10">
        <f t="shared" si="61"/>
        <v>750</v>
      </c>
      <c r="Y93" s="10"/>
      <c r="Z93" s="69">
        <f t="shared" si="64"/>
        <v>750</v>
      </c>
      <c r="AA93" s="10"/>
      <c r="AB93" s="20"/>
      <c r="AC93" s="20"/>
    </row>
    <row r="94" spans="1:34" s="73" customFormat="1" ht="31.2" x14ac:dyDescent="0.3">
      <c r="A94" s="53" t="s">
        <v>90</v>
      </c>
      <c r="B94" s="54"/>
      <c r="C94" s="53"/>
      <c r="D94" s="53"/>
      <c r="E94" s="55" t="s">
        <v>91</v>
      </c>
      <c r="F94" s="14">
        <f t="shared" ref="F94:K94" si="66">F95+F149</f>
        <v>363767.9</v>
      </c>
      <c r="G94" s="14">
        <f t="shared" si="66"/>
        <v>517374.80000000005</v>
      </c>
      <c r="H94" s="14">
        <f t="shared" si="66"/>
        <v>354467.9</v>
      </c>
      <c r="I94" s="14">
        <f t="shared" si="66"/>
        <v>0</v>
      </c>
      <c r="J94" s="14">
        <f t="shared" si="66"/>
        <v>0</v>
      </c>
      <c r="K94" s="14">
        <f t="shared" si="66"/>
        <v>0</v>
      </c>
      <c r="L94" s="14">
        <f t="shared" si="56"/>
        <v>363767.9</v>
      </c>
      <c r="M94" s="14">
        <f t="shared" si="57"/>
        <v>517374.80000000005</v>
      </c>
      <c r="N94" s="14">
        <f t="shared" si="58"/>
        <v>354467.9</v>
      </c>
      <c r="O94" s="14">
        <f>O95+O149</f>
        <v>53695.20577</v>
      </c>
      <c r="P94" s="14">
        <f>P95+P149</f>
        <v>45221.8</v>
      </c>
      <c r="Q94" s="14">
        <f>Q95+Q149</f>
        <v>45221.8</v>
      </c>
      <c r="R94" s="14">
        <f t="shared" si="59"/>
        <v>417463.10577000002</v>
      </c>
      <c r="S94" s="14">
        <f>S95+S149</f>
        <v>0</v>
      </c>
      <c r="T94" s="67">
        <f t="shared" si="62"/>
        <v>417463.10577000002</v>
      </c>
      <c r="U94" s="14">
        <f t="shared" si="60"/>
        <v>562596.60000000009</v>
      </c>
      <c r="V94" s="14">
        <f>V95+V149</f>
        <v>0</v>
      </c>
      <c r="W94" s="67">
        <f t="shared" si="63"/>
        <v>562596.60000000009</v>
      </c>
      <c r="X94" s="14">
        <f t="shared" si="61"/>
        <v>399689.7</v>
      </c>
      <c r="Y94" s="14">
        <f>Y95+Y149</f>
        <v>0</v>
      </c>
      <c r="Z94" s="67">
        <f t="shared" si="64"/>
        <v>399689.7</v>
      </c>
      <c r="AA94" s="14">
        <f>AA95+AA149</f>
        <v>0</v>
      </c>
      <c r="AB94" s="15"/>
      <c r="AC94" s="15"/>
      <c r="AD94" s="11"/>
      <c r="AE94" s="11"/>
      <c r="AF94" s="11"/>
      <c r="AG94" s="11"/>
      <c r="AH94" s="11"/>
    </row>
    <row r="95" spans="1:34" s="74" customFormat="1" x14ac:dyDescent="0.3">
      <c r="A95" s="56" t="s">
        <v>92</v>
      </c>
      <c r="B95" s="57"/>
      <c r="C95" s="56"/>
      <c r="D95" s="56"/>
      <c r="E95" s="58" t="s">
        <v>21</v>
      </c>
      <c r="F95" s="17">
        <f t="shared" ref="F95:K95" si="67">F96+F145</f>
        <v>56273.3</v>
      </c>
      <c r="G95" s="17">
        <f t="shared" si="67"/>
        <v>25127.499999999993</v>
      </c>
      <c r="H95" s="17">
        <f t="shared" si="67"/>
        <v>57799.700000000004</v>
      </c>
      <c r="I95" s="17">
        <f t="shared" si="67"/>
        <v>0</v>
      </c>
      <c r="J95" s="17">
        <f t="shared" si="67"/>
        <v>0</v>
      </c>
      <c r="K95" s="17">
        <f t="shared" si="67"/>
        <v>0</v>
      </c>
      <c r="L95" s="17">
        <f t="shared" si="56"/>
        <v>56273.3</v>
      </c>
      <c r="M95" s="17">
        <f t="shared" si="57"/>
        <v>25127.499999999993</v>
      </c>
      <c r="N95" s="17">
        <f t="shared" si="58"/>
        <v>57799.700000000004</v>
      </c>
      <c r="O95" s="17">
        <f>O96+O145</f>
        <v>11682.045770000001</v>
      </c>
      <c r="P95" s="17">
        <f>P96+P145</f>
        <v>0</v>
      </c>
      <c r="Q95" s="17">
        <f>Q96+Q145</f>
        <v>0</v>
      </c>
      <c r="R95" s="17">
        <f t="shared" si="59"/>
        <v>67955.34577</v>
      </c>
      <c r="S95" s="17">
        <f>S96+S145</f>
        <v>0</v>
      </c>
      <c r="T95" s="68">
        <f t="shared" si="62"/>
        <v>67955.34577</v>
      </c>
      <c r="U95" s="17">
        <f t="shared" si="60"/>
        <v>25127.499999999993</v>
      </c>
      <c r="V95" s="17">
        <f>V96+V145</f>
        <v>0</v>
      </c>
      <c r="W95" s="68">
        <f t="shared" si="63"/>
        <v>25127.499999999993</v>
      </c>
      <c r="X95" s="17">
        <f t="shared" si="61"/>
        <v>57799.700000000004</v>
      </c>
      <c r="Y95" s="17">
        <f>Y96+Y145</f>
        <v>0</v>
      </c>
      <c r="Z95" s="68">
        <f t="shared" si="64"/>
        <v>57799.700000000004</v>
      </c>
      <c r="AA95" s="17">
        <f>AA96+AA145</f>
        <v>0</v>
      </c>
      <c r="AB95" s="18"/>
      <c r="AC95" s="18"/>
      <c r="AD95" s="16"/>
      <c r="AE95" s="16"/>
      <c r="AF95" s="16"/>
      <c r="AG95" s="16"/>
      <c r="AH95" s="16"/>
    </row>
    <row r="96" spans="1:34" ht="31.2" x14ac:dyDescent="0.3">
      <c r="A96" s="59" t="s">
        <v>93</v>
      </c>
      <c r="B96" s="60"/>
      <c r="C96" s="59"/>
      <c r="D96" s="59"/>
      <c r="E96" s="61" t="s">
        <v>94</v>
      </c>
      <c r="F96" s="10">
        <f t="shared" ref="F96:K96" si="68">F97+F100+F103+F106+F109+F112+F115+F118+F121+F124+F136+F139+F142</f>
        <v>20724.3</v>
      </c>
      <c r="G96" s="10">
        <f t="shared" si="68"/>
        <v>25127.499999999993</v>
      </c>
      <c r="H96" s="10">
        <f t="shared" si="68"/>
        <v>57799.700000000004</v>
      </c>
      <c r="I96" s="10">
        <f t="shared" si="68"/>
        <v>0</v>
      </c>
      <c r="J96" s="10">
        <f t="shared" si="68"/>
        <v>0</v>
      </c>
      <c r="K96" s="10">
        <f t="shared" si="68"/>
        <v>0</v>
      </c>
      <c r="L96" s="10">
        <f t="shared" si="56"/>
        <v>20724.3</v>
      </c>
      <c r="M96" s="10">
        <f t="shared" si="57"/>
        <v>25127.499999999993</v>
      </c>
      <c r="N96" s="10">
        <f t="shared" si="58"/>
        <v>57799.700000000004</v>
      </c>
      <c r="O96" s="10">
        <f>O97+O100+O103+O106+O109+O112+O115+O118+O121+O124+O136+O139+O142+O127+O130+O133</f>
        <v>11682.045770000001</v>
      </c>
      <c r="P96" s="10">
        <f>P97+P100+P103+P106+P109+P112+P115+P118+P121+P124+P136+P139+P142+P127+P130+P133</f>
        <v>0</v>
      </c>
      <c r="Q96" s="10">
        <f>Q97+Q100+Q103+Q106+Q109+Q112+Q115+Q118+Q121+Q124+Q136+Q139+Q142+Q127+Q130+Q133</f>
        <v>0</v>
      </c>
      <c r="R96" s="10">
        <f t="shared" si="59"/>
        <v>32406.34577</v>
      </c>
      <c r="S96" s="10">
        <f>S97+S100+S103+S106+S109+S112+S115+S118+S121+S124+S136+S139+S142+S127+S130+S133</f>
        <v>0</v>
      </c>
      <c r="T96" s="69">
        <f t="shared" si="62"/>
        <v>32406.34577</v>
      </c>
      <c r="U96" s="10">
        <f t="shared" si="60"/>
        <v>25127.499999999993</v>
      </c>
      <c r="V96" s="10">
        <f>V97+V100+V103+V106+V109+V112+V115+V118+V121+V124+V136+V139+V142+V127+V130+V133</f>
        <v>0</v>
      </c>
      <c r="W96" s="69">
        <f t="shared" si="63"/>
        <v>25127.499999999993</v>
      </c>
      <c r="X96" s="10">
        <f t="shared" si="61"/>
        <v>57799.700000000004</v>
      </c>
      <c r="Y96" s="10">
        <f>Y97+Y100+Y103+Y106+Y109+Y112+Y115+Y118+Y121+Y124+Y136+Y139+Y142+Y127+Y130+Y133</f>
        <v>0</v>
      </c>
      <c r="Z96" s="69">
        <f t="shared" si="64"/>
        <v>57799.700000000004</v>
      </c>
      <c r="AA96" s="10">
        <f>AA97+AA100+AA103+AA106+AA109+AA112+AA115+AA118+AA121+AA124+AA136+AA139+AA142+AA127+AA130+AA133</f>
        <v>0</v>
      </c>
      <c r="AB96" s="20"/>
      <c r="AC96" s="20"/>
    </row>
    <row r="97" spans="1:29" ht="46.8" x14ac:dyDescent="0.3">
      <c r="A97" s="59" t="s">
        <v>95</v>
      </c>
      <c r="B97" s="60"/>
      <c r="C97" s="59"/>
      <c r="D97" s="59"/>
      <c r="E97" s="61" t="s">
        <v>96</v>
      </c>
      <c r="F97" s="10">
        <f t="shared" ref="F97:F137" si="69">F98</f>
        <v>832.9</v>
      </c>
      <c r="G97" s="10">
        <f t="shared" ref="G97:G137" si="70">G98</f>
        <v>10371</v>
      </c>
      <c r="H97" s="10">
        <f t="shared" ref="H97:H137" si="71">H98</f>
        <v>0</v>
      </c>
      <c r="I97" s="10">
        <f t="shared" ref="I97:I147" si="72">I98</f>
        <v>0</v>
      </c>
      <c r="J97" s="10">
        <f t="shared" ref="J97:J147" si="73">J98</f>
        <v>0</v>
      </c>
      <c r="K97" s="10">
        <f t="shared" ref="K97:K147" si="74">K98</f>
        <v>0</v>
      </c>
      <c r="L97" s="10">
        <f t="shared" si="56"/>
        <v>832.9</v>
      </c>
      <c r="M97" s="10">
        <f t="shared" si="57"/>
        <v>10371</v>
      </c>
      <c r="N97" s="10">
        <f t="shared" si="58"/>
        <v>0</v>
      </c>
      <c r="O97" s="10">
        <f t="shared" ref="O97:O104" si="75">O98</f>
        <v>0</v>
      </c>
      <c r="P97" s="10">
        <f t="shared" ref="P97:P104" si="76">P98</f>
        <v>0</v>
      </c>
      <c r="Q97" s="10">
        <f t="shared" ref="Q97:Q104" si="77">Q98</f>
        <v>0</v>
      </c>
      <c r="R97" s="10">
        <f t="shared" si="59"/>
        <v>832.9</v>
      </c>
      <c r="S97" s="10">
        <f t="shared" ref="S97:S104" si="78">S98</f>
        <v>0</v>
      </c>
      <c r="T97" s="69">
        <f t="shared" si="62"/>
        <v>832.9</v>
      </c>
      <c r="U97" s="10">
        <f t="shared" si="60"/>
        <v>10371</v>
      </c>
      <c r="V97" s="10">
        <f t="shared" ref="V97:AA104" si="79">V98</f>
        <v>0</v>
      </c>
      <c r="W97" s="69">
        <f t="shared" si="63"/>
        <v>10371</v>
      </c>
      <c r="X97" s="10">
        <f t="shared" si="61"/>
        <v>0</v>
      </c>
      <c r="Y97" s="10">
        <f t="shared" si="79"/>
        <v>0</v>
      </c>
      <c r="Z97" s="69">
        <f t="shared" si="64"/>
        <v>0</v>
      </c>
      <c r="AA97" s="10">
        <f t="shared" si="79"/>
        <v>0</v>
      </c>
      <c r="AB97" s="20"/>
      <c r="AC97" s="20"/>
    </row>
    <row r="98" spans="1:29" ht="46.8" x14ac:dyDescent="0.3">
      <c r="A98" s="59" t="s">
        <v>95</v>
      </c>
      <c r="B98" s="60" t="s">
        <v>26</v>
      </c>
      <c r="C98" s="59"/>
      <c r="D98" s="59"/>
      <c r="E98" s="61" t="s">
        <v>27</v>
      </c>
      <c r="F98" s="10">
        <f t="shared" si="69"/>
        <v>832.9</v>
      </c>
      <c r="G98" s="10">
        <f t="shared" si="70"/>
        <v>10371</v>
      </c>
      <c r="H98" s="10">
        <f t="shared" si="71"/>
        <v>0</v>
      </c>
      <c r="I98" s="10">
        <f t="shared" si="72"/>
        <v>0</v>
      </c>
      <c r="J98" s="10">
        <f t="shared" si="73"/>
        <v>0</v>
      </c>
      <c r="K98" s="10">
        <f t="shared" si="74"/>
        <v>0</v>
      </c>
      <c r="L98" s="10">
        <f t="shared" si="56"/>
        <v>832.9</v>
      </c>
      <c r="M98" s="10">
        <f t="shared" si="57"/>
        <v>10371</v>
      </c>
      <c r="N98" s="10">
        <f t="shared" si="58"/>
        <v>0</v>
      </c>
      <c r="O98" s="10">
        <f t="shared" si="75"/>
        <v>0</v>
      </c>
      <c r="P98" s="10">
        <f t="shared" si="76"/>
        <v>0</v>
      </c>
      <c r="Q98" s="10">
        <f t="shared" si="77"/>
        <v>0</v>
      </c>
      <c r="R98" s="10">
        <f t="shared" si="59"/>
        <v>832.9</v>
      </c>
      <c r="S98" s="10">
        <f t="shared" si="78"/>
        <v>0</v>
      </c>
      <c r="T98" s="69">
        <f t="shared" si="62"/>
        <v>832.9</v>
      </c>
      <c r="U98" s="10">
        <f t="shared" si="60"/>
        <v>10371</v>
      </c>
      <c r="V98" s="10">
        <f t="shared" si="79"/>
        <v>0</v>
      </c>
      <c r="W98" s="69">
        <f t="shared" si="63"/>
        <v>10371</v>
      </c>
      <c r="X98" s="10">
        <f t="shared" si="61"/>
        <v>0</v>
      </c>
      <c r="Y98" s="10">
        <f t="shared" si="79"/>
        <v>0</v>
      </c>
      <c r="Z98" s="69">
        <f t="shared" si="64"/>
        <v>0</v>
      </c>
      <c r="AA98" s="10">
        <f t="shared" si="79"/>
        <v>0</v>
      </c>
      <c r="AB98" s="20"/>
      <c r="AC98" s="20"/>
    </row>
    <row r="99" spans="1:29" ht="46.8" x14ac:dyDescent="0.3">
      <c r="A99" s="59" t="s">
        <v>95</v>
      </c>
      <c r="B99" s="60" t="s">
        <v>26</v>
      </c>
      <c r="C99" s="59" t="s">
        <v>97</v>
      </c>
      <c r="D99" s="59" t="s">
        <v>98</v>
      </c>
      <c r="E99" s="61" t="s">
        <v>99</v>
      </c>
      <c r="F99" s="10">
        <v>832.9</v>
      </c>
      <c r="G99" s="10">
        <v>10371</v>
      </c>
      <c r="H99" s="10">
        <v>0</v>
      </c>
      <c r="I99" s="10"/>
      <c r="J99" s="10"/>
      <c r="K99" s="10"/>
      <c r="L99" s="10">
        <f t="shared" si="56"/>
        <v>832.9</v>
      </c>
      <c r="M99" s="10">
        <f t="shared" si="57"/>
        <v>10371</v>
      </c>
      <c r="N99" s="10">
        <f t="shared" si="58"/>
        <v>0</v>
      </c>
      <c r="O99" s="10"/>
      <c r="P99" s="10"/>
      <c r="Q99" s="10"/>
      <c r="R99" s="10">
        <f t="shared" si="59"/>
        <v>832.9</v>
      </c>
      <c r="S99" s="10"/>
      <c r="T99" s="69">
        <f t="shared" si="62"/>
        <v>832.9</v>
      </c>
      <c r="U99" s="10">
        <f t="shared" si="60"/>
        <v>10371</v>
      </c>
      <c r="V99" s="10"/>
      <c r="W99" s="69">
        <f t="shared" si="63"/>
        <v>10371</v>
      </c>
      <c r="X99" s="10">
        <f t="shared" si="61"/>
        <v>0</v>
      </c>
      <c r="Y99" s="10"/>
      <c r="Z99" s="69">
        <f t="shared" si="64"/>
        <v>0</v>
      </c>
      <c r="AA99" s="10"/>
      <c r="AB99" s="20"/>
      <c r="AC99" s="20"/>
    </row>
    <row r="100" spans="1:29" ht="46.8" x14ac:dyDescent="0.3">
      <c r="A100" s="59" t="s">
        <v>100</v>
      </c>
      <c r="B100" s="60"/>
      <c r="C100" s="59"/>
      <c r="D100" s="59"/>
      <c r="E100" s="61" t="s">
        <v>101</v>
      </c>
      <c r="F100" s="10">
        <f t="shared" si="69"/>
        <v>832.9</v>
      </c>
      <c r="G100" s="10">
        <f t="shared" si="70"/>
        <v>10371</v>
      </c>
      <c r="H100" s="10">
        <f t="shared" si="71"/>
        <v>0</v>
      </c>
      <c r="I100" s="10">
        <f t="shared" si="72"/>
        <v>0</v>
      </c>
      <c r="J100" s="10">
        <f t="shared" si="73"/>
        <v>0</v>
      </c>
      <c r="K100" s="10">
        <f t="shared" si="74"/>
        <v>0</v>
      </c>
      <c r="L100" s="10">
        <f t="shared" si="56"/>
        <v>832.9</v>
      </c>
      <c r="M100" s="10">
        <f t="shared" si="57"/>
        <v>10371</v>
      </c>
      <c r="N100" s="10">
        <f t="shared" si="58"/>
        <v>0</v>
      </c>
      <c r="O100" s="10">
        <f t="shared" si="75"/>
        <v>0</v>
      </c>
      <c r="P100" s="10">
        <f t="shared" si="76"/>
        <v>0</v>
      </c>
      <c r="Q100" s="10">
        <f t="shared" si="77"/>
        <v>0</v>
      </c>
      <c r="R100" s="10">
        <f t="shared" si="59"/>
        <v>832.9</v>
      </c>
      <c r="S100" s="10">
        <f t="shared" si="78"/>
        <v>0</v>
      </c>
      <c r="T100" s="69">
        <f t="shared" si="62"/>
        <v>832.9</v>
      </c>
      <c r="U100" s="10">
        <f t="shared" si="60"/>
        <v>10371</v>
      </c>
      <c r="V100" s="10">
        <f t="shared" si="79"/>
        <v>0</v>
      </c>
      <c r="W100" s="69">
        <f t="shared" si="63"/>
        <v>10371</v>
      </c>
      <c r="X100" s="10">
        <f t="shared" si="61"/>
        <v>0</v>
      </c>
      <c r="Y100" s="10">
        <f t="shared" si="79"/>
        <v>0</v>
      </c>
      <c r="Z100" s="69">
        <f t="shared" si="64"/>
        <v>0</v>
      </c>
      <c r="AA100" s="10">
        <f t="shared" si="79"/>
        <v>0</v>
      </c>
      <c r="AB100" s="20"/>
      <c r="AC100" s="20"/>
    </row>
    <row r="101" spans="1:29" ht="46.8" x14ac:dyDescent="0.3">
      <c r="A101" s="59" t="s">
        <v>100</v>
      </c>
      <c r="B101" s="60" t="s">
        <v>26</v>
      </c>
      <c r="C101" s="59"/>
      <c r="D101" s="59"/>
      <c r="E101" s="61" t="s">
        <v>27</v>
      </c>
      <c r="F101" s="10">
        <f t="shared" si="69"/>
        <v>832.9</v>
      </c>
      <c r="G101" s="10">
        <f t="shared" si="70"/>
        <v>10371</v>
      </c>
      <c r="H101" s="10">
        <f t="shared" si="71"/>
        <v>0</v>
      </c>
      <c r="I101" s="10">
        <f t="shared" si="72"/>
        <v>0</v>
      </c>
      <c r="J101" s="10">
        <f t="shared" si="73"/>
        <v>0</v>
      </c>
      <c r="K101" s="10">
        <f t="shared" si="74"/>
        <v>0</v>
      </c>
      <c r="L101" s="10">
        <f t="shared" si="56"/>
        <v>832.9</v>
      </c>
      <c r="M101" s="10">
        <f t="shared" si="57"/>
        <v>10371</v>
      </c>
      <c r="N101" s="10">
        <f t="shared" si="58"/>
        <v>0</v>
      </c>
      <c r="O101" s="10">
        <f t="shared" si="75"/>
        <v>0</v>
      </c>
      <c r="P101" s="10">
        <f t="shared" si="76"/>
        <v>0</v>
      </c>
      <c r="Q101" s="10">
        <f t="shared" si="77"/>
        <v>0</v>
      </c>
      <c r="R101" s="10">
        <f t="shared" si="59"/>
        <v>832.9</v>
      </c>
      <c r="S101" s="10">
        <f t="shared" si="78"/>
        <v>0</v>
      </c>
      <c r="T101" s="69">
        <f t="shared" si="62"/>
        <v>832.9</v>
      </c>
      <c r="U101" s="10">
        <f t="shared" si="60"/>
        <v>10371</v>
      </c>
      <c r="V101" s="10">
        <f t="shared" si="79"/>
        <v>0</v>
      </c>
      <c r="W101" s="69">
        <f t="shared" si="63"/>
        <v>10371</v>
      </c>
      <c r="X101" s="10">
        <f t="shared" si="61"/>
        <v>0</v>
      </c>
      <c r="Y101" s="10">
        <f t="shared" si="79"/>
        <v>0</v>
      </c>
      <c r="Z101" s="69">
        <f t="shared" si="64"/>
        <v>0</v>
      </c>
      <c r="AA101" s="10">
        <f t="shared" si="79"/>
        <v>0</v>
      </c>
      <c r="AB101" s="20"/>
      <c r="AC101" s="20"/>
    </row>
    <row r="102" spans="1:29" ht="46.8" x14ac:dyDescent="0.3">
      <c r="A102" s="59" t="s">
        <v>100</v>
      </c>
      <c r="B102" s="60" t="s">
        <v>26</v>
      </c>
      <c r="C102" s="59" t="s">
        <v>97</v>
      </c>
      <c r="D102" s="59" t="s">
        <v>98</v>
      </c>
      <c r="E102" s="61" t="s">
        <v>99</v>
      </c>
      <c r="F102" s="10">
        <v>832.9</v>
      </c>
      <c r="G102" s="10">
        <v>10371</v>
      </c>
      <c r="H102" s="10">
        <v>0</v>
      </c>
      <c r="I102" s="10"/>
      <c r="J102" s="10"/>
      <c r="K102" s="10"/>
      <c r="L102" s="10">
        <f t="shared" si="56"/>
        <v>832.9</v>
      </c>
      <c r="M102" s="10">
        <f t="shared" si="57"/>
        <v>10371</v>
      </c>
      <c r="N102" s="10">
        <f t="shared" si="58"/>
        <v>0</v>
      </c>
      <c r="O102" s="10"/>
      <c r="P102" s="10"/>
      <c r="Q102" s="10"/>
      <c r="R102" s="10">
        <f t="shared" si="59"/>
        <v>832.9</v>
      </c>
      <c r="S102" s="10"/>
      <c r="T102" s="69">
        <f t="shared" si="62"/>
        <v>832.9</v>
      </c>
      <c r="U102" s="10">
        <f t="shared" si="60"/>
        <v>10371</v>
      </c>
      <c r="V102" s="10"/>
      <c r="W102" s="69">
        <f t="shared" si="63"/>
        <v>10371</v>
      </c>
      <c r="X102" s="10">
        <f t="shared" si="61"/>
        <v>0</v>
      </c>
      <c r="Y102" s="10"/>
      <c r="Z102" s="69">
        <f t="shared" si="64"/>
        <v>0</v>
      </c>
      <c r="AA102" s="10"/>
      <c r="AB102" s="20"/>
      <c r="AC102" s="20"/>
    </row>
    <row r="103" spans="1:29" ht="46.8" x14ac:dyDescent="0.3">
      <c r="A103" s="59" t="s">
        <v>102</v>
      </c>
      <c r="B103" s="60"/>
      <c r="C103" s="59"/>
      <c r="D103" s="59"/>
      <c r="E103" s="61" t="s">
        <v>103</v>
      </c>
      <c r="F103" s="10">
        <f t="shared" si="69"/>
        <v>0</v>
      </c>
      <c r="G103" s="10">
        <f t="shared" si="70"/>
        <v>877.1</v>
      </c>
      <c r="H103" s="10">
        <f t="shared" si="71"/>
        <v>10827.4</v>
      </c>
      <c r="I103" s="10">
        <f t="shared" si="72"/>
        <v>0</v>
      </c>
      <c r="J103" s="10">
        <f t="shared" si="73"/>
        <v>0</v>
      </c>
      <c r="K103" s="10">
        <f t="shared" si="74"/>
        <v>0</v>
      </c>
      <c r="L103" s="10">
        <f t="shared" si="56"/>
        <v>0</v>
      </c>
      <c r="M103" s="10">
        <f t="shared" si="57"/>
        <v>877.1</v>
      </c>
      <c r="N103" s="10">
        <f t="shared" si="58"/>
        <v>10827.4</v>
      </c>
      <c r="O103" s="10">
        <f t="shared" si="75"/>
        <v>0</v>
      </c>
      <c r="P103" s="10">
        <f t="shared" si="76"/>
        <v>0</v>
      </c>
      <c r="Q103" s="10">
        <f t="shared" si="77"/>
        <v>0</v>
      </c>
      <c r="R103" s="10">
        <f t="shared" si="59"/>
        <v>0</v>
      </c>
      <c r="S103" s="10">
        <f t="shared" si="78"/>
        <v>0</v>
      </c>
      <c r="T103" s="69">
        <f t="shared" si="62"/>
        <v>0</v>
      </c>
      <c r="U103" s="10">
        <f t="shared" si="60"/>
        <v>877.1</v>
      </c>
      <c r="V103" s="10">
        <f t="shared" si="79"/>
        <v>0</v>
      </c>
      <c r="W103" s="69">
        <f t="shared" si="63"/>
        <v>877.1</v>
      </c>
      <c r="X103" s="10">
        <f t="shared" si="61"/>
        <v>10827.4</v>
      </c>
      <c r="Y103" s="10">
        <f t="shared" si="79"/>
        <v>0</v>
      </c>
      <c r="Z103" s="69">
        <f t="shared" si="64"/>
        <v>10827.4</v>
      </c>
      <c r="AA103" s="10">
        <f t="shared" si="79"/>
        <v>0</v>
      </c>
      <c r="AB103" s="20"/>
      <c r="AC103" s="20"/>
    </row>
    <row r="104" spans="1:29" ht="46.8" x14ac:dyDescent="0.3">
      <c r="A104" s="59" t="s">
        <v>102</v>
      </c>
      <c r="B104" s="60" t="s">
        <v>26</v>
      </c>
      <c r="C104" s="59"/>
      <c r="D104" s="59"/>
      <c r="E104" s="61" t="s">
        <v>27</v>
      </c>
      <c r="F104" s="10">
        <f t="shared" si="69"/>
        <v>0</v>
      </c>
      <c r="G104" s="10">
        <f t="shared" si="70"/>
        <v>877.1</v>
      </c>
      <c r="H104" s="10">
        <f t="shared" si="71"/>
        <v>10827.4</v>
      </c>
      <c r="I104" s="10">
        <f t="shared" si="72"/>
        <v>0</v>
      </c>
      <c r="J104" s="10">
        <f t="shared" si="73"/>
        <v>0</v>
      </c>
      <c r="K104" s="10">
        <f t="shared" si="74"/>
        <v>0</v>
      </c>
      <c r="L104" s="10">
        <f t="shared" si="56"/>
        <v>0</v>
      </c>
      <c r="M104" s="10">
        <f t="shared" si="57"/>
        <v>877.1</v>
      </c>
      <c r="N104" s="10">
        <f t="shared" si="58"/>
        <v>10827.4</v>
      </c>
      <c r="O104" s="10">
        <f t="shared" si="75"/>
        <v>0</v>
      </c>
      <c r="P104" s="10">
        <f t="shared" si="76"/>
        <v>0</v>
      </c>
      <c r="Q104" s="10">
        <f t="shared" si="77"/>
        <v>0</v>
      </c>
      <c r="R104" s="10">
        <f t="shared" si="59"/>
        <v>0</v>
      </c>
      <c r="S104" s="10">
        <f t="shared" si="78"/>
        <v>0</v>
      </c>
      <c r="T104" s="69">
        <f t="shared" si="62"/>
        <v>0</v>
      </c>
      <c r="U104" s="10">
        <f t="shared" si="60"/>
        <v>877.1</v>
      </c>
      <c r="V104" s="10">
        <f t="shared" si="79"/>
        <v>0</v>
      </c>
      <c r="W104" s="69">
        <f t="shared" si="63"/>
        <v>877.1</v>
      </c>
      <c r="X104" s="10">
        <f t="shared" si="61"/>
        <v>10827.4</v>
      </c>
      <c r="Y104" s="10">
        <f t="shared" si="79"/>
        <v>0</v>
      </c>
      <c r="Z104" s="69">
        <f t="shared" si="64"/>
        <v>10827.4</v>
      </c>
      <c r="AA104" s="10">
        <f t="shared" si="79"/>
        <v>0</v>
      </c>
      <c r="AB104" s="20"/>
      <c r="AC104" s="20"/>
    </row>
    <row r="105" spans="1:29" ht="46.8" x14ac:dyDescent="0.3">
      <c r="A105" s="59" t="s">
        <v>102</v>
      </c>
      <c r="B105" s="60" t="s">
        <v>26</v>
      </c>
      <c r="C105" s="59" t="s">
        <v>97</v>
      </c>
      <c r="D105" s="59" t="s">
        <v>98</v>
      </c>
      <c r="E105" s="61" t="s">
        <v>99</v>
      </c>
      <c r="F105" s="10">
        <v>0</v>
      </c>
      <c r="G105" s="10">
        <v>877.1</v>
      </c>
      <c r="H105" s="10">
        <v>10827.4</v>
      </c>
      <c r="I105" s="10"/>
      <c r="J105" s="10"/>
      <c r="K105" s="10"/>
      <c r="L105" s="10">
        <f t="shared" si="56"/>
        <v>0</v>
      </c>
      <c r="M105" s="10">
        <f t="shared" si="57"/>
        <v>877.1</v>
      </c>
      <c r="N105" s="10">
        <f t="shared" si="58"/>
        <v>10827.4</v>
      </c>
      <c r="O105" s="10"/>
      <c r="P105" s="10"/>
      <c r="Q105" s="10"/>
      <c r="R105" s="10">
        <f t="shared" si="59"/>
        <v>0</v>
      </c>
      <c r="S105" s="10"/>
      <c r="T105" s="69">
        <f t="shared" si="62"/>
        <v>0</v>
      </c>
      <c r="U105" s="10">
        <f t="shared" si="60"/>
        <v>877.1</v>
      </c>
      <c r="V105" s="10"/>
      <c r="W105" s="69">
        <f t="shared" si="63"/>
        <v>877.1</v>
      </c>
      <c r="X105" s="10">
        <f t="shared" si="61"/>
        <v>10827.4</v>
      </c>
      <c r="Y105" s="10"/>
      <c r="Z105" s="69">
        <f t="shared" si="64"/>
        <v>10827.4</v>
      </c>
      <c r="AA105" s="10"/>
      <c r="AB105" s="20"/>
      <c r="AC105" s="20"/>
    </row>
    <row r="106" spans="1:29" ht="46.8" x14ac:dyDescent="0.3">
      <c r="A106" s="59" t="s">
        <v>104</v>
      </c>
      <c r="B106" s="60"/>
      <c r="C106" s="59"/>
      <c r="D106" s="59"/>
      <c r="E106" s="61" t="s">
        <v>105</v>
      </c>
      <c r="F106" s="10">
        <f t="shared" si="69"/>
        <v>0</v>
      </c>
      <c r="G106" s="10">
        <f t="shared" si="70"/>
        <v>877.1</v>
      </c>
      <c r="H106" s="10">
        <f t="shared" si="71"/>
        <v>10827.4</v>
      </c>
      <c r="I106" s="10">
        <f t="shared" si="72"/>
        <v>0</v>
      </c>
      <c r="J106" s="10">
        <f t="shared" si="73"/>
        <v>0</v>
      </c>
      <c r="K106" s="10">
        <f t="shared" si="74"/>
        <v>0</v>
      </c>
      <c r="L106" s="10">
        <f t="shared" si="56"/>
        <v>0</v>
      </c>
      <c r="M106" s="10">
        <f t="shared" si="57"/>
        <v>877.1</v>
      </c>
      <c r="N106" s="10">
        <f t="shared" si="58"/>
        <v>10827.4</v>
      </c>
      <c r="O106" s="10">
        <f t="shared" ref="O106:O147" si="80">O107</f>
        <v>0</v>
      </c>
      <c r="P106" s="10">
        <f t="shared" ref="P106:P147" si="81">P107</f>
        <v>0</v>
      </c>
      <c r="Q106" s="10">
        <f t="shared" ref="Q106:Q147" si="82">Q107</f>
        <v>0</v>
      </c>
      <c r="R106" s="10">
        <f t="shared" si="59"/>
        <v>0</v>
      </c>
      <c r="S106" s="10">
        <f t="shared" ref="S106:S147" si="83">S107</f>
        <v>0</v>
      </c>
      <c r="T106" s="69">
        <f t="shared" si="62"/>
        <v>0</v>
      </c>
      <c r="U106" s="10">
        <f t="shared" si="60"/>
        <v>877.1</v>
      </c>
      <c r="V106" s="10">
        <f t="shared" ref="V106:AA147" si="84">V107</f>
        <v>0</v>
      </c>
      <c r="W106" s="69">
        <f t="shared" si="63"/>
        <v>877.1</v>
      </c>
      <c r="X106" s="10">
        <f t="shared" si="61"/>
        <v>10827.4</v>
      </c>
      <c r="Y106" s="10">
        <f t="shared" si="84"/>
        <v>0</v>
      </c>
      <c r="Z106" s="69">
        <f t="shared" si="64"/>
        <v>10827.4</v>
      </c>
      <c r="AA106" s="10">
        <f t="shared" si="84"/>
        <v>0</v>
      </c>
      <c r="AB106" s="20"/>
      <c r="AC106" s="20"/>
    </row>
    <row r="107" spans="1:29" ht="46.8" x14ac:dyDescent="0.3">
      <c r="A107" s="59" t="s">
        <v>104</v>
      </c>
      <c r="B107" s="60" t="s">
        <v>26</v>
      </c>
      <c r="C107" s="59"/>
      <c r="D107" s="59"/>
      <c r="E107" s="61" t="s">
        <v>27</v>
      </c>
      <c r="F107" s="10">
        <f t="shared" si="69"/>
        <v>0</v>
      </c>
      <c r="G107" s="10">
        <f t="shared" si="70"/>
        <v>877.1</v>
      </c>
      <c r="H107" s="10">
        <f t="shared" si="71"/>
        <v>10827.4</v>
      </c>
      <c r="I107" s="10">
        <f t="shared" si="72"/>
        <v>0</v>
      </c>
      <c r="J107" s="10">
        <f t="shared" si="73"/>
        <v>0</v>
      </c>
      <c r="K107" s="10">
        <f t="shared" si="74"/>
        <v>0</v>
      </c>
      <c r="L107" s="10">
        <f t="shared" si="56"/>
        <v>0</v>
      </c>
      <c r="M107" s="10">
        <f t="shared" si="57"/>
        <v>877.1</v>
      </c>
      <c r="N107" s="10">
        <f t="shared" si="58"/>
        <v>10827.4</v>
      </c>
      <c r="O107" s="10">
        <f t="shared" si="80"/>
        <v>0</v>
      </c>
      <c r="P107" s="10">
        <f t="shared" si="81"/>
        <v>0</v>
      </c>
      <c r="Q107" s="10">
        <f t="shared" si="82"/>
        <v>0</v>
      </c>
      <c r="R107" s="10">
        <f t="shared" ref="R107:R170" si="85">L107+O107</f>
        <v>0</v>
      </c>
      <c r="S107" s="10">
        <f t="shared" si="83"/>
        <v>0</v>
      </c>
      <c r="T107" s="69">
        <f t="shared" si="62"/>
        <v>0</v>
      </c>
      <c r="U107" s="10">
        <f t="shared" ref="U107:U170" si="86">M107+P107</f>
        <v>877.1</v>
      </c>
      <c r="V107" s="10">
        <f t="shared" si="84"/>
        <v>0</v>
      </c>
      <c r="W107" s="69">
        <f t="shared" si="63"/>
        <v>877.1</v>
      </c>
      <c r="X107" s="10">
        <f t="shared" ref="X107:X170" si="87">N107+Q107</f>
        <v>10827.4</v>
      </c>
      <c r="Y107" s="10">
        <f t="shared" si="84"/>
        <v>0</v>
      </c>
      <c r="Z107" s="69">
        <f t="shared" si="64"/>
        <v>10827.4</v>
      </c>
      <c r="AA107" s="10">
        <f t="shared" si="84"/>
        <v>0</v>
      </c>
      <c r="AB107" s="20"/>
      <c r="AC107" s="20"/>
    </row>
    <row r="108" spans="1:29" ht="46.8" x14ac:dyDescent="0.3">
      <c r="A108" s="59" t="s">
        <v>104</v>
      </c>
      <c r="B108" s="60" t="s">
        <v>26</v>
      </c>
      <c r="C108" s="59" t="s">
        <v>97</v>
      </c>
      <c r="D108" s="59" t="s">
        <v>98</v>
      </c>
      <c r="E108" s="61" t="s">
        <v>99</v>
      </c>
      <c r="F108" s="10">
        <v>0</v>
      </c>
      <c r="G108" s="10">
        <v>877.1</v>
      </c>
      <c r="H108" s="10">
        <v>10827.4</v>
      </c>
      <c r="I108" s="10"/>
      <c r="J108" s="10"/>
      <c r="K108" s="10"/>
      <c r="L108" s="10">
        <f t="shared" si="56"/>
        <v>0</v>
      </c>
      <c r="M108" s="10">
        <f t="shared" si="57"/>
        <v>877.1</v>
      </c>
      <c r="N108" s="10">
        <f t="shared" si="58"/>
        <v>10827.4</v>
      </c>
      <c r="O108" s="10"/>
      <c r="P108" s="10"/>
      <c r="Q108" s="10"/>
      <c r="R108" s="10">
        <f t="shared" si="85"/>
        <v>0</v>
      </c>
      <c r="S108" s="10"/>
      <c r="T108" s="69">
        <f t="shared" si="62"/>
        <v>0</v>
      </c>
      <c r="U108" s="10">
        <f t="shared" si="86"/>
        <v>877.1</v>
      </c>
      <c r="V108" s="10"/>
      <c r="W108" s="69">
        <f t="shared" si="63"/>
        <v>877.1</v>
      </c>
      <c r="X108" s="10">
        <f t="shared" si="87"/>
        <v>10827.4</v>
      </c>
      <c r="Y108" s="10"/>
      <c r="Z108" s="69">
        <f t="shared" si="64"/>
        <v>10827.4</v>
      </c>
      <c r="AA108" s="10"/>
      <c r="AB108" s="20"/>
      <c r="AC108" s="20"/>
    </row>
    <row r="109" spans="1:29" ht="46.8" x14ac:dyDescent="0.3">
      <c r="A109" s="59" t="s">
        <v>106</v>
      </c>
      <c r="B109" s="60"/>
      <c r="C109" s="59"/>
      <c r="D109" s="59"/>
      <c r="E109" s="61" t="s">
        <v>107</v>
      </c>
      <c r="F109" s="10">
        <f t="shared" si="69"/>
        <v>0</v>
      </c>
      <c r="G109" s="10">
        <f t="shared" si="70"/>
        <v>0</v>
      </c>
      <c r="H109" s="10">
        <f t="shared" si="71"/>
        <v>915.7</v>
      </c>
      <c r="I109" s="10">
        <f t="shared" si="72"/>
        <v>0</v>
      </c>
      <c r="J109" s="10">
        <f t="shared" si="73"/>
        <v>0</v>
      </c>
      <c r="K109" s="10">
        <f t="shared" si="74"/>
        <v>0</v>
      </c>
      <c r="L109" s="10">
        <f t="shared" si="56"/>
        <v>0</v>
      </c>
      <c r="M109" s="10">
        <f t="shared" si="57"/>
        <v>0</v>
      </c>
      <c r="N109" s="10">
        <f t="shared" si="58"/>
        <v>915.7</v>
      </c>
      <c r="O109" s="10">
        <f t="shared" si="80"/>
        <v>0</v>
      </c>
      <c r="P109" s="10">
        <f t="shared" si="81"/>
        <v>0</v>
      </c>
      <c r="Q109" s="10">
        <f t="shared" si="82"/>
        <v>0</v>
      </c>
      <c r="R109" s="10">
        <f t="shared" si="85"/>
        <v>0</v>
      </c>
      <c r="S109" s="10">
        <f t="shared" si="83"/>
        <v>0</v>
      </c>
      <c r="T109" s="69">
        <f t="shared" si="62"/>
        <v>0</v>
      </c>
      <c r="U109" s="10">
        <f t="shared" si="86"/>
        <v>0</v>
      </c>
      <c r="V109" s="10">
        <f t="shared" si="84"/>
        <v>0</v>
      </c>
      <c r="W109" s="69">
        <f t="shared" si="63"/>
        <v>0</v>
      </c>
      <c r="X109" s="10">
        <f t="shared" si="87"/>
        <v>915.7</v>
      </c>
      <c r="Y109" s="10">
        <f t="shared" si="84"/>
        <v>0</v>
      </c>
      <c r="Z109" s="69">
        <f t="shared" si="64"/>
        <v>915.7</v>
      </c>
      <c r="AA109" s="10">
        <f t="shared" si="84"/>
        <v>0</v>
      </c>
      <c r="AB109" s="20"/>
      <c r="AC109" s="20"/>
    </row>
    <row r="110" spans="1:29" ht="46.8" x14ac:dyDescent="0.3">
      <c r="A110" s="59" t="s">
        <v>106</v>
      </c>
      <c r="B110" s="60" t="s">
        <v>26</v>
      </c>
      <c r="C110" s="59"/>
      <c r="D110" s="59"/>
      <c r="E110" s="61" t="s">
        <v>27</v>
      </c>
      <c r="F110" s="10">
        <f t="shared" si="69"/>
        <v>0</v>
      </c>
      <c r="G110" s="10">
        <f t="shared" si="70"/>
        <v>0</v>
      </c>
      <c r="H110" s="10">
        <f t="shared" si="71"/>
        <v>915.7</v>
      </c>
      <c r="I110" s="10">
        <f t="shared" si="72"/>
        <v>0</v>
      </c>
      <c r="J110" s="10">
        <f t="shared" si="73"/>
        <v>0</v>
      </c>
      <c r="K110" s="10">
        <f t="shared" si="74"/>
        <v>0</v>
      </c>
      <c r="L110" s="10">
        <f t="shared" si="56"/>
        <v>0</v>
      </c>
      <c r="M110" s="10">
        <f t="shared" si="57"/>
        <v>0</v>
      </c>
      <c r="N110" s="10">
        <f t="shared" si="58"/>
        <v>915.7</v>
      </c>
      <c r="O110" s="10">
        <f t="shared" si="80"/>
        <v>0</v>
      </c>
      <c r="P110" s="10">
        <f t="shared" si="81"/>
        <v>0</v>
      </c>
      <c r="Q110" s="10">
        <f t="shared" si="82"/>
        <v>0</v>
      </c>
      <c r="R110" s="10">
        <f t="shared" si="85"/>
        <v>0</v>
      </c>
      <c r="S110" s="10">
        <f t="shared" si="83"/>
        <v>0</v>
      </c>
      <c r="T110" s="69">
        <f t="shared" si="62"/>
        <v>0</v>
      </c>
      <c r="U110" s="10">
        <f t="shared" si="86"/>
        <v>0</v>
      </c>
      <c r="V110" s="10">
        <f t="shared" si="84"/>
        <v>0</v>
      </c>
      <c r="W110" s="69">
        <f t="shared" si="63"/>
        <v>0</v>
      </c>
      <c r="X110" s="10">
        <f t="shared" si="87"/>
        <v>915.7</v>
      </c>
      <c r="Y110" s="10">
        <f t="shared" si="84"/>
        <v>0</v>
      </c>
      <c r="Z110" s="69">
        <f t="shared" si="64"/>
        <v>915.7</v>
      </c>
      <c r="AA110" s="10">
        <f t="shared" si="84"/>
        <v>0</v>
      </c>
      <c r="AB110" s="20"/>
      <c r="AC110" s="20"/>
    </row>
    <row r="111" spans="1:29" ht="46.8" x14ac:dyDescent="0.3">
      <c r="A111" s="59" t="s">
        <v>106</v>
      </c>
      <c r="B111" s="60" t="s">
        <v>26</v>
      </c>
      <c r="C111" s="59" t="s">
        <v>97</v>
      </c>
      <c r="D111" s="59" t="s">
        <v>98</v>
      </c>
      <c r="E111" s="61" t="s">
        <v>99</v>
      </c>
      <c r="F111" s="10">
        <v>0</v>
      </c>
      <c r="G111" s="10">
        <v>0</v>
      </c>
      <c r="H111" s="10">
        <v>915.7</v>
      </c>
      <c r="I111" s="10"/>
      <c r="J111" s="10"/>
      <c r="K111" s="10"/>
      <c r="L111" s="10">
        <f t="shared" si="56"/>
        <v>0</v>
      </c>
      <c r="M111" s="10">
        <f t="shared" si="57"/>
        <v>0</v>
      </c>
      <c r="N111" s="10">
        <f t="shared" si="58"/>
        <v>915.7</v>
      </c>
      <c r="O111" s="10"/>
      <c r="P111" s="10"/>
      <c r="Q111" s="10"/>
      <c r="R111" s="10">
        <f t="shared" si="85"/>
        <v>0</v>
      </c>
      <c r="S111" s="10"/>
      <c r="T111" s="69">
        <f t="shared" si="62"/>
        <v>0</v>
      </c>
      <c r="U111" s="10">
        <f t="shared" si="86"/>
        <v>0</v>
      </c>
      <c r="V111" s="10"/>
      <c r="W111" s="69">
        <f t="shared" si="63"/>
        <v>0</v>
      </c>
      <c r="X111" s="10">
        <f t="shared" si="87"/>
        <v>915.7</v>
      </c>
      <c r="Y111" s="10"/>
      <c r="Z111" s="69">
        <f t="shared" si="64"/>
        <v>915.7</v>
      </c>
      <c r="AA111" s="10"/>
      <c r="AB111" s="20"/>
      <c r="AC111" s="20"/>
    </row>
    <row r="112" spans="1:29" ht="62.4" x14ac:dyDescent="0.3">
      <c r="A112" s="59" t="s">
        <v>108</v>
      </c>
      <c r="B112" s="60"/>
      <c r="C112" s="59"/>
      <c r="D112" s="59"/>
      <c r="E112" s="61" t="s">
        <v>109</v>
      </c>
      <c r="F112" s="10">
        <f t="shared" si="69"/>
        <v>0</v>
      </c>
      <c r="G112" s="10">
        <f t="shared" si="70"/>
        <v>0</v>
      </c>
      <c r="H112" s="10">
        <f t="shared" si="71"/>
        <v>915.7</v>
      </c>
      <c r="I112" s="10">
        <f t="shared" si="72"/>
        <v>0</v>
      </c>
      <c r="J112" s="10">
        <f t="shared" si="73"/>
        <v>0</v>
      </c>
      <c r="K112" s="10">
        <f t="shared" si="74"/>
        <v>0</v>
      </c>
      <c r="L112" s="10">
        <f t="shared" si="56"/>
        <v>0</v>
      </c>
      <c r="M112" s="10">
        <f t="shared" si="57"/>
        <v>0</v>
      </c>
      <c r="N112" s="10">
        <f t="shared" si="58"/>
        <v>915.7</v>
      </c>
      <c r="O112" s="10">
        <f t="shared" si="80"/>
        <v>0</v>
      </c>
      <c r="P112" s="10">
        <f t="shared" si="81"/>
        <v>0</v>
      </c>
      <c r="Q112" s="10">
        <f t="shared" si="82"/>
        <v>0</v>
      </c>
      <c r="R112" s="10">
        <f t="shared" si="85"/>
        <v>0</v>
      </c>
      <c r="S112" s="10">
        <f t="shared" si="83"/>
        <v>0</v>
      </c>
      <c r="T112" s="69">
        <f t="shared" si="62"/>
        <v>0</v>
      </c>
      <c r="U112" s="10">
        <f t="shared" si="86"/>
        <v>0</v>
      </c>
      <c r="V112" s="10">
        <f t="shared" si="84"/>
        <v>0</v>
      </c>
      <c r="W112" s="69">
        <f t="shared" si="63"/>
        <v>0</v>
      </c>
      <c r="X112" s="10">
        <f t="shared" si="87"/>
        <v>915.7</v>
      </c>
      <c r="Y112" s="10">
        <f t="shared" si="84"/>
        <v>0</v>
      </c>
      <c r="Z112" s="69">
        <f t="shared" si="64"/>
        <v>915.7</v>
      </c>
      <c r="AA112" s="10">
        <f t="shared" si="84"/>
        <v>0</v>
      </c>
      <c r="AB112" s="20"/>
      <c r="AC112" s="20"/>
    </row>
    <row r="113" spans="1:29" ht="46.8" x14ac:dyDescent="0.3">
      <c r="A113" s="59" t="s">
        <v>108</v>
      </c>
      <c r="B113" s="60" t="s">
        <v>26</v>
      </c>
      <c r="C113" s="59"/>
      <c r="D113" s="59"/>
      <c r="E113" s="61" t="s">
        <v>27</v>
      </c>
      <c r="F113" s="10">
        <f t="shared" si="69"/>
        <v>0</v>
      </c>
      <c r="G113" s="10">
        <f t="shared" si="70"/>
        <v>0</v>
      </c>
      <c r="H113" s="10">
        <f t="shared" si="71"/>
        <v>915.7</v>
      </c>
      <c r="I113" s="10">
        <f t="shared" si="72"/>
        <v>0</v>
      </c>
      <c r="J113" s="10">
        <f t="shared" si="73"/>
        <v>0</v>
      </c>
      <c r="K113" s="10">
        <f t="shared" si="74"/>
        <v>0</v>
      </c>
      <c r="L113" s="10">
        <f t="shared" si="56"/>
        <v>0</v>
      </c>
      <c r="M113" s="10">
        <f t="shared" si="57"/>
        <v>0</v>
      </c>
      <c r="N113" s="10">
        <f t="shared" si="58"/>
        <v>915.7</v>
      </c>
      <c r="O113" s="10">
        <f t="shared" si="80"/>
        <v>0</v>
      </c>
      <c r="P113" s="10">
        <f t="shared" si="81"/>
        <v>0</v>
      </c>
      <c r="Q113" s="10">
        <f t="shared" si="82"/>
        <v>0</v>
      </c>
      <c r="R113" s="10">
        <f t="shared" si="85"/>
        <v>0</v>
      </c>
      <c r="S113" s="10">
        <f t="shared" si="83"/>
        <v>0</v>
      </c>
      <c r="T113" s="69">
        <f t="shared" si="62"/>
        <v>0</v>
      </c>
      <c r="U113" s="10">
        <f t="shared" si="86"/>
        <v>0</v>
      </c>
      <c r="V113" s="10">
        <f t="shared" si="84"/>
        <v>0</v>
      </c>
      <c r="W113" s="69">
        <f t="shared" si="63"/>
        <v>0</v>
      </c>
      <c r="X113" s="10">
        <f t="shared" si="87"/>
        <v>915.7</v>
      </c>
      <c r="Y113" s="10">
        <f t="shared" si="84"/>
        <v>0</v>
      </c>
      <c r="Z113" s="69">
        <f t="shared" si="64"/>
        <v>915.7</v>
      </c>
      <c r="AA113" s="10">
        <f t="shared" si="84"/>
        <v>0</v>
      </c>
      <c r="AB113" s="20"/>
      <c r="AC113" s="20"/>
    </row>
    <row r="114" spans="1:29" ht="46.8" x14ac:dyDescent="0.3">
      <c r="A114" s="59" t="s">
        <v>108</v>
      </c>
      <c r="B114" s="60" t="s">
        <v>26</v>
      </c>
      <c r="C114" s="59" t="s">
        <v>97</v>
      </c>
      <c r="D114" s="59" t="s">
        <v>98</v>
      </c>
      <c r="E114" s="61" t="s">
        <v>99</v>
      </c>
      <c r="F114" s="10">
        <v>0</v>
      </c>
      <c r="G114" s="10">
        <v>0</v>
      </c>
      <c r="H114" s="10">
        <v>915.7</v>
      </c>
      <c r="I114" s="10"/>
      <c r="J114" s="10"/>
      <c r="K114" s="10"/>
      <c r="L114" s="10">
        <f t="shared" si="56"/>
        <v>0</v>
      </c>
      <c r="M114" s="10">
        <f t="shared" si="57"/>
        <v>0</v>
      </c>
      <c r="N114" s="10">
        <f t="shared" si="58"/>
        <v>915.7</v>
      </c>
      <c r="O114" s="10"/>
      <c r="P114" s="10"/>
      <c r="Q114" s="10"/>
      <c r="R114" s="10">
        <f t="shared" si="85"/>
        <v>0</v>
      </c>
      <c r="S114" s="10"/>
      <c r="T114" s="69">
        <f t="shared" si="62"/>
        <v>0</v>
      </c>
      <c r="U114" s="10">
        <f t="shared" si="86"/>
        <v>0</v>
      </c>
      <c r="V114" s="10"/>
      <c r="W114" s="69">
        <f t="shared" si="63"/>
        <v>0</v>
      </c>
      <c r="X114" s="10">
        <f t="shared" si="87"/>
        <v>915.7</v>
      </c>
      <c r="Y114" s="10"/>
      <c r="Z114" s="69">
        <f t="shared" si="64"/>
        <v>915.7</v>
      </c>
      <c r="AA114" s="10"/>
      <c r="AB114" s="20"/>
      <c r="AC114" s="20"/>
    </row>
    <row r="115" spans="1:29" ht="46.8" x14ac:dyDescent="0.3">
      <c r="A115" s="59" t="s">
        <v>110</v>
      </c>
      <c r="B115" s="60"/>
      <c r="C115" s="59"/>
      <c r="D115" s="59"/>
      <c r="E115" s="61" t="s">
        <v>111</v>
      </c>
      <c r="F115" s="10">
        <f t="shared" si="69"/>
        <v>0</v>
      </c>
      <c r="G115" s="10">
        <f t="shared" si="70"/>
        <v>0</v>
      </c>
      <c r="H115" s="10">
        <f t="shared" si="71"/>
        <v>915.6</v>
      </c>
      <c r="I115" s="10">
        <f t="shared" si="72"/>
        <v>0</v>
      </c>
      <c r="J115" s="10">
        <f t="shared" si="73"/>
        <v>0</v>
      </c>
      <c r="K115" s="10">
        <f t="shared" si="74"/>
        <v>0</v>
      </c>
      <c r="L115" s="10">
        <f t="shared" si="56"/>
        <v>0</v>
      </c>
      <c r="M115" s="10">
        <f t="shared" si="57"/>
        <v>0</v>
      </c>
      <c r="N115" s="10">
        <f t="shared" si="58"/>
        <v>915.6</v>
      </c>
      <c r="O115" s="10">
        <f t="shared" si="80"/>
        <v>0</v>
      </c>
      <c r="P115" s="10">
        <f t="shared" si="81"/>
        <v>0</v>
      </c>
      <c r="Q115" s="10">
        <f t="shared" si="82"/>
        <v>0</v>
      </c>
      <c r="R115" s="10">
        <f t="shared" si="85"/>
        <v>0</v>
      </c>
      <c r="S115" s="10">
        <f t="shared" si="83"/>
        <v>0</v>
      </c>
      <c r="T115" s="69">
        <f t="shared" si="62"/>
        <v>0</v>
      </c>
      <c r="U115" s="10">
        <f t="shared" si="86"/>
        <v>0</v>
      </c>
      <c r="V115" s="10">
        <f t="shared" si="84"/>
        <v>0</v>
      </c>
      <c r="W115" s="69">
        <f t="shared" si="63"/>
        <v>0</v>
      </c>
      <c r="X115" s="10">
        <f t="shared" si="87"/>
        <v>915.6</v>
      </c>
      <c r="Y115" s="10">
        <f t="shared" si="84"/>
        <v>0</v>
      </c>
      <c r="Z115" s="69">
        <f t="shared" si="64"/>
        <v>915.6</v>
      </c>
      <c r="AA115" s="10">
        <f t="shared" si="84"/>
        <v>0</v>
      </c>
      <c r="AB115" s="20"/>
      <c r="AC115" s="20"/>
    </row>
    <row r="116" spans="1:29" ht="46.8" x14ac:dyDescent="0.3">
      <c r="A116" s="59" t="s">
        <v>110</v>
      </c>
      <c r="B116" s="60" t="s">
        <v>26</v>
      </c>
      <c r="C116" s="59"/>
      <c r="D116" s="59"/>
      <c r="E116" s="61" t="s">
        <v>27</v>
      </c>
      <c r="F116" s="10">
        <f t="shared" si="69"/>
        <v>0</v>
      </c>
      <c r="G116" s="10">
        <f t="shared" si="70"/>
        <v>0</v>
      </c>
      <c r="H116" s="10">
        <f t="shared" si="71"/>
        <v>915.6</v>
      </c>
      <c r="I116" s="10">
        <f t="shared" si="72"/>
        <v>0</v>
      </c>
      <c r="J116" s="10">
        <f t="shared" si="73"/>
        <v>0</v>
      </c>
      <c r="K116" s="10">
        <f t="shared" si="74"/>
        <v>0</v>
      </c>
      <c r="L116" s="10">
        <f t="shared" si="56"/>
        <v>0</v>
      </c>
      <c r="M116" s="10">
        <f t="shared" si="57"/>
        <v>0</v>
      </c>
      <c r="N116" s="10">
        <f t="shared" si="58"/>
        <v>915.6</v>
      </c>
      <c r="O116" s="10">
        <f t="shared" si="80"/>
        <v>0</v>
      </c>
      <c r="P116" s="10">
        <f t="shared" si="81"/>
        <v>0</v>
      </c>
      <c r="Q116" s="10">
        <f t="shared" si="82"/>
        <v>0</v>
      </c>
      <c r="R116" s="10">
        <f t="shared" si="85"/>
        <v>0</v>
      </c>
      <c r="S116" s="10">
        <f t="shared" si="83"/>
        <v>0</v>
      </c>
      <c r="T116" s="69">
        <f t="shared" si="62"/>
        <v>0</v>
      </c>
      <c r="U116" s="10">
        <f t="shared" si="86"/>
        <v>0</v>
      </c>
      <c r="V116" s="10">
        <f t="shared" si="84"/>
        <v>0</v>
      </c>
      <c r="W116" s="69">
        <f t="shared" si="63"/>
        <v>0</v>
      </c>
      <c r="X116" s="10">
        <f t="shared" si="87"/>
        <v>915.6</v>
      </c>
      <c r="Y116" s="10">
        <f t="shared" si="84"/>
        <v>0</v>
      </c>
      <c r="Z116" s="69">
        <f t="shared" si="64"/>
        <v>915.6</v>
      </c>
      <c r="AA116" s="10">
        <f t="shared" si="84"/>
        <v>0</v>
      </c>
      <c r="AB116" s="20"/>
      <c r="AC116" s="20"/>
    </row>
    <row r="117" spans="1:29" ht="46.8" x14ac:dyDescent="0.3">
      <c r="A117" s="59" t="s">
        <v>110</v>
      </c>
      <c r="B117" s="60" t="s">
        <v>26</v>
      </c>
      <c r="C117" s="59" t="s">
        <v>97</v>
      </c>
      <c r="D117" s="59" t="s">
        <v>98</v>
      </c>
      <c r="E117" s="61" t="s">
        <v>99</v>
      </c>
      <c r="F117" s="10">
        <v>0</v>
      </c>
      <c r="G117" s="10">
        <v>0</v>
      </c>
      <c r="H117" s="10">
        <v>915.6</v>
      </c>
      <c r="I117" s="10"/>
      <c r="J117" s="10"/>
      <c r="K117" s="10"/>
      <c r="L117" s="10">
        <f t="shared" si="56"/>
        <v>0</v>
      </c>
      <c r="M117" s="10">
        <f t="shared" si="57"/>
        <v>0</v>
      </c>
      <c r="N117" s="10">
        <f t="shared" si="58"/>
        <v>915.6</v>
      </c>
      <c r="O117" s="10"/>
      <c r="P117" s="10"/>
      <c r="Q117" s="10"/>
      <c r="R117" s="10">
        <f t="shared" si="85"/>
        <v>0</v>
      </c>
      <c r="S117" s="10"/>
      <c r="T117" s="69">
        <f t="shared" si="62"/>
        <v>0</v>
      </c>
      <c r="U117" s="10">
        <f t="shared" si="86"/>
        <v>0</v>
      </c>
      <c r="V117" s="10"/>
      <c r="W117" s="69">
        <f t="shared" si="63"/>
        <v>0</v>
      </c>
      <c r="X117" s="10">
        <f t="shared" si="87"/>
        <v>915.6</v>
      </c>
      <c r="Y117" s="10"/>
      <c r="Z117" s="69">
        <f t="shared" si="64"/>
        <v>915.6</v>
      </c>
      <c r="AA117" s="10"/>
      <c r="AB117" s="20"/>
      <c r="AC117" s="20"/>
    </row>
    <row r="118" spans="1:29" ht="46.8" x14ac:dyDescent="0.3">
      <c r="A118" s="59" t="s">
        <v>112</v>
      </c>
      <c r="B118" s="60"/>
      <c r="C118" s="59"/>
      <c r="D118" s="59"/>
      <c r="E118" s="61" t="s">
        <v>113</v>
      </c>
      <c r="F118" s="10">
        <f t="shared" si="69"/>
        <v>0</v>
      </c>
      <c r="G118" s="10">
        <f t="shared" si="70"/>
        <v>0</v>
      </c>
      <c r="H118" s="10">
        <f t="shared" si="71"/>
        <v>915.7</v>
      </c>
      <c r="I118" s="10">
        <f t="shared" si="72"/>
        <v>0</v>
      </c>
      <c r="J118" s="10">
        <f t="shared" si="73"/>
        <v>0</v>
      </c>
      <c r="K118" s="10">
        <f t="shared" si="74"/>
        <v>0</v>
      </c>
      <c r="L118" s="10">
        <f t="shared" si="56"/>
        <v>0</v>
      </c>
      <c r="M118" s="10">
        <f t="shared" si="57"/>
        <v>0</v>
      </c>
      <c r="N118" s="10">
        <f t="shared" si="58"/>
        <v>915.7</v>
      </c>
      <c r="O118" s="10">
        <f t="shared" si="80"/>
        <v>0</v>
      </c>
      <c r="P118" s="10">
        <f t="shared" si="81"/>
        <v>0</v>
      </c>
      <c r="Q118" s="10">
        <f t="shared" si="82"/>
        <v>0</v>
      </c>
      <c r="R118" s="10">
        <f t="shared" si="85"/>
        <v>0</v>
      </c>
      <c r="S118" s="10">
        <f t="shared" si="83"/>
        <v>0</v>
      </c>
      <c r="T118" s="69">
        <f t="shared" si="62"/>
        <v>0</v>
      </c>
      <c r="U118" s="10">
        <f t="shared" si="86"/>
        <v>0</v>
      </c>
      <c r="V118" s="10">
        <f t="shared" si="84"/>
        <v>0</v>
      </c>
      <c r="W118" s="69">
        <f t="shared" si="63"/>
        <v>0</v>
      </c>
      <c r="X118" s="10">
        <f t="shared" si="87"/>
        <v>915.7</v>
      </c>
      <c r="Y118" s="10">
        <f t="shared" si="84"/>
        <v>0</v>
      </c>
      <c r="Z118" s="69">
        <f t="shared" si="64"/>
        <v>915.7</v>
      </c>
      <c r="AA118" s="10">
        <f t="shared" si="84"/>
        <v>0</v>
      </c>
      <c r="AB118" s="20"/>
      <c r="AC118" s="20"/>
    </row>
    <row r="119" spans="1:29" ht="46.8" x14ac:dyDescent="0.3">
      <c r="A119" s="59" t="s">
        <v>112</v>
      </c>
      <c r="B119" s="60" t="s">
        <v>26</v>
      </c>
      <c r="C119" s="59"/>
      <c r="D119" s="59"/>
      <c r="E119" s="61" t="s">
        <v>27</v>
      </c>
      <c r="F119" s="10">
        <f t="shared" si="69"/>
        <v>0</v>
      </c>
      <c r="G119" s="10">
        <f t="shared" si="70"/>
        <v>0</v>
      </c>
      <c r="H119" s="10">
        <f t="shared" si="71"/>
        <v>915.7</v>
      </c>
      <c r="I119" s="10">
        <f t="shared" si="72"/>
        <v>0</v>
      </c>
      <c r="J119" s="10">
        <f t="shared" si="73"/>
        <v>0</v>
      </c>
      <c r="K119" s="10">
        <f t="shared" si="74"/>
        <v>0</v>
      </c>
      <c r="L119" s="10">
        <f t="shared" si="56"/>
        <v>0</v>
      </c>
      <c r="M119" s="10">
        <f t="shared" si="57"/>
        <v>0</v>
      </c>
      <c r="N119" s="10">
        <f t="shared" si="58"/>
        <v>915.7</v>
      </c>
      <c r="O119" s="10">
        <f t="shared" si="80"/>
        <v>0</v>
      </c>
      <c r="P119" s="10">
        <f t="shared" si="81"/>
        <v>0</v>
      </c>
      <c r="Q119" s="10">
        <f t="shared" si="82"/>
        <v>0</v>
      </c>
      <c r="R119" s="10">
        <f t="shared" si="85"/>
        <v>0</v>
      </c>
      <c r="S119" s="10">
        <f t="shared" si="83"/>
        <v>0</v>
      </c>
      <c r="T119" s="69">
        <f t="shared" si="62"/>
        <v>0</v>
      </c>
      <c r="U119" s="10">
        <f t="shared" si="86"/>
        <v>0</v>
      </c>
      <c r="V119" s="10">
        <f t="shared" si="84"/>
        <v>0</v>
      </c>
      <c r="W119" s="69">
        <f t="shared" si="63"/>
        <v>0</v>
      </c>
      <c r="X119" s="10">
        <f t="shared" si="87"/>
        <v>915.7</v>
      </c>
      <c r="Y119" s="10">
        <f t="shared" si="84"/>
        <v>0</v>
      </c>
      <c r="Z119" s="69">
        <f t="shared" si="64"/>
        <v>915.7</v>
      </c>
      <c r="AA119" s="10">
        <f t="shared" si="84"/>
        <v>0</v>
      </c>
      <c r="AB119" s="20"/>
      <c r="AC119" s="20"/>
    </row>
    <row r="120" spans="1:29" ht="46.8" x14ac:dyDescent="0.3">
      <c r="A120" s="59" t="s">
        <v>112</v>
      </c>
      <c r="B120" s="60" t="s">
        <v>26</v>
      </c>
      <c r="C120" s="59" t="s">
        <v>97</v>
      </c>
      <c r="D120" s="59" t="s">
        <v>98</v>
      </c>
      <c r="E120" s="61" t="s">
        <v>99</v>
      </c>
      <c r="F120" s="10">
        <v>0</v>
      </c>
      <c r="G120" s="10">
        <v>0</v>
      </c>
      <c r="H120" s="10">
        <v>915.7</v>
      </c>
      <c r="I120" s="10"/>
      <c r="J120" s="10"/>
      <c r="K120" s="10"/>
      <c r="L120" s="10">
        <f t="shared" si="56"/>
        <v>0</v>
      </c>
      <c r="M120" s="10">
        <f t="shared" si="57"/>
        <v>0</v>
      </c>
      <c r="N120" s="10">
        <f t="shared" si="58"/>
        <v>915.7</v>
      </c>
      <c r="O120" s="10"/>
      <c r="P120" s="10"/>
      <c r="Q120" s="10"/>
      <c r="R120" s="10">
        <f t="shared" si="85"/>
        <v>0</v>
      </c>
      <c r="S120" s="10"/>
      <c r="T120" s="69">
        <f t="shared" si="62"/>
        <v>0</v>
      </c>
      <c r="U120" s="10">
        <f t="shared" si="86"/>
        <v>0</v>
      </c>
      <c r="V120" s="10"/>
      <c r="W120" s="69">
        <f t="shared" si="63"/>
        <v>0</v>
      </c>
      <c r="X120" s="10">
        <f t="shared" si="87"/>
        <v>915.7</v>
      </c>
      <c r="Y120" s="10"/>
      <c r="Z120" s="69">
        <f t="shared" si="64"/>
        <v>915.7</v>
      </c>
      <c r="AA120" s="10"/>
      <c r="AB120" s="20"/>
      <c r="AC120" s="20"/>
    </row>
    <row r="121" spans="1:29" ht="62.4" x14ac:dyDescent="0.3">
      <c r="A121" s="59" t="s">
        <v>114</v>
      </c>
      <c r="B121" s="60"/>
      <c r="C121" s="59"/>
      <c r="D121" s="59"/>
      <c r="E121" s="61" t="s">
        <v>115</v>
      </c>
      <c r="F121" s="10">
        <f t="shared" si="69"/>
        <v>9209.2999999999993</v>
      </c>
      <c r="G121" s="10">
        <f t="shared" si="70"/>
        <v>0</v>
      </c>
      <c r="H121" s="10">
        <f t="shared" si="71"/>
        <v>0</v>
      </c>
      <c r="I121" s="10">
        <f t="shared" si="72"/>
        <v>0</v>
      </c>
      <c r="J121" s="10">
        <f t="shared" si="73"/>
        <v>0</v>
      </c>
      <c r="K121" s="10">
        <f t="shared" si="74"/>
        <v>0</v>
      </c>
      <c r="L121" s="10">
        <f t="shared" si="56"/>
        <v>9209.2999999999993</v>
      </c>
      <c r="M121" s="10">
        <f t="shared" si="57"/>
        <v>0</v>
      </c>
      <c r="N121" s="10">
        <f t="shared" si="58"/>
        <v>0</v>
      </c>
      <c r="O121" s="10">
        <f t="shared" si="80"/>
        <v>0</v>
      </c>
      <c r="P121" s="10">
        <f t="shared" si="81"/>
        <v>0</v>
      </c>
      <c r="Q121" s="10">
        <f t="shared" si="82"/>
        <v>0</v>
      </c>
      <c r="R121" s="10">
        <f t="shared" si="85"/>
        <v>9209.2999999999993</v>
      </c>
      <c r="S121" s="10">
        <f t="shared" si="83"/>
        <v>0</v>
      </c>
      <c r="T121" s="69">
        <f t="shared" si="62"/>
        <v>9209.2999999999993</v>
      </c>
      <c r="U121" s="10">
        <f t="shared" si="86"/>
        <v>0</v>
      </c>
      <c r="V121" s="10">
        <f t="shared" si="84"/>
        <v>0</v>
      </c>
      <c r="W121" s="69">
        <f t="shared" si="63"/>
        <v>0</v>
      </c>
      <c r="X121" s="10">
        <f t="shared" si="87"/>
        <v>0</v>
      </c>
      <c r="Y121" s="10">
        <f t="shared" si="84"/>
        <v>0</v>
      </c>
      <c r="Z121" s="69">
        <f t="shared" si="64"/>
        <v>0</v>
      </c>
      <c r="AA121" s="10">
        <f t="shared" si="84"/>
        <v>0</v>
      </c>
      <c r="AB121" s="20"/>
      <c r="AC121" s="20"/>
    </row>
    <row r="122" spans="1:29" ht="46.8" x14ac:dyDescent="0.3">
      <c r="A122" s="59" t="s">
        <v>114</v>
      </c>
      <c r="B122" s="60" t="s">
        <v>26</v>
      </c>
      <c r="C122" s="59"/>
      <c r="D122" s="59"/>
      <c r="E122" s="61" t="s">
        <v>27</v>
      </c>
      <c r="F122" s="10">
        <f t="shared" si="69"/>
        <v>9209.2999999999993</v>
      </c>
      <c r="G122" s="10">
        <f t="shared" si="70"/>
        <v>0</v>
      </c>
      <c r="H122" s="10">
        <f t="shared" si="71"/>
        <v>0</v>
      </c>
      <c r="I122" s="10">
        <f t="shared" si="72"/>
        <v>0</v>
      </c>
      <c r="J122" s="10">
        <f t="shared" si="73"/>
        <v>0</v>
      </c>
      <c r="K122" s="10">
        <f t="shared" si="74"/>
        <v>0</v>
      </c>
      <c r="L122" s="10">
        <f t="shared" si="56"/>
        <v>9209.2999999999993</v>
      </c>
      <c r="M122" s="10">
        <f t="shared" si="57"/>
        <v>0</v>
      </c>
      <c r="N122" s="10">
        <f t="shared" si="58"/>
        <v>0</v>
      </c>
      <c r="O122" s="10">
        <f t="shared" si="80"/>
        <v>0</v>
      </c>
      <c r="P122" s="10">
        <f t="shared" si="81"/>
        <v>0</v>
      </c>
      <c r="Q122" s="10">
        <f t="shared" si="82"/>
        <v>0</v>
      </c>
      <c r="R122" s="10">
        <f t="shared" si="85"/>
        <v>9209.2999999999993</v>
      </c>
      <c r="S122" s="10">
        <f t="shared" si="83"/>
        <v>0</v>
      </c>
      <c r="T122" s="69">
        <f t="shared" si="62"/>
        <v>9209.2999999999993</v>
      </c>
      <c r="U122" s="10">
        <f t="shared" si="86"/>
        <v>0</v>
      </c>
      <c r="V122" s="10">
        <f t="shared" si="84"/>
        <v>0</v>
      </c>
      <c r="W122" s="69">
        <f t="shared" si="63"/>
        <v>0</v>
      </c>
      <c r="X122" s="10">
        <f t="shared" si="87"/>
        <v>0</v>
      </c>
      <c r="Y122" s="10">
        <f t="shared" si="84"/>
        <v>0</v>
      </c>
      <c r="Z122" s="69">
        <f t="shared" si="64"/>
        <v>0</v>
      </c>
      <c r="AA122" s="10">
        <f t="shared" si="84"/>
        <v>0</v>
      </c>
      <c r="AB122" s="20"/>
      <c r="AC122" s="20"/>
    </row>
    <row r="123" spans="1:29" ht="46.8" x14ac:dyDescent="0.3">
      <c r="A123" s="59" t="s">
        <v>114</v>
      </c>
      <c r="B123" s="60" t="s">
        <v>26</v>
      </c>
      <c r="C123" s="59" t="s">
        <v>97</v>
      </c>
      <c r="D123" s="59" t="s">
        <v>98</v>
      </c>
      <c r="E123" s="61" t="s">
        <v>99</v>
      </c>
      <c r="F123" s="10">
        <v>9209.2999999999993</v>
      </c>
      <c r="G123" s="10">
        <v>0</v>
      </c>
      <c r="H123" s="10">
        <v>0</v>
      </c>
      <c r="I123" s="10"/>
      <c r="J123" s="10"/>
      <c r="K123" s="10"/>
      <c r="L123" s="10">
        <f t="shared" si="56"/>
        <v>9209.2999999999993</v>
      </c>
      <c r="M123" s="10">
        <f t="shared" si="57"/>
        <v>0</v>
      </c>
      <c r="N123" s="10">
        <f t="shared" si="58"/>
        <v>0</v>
      </c>
      <c r="O123" s="10"/>
      <c r="P123" s="10"/>
      <c r="Q123" s="10"/>
      <c r="R123" s="10">
        <f t="shared" si="85"/>
        <v>9209.2999999999993</v>
      </c>
      <c r="S123" s="10"/>
      <c r="T123" s="69">
        <f t="shared" si="62"/>
        <v>9209.2999999999993</v>
      </c>
      <c r="U123" s="10">
        <f t="shared" si="86"/>
        <v>0</v>
      </c>
      <c r="V123" s="10"/>
      <c r="W123" s="69">
        <f t="shared" si="63"/>
        <v>0</v>
      </c>
      <c r="X123" s="10">
        <f t="shared" si="87"/>
        <v>0</v>
      </c>
      <c r="Y123" s="10"/>
      <c r="Z123" s="69">
        <f t="shared" si="64"/>
        <v>0</v>
      </c>
      <c r="AA123" s="10"/>
      <c r="AB123" s="20"/>
      <c r="AC123" s="20"/>
    </row>
    <row r="124" spans="1:29" ht="46.8" x14ac:dyDescent="0.3">
      <c r="A124" s="59" t="s">
        <v>116</v>
      </c>
      <c r="B124" s="60"/>
      <c r="C124" s="59"/>
      <c r="D124" s="59"/>
      <c r="E124" s="61" t="s">
        <v>117</v>
      </c>
      <c r="F124" s="10">
        <f t="shared" si="69"/>
        <v>9849.2000000000007</v>
      </c>
      <c r="G124" s="10">
        <f t="shared" si="70"/>
        <v>0</v>
      </c>
      <c r="H124" s="10">
        <f t="shared" si="71"/>
        <v>0</v>
      </c>
      <c r="I124" s="10">
        <f t="shared" si="72"/>
        <v>0</v>
      </c>
      <c r="J124" s="10">
        <f t="shared" si="73"/>
        <v>0</v>
      </c>
      <c r="K124" s="10">
        <f t="shared" si="74"/>
        <v>0</v>
      </c>
      <c r="L124" s="10">
        <f t="shared" si="56"/>
        <v>9849.2000000000007</v>
      </c>
      <c r="M124" s="10">
        <f t="shared" si="57"/>
        <v>0</v>
      </c>
      <c r="N124" s="10">
        <f t="shared" si="58"/>
        <v>0</v>
      </c>
      <c r="O124" s="10">
        <f t="shared" si="80"/>
        <v>333.19578000000001</v>
      </c>
      <c r="P124" s="10">
        <f t="shared" si="81"/>
        <v>0</v>
      </c>
      <c r="Q124" s="10">
        <f t="shared" si="82"/>
        <v>0</v>
      </c>
      <c r="R124" s="10">
        <f t="shared" si="85"/>
        <v>10182.395780000001</v>
      </c>
      <c r="S124" s="10">
        <f t="shared" si="83"/>
        <v>0</v>
      </c>
      <c r="T124" s="69">
        <f t="shared" si="62"/>
        <v>10182.395780000001</v>
      </c>
      <c r="U124" s="10">
        <f t="shared" si="86"/>
        <v>0</v>
      </c>
      <c r="V124" s="10">
        <f t="shared" si="84"/>
        <v>0</v>
      </c>
      <c r="W124" s="69">
        <f t="shared" si="63"/>
        <v>0</v>
      </c>
      <c r="X124" s="10">
        <f t="shared" si="87"/>
        <v>0</v>
      </c>
      <c r="Y124" s="10">
        <f t="shared" si="84"/>
        <v>0</v>
      </c>
      <c r="Z124" s="69">
        <f t="shared" si="64"/>
        <v>0</v>
      </c>
      <c r="AA124" s="10">
        <f t="shared" si="84"/>
        <v>0</v>
      </c>
      <c r="AB124" s="20"/>
      <c r="AC124" s="20"/>
    </row>
    <row r="125" spans="1:29" ht="46.8" x14ac:dyDescent="0.3">
      <c r="A125" s="59" t="s">
        <v>116</v>
      </c>
      <c r="B125" s="60" t="s">
        <v>26</v>
      </c>
      <c r="C125" s="59"/>
      <c r="D125" s="59"/>
      <c r="E125" s="61" t="s">
        <v>27</v>
      </c>
      <c r="F125" s="10">
        <f t="shared" si="69"/>
        <v>9849.2000000000007</v>
      </c>
      <c r="G125" s="10">
        <f t="shared" si="70"/>
        <v>0</v>
      </c>
      <c r="H125" s="10">
        <f t="shared" si="71"/>
        <v>0</v>
      </c>
      <c r="I125" s="10">
        <f t="shared" si="72"/>
        <v>0</v>
      </c>
      <c r="J125" s="10">
        <f t="shared" si="73"/>
        <v>0</v>
      </c>
      <c r="K125" s="10">
        <f t="shared" si="74"/>
        <v>0</v>
      </c>
      <c r="L125" s="10">
        <f t="shared" si="56"/>
        <v>9849.2000000000007</v>
      </c>
      <c r="M125" s="10">
        <f t="shared" si="57"/>
        <v>0</v>
      </c>
      <c r="N125" s="10">
        <f t="shared" si="58"/>
        <v>0</v>
      </c>
      <c r="O125" s="10">
        <f t="shared" si="80"/>
        <v>333.19578000000001</v>
      </c>
      <c r="P125" s="10">
        <f t="shared" si="81"/>
        <v>0</v>
      </c>
      <c r="Q125" s="10">
        <f t="shared" si="82"/>
        <v>0</v>
      </c>
      <c r="R125" s="10">
        <f t="shared" si="85"/>
        <v>10182.395780000001</v>
      </c>
      <c r="S125" s="10">
        <f t="shared" si="83"/>
        <v>0</v>
      </c>
      <c r="T125" s="69">
        <f t="shared" si="62"/>
        <v>10182.395780000001</v>
      </c>
      <c r="U125" s="10">
        <f t="shared" si="86"/>
        <v>0</v>
      </c>
      <c r="V125" s="10">
        <f t="shared" si="84"/>
        <v>0</v>
      </c>
      <c r="W125" s="69">
        <f t="shared" si="63"/>
        <v>0</v>
      </c>
      <c r="X125" s="10">
        <f t="shared" si="87"/>
        <v>0</v>
      </c>
      <c r="Y125" s="10">
        <f t="shared" si="84"/>
        <v>0</v>
      </c>
      <c r="Z125" s="69">
        <f t="shared" si="64"/>
        <v>0</v>
      </c>
      <c r="AA125" s="10">
        <f t="shared" si="84"/>
        <v>0</v>
      </c>
      <c r="AB125" s="20"/>
      <c r="AC125" s="20"/>
    </row>
    <row r="126" spans="1:29" ht="46.8" x14ac:dyDescent="0.3">
      <c r="A126" s="59" t="s">
        <v>116</v>
      </c>
      <c r="B126" s="60" t="s">
        <v>26</v>
      </c>
      <c r="C126" s="59" t="s">
        <v>97</v>
      </c>
      <c r="D126" s="59" t="s">
        <v>98</v>
      </c>
      <c r="E126" s="61" t="s">
        <v>99</v>
      </c>
      <c r="F126" s="10">
        <v>9849.2000000000007</v>
      </c>
      <c r="G126" s="10">
        <v>0</v>
      </c>
      <c r="H126" s="10">
        <v>0</v>
      </c>
      <c r="I126" s="10"/>
      <c r="J126" s="10"/>
      <c r="K126" s="10"/>
      <c r="L126" s="10">
        <f t="shared" si="56"/>
        <v>9849.2000000000007</v>
      </c>
      <c r="M126" s="10">
        <f t="shared" si="57"/>
        <v>0</v>
      </c>
      <c r="N126" s="10">
        <f t="shared" si="58"/>
        <v>0</v>
      </c>
      <c r="O126" s="10">
        <v>333.19578000000001</v>
      </c>
      <c r="P126" s="10"/>
      <c r="Q126" s="10"/>
      <c r="R126" s="10">
        <f t="shared" si="85"/>
        <v>10182.395780000001</v>
      </c>
      <c r="S126" s="10"/>
      <c r="T126" s="69">
        <f t="shared" si="62"/>
        <v>10182.395780000001</v>
      </c>
      <c r="U126" s="10">
        <f t="shared" si="86"/>
        <v>0</v>
      </c>
      <c r="V126" s="10"/>
      <c r="W126" s="69">
        <f t="shared" si="63"/>
        <v>0</v>
      </c>
      <c r="X126" s="10">
        <f t="shared" si="87"/>
        <v>0</v>
      </c>
      <c r="Y126" s="10"/>
      <c r="Z126" s="69">
        <f t="shared" si="64"/>
        <v>0</v>
      </c>
      <c r="AA126" s="10"/>
      <c r="AB126" s="20"/>
      <c r="AC126" s="20"/>
    </row>
    <row r="127" spans="1:29" ht="62.4" x14ac:dyDescent="0.3">
      <c r="A127" s="59" t="s">
        <v>118</v>
      </c>
      <c r="B127" s="60"/>
      <c r="C127" s="59"/>
      <c r="D127" s="59"/>
      <c r="E127" s="62" t="s">
        <v>119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>
        <f t="shared" si="80"/>
        <v>1822.9440400000001</v>
      </c>
      <c r="P127" s="10">
        <f t="shared" si="81"/>
        <v>0</v>
      </c>
      <c r="Q127" s="10">
        <f t="shared" si="82"/>
        <v>0</v>
      </c>
      <c r="R127" s="10">
        <f t="shared" si="85"/>
        <v>1822.9440400000001</v>
      </c>
      <c r="S127" s="10">
        <f t="shared" si="83"/>
        <v>0</v>
      </c>
      <c r="T127" s="69">
        <f t="shared" si="62"/>
        <v>1822.9440400000001</v>
      </c>
      <c r="U127" s="10">
        <f t="shared" si="86"/>
        <v>0</v>
      </c>
      <c r="V127" s="10">
        <f t="shared" si="84"/>
        <v>0</v>
      </c>
      <c r="W127" s="69">
        <f t="shared" si="63"/>
        <v>0</v>
      </c>
      <c r="X127" s="10">
        <f t="shared" si="87"/>
        <v>0</v>
      </c>
      <c r="Y127" s="10">
        <f t="shared" si="84"/>
        <v>0</v>
      </c>
      <c r="Z127" s="69">
        <f t="shared" si="64"/>
        <v>0</v>
      </c>
      <c r="AA127" s="10">
        <f t="shared" si="84"/>
        <v>0</v>
      </c>
      <c r="AB127" s="20"/>
      <c r="AC127" s="20"/>
    </row>
    <row r="128" spans="1:29" ht="46.8" x14ac:dyDescent="0.3">
      <c r="A128" s="59" t="s">
        <v>118</v>
      </c>
      <c r="B128" s="60" t="s">
        <v>26</v>
      </c>
      <c r="C128" s="59"/>
      <c r="D128" s="59"/>
      <c r="E128" s="61" t="s">
        <v>27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>
        <f t="shared" si="80"/>
        <v>1822.9440400000001</v>
      </c>
      <c r="P128" s="10">
        <f t="shared" si="81"/>
        <v>0</v>
      </c>
      <c r="Q128" s="10">
        <f t="shared" si="82"/>
        <v>0</v>
      </c>
      <c r="R128" s="10">
        <f t="shared" si="85"/>
        <v>1822.9440400000001</v>
      </c>
      <c r="S128" s="10">
        <f t="shared" si="83"/>
        <v>0</v>
      </c>
      <c r="T128" s="69">
        <f t="shared" si="62"/>
        <v>1822.9440400000001</v>
      </c>
      <c r="U128" s="10">
        <f t="shared" si="86"/>
        <v>0</v>
      </c>
      <c r="V128" s="10">
        <f t="shared" si="84"/>
        <v>0</v>
      </c>
      <c r="W128" s="69">
        <f t="shared" si="63"/>
        <v>0</v>
      </c>
      <c r="X128" s="10">
        <f t="shared" si="87"/>
        <v>0</v>
      </c>
      <c r="Y128" s="10">
        <f t="shared" si="84"/>
        <v>0</v>
      </c>
      <c r="Z128" s="69">
        <f t="shared" si="64"/>
        <v>0</v>
      </c>
      <c r="AA128" s="10">
        <f t="shared" si="84"/>
        <v>0</v>
      </c>
      <c r="AB128" s="20"/>
      <c r="AC128" s="20"/>
    </row>
    <row r="129" spans="1:29" ht="46.8" x14ac:dyDescent="0.3">
      <c r="A129" s="59" t="s">
        <v>118</v>
      </c>
      <c r="B129" s="60" t="s">
        <v>26</v>
      </c>
      <c r="C129" s="59" t="s">
        <v>97</v>
      </c>
      <c r="D129" s="59" t="s">
        <v>98</v>
      </c>
      <c r="E129" s="61" t="s">
        <v>99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>
        <v>1822.9440400000001</v>
      </c>
      <c r="P129" s="10"/>
      <c r="Q129" s="10"/>
      <c r="R129" s="10">
        <f t="shared" si="85"/>
        <v>1822.9440400000001</v>
      </c>
      <c r="S129" s="10"/>
      <c r="T129" s="69">
        <f t="shared" si="62"/>
        <v>1822.9440400000001</v>
      </c>
      <c r="U129" s="10">
        <f t="shared" si="86"/>
        <v>0</v>
      </c>
      <c r="V129" s="10"/>
      <c r="W129" s="69">
        <f t="shared" si="63"/>
        <v>0</v>
      </c>
      <c r="X129" s="10">
        <f t="shared" si="87"/>
        <v>0</v>
      </c>
      <c r="Y129" s="10"/>
      <c r="Z129" s="69">
        <f t="shared" si="64"/>
        <v>0</v>
      </c>
      <c r="AA129" s="10"/>
      <c r="AB129" s="20"/>
      <c r="AC129" s="20"/>
    </row>
    <row r="130" spans="1:29" ht="46.8" x14ac:dyDescent="0.3">
      <c r="A130" s="59" t="s">
        <v>120</v>
      </c>
      <c r="B130" s="60"/>
      <c r="C130" s="59"/>
      <c r="D130" s="59"/>
      <c r="E130" s="62" t="s">
        <v>121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>
        <f t="shared" si="80"/>
        <v>7665.7780000000002</v>
      </c>
      <c r="P130" s="10">
        <f t="shared" si="81"/>
        <v>0</v>
      </c>
      <c r="Q130" s="10">
        <f t="shared" si="82"/>
        <v>0</v>
      </c>
      <c r="R130" s="10">
        <f t="shared" si="85"/>
        <v>7665.7780000000002</v>
      </c>
      <c r="S130" s="10">
        <f t="shared" si="83"/>
        <v>0</v>
      </c>
      <c r="T130" s="69">
        <f t="shared" si="62"/>
        <v>7665.7780000000002</v>
      </c>
      <c r="U130" s="10">
        <f t="shared" si="86"/>
        <v>0</v>
      </c>
      <c r="V130" s="10">
        <f t="shared" si="84"/>
        <v>0</v>
      </c>
      <c r="W130" s="69">
        <f t="shared" si="63"/>
        <v>0</v>
      </c>
      <c r="X130" s="10">
        <f t="shared" si="87"/>
        <v>0</v>
      </c>
      <c r="Y130" s="10">
        <f t="shared" si="84"/>
        <v>0</v>
      </c>
      <c r="Z130" s="69">
        <f t="shared" si="64"/>
        <v>0</v>
      </c>
      <c r="AA130" s="10">
        <f t="shared" si="84"/>
        <v>0</v>
      </c>
      <c r="AB130" s="20"/>
      <c r="AC130" s="20"/>
    </row>
    <row r="131" spans="1:29" ht="46.8" x14ac:dyDescent="0.3">
      <c r="A131" s="59" t="s">
        <v>120</v>
      </c>
      <c r="B131" s="60" t="s">
        <v>26</v>
      </c>
      <c r="C131" s="59"/>
      <c r="D131" s="59"/>
      <c r="E131" s="61" t="s">
        <v>27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>
        <f t="shared" si="80"/>
        <v>7665.7780000000002</v>
      </c>
      <c r="P131" s="10">
        <f t="shared" si="81"/>
        <v>0</v>
      </c>
      <c r="Q131" s="10">
        <f t="shared" si="82"/>
        <v>0</v>
      </c>
      <c r="R131" s="10">
        <f t="shared" si="85"/>
        <v>7665.7780000000002</v>
      </c>
      <c r="S131" s="10">
        <f t="shared" si="83"/>
        <v>0</v>
      </c>
      <c r="T131" s="69">
        <f t="shared" si="62"/>
        <v>7665.7780000000002</v>
      </c>
      <c r="U131" s="10">
        <f t="shared" si="86"/>
        <v>0</v>
      </c>
      <c r="V131" s="10">
        <f t="shared" si="84"/>
        <v>0</v>
      </c>
      <c r="W131" s="69">
        <f t="shared" si="63"/>
        <v>0</v>
      </c>
      <c r="X131" s="10">
        <f t="shared" si="87"/>
        <v>0</v>
      </c>
      <c r="Y131" s="10">
        <f t="shared" si="84"/>
        <v>0</v>
      </c>
      <c r="Z131" s="69">
        <f t="shared" si="64"/>
        <v>0</v>
      </c>
      <c r="AA131" s="10">
        <f t="shared" si="84"/>
        <v>0</v>
      </c>
      <c r="AB131" s="20"/>
      <c r="AC131" s="20"/>
    </row>
    <row r="132" spans="1:29" ht="46.8" x14ac:dyDescent="0.3">
      <c r="A132" s="59" t="s">
        <v>120</v>
      </c>
      <c r="B132" s="60" t="s">
        <v>26</v>
      </c>
      <c r="C132" s="59" t="s">
        <v>97</v>
      </c>
      <c r="D132" s="59" t="s">
        <v>98</v>
      </c>
      <c r="E132" s="61" t="s">
        <v>99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>
        <v>7665.7780000000002</v>
      </c>
      <c r="P132" s="10"/>
      <c r="Q132" s="10"/>
      <c r="R132" s="10">
        <f t="shared" si="85"/>
        <v>7665.7780000000002</v>
      </c>
      <c r="S132" s="10"/>
      <c r="T132" s="69">
        <f t="shared" si="62"/>
        <v>7665.7780000000002</v>
      </c>
      <c r="U132" s="10">
        <f t="shared" si="86"/>
        <v>0</v>
      </c>
      <c r="V132" s="10"/>
      <c r="W132" s="69">
        <f t="shared" si="63"/>
        <v>0</v>
      </c>
      <c r="X132" s="10">
        <f t="shared" si="87"/>
        <v>0</v>
      </c>
      <c r="Y132" s="10"/>
      <c r="Z132" s="69">
        <f t="shared" si="64"/>
        <v>0</v>
      </c>
      <c r="AA132" s="10"/>
      <c r="AB132" s="20"/>
      <c r="AC132" s="20"/>
    </row>
    <row r="133" spans="1:29" ht="46.8" x14ac:dyDescent="0.3">
      <c r="A133" s="59" t="s">
        <v>122</v>
      </c>
      <c r="B133" s="60"/>
      <c r="C133" s="59"/>
      <c r="D133" s="59"/>
      <c r="E133" s="62" t="s">
        <v>123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>
        <f t="shared" si="80"/>
        <v>1860.1279500000001</v>
      </c>
      <c r="P133" s="10">
        <f t="shared" si="81"/>
        <v>0</v>
      </c>
      <c r="Q133" s="10">
        <f t="shared" si="82"/>
        <v>0</v>
      </c>
      <c r="R133" s="10">
        <f t="shared" si="85"/>
        <v>1860.1279500000001</v>
      </c>
      <c r="S133" s="10">
        <f t="shared" si="83"/>
        <v>0</v>
      </c>
      <c r="T133" s="69">
        <f t="shared" si="62"/>
        <v>1860.1279500000001</v>
      </c>
      <c r="U133" s="10">
        <f t="shared" si="86"/>
        <v>0</v>
      </c>
      <c r="V133" s="10">
        <f t="shared" si="84"/>
        <v>0</v>
      </c>
      <c r="W133" s="69">
        <f t="shared" si="63"/>
        <v>0</v>
      </c>
      <c r="X133" s="10">
        <f t="shared" si="87"/>
        <v>0</v>
      </c>
      <c r="Y133" s="10">
        <f t="shared" si="84"/>
        <v>0</v>
      </c>
      <c r="Z133" s="69">
        <f t="shared" si="64"/>
        <v>0</v>
      </c>
      <c r="AA133" s="10">
        <f t="shared" si="84"/>
        <v>0</v>
      </c>
      <c r="AB133" s="20"/>
      <c r="AC133" s="20"/>
    </row>
    <row r="134" spans="1:29" ht="46.8" x14ac:dyDescent="0.3">
      <c r="A134" s="59" t="s">
        <v>122</v>
      </c>
      <c r="B134" s="60" t="s">
        <v>26</v>
      </c>
      <c r="C134" s="59"/>
      <c r="D134" s="59"/>
      <c r="E134" s="61" t="s">
        <v>27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>
        <f t="shared" si="80"/>
        <v>1860.1279500000001</v>
      </c>
      <c r="P134" s="10">
        <f t="shared" si="81"/>
        <v>0</v>
      </c>
      <c r="Q134" s="10">
        <f t="shared" si="82"/>
        <v>0</v>
      </c>
      <c r="R134" s="10">
        <f t="shared" si="85"/>
        <v>1860.1279500000001</v>
      </c>
      <c r="S134" s="10">
        <f t="shared" si="83"/>
        <v>0</v>
      </c>
      <c r="T134" s="69">
        <f t="shared" si="62"/>
        <v>1860.1279500000001</v>
      </c>
      <c r="U134" s="10">
        <f t="shared" si="86"/>
        <v>0</v>
      </c>
      <c r="V134" s="10">
        <f t="shared" si="84"/>
        <v>0</v>
      </c>
      <c r="W134" s="69">
        <f t="shared" si="63"/>
        <v>0</v>
      </c>
      <c r="X134" s="10">
        <f t="shared" si="87"/>
        <v>0</v>
      </c>
      <c r="Y134" s="10">
        <f t="shared" si="84"/>
        <v>0</v>
      </c>
      <c r="Z134" s="69">
        <f t="shared" si="64"/>
        <v>0</v>
      </c>
      <c r="AA134" s="10">
        <f t="shared" si="84"/>
        <v>0</v>
      </c>
      <c r="AB134" s="20"/>
      <c r="AC134" s="20"/>
    </row>
    <row r="135" spans="1:29" ht="46.8" x14ac:dyDescent="0.3">
      <c r="A135" s="59" t="s">
        <v>122</v>
      </c>
      <c r="B135" s="60" t="s">
        <v>26</v>
      </c>
      <c r="C135" s="59" t="s">
        <v>97</v>
      </c>
      <c r="D135" s="59" t="s">
        <v>98</v>
      </c>
      <c r="E135" s="61" t="s">
        <v>99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>
        <v>1860.1279500000001</v>
      </c>
      <c r="P135" s="10"/>
      <c r="Q135" s="10"/>
      <c r="R135" s="10">
        <f t="shared" si="85"/>
        <v>1860.1279500000001</v>
      </c>
      <c r="S135" s="10"/>
      <c r="T135" s="69">
        <f t="shared" si="62"/>
        <v>1860.1279500000001</v>
      </c>
      <c r="U135" s="10">
        <f t="shared" si="86"/>
        <v>0</v>
      </c>
      <c r="V135" s="10"/>
      <c r="W135" s="69">
        <f t="shared" si="63"/>
        <v>0</v>
      </c>
      <c r="X135" s="10">
        <f t="shared" si="87"/>
        <v>0</v>
      </c>
      <c r="Y135" s="10"/>
      <c r="Z135" s="69">
        <f t="shared" si="64"/>
        <v>0</v>
      </c>
      <c r="AA135" s="10"/>
      <c r="AB135" s="20"/>
      <c r="AC135" s="20"/>
    </row>
    <row r="136" spans="1:29" ht="62.4" x14ac:dyDescent="0.3">
      <c r="A136" s="59" t="s">
        <v>124</v>
      </c>
      <c r="B136" s="60"/>
      <c r="C136" s="59"/>
      <c r="D136" s="59"/>
      <c r="E136" s="61" t="s">
        <v>125</v>
      </c>
      <c r="F136" s="10">
        <f t="shared" si="69"/>
        <v>0</v>
      </c>
      <c r="G136" s="10">
        <f t="shared" si="70"/>
        <v>877.1</v>
      </c>
      <c r="H136" s="10">
        <f t="shared" si="71"/>
        <v>10827.4</v>
      </c>
      <c r="I136" s="10">
        <f t="shared" si="72"/>
        <v>0</v>
      </c>
      <c r="J136" s="10">
        <f t="shared" si="73"/>
        <v>0</v>
      </c>
      <c r="K136" s="10">
        <f t="shared" si="74"/>
        <v>0</v>
      </c>
      <c r="L136" s="10">
        <f t="shared" si="56"/>
        <v>0</v>
      </c>
      <c r="M136" s="10">
        <f t="shared" si="57"/>
        <v>877.1</v>
      </c>
      <c r="N136" s="10">
        <f t="shared" si="58"/>
        <v>10827.4</v>
      </c>
      <c r="O136" s="10">
        <f t="shared" si="80"/>
        <v>0</v>
      </c>
      <c r="P136" s="10">
        <f t="shared" si="81"/>
        <v>0</v>
      </c>
      <c r="Q136" s="10">
        <f t="shared" si="82"/>
        <v>0</v>
      </c>
      <c r="R136" s="10">
        <f t="shared" si="85"/>
        <v>0</v>
      </c>
      <c r="S136" s="10">
        <f t="shared" si="83"/>
        <v>0</v>
      </c>
      <c r="T136" s="69">
        <f t="shared" si="62"/>
        <v>0</v>
      </c>
      <c r="U136" s="10">
        <f t="shared" si="86"/>
        <v>877.1</v>
      </c>
      <c r="V136" s="10">
        <f t="shared" si="84"/>
        <v>0</v>
      </c>
      <c r="W136" s="69">
        <f t="shared" si="63"/>
        <v>877.1</v>
      </c>
      <c r="X136" s="10">
        <f t="shared" si="87"/>
        <v>10827.4</v>
      </c>
      <c r="Y136" s="10">
        <f t="shared" si="84"/>
        <v>0</v>
      </c>
      <c r="Z136" s="69">
        <f t="shared" si="64"/>
        <v>10827.4</v>
      </c>
      <c r="AA136" s="10">
        <f t="shared" si="84"/>
        <v>0</v>
      </c>
      <c r="AB136" s="20"/>
      <c r="AC136" s="20"/>
    </row>
    <row r="137" spans="1:29" ht="46.8" x14ac:dyDescent="0.3">
      <c r="A137" s="59" t="s">
        <v>124</v>
      </c>
      <c r="B137" s="60" t="s">
        <v>26</v>
      </c>
      <c r="C137" s="59"/>
      <c r="D137" s="59"/>
      <c r="E137" s="61" t="s">
        <v>27</v>
      </c>
      <c r="F137" s="10">
        <f t="shared" si="69"/>
        <v>0</v>
      </c>
      <c r="G137" s="10">
        <f t="shared" si="70"/>
        <v>877.1</v>
      </c>
      <c r="H137" s="10">
        <f t="shared" si="71"/>
        <v>10827.4</v>
      </c>
      <c r="I137" s="10">
        <f t="shared" si="72"/>
        <v>0</v>
      </c>
      <c r="J137" s="10">
        <f t="shared" si="73"/>
        <v>0</v>
      </c>
      <c r="K137" s="10">
        <f t="shared" si="74"/>
        <v>0</v>
      </c>
      <c r="L137" s="10">
        <f t="shared" si="56"/>
        <v>0</v>
      </c>
      <c r="M137" s="10">
        <f t="shared" si="57"/>
        <v>877.1</v>
      </c>
      <c r="N137" s="10">
        <f t="shared" si="58"/>
        <v>10827.4</v>
      </c>
      <c r="O137" s="10">
        <f t="shared" si="80"/>
        <v>0</v>
      </c>
      <c r="P137" s="10">
        <f t="shared" si="81"/>
        <v>0</v>
      </c>
      <c r="Q137" s="10">
        <f t="shared" si="82"/>
        <v>0</v>
      </c>
      <c r="R137" s="10">
        <f t="shared" si="85"/>
        <v>0</v>
      </c>
      <c r="S137" s="10">
        <f t="shared" si="83"/>
        <v>0</v>
      </c>
      <c r="T137" s="69">
        <f t="shared" si="62"/>
        <v>0</v>
      </c>
      <c r="U137" s="10">
        <f t="shared" si="86"/>
        <v>877.1</v>
      </c>
      <c r="V137" s="10">
        <f t="shared" si="84"/>
        <v>0</v>
      </c>
      <c r="W137" s="69">
        <f t="shared" si="63"/>
        <v>877.1</v>
      </c>
      <c r="X137" s="10">
        <f t="shared" si="87"/>
        <v>10827.4</v>
      </c>
      <c r="Y137" s="10">
        <f t="shared" si="84"/>
        <v>0</v>
      </c>
      <c r="Z137" s="69">
        <f t="shared" si="64"/>
        <v>10827.4</v>
      </c>
      <c r="AA137" s="10">
        <f t="shared" si="84"/>
        <v>0</v>
      </c>
      <c r="AB137" s="20"/>
      <c r="AC137" s="20"/>
    </row>
    <row r="138" spans="1:29" ht="46.8" x14ac:dyDescent="0.3">
      <c r="A138" s="59" t="s">
        <v>124</v>
      </c>
      <c r="B138" s="60" t="s">
        <v>26</v>
      </c>
      <c r="C138" s="59" t="s">
        <v>97</v>
      </c>
      <c r="D138" s="59" t="s">
        <v>98</v>
      </c>
      <c r="E138" s="61" t="s">
        <v>99</v>
      </c>
      <c r="F138" s="10">
        <v>0</v>
      </c>
      <c r="G138" s="10">
        <v>877.1</v>
      </c>
      <c r="H138" s="10">
        <v>10827.4</v>
      </c>
      <c r="I138" s="10"/>
      <c r="J138" s="10"/>
      <c r="K138" s="10"/>
      <c r="L138" s="10">
        <f t="shared" si="56"/>
        <v>0</v>
      </c>
      <c r="M138" s="10">
        <f t="shared" si="57"/>
        <v>877.1</v>
      </c>
      <c r="N138" s="10">
        <f t="shared" si="58"/>
        <v>10827.4</v>
      </c>
      <c r="O138" s="10"/>
      <c r="P138" s="10"/>
      <c r="Q138" s="10"/>
      <c r="R138" s="10">
        <f t="shared" si="85"/>
        <v>0</v>
      </c>
      <c r="S138" s="10"/>
      <c r="T138" s="69">
        <f t="shared" si="62"/>
        <v>0</v>
      </c>
      <c r="U138" s="10">
        <f t="shared" si="86"/>
        <v>877.1</v>
      </c>
      <c r="V138" s="10"/>
      <c r="W138" s="69">
        <f t="shared" si="63"/>
        <v>877.1</v>
      </c>
      <c r="X138" s="10">
        <f t="shared" si="87"/>
        <v>10827.4</v>
      </c>
      <c r="Y138" s="10"/>
      <c r="Z138" s="69">
        <f t="shared" si="64"/>
        <v>10827.4</v>
      </c>
      <c r="AA138" s="10"/>
      <c r="AB138" s="20"/>
      <c r="AC138" s="20"/>
    </row>
    <row r="139" spans="1:29" ht="46.8" x14ac:dyDescent="0.3">
      <c r="A139" s="59" t="s">
        <v>126</v>
      </c>
      <c r="B139" s="60"/>
      <c r="C139" s="59"/>
      <c r="D139" s="59"/>
      <c r="E139" s="61" t="s">
        <v>127</v>
      </c>
      <c r="F139" s="10">
        <f t="shared" ref="F139:F147" si="88">F140</f>
        <v>0</v>
      </c>
      <c r="G139" s="10">
        <f t="shared" ref="G139:G147" si="89">G140</f>
        <v>877.1</v>
      </c>
      <c r="H139" s="10">
        <f t="shared" ref="H139:H147" si="90">H140</f>
        <v>10827.4</v>
      </c>
      <c r="I139" s="10">
        <f t="shared" si="72"/>
        <v>0</v>
      </c>
      <c r="J139" s="10">
        <f t="shared" si="73"/>
        <v>0</v>
      </c>
      <c r="K139" s="10">
        <f t="shared" si="74"/>
        <v>0</v>
      </c>
      <c r="L139" s="10">
        <f t="shared" si="56"/>
        <v>0</v>
      </c>
      <c r="M139" s="10">
        <f t="shared" si="57"/>
        <v>877.1</v>
      </c>
      <c r="N139" s="10">
        <f t="shared" si="58"/>
        <v>10827.4</v>
      </c>
      <c r="O139" s="10">
        <f t="shared" si="80"/>
        <v>0</v>
      </c>
      <c r="P139" s="10">
        <f t="shared" si="81"/>
        <v>0</v>
      </c>
      <c r="Q139" s="10">
        <f t="shared" si="82"/>
        <v>0</v>
      </c>
      <c r="R139" s="10">
        <f t="shared" si="85"/>
        <v>0</v>
      </c>
      <c r="S139" s="10">
        <f t="shared" si="83"/>
        <v>0</v>
      </c>
      <c r="T139" s="69">
        <f t="shared" si="62"/>
        <v>0</v>
      </c>
      <c r="U139" s="10">
        <f t="shared" si="86"/>
        <v>877.1</v>
      </c>
      <c r="V139" s="10">
        <f t="shared" si="84"/>
        <v>0</v>
      </c>
      <c r="W139" s="69">
        <f t="shared" si="63"/>
        <v>877.1</v>
      </c>
      <c r="X139" s="10">
        <f t="shared" si="87"/>
        <v>10827.4</v>
      </c>
      <c r="Y139" s="10">
        <f t="shared" si="84"/>
        <v>0</v>
      </c>
      <c r="Z139" s="69">
        <f t="shared" si="64"/>
        <v>10827.4</v>
      </c>
      <c r="AA139" s="10">
        <f t="shared" si="84"/>
        <v>0</v>
      </c>
      <c r="AB139" s="20"/>
      <c r="AC139" s="20"/>
    </row>
    <row r="140" spans="1:29" ht="46.8" x14ac:dyDescent="0.3">
      <c r="A140" s="59" t="s">
        <v>126</v>
      </c>
      <c r="B140" s="60" t="s">
        <v>26</v>
      </c>
      <c r="C140" s="59"/>
      <c r="D140" s="59"/>
      <c r="E140" s="61" t="s">
        <v>27</v>
      </c>
      <c r="F140" s="10">
        <f t="shared" si="88"/>
        <v>0</v>
      </c>
      <c r="G140" s="10">
        <f t="shared" si="89"/>
        <v>877.1</v>
      </c>
      <c r="H140" s="10">
        <f t="shared" si="90"/>
        <v>10827.4</v>
      </c>
      <c r="I140" s="10">
        <f t="shared" si="72"/>
        <v>0</v>
      </c>
      <c r="J140" s="10">
        <f t="shared" si="73"/>
        <v>0</v>
      </c>
      <c r="K140" s="10">
        <f t="shared" si="74"/>
        <v>0</v>
      </c>
      <c r="L140" s="10">
        <f t="shared" si="56"/>
        <v>0</v>
      </c>
      <c r="M140" s="10">
        <f t="shared" si="57"/>
        <v>877.1</v>
      </c>
      <c r="N140" s="10">
        <f t="shared" si="58"/>
        <v>10827.4</v>
      </c>
      <c r="O140" s="10">
        <f t="shared" si="80"/>
        <v>0</v>
      </c>
      <c r="P140" s="10">
        <f t="shared" si="81"/>
        <v>0</v>
      </c>
      <c r="Q140" s="10">
        <f t="shared" si="82"/>
        <v>0</v>
      </c>
      <c r="R140" s="10">
        <f t="shared" si="85"/>
        <v>0</v>
      </c>
      <c r="S140" s="10">
        <f t="shared" si="83"/>
        <v>0</v>
      </c>
      <c r="T140" s="69">
        <f t="shared" si="62"/>
        <v>0</v>
      </c>
      <c r="U140" s="10">
        <f t="shared" si="86"/>
        <v>877.1</v>
      </c>
      <c r="V140" s="10">
        <f t="shared" si="84"/>
        <v>0</v>
      </c>
      <c r="W140" s="69">
        <f t="shared" si="63"/>
        <v>877.1</v>
      </c>
      <c r="X140" s="10">
        <f t="shared" si="87"/>
        <v>10827.4</v>
      </c>
      <c r="Y140" s="10">
        <f t="shared" si="84"/>
        <v>0</v>
      </c>
      <c r="Z140" s="69">
        <f t="shared" si="64"/>
        <v>10827.4</v>
      </c>
      <c r="AA140" s="10">
        <f t="shared" si="84"/>
        <v>0</v>
      </c>
      <c r="AB140" s="20"/>
      <c r="AC140" s="20"/>
    </row>
    <row r="141" spans="1:29" ht="46.8" x14ac:dyDescent="0.3">
      <c r="A141" s="59" t="s">
        <v>126</v>
      </c>
      <c r="B141" s="60" t="s">
        <v>26</v>
      </c>
      <c r="C141" s="59" t="s">
        <v>97</v>
      </c>
      <c r="D141" s="59" t="s">
        <v>98</v>
      </c>
      <c r="E141" s="61" t="s">
        <v>99</v>
      </c>
      <c r="F141" s="10">
        <v>0</v>
      </c>
      <c r="G141" s="10">
        <v>877.1</v>
      </c>
      <c r="H141" s="10">
        <v>10827.4</v>
      </c>
      <c r="I141" s="10"/>
      <c r="J141" s="10"/>
      <c r="K141" s="10"/>
      <c r="L141" s="10">
        <f t="shared" si="56"/>
        <v>0</v>
      </c>
      <c r="M141" s="10">
        <f t="shared" si="57"/>
        <v>877.1</v>
      </c>
      <c r="N141" s="10">
        <f t="shared" si="58"/>
        <v>10827.4</v>
      </c>
      <c r="O141" s="10"/>
      <c r="P141" s="10"/>
      <c r="Q141" s="10"/>
      <c r="R141" s="10">
        <f t="shared" si="85"/>
        <v>0</v>
      </c>
      <c r="S141" s="10"/>
      <c r="T141" s="69">
        <f t="shared" si="62"/>
        <v>0</v>
      </c>
      <c r="U141" s="10">
        <f t="shared" si="86"/>
        <v>877.1</v>
      </c>
      <c r="V141" s="10"/>
      <c r="W141" s="69">
        <f t="shared" si="63"/>
        <v>877.1</v>
      </c>
      <c r="X141" s="10">
        <f t="shared" si="87"/>
        <v>10827.4</v>
      </c>
      <c r="Y141" s="10"/>
      <c r="Z141" s="69">
        <f t="shared" si="64"/>
        <v>10827.4</v>
      </c>
      <c r="AA141" s="10"/>
      <c r="AB141" s="20"/>
      <c r="AC141" s="20"/>
    </row>
    <row r="142" spans="1:29" ht="46.8" x14ac:dyDescent="0.3">
      <c r="A142" s="59" t="s">
        <v>128</v>
      </c>
      <c r="B142" s="60"/>
      <c r="C142" s="59"/>
      <c r="D142" s="59"/>
      <c r="E142" s="61" t="s">
        <v>129</v>
      </c>
      <c r="F142" s="10">
        <f t="shared" si="88"/>
        <v>0</v>
      </c>
      <c r="G142" s="10">
        <f t="shared" si="89"/>
        <v>877.1</v>
      </c>
      <c r="H142" s="10">
        <f t="shared" si="90"/>
        <v>10827.4</v>
      </c>
      <c r="I142" s="10">
        <f t="shared" si="72"/>
        <v>0</v>
      </c>
      <c r="J142" s="10">
        <f t="shared" si="73"/>
        <v>0</v>
      </c>
      <c r="K142" s="10">
        <f t="shared" si="74"/>
        <v>0</v>
      </c>
      <c r="L142" s="10">
        <f t="shared" si="56"/>
        <v>0</v>
      </c>
      <c r="M142" s="10">
        <f t="shared" si="57"/>
        <v>877.1</v>
      </c>
      <c r="N142" s="10">
        <f t="shared" si="58"/>
        <v>10827.4</v>
      </c>
      <c r="O142" s="10">
        <f t="shared" si="80"/>
        <v>0</v>
      </c>
      <c r="P142" s="10">
        <f t="shared" si="81"/>
        <v>0</v>
      </c>
      <c r="Q142" s="10">
        <f t="shared" si="82"/>
        <v>0</v>
      </c>
      <c r="R142" s="10">
        <f t="shared" si="85"/>
        <v>0</v>
      </c>
      <c r="S142" s="10">
        <f t="shared" si="83"/>
        <v>0</v>
      </c>
      <c r="T142" s="69">
        <f t="shared" si="62"/>
        <v>0</v>
      </c>
      <c r="U142" s="10">
        <f t="shared" si="86"/>
        <v>877.1</v>
      </c>
      <c r="V142" s="10">
        <f t="shared" si="84"/>
        <v>0</v>
      </c>
      <c r="W142" s="69">
        <f t="shared" si="63"/>
        <v>877.1</v>
      </c>
      <c r="X142" s="10">
        <f t="shared" si="87"/>
        <v>10827.4</v>
      </c>
      <c r="Y142" s="10">
        <f t="shared" si="84"/>
        <v>0</v>
      </c>
      <c r="Z142" s="69">
        <f t="shared" si="64"/>
        <v>10827.4</v>
      </c>
      <c r="AA142" s="10">
        <f t="shared" si="84"/>
        <v>0</v>
      </c>
      <c r="AB142" s="20"/>
      <c r="AC142" s="20"/>
    </row>
    <row r="143" spans="1:29" ht="46.8" x14ac:dyDescent="0.3">
      <c r="A143" s="59" t="s">
        <v>128</v>
      </c>
      <c r="B143" s="60" t="s">
        <v>26</v>
      </c>
      <c r="C143" s="59"/>
      <c r="D143" s="59"/>
      <c r="E143" s="61" t="s">
        <v>27</v>
      </c>
      <c r="F143" s="10">
        <f t="shared" si="88"/>
        <v>0</v>
      </c>
      <c r="G143" s="10">
        <f t="shared" si="89"/>
        <v>877.1</v>
      </c>
      <c r="H143" s="10">
        <f t="shared" si="90"/>
        <v>10827.4</v>
      </c>
      <c r="I143" s="10">
        <f t="shared" si="72"/>
        <v>0</v>
      </c>
      <c r="J143" s="10">
        <f t="shared" si="73"/>
        <v>0</v>
      </c>
      <c r="K143" s="10">
        <f t="shared" si="74"/>
        <v>0</v>
      </c>
      <c r="L143" s="10">
        <f t="shared" si="56"/>
        <v>0</v>
      </c>
      <c r="M143" s="10">
        <f t="shared" si="57"/>
        <v>877.1</v>
      </c>
      <c r="N143" s="10">
        <f t="shared" si="58"/>
        <v>10827.4</v>
      </c>
      <c r="O143" s="10">
        <f t="shared" si="80"/>
        <v>0</v>
      </c>
      <c r="P143" s="10">
        <f t="shared" si="81"/>
        <v>0</v>
      </c>
      <c r="Q143" s="10">
        <f t="shared" si="82"/>
        <v>0</v>
      </c>
      <c r="R143" s="10">
        <f t="shared" si="85"/>
        <v>0</v>
      </c>
      <c r="S143" s="10">
        <f t="shared" si="83"/>
        <v>0</v>
      </c>
      <c r="T143" s="69">
        <f t="shared" si="62"/>
        <v>0</v>
      </c>
      <c r="U143" s="10">
        <f t="shared" si="86"/>
        <v>877.1</v>
      </c>
      <c r="V143" s="10">
        <f t="shared" si="84"/>
        <v>0</v>
      </c>
      <c r="W143" s="69">
        <f t="shared" si="63"/>
        <v>877.1</v>
      </c>
      <c r="X143" s="10">
        <f t="shared" si="87"/>
        <v>10827.4</v>
      </c>
      <c r="Y143" s="10">
        <f t="shared" si="84"/>
        <v>0</v>
      </c>
      <c r="Z143" s="69">
        <f t="shared" si="64"/>
        <v>10827.4</v>
      </c>
      <c r="AA143" s="10">
        <f t="shared" si="84"/>
        <v>0</v>
      </c>
      <c r="AB143" s="20"/>
      <c r="AC143" s="20"/>
    </row>
    <row r="144" spans="1:29" ht="46.8" x14ac:dyDescent="0.3">
      <c r="A144" s="59" t="s">
        <v>128</v>
      </c>
      <c r="B144" s="60" t="s">
        <v>26</v>
      </c>
      <c r="C144" s="59" t="s">
        <v>97</v>
      </c>
      <c r="D144" s="59" t="s">
        <v>98</v>
      </c>
      <c r="E144" s="61" t="s">
        <v>99</v>
      </c>
      <c r="F144" s="10">
        <v>0</v>
      </c>
      <c r="G144" s="10">
        <v>877.1</v>
      </c>
      <c r="H144" s="10">
        <v>10827.4</v>
      </c>
      <c r="I144" s="10"/>
      <c r="J144" s="10"/>
      <c r="K144" s="10"/>
      <c r="L144" s="10">
        <f t="shared" ref="L144:L207" si="91">F144+I144</f>
        <v>0</v>
      </c>
      <c r="M144" s="10">
        <f t="shared" ref="M144:M207" si="92">G144+J144</f>
        <v>877.1</v>
      </c>
      <c r="N144" s="10">
        <f t="shared" ref="N144:N207" si="93">H144+K144</f>
        <v>10827.4</v>
      </c>
      <c r="O144" s="10"/>
      <c r="P144" s="10"/>
      <c r="Q144" s="10"/>
      <c r="R144" s="10">
        <f t="shared" si="85"/>
        <v>0</v>
      </c>
      <c r="S144" s="10"/>
      <c r="T144" s="69">
        <f t="shared" si="62"/>
        <v>0</v>
      </c>
      <c r="U144" s="10">
        <f t="shared" si="86"/>
        <v>877.1</v>
      </c>
      <c r="V144" s="10"/>
      <c r="W144" s="69">
        <f t="shared" si="63"/>
        <v>877.1</v>
      </c>
      <c r="X144" s="10">
        <f t="shared" si="87"/>
        <v>10827.4</v>
      </c>
      <c r="Y144" s="10"/>
      <c r="Z144" s="69">
        <f t="shared" si="64"/>
        <v>10827.4</v>
      </c>
      <c r="AA144" s="10"/>
      <c r="AB144" s="20"/>
      <c r="AC144" s="20"/>
    </row>
    <row r="145" spans="1:34" ht="46.8" x14ac:dyDescent="0.3">
      <c r="A145" s="59" t="s">
        <v>130</v>
      </c>
      <c r="B145" s="60"/>
      <c r="C145" s="59"/>
      <c r="D145" s="59"/>
      <c r="E145" s="61" t="s">
        <v>131</v>
      </c>
      <c r="F145" s="10">
        <f t="shared" si="88"/>
        <v>35549</v>
      </c>
      <c r="G145" s="10">
        <f t="shared" si="89"/>
        <v>0</v>
      </c>
      <c r="H145" s="10">
        <f t="shared" si="90"/>
        <v>0</v>
      </c>
      <c r="I145" s="10">
        <f t="shared" si="72"/>
        <v>0</v>
      </c>
      <c r="J145" s="10">
        <f t="shared" si="73"/>
        <v>0</v>
      </c>
      <c r="K145" s="10">
        <f t="shared" si="74"/>
        <v>0</v>
      </c>
      <c r="L145" s="10">
        <f t="shared" si="91"/>
        <v>35549</v>
      </c>
      <c r="M145" s="10">
        <f t="shared" si="92"/>
        <v>0</v>
      </c>
      <c r="N145" s="10">
        <f t="shared" si="93"/>
        <v>0</v>
      </c>
      <c r="O145" s="10">
        <f t="shared" si="80"/>
        <v>0</v>
      </c>
      <c r="P145" s="10">
        <f t="shared" si="81"/>
        <v>0</v>
      </c>
      <c r="Q145" s="10">
        <f t="shared" si="82"/>
        <v>0</v>
      </c>
      <c r="R145" s="10">
        <f t="shared" si="85"/>
        <v>35549</v>
      </c>
      <c r="S145" s="10">
        <f t="shared" si="83"/>
        <v>0</v>
      </c>
      <c r="T145" s="69">
        <f t="shared" ref="T145:T208" si="94">R145+S145</f>
        <v>35549</v>
      </c>
      <c r="U145" s="10">
        <f t="shared" si="86"/>
        <v>0</v>
      </c>
      <c r="V145" s="10">
        <f t="shared" si="84"/>
        <v>0</v>
      </c>
      <c r="W145" s="69">
        <f t="shared" ref="W145:W208" si="95">U145+V145</f>
        <v>0</v>
      </c>
      <c r="X145" s="10">
        <f t="shared" si="87"/>
        <v>0</v>
      </c>
      <c r="Y145" s="10">
        <f t="shared" si="84"/>
        <v>0</v>
      </c>
      <c r="Z145" s="69">
        <f t="shared" ref="Z145:Z208" si="96">X145+Y145</f>
        <v>0</v>
      </c>
      <c r="AA145" s="10">
        <f t="shared" si="84"/>
        <v>0</v>
      </c>
      <c r="AB145" s="20"/>
      <c r="AC145" s="20"/>
    </row>
    <row r="146" spans="1:34" ht="46.8" x14ac:dyDescent="0.3">
      <c r="A146" s="59" t="s">
        <v>132</v>
      </c>
      <c r="B146" s="60"/>
      <c r="C146" s="59"/>
      <c r="D146" s="59"/>
      <c r="E146" s="61" t="s">
        <v>133</v>
      </c>
      <c r="F146" s="10">
        <f t="shared" si="88"/>
        <v>35549</v>
      </c>
      <c r="G146" s="10">
        <f t="shared" si="89"/>
        <v>0</v>
      </c>
      <c r="H146" s="10">
        <f t="shared" si="90"/>
        <v>0</v>
      </c>
      <c r="I146" s="10">
        <f t="shared" si="72"/>
        <v>0</v>
      </c>
      <c r="J146" s="10">
        <f t="shared" si="73"/>
        <v>0</v>
      </c>
      <c r="K146" s="10">
        <f t="shared" si="74"/>
        <v>0</v>
      </c>
      <c r="L146" s="10">
        <f t="shared" si="91"/>
        <v>35549</v>
      </c>
      <c r="M146" s="10">
        <f t="shared" si="92"/>
        <v>0</v>
      </c>
      <c r="N146" s="10">
        <f t="shared" si="93"/>
        <v>0</v>
      </c>
      <c r="O146" s="10">
        <f t="shared" si="80"/>
        <v>0</v>
      </c>
      <c r="P146" s="10">
        <f t="shared" si="81"/>
        <v>0</v>
      </c>
      <c r="Q146" s="10">
        <f t="shared" si="82"/>
        <v>0</v>
      </c>
      <c r="R146" s="10">
        <f t="shared" si="85"/>
        <v>35549</v>
      </c>
      <c r="S146" s="10">
        <f t="shared" si="83"/>
        <v>0</v>
      </c>
      <c r="T146" s="69">
        <f t="shared" si="94"/>
        <v>35549</v>
      </c>
      <c r="U146" s="10">
        <f t="shared" si="86"/>
        <v>0</v>
      </c>
      <c r="V146" s="10">
        <f t="shared" si="84"/>
        <v>0</v>
      </c>
      <c r="W146" s="69">
        <f t="shared" si="95"/>
        <v>0</v>
      </c>
      <c r="X146" s="10">
        <f t="shared" si="87"/>
        <v>0</v>
      </c>
      <c r="Y146" s="10">
        <f t="shared" si="84"/>
        <v>0</v>
      </c>
      <c r="Z146" s="69">
        <f t="shared" si="96"/>
        <v>0</v>
      </c>
      <c r="AA146" s="10">
        <f t="shared" si="84"/>
        <v>0</v>
      </c>
      <c r="AB146" s="20"/>
      <c r="AC146" s="20"/>
    </row>
    <row r="147" spans="1:34" ht="46.8" x14ac:dyDescent="0.3">
      <c r="A147" s="59" t="s">
        <v>132</v>
      </c>
      <c r="B147" s="60" t="s">
        <v>26</v>
      </c>
      <c r="C147" s="59"/>
      <c r="D147" s="59"/>
      <c r="E147" s="61" t="s">
        <v>27</v>
      </c>
      <c r="F147" s="10">
        <f t="shared" si="88"/>
        <v>35549</v>
      </c>
      <c r="G147" s="10">
        <f t="shared" si="89"/>
        <v>0</v>
      </c>
      <c r="H147" s="10">
        <f t="shared" si="90"/>
        <v>0</v>
      </c>
      <c r="I147" s="10">
        <f t="shared" si="72"/>
        <v>0</v>
      </c>
      <c r="J147" s="10">
        <f t="shared" si="73"/>
        <v>0</v>
      </c>
      <c r="K147" s="10">
        <f t="shared" si="74"/>
        <v>0</v>
      </c>
      <c r="L147" s="10">
        <f t="shared" si="91"/>
        <v>35549</v>
      </c>
      <c r="M147" s="10">
        <f t="shared" si="92"/>
        <v>0</v>
      </c>
      <c r="N147" s="10">
        <f t="shared" si="93"/>
        <v>0</v>
      </c>
      <c r="O147" s="10">
        <f t="shared" si="80"/>
        <v>0</v>
      </c>
      <c r="P147" s="10">
        <f t="shared" si="81"/>
        <v>0</v>
      </c>
      <c r="Q147" s="10">
        <f t="shared" si="82"/>
        <v>0</v>
      </c>
      <c r="R147" s="10">
        <f t="shared" si="85"/>
        <v>35549</v>
      </c>
      <c r="S147" s="10">
        <f t="shared" si="83"/>
        <v>0</v>
      </c>
      <c r="T147" s="69">
        <f t="shared" si="94"/>
        <v>35549</v>
      </c>
      <c r="U147" s="10">
        <f t="shared" si="86"/>
        <v>0</v>
      </c>
      <c r="V147" s="10">
        <f t="shared" si="84"/>
        <v>0</v>
      </c>
      <c r="W147" s="69">
        <f t="shared" si="95"/>
        <v>0</v>
      </c>
      <c r="X147" s="10">
        <f t="shared" si="87"/>
        <v>0</v>
      </c>
      <c r="Y147" s="10">
        <f t="shared" si="84"/>
        <v>0</v>
      </c>
      <c r="Z147" s="69">
        <f t="shared" si="96"/>
        <v>0</v>
      </c>
      <c r="AA147" s="10">
        <f t="shared" si="84"/>
        <v>0</v>
      </c>
      <c r="AB147" s="20"/>
      <c r="AC147" s="20"/>
    </row>
    <row r="148" spans="1:34" ht="46.8" x14ac:dyDescent="0.3">
      <c r="A148" s="59" t="s">
        <v>132</v>
      </c>
      <c r="B148" s="60" t="s">
        <v>26</v>
      </c>
      <c r="C148" s="59" t="s">
        <v>97</v>
      </c>
      <c r="D148" s="59" t="s">
        <v>98</v>
      </c>
      <c r="E148" s="61" t="s">
        <v>99</v>
      </c>
      <c r="F148" s="10">
        <v>35549</v>
      </c>
      <c r="G148" s="10">
        <v>0</v>
      </c>
      <c r="H148" s="10">
        <v>0</v>
      </c>
      <c r="I148" s="10"/>
      <c r="J148" s="10"/>
      <c r="K148" s="10"/>
      <c r="L148" s="10">
        <f t="shared" si="91"/>
        <v>35549</v>
      </c>
      <c r="M148" s="10">
        <f t="shared" si="92"/>
        <v>0</v>
      </c>
      <c r="N148" s="10">
        <f t="shared" si="93"/>
        <v>0</v>
      </c>
      <c r="O148" s="10"/>
      <c r="P148" s="10"/>
      <c r="Q148" s="10"/>
      <c r="R148" s="10">
        <f t="shared" si="85"/>
        <v>35549</v>
      </c>
      <c r="S148" s="10"/>
      <c r="T148" s="69">
        <f t="shared" si="94"/>
        <v>35549</v>
      </c>
      <c r="U148" s="10">
        <f t="shared" si="86"/>
        <v>0</v>
      </c>
      <c r="V148" s="10"/>
      <c r="W148" s="69">
        <f t="shared" si="95"/>
        <v>0</v>
      </c>
      <c r="X148" s="10">
        <f t="shared" si="87"/>
        <v>0</v>
      </c>
      <c r="Y148" s="10"/>
      <c r="Z148" s="69">
        <f t="shared" si="96"/>
        <v>0</v>
      </c>
      <c r="AA148" s="10"/>
      <c r="AB148" s="20"/>
      <c r="AC148" s="20"/>
    </row>
    <row r="149" spans="1:34" s="74" customFormat="1" x14ac:dyDescent="0.3">
      <c r="A149" s="56" t="s">
        <v>134</v>
      </c>
      <c r="B149" s="57"/>
      <c r="C149" s="56"/>
      <c r="D149" s="56"/>
      <c r="E149" s="58" t="s">
        <v>52</v>
      </c>
      <c r="F149" s="17">
        <f t="shared" ref="F149:K149" si="97">F150+F183+F194</f>
        <v>307494.60000000003</v>
      </c>
      <c r="G149" s="17">
        <f t="shared" si="97"/>
        <v>492247.30000000005</v>
      </c>
      <c r="H149" s="17">
        <f t="shared" si="97"/>
        <v>296668.2</v>
      </c>
      <c r="I149" s="17">
        <f t="shared" si="97"/>
        <v>0</v>
      </c>
      <c r="J149" s="17">
        <f t="shared" si="97"/>
        <v>0</v>
      </c>
      <c r="K149" s="17">
        <f t="shared" si="97"/>
        <v>0</v>
      </c>
      <c r="L149" s="17">
        <f t="shared" si="91"/>
        <v>307494.60000000003</v>
      </c>
      <c r="M149" s="17">
        <f t="shared" si="92"/>
        <v>492247.30000000005</v>
      </c>
      <c r="N149" s="17">
        <f t="shared" si="93"/>
        <v>296668.2</v>
      </c>
      <c r="O149" s="17">
        <f>O150+O183+O194</f>
        <v>42013.159999999996</v>
      </c>
      <c r="P149" s="17">
        <f>P150+P183+P194</f>
        <v>45221.8</v>
      </c>
      <c r="Q149" s="17">
        <f>Q150+Q183+Q194</f>
        <v>45221.8</v>
      </c>
      <c r="R149" s="17">
        <f t="shared" si="85"/>
        <v>349507.76</v>
      </c>
      <c r="S149" s="17">
        <f>S150+S183+S194</f>
        <v>0</v>
      </c>
      <c r="T149" s="68">
        <f t="shared" si="94"/>
        <v>349507.76</v>
      </c>
      <c r="U149" s="17">
        <f t="shared" si="86"/>
        <v>537469.10000000009</v>
      </c>
      <c r="V149" s="17">
        <f>V150+V183+V194</f>
        <v>0</v>
      </c>
      <c r="W149" s="68">
        <f t="shared" si="95"/>
        <v>537469.10000000009</v>
      </c>
      <c r="X149" s="17">
        <f t="shared" si="87"/>
        <v>341890</v>
      </c>
      <c r="Y149" s="17">
        <f>Y150+Y183+Y194</f>
        <v>0</v>
      </c>
      <c r="Z149" s="68">
        <f t="shared" si="96"/>
        <v>341890</v>
      </c>
      <c r="AA149" s="17">
        <f>AA150+AA183+AA194</f>
        <v>0</v>
      </c>
      <c r="AB149" s="18"/>
      <c r="AC149" s="18"/>
      <c r="AD149" s="16"/>
      <c r="AE149" s="16"/>
      <c r="AF149" s="16"/>
      <c r="AG149" s="16"/>
      <c r="AH149" s="16"/>
    </row>
    <row r="150" spans="1:34" ht="109.2" x14ac:dyDescent="0.3">
      <c r="A150" s="59" t="s">
        <v>135</v>
      </c>
      <c r="B150" s="60"/>
      <c r="C150" s="59"/>
      <c r="D150" s="59"/>
      <c r="E150" s="61" t="s">
        <v>136</v>
      </c>
      <c r="F150" s="10">
        <f t="shared" ref="F150:K150" si="98">F151+F161+F164+F169+F172+F177+F180</f>
        <v>272415.10000000003</v>
      </c>
      <c r="G150" s="10">
        <f t="shared" si="98"/>
        <v>456624.80000000005</v>
      </c>
      <c r="H150" s="10">
        <f t="shared" si="98"/>
        <v>261045.69999999998</v>
      </c>
      <c r="I150" s="10">
        <f t="shared" si="98"/>
        <v>0</v>
      </c>
      <c r="J150" s="10">
        <f t="shared" si="98"/>
        <v>0</v>
      </c>
      <c r="K150" s="10">
        <f t="shared" si="98"/>
        <v>0</v>
      </c>
      <c r="L150" s="10">
        <f t="shared" si="91"/>
        <v>272415.10000000003</v>
      </c>
      <c r="M150" s="10">
        <f t="shared" si="92"/>
        <v>456624.80000000005</v>
      </c>
      <c r="N150" s="10">
        <f t="shared" si="93"/>
        <v>261045.69999999998</v>
      </c>
      <c r="O150" s="10">
        <f>O151+O161+O164+O169+O172+O177+O180</f>
        <v>39314.659999999996</v>
      </c>
      <c r="P150" s="10">
        <f>P151+P161+P164+P169+P172+P177+P180</f>
        <v>41923.800000000003</v>
      </c>
      <c r="Q150" s="10">
        <f>Q151+Q161+Q164+Q169+Q172+Q177+Q180</f>
        <v>41923.800000000003</v>
      </c>
      <c r="R150" s="10">
        <f t="shared" si="85"/>
        <v>311729.76</v>
      </c>
      <c r="S150" s="10">
        <f>S151+S161+S164+S169+S172+S177+S180</f>
        <v>0</v>
      </c>
      <c r="T150" s="69">
        <f t="shared" si="94"/>
        <v>311729.76</v>
      </c>
      <c r="U150" s="10">
        <f t="shared" si="86"/>
        <v>498548.60000000003</v>
      </c>
      <c r="V150" s="10">
        <f>V151+V161+V164+V169+V172+V177+V180</f>
        <v>0</v>
      </c>
      <c r="W150" s="69">
        <f t="shared" si="95"/>
        <v>498548.60000000003</v>
      </c>
      <c r="X150" s="10">
        <f t="shared" si="87"/>
        <v>302969.5</v>
      </c>
      <c r="Y150" s="10">
        <f>Y151+Y161+Y164+Y169+Y172+Y177+Y180</f>
        <v>0</v>
      </c>
      <c r="Z150" s="69">
        <f t="shared" si="96"/>
        <v>302969.5</v>
      </c>
      <c r="AA150" s="10">
        <f>AA151+AA161+AA164+AA169+AA172+AA177+AA180</f>
        <v>0</v>
      </c>
      <c r="AB150" s="20"/>
      <c r="AC150" s="20"/>
    </row>
    <row r="151" spans="1:34" ht="46.8" x14ac:dyDescent="0.3">
      <c r="A151" s="59" t="s">
        <v>137</v>
      </c>
      <c r="B151" s="60"/>
      <c r="C151" s="59"/>
      <c r="D151" s="59"/>
      <c r="E151" s="61" t="s">
        <v>138</v>
      </c>
      <c r="F151" s="10">
        <f t="shared" ref="F151:K151" si="99">F152+F155+F158</f>
        <v>224053.40000000002</v>
      </c>
      <c r="G151" s="10">
        <f t="shared" si="99"/>
        <v>229242.80000000002</v>
      </c>
      <c r="H151" s="10">
        <f t="shared" si="99"/>
        <v>229242.8</v>
      </c>
      <c r="I151" s="10">
        <f t="shared" si="99"/>
        <v>0</v>
      </c>
      <c r="J151" s="10">
        <f t="shared" si="99"/>
        <v>0</v>
      </c>
      <c r="K151" s="10">
        <f t="shared" si="99"/>
        <v>0</v>
      </c>
      <c r="L151" s="10">
        <f t="shared" si="91"/>
        <v>224053.40000000002</v>
      </c>
      <c r="M151" s="10">
        <f t="shared" si="92"/>
        <v>229242.80000000002</v>
      </c>
      <c r="N151" s="10">
        <f t="shared" si="93"/>
        <v>229242.8</v>
      </c>
      <c r="O151" s="10">
        <f>O152+O155+O158</f>
        <v>32793.86</v>
      </c>
      <c r="P151" s="10">
        <f>P152+P155+P158</f>
        <v>35594.400000000001</v>
      </c>
      <c r="Q151" s="10">
        <f>Q152+Q155+Q158</f>
        <v>35594.400000000001</v>
      </c>
      <c r="R151" s="10">
        <f t="shared" si="85"/>
        <v>256847.26</v>
      </c>
      <c r="S151" s="10">
        <f>S152+S155+S158</f>
        <v>0</v>
      </c>
      <c r="T151" s="69">
        <f t="shared" si="94"/>
        <v>256847.26</v>
      </c>
      <c r="U151" s="10">
        <f t="shared" si="86"/>
        <v>264837.2</v>
      </c>
      <c r="V151" s="10">
        <f>V152+V155+V158</f>
        <v>0</v>
      </c>
      <c r="W151" s="69">
        <f t="shared" si="95"/>
        <v>264837.2</v>
      </c>
      <c r="X151" s="10">
        <f t="shared" si="87"/>
        <v>264837.2</v>
      </c>
      <c r="Y151" s="10">
        <f>Y152+Y155+Y158</f>
        <v>0</v>
      </c>
      <c r="Z151" s="69">
        <f t="shared" si="96"/>
        <v>264837.2</v>
      </c>
      <c r="AA151" s="10">
        <f>AA152+AA155+AA158</f>
        <v>0</v>
      </c>
      <c r="AB151" s="20"/>
      <c r="AC151" s="20"/>
    </row>
    <row r="152" spans="1:34" ht="93.6" x14ac:dyDescent="0.3">
      <c r="A152" s="59" t="s">
        <v>137</v>
      </c>
      <c r="B152" s="60" t="s">
        <v>139</v>
      </c>
      <c r="C152" s="59"/>
      <c r="D152" s="59"/>
      <c r="E152" s="61" t="s">
        <v>140</v>
      </c>
      <c r="F152" s="10">
        <f t="shared" ref="F152:K152" si="100">F153+F154</f>
        <v>194952.7</v>
      </c>
      <c r="G152" s="10">
        <f t="shared" si="100"/>
        <v>203478.7</v>
      </c>
      <c r="H152" s="10">
        <f t="shared" si="100"/>
        <v>203478.69999999998</v>
      </c>
      <c r="I152" s="10">
        <f t="shared" si="100"/>
        <v>0</v>
      </c>
      <c r="J152" s="10">
        <f t="shared" si="100"/>
        <v>0</v>
      </c>
      <c r="K152" s="10">
        <f t="shared" si="100"/>
        <v>0</v>
      </c>
      <c r="L152" s="10">
        <f t="shared" si="91"/>
        <v>194952.7</v>
      </c>
      <c r="M152" s="10">
        <f t="shared" si="92"/>
        <v>203478.7</v>
      </c>
      <c r="N152" s="10">
        <f t="shared" si="93"/>
        <v>203478.69999999998</v>
      </c>
      <c r="O152" s="10">
        <f>O153+O154</f>
        <v>31154.9</v>
      </c>
      <c r="P152" s="10">
        <f>P153+P154</f>
        <v>35594.400000000001</v>
      </c>
      <c r="Q152" s="10">
        <f>Q153+Q154</f>
        <v>35594.400000000001</v>
      </c>
      <c r="R152" s="10">
        <f t="shared" si="85"/>
        <v>226107.6</v>
      </c>
      <c r="S152" s="10">
        <f>S153+S154</f>
        <v>0</v>
      </c>
      <c r="T152" s="69">
        <f t="shared" si="94"/>
        <v>226107.6</v>
      </c>
      <c r="U152" s="10">
        <f t="shared" si="86"/>
        <v>239073.1</v>
      </c>
      <c r="V152" s="10">
        <f>V153+V154</f>
        <v>0</v>
      </c>
      <c r="W152" s="69">
        <f t="shared" si="95"/>
        <v>239073.1</v>
      </c>
      <c r="X152" s="10">
        <f t="shared" si="87"/>
        <v>239073.09999999998</v>
      </c>
      <c r="Y152" s="10">
        <f>Y153+Y154</f>
        <v>0</v>
      </c>
      <c r="Z152" s="69">
        <f t="shared" si="96"/>
        <v>239073.09999999998</v>
      </c>
      <c r="AA152" s="10">
        <f>AA153+AA154</f>
        <v>0</v>
      </c>
      <c r="AB152" s="20"/>
      <c r="AC152" s="20"/>
    </row>
    <row r="153" spans="1:34" x14ac:dyDescent="0.3">
      <c r="A153" s="59" t="s">
        <v>137</v>
      </c>
      <c r="B153" s="60" t="s">
        <v>139</v>
      </c>
      <c r="C153" s="59" t="s">
        <v>97</v>
      </c>
      <c r="D153" s="59" t="s">
        <v>65</v>
      </c>
      <c r="E153" s="61" t="s">
        <v>141</v>
      </c>
      <c r="F153" s="10">
        <v>60037.7</v>
      </c>
      <c r="G153" s="10">
        <v>61782.8</v>
      </c>
      <c r="H153" s="10">
        <v>61782.799999999996</v>
      </c>
      <c r="I153" s="10"/>
      <c r="J153" s="10"/>
      <c r="K153" s="10"/>
      <c r="L153" s="10">
        <f t="shared" si="91"/>
        <v>60037.7</v>
      </c>
      <c r="M153" s="10">
        <f t="shared" si="92"/>
        <v>61782.8</v>
      </c>
      <c r="N153" s="10">
        <f t="shared" si="93"/>
        <v>61782.799999999996</v>
      </c>
      <c r="O153" s="10">
        <v>9279.7000000000007</v>
      </c>
      <c r="P153" s="10">
        <v>11354.2</v>
      </c>
      <c r="Q153" s="10">
        <v>11354.2</v>
      </c>
      <c r="R153" s="10">
        <f t="shared" si="85"/>
        <v>69317.399999999994</v>
      </c>
      <c r="S153" s="10"/>
      <c r="T153" s="69">
        <f t="shared" si="94"/>
        <v>69317.399999999994</v>
      </c>
      <c r="U153" s="10">
        <f t="shared" si="86"/>
        <v>73137</v>
      </c>
      <c r="V153" s="10"/>
      <c r="W153" s="69">
        <f t="shared" si="95"/>
        <v>73137</v>
      </c>
      <c r="X153" s="10">
        <f t="shared" si="87"/>
        <v>73137</v>
      </c>
      <c r="Y153" s="10"/>
      <c r="Z153" s="69">
        <f t="shared" si="96"/>
        <v>73137</v>
      </c>
      <c r="AA153" s="10"/>
      <c r="AB153" s="20"/>
      <c r="AC153" s="20"/>
    </row>
    <row r="154" spans="1:34" ht="46.8" x14ac:dyDescent="0.3">
      <c r="A154" s="59" t="s">
        <v>137</v>
      </c>
      <c r="B154" s="60" t="s">
        <v>139</v>
      </c>
      <c r="C154" s="59" t="s">
        <v>97</v>
      </c>
      <c r="D154" s="59" t="s">
        <v>98</v>
      </c>
      <c r="E154" s="61" t="s">
        <v>99</v>
      </c>
      <c r="F154" s="10">
        <f>134936.6-21.6</f>
        <v>134915</v>
      </c>
      <c r="G154" s="10">
        <f>141717.5-21.6</f>
        <v>141695.9</v>
      </c>
      <c r="H154" s="10">
        <f>141717.5-21.6</f>
        <v>141695.9</v>
      </c>
      <c r="I154" s="10"/>
      <c r="J154" s="10"/>
      <c r="K154" s="10"/>
      <c r="L154" s="10">
        <f t="shared" si="91"/>
        <v>134915</v>
      </c>
      <c r="M154" s="10">
        <f t="shared" si="92"/>
        <v>141695.9</v>
      </c>
      <c r="N154" s="10">
        <f t="shared" si="93"/>
        <v>141695.9</v>
      </c>
      <c r="O154" s="10">
        <f>8559.5+13315.7</f>
        <v>21875.200000000001</v>
      </c>
      <c r="P154" s="10">
        <f>10591+13649.2</f>
        <v>24240.2</v>
      </c>
      <c r="Q154" s="10">
        <f>10591+13649.2</f>
        <v>24240.2</v>
      </c>
      <c r="R154" s="10">
        <f t="shared" si="85"/>
        <v>156790.20000000001</v>
      </c>
      <c r="S154" s="10"/>
      <c r="T154" s="69">
        <f t="shared" si="94"/>
        <v>156790.20000000001</v>
      </c>
      <c r="U154" s="10">
        <f t="shared" si="86"/>
        <v>165936.1</v>
      </c>
      <c r="V154" s="10"/>
      <c r="W154" s="69">
        <f t="shared" si="95"/>
        <v>165936.1</v>
      </c>
      <c r="X154" s="10">
        <f t="shared" si="87"/>
        <v>165936.1</v>
      </c>
      <c r="Y154" s="10"/>
      <c r="Z154" s="69">
        <f t="shared" si="96"/>
        <v>165936.1</v>
      </c>
      <c r="AA154" s="10"/>
      <c r="AB154" s="20"/>
      <c r="AC154" s="20"/>
    </row>
    <row r="155" spans="1:34" ht="31.2" x14ac:dyDescent="0.3">
      <c r="A155" s="59" t="s">
        <v>137</v>
      </c>
      <c r="B155" s="60" t="s">
        <v>57</v>
      </c>
      <c r="C155" s="59"/>
      <c r="D155" s="59"/>
      <c r="E155" s="61" t="s">
        <v>58</v>
      </c>
      <c r="F155" s="10">
        <f t="shared" ref="F155:K155" si="101">F156+F157</f>
        <v>25803</v>
      </c>
      <c r="G155" s="10">
        <f t="shared" si="101"/>
        <v>22622</v>
      </c>
      <c r="H155" s="10">
        <f t="shared" si="101"/>
        <v>22776.9</v>
      </c>
      <c r="I155" s="10">
        <f t="shared" si="101"/>
        <v>0</v>
      </c>
      <c r="J155" s="10">
        <f t="shared" si="101"/>
        <v>0</v>
      </c>
      <c r="K155" s="10">
        <f t="shared" si="101"/>
        <v>0</v>
      </c>
      <c r="L155" s="10">
        <f t="shared" si="91"/>
        <v>25803</v>
      </c>
      <c r="M155" s="10">
        <f t="shared" si="92"/>
        <v>22622</v>
      </c>
      <c r="N155" s="10">
        <f t="shared" si="93"/>
        <v>22776.9</v>
      </c>
      <c r="O155" s="10">
        <f>O156+O157</f>
        <v>1638.96</v>
      </c>
      <c r="P155" s="10">
        <f>P156+P157</f>
        <v>0</v>
      </c>
      <c r="Q155" s="10">
        <f>Q156+Q157</f>
        <v>0</v>
      </c>
      <c r="R155" s="10">
        <f t="shared" si="85"/>
        <v>27441.96</v>
      </c>
      <c r="S155" s="10">
        <f>S156+S157</f>
        <v>0</v>
      </c>
      <c r="T155" s="69">
        <f t="shared" si="94"/>
        <v>27441.96</v>
      </c>
      <c r="U155" s="10">
        <f t="shared" si="86"/>
        <v>22622</v>
      </c>
      <c r="V155" s="10">
        <f>V156+V157</f>
        <v>0</v>
      </c>
      <c r="W155" s="69">
        <f t="shared" si="95"/>
        <v>22622</v>
      </c>
      <c r="X155" s="10">
        <f t="shared" si="87"/>
        <v>22776.9</v>
      </c>
      <c r="Y155" s="10">
        <f>Y156+Y157</f>
        <v>0</v>
      </c>
      <c r="Z155" s="69">
        <f t="shared" si="96"/>
        <v>22776.9</v>
      </c>
      <c r="AA155" s="10">
        <f>AA156+AA157</f>
        <v>0</v>
      </c>
      <c r="AB155" s="20"/>
      <c r="AC155" s="20"/>
    </row>
    <row r="156" spans="1:34" x14ac:dyDescent="0.3">
      <c r="A156" s="59" t="s">
        <v>137</v>
      </c>
      <c r="B156" s="60" t="s">
        <v>57</v>
      </c>
      <c r="C156" s="59" t="s">
        <v>97</v>
      </c>
      <c r="D156" s="59" t="s">
        <v>65</v>
      </c>
      <c r="E156" s="61" t="s">
        <v>141</v>
      </c>
      <c r="F156" s="10">
        <v>8255</v>
      </c>
      <c r="G156" s="10">
        <v>7153.0999999999995</v>
      </c>
      <c r="H156" s="10">
        <v>7153.0999999999995</v>
      </c>
      <c r="I156" s="10"/>
      <c r="J156" s="10"/>
      <c r="K156" s="10"/>
      <c r="L156" s="10">
        <f t="shared" si="91"/>
        <v>8255</v>
      </c>
      <c r="M156" s="10">
        <f t="shared" si="92"/>
        <v>7153.0999999999995</v>
      </c>
      <c r="N156" s="10">
        <f t="shared" si="93"/>
        <v>7153.0999999999995</v>
      </c>
      <c r="O156" s="10">
        <v>119.76</v>
      </c>
      <c r="P156" s="10"/>
      <c r="Q156" s="10"/>
      <c r="R156" s="10">
        <f t="shared" si="85"/>
        <v>8374.76</v>
      </c>
      <c r="S156" s="10"/>
      <c r="T156" s="69">
        <f t="shared" si="94"/>
        <v>8374.76</v>
      </c>
      <c r="U156" s="10">
        <f t="shared" si="86"/>
        <v>7153.0999999999995</v>
      </c>
      <c r="V156" s="10"/>
      <c r="W156" s="69">
        <f t="shared" si="95"/>
        <v>7153.0999999999995</v>
      </c>
      <c r="X156" s="10">
        <f t="shared" si="87"/>
        <v>7153.0999999999995</v>
      </c>
      <c r="Y156" s="10"/>
      <c r="Z156" s="69">
        <f t="shared" si="96"/>
        <v>7153.0999999999995</v>
      </c>
      <c r="AA156" s="10"/>
      <c r="AB156" s="20"/>
      <c r="AC156" s="20"/>
    </row>
    <row r="157" spans="1:34" ht="46.8" x14ac:dyDescent="0.3">
      <c r="A157" s="59" t="s">
        <v>137</v>
      </c>
      <c r="B157" s="60" t="s">
        <v>57</v>
      </c>
      <c r="C157" s="59" t="s">
        <v>97</v>
      </c>
      <c r="D157" s="59" t="s">
        <v>98</v>
      </c>
      <c r="E157" s="61" t="s">
        <v>99</v>
      </c>
      <c r="F157" s="10">
        <f>17526.4+21.6</f>
        <v>17548</v>
      </c>
      <c r="G157" s="10">
        <f>15447.3+21.6</f>
        <v>15468.9</v>
      </c>
      <c r="H157" s="10">
        <f>15602.2+21.6</f>
        <v>15623.800000000001</v>
      </c>
      <c r="I157" s="10"/>
      <c r="J157" s="10"/>
      <c r="K157" s="10"/>
      <c r="L157" s="10">
        <f t="shared" si="91"/>
        <v>17548</v>
      </c>
      <c r="M157" s="10">
        <f t="shared" si="92"/>
        <v>15468.9</v>
      </c>
      <c r="N157" s="10">
        <f t="shared" si="93"/>
        <v>15623.800000000001</v>
      </c>
      <c r="O157" s="10">
        <v>1519.2</v>
      </c>
      <c r="P157" s="10"/>
      <c r="Q157" s="10"/>
      <c r="R157" s="10">
        <f t="shared" si="85"/>
        <v>19067.2</v>
      </c>
      <c r="S157" s="10"/>
      <c r="T157" s="69">
        <f t="shared" si="94"/>
        <v>19067.2</v>
      </c>
      <c r="U157" s="10">
        <f t="shared" si="86"/>
        <v>15468.9</v>
      </c>
      <c r="V157" s="10"/>
      <c r="W157" s="69">
        <f t="shared" si="95"/>
        <v>15468.9</v>
      </c>
      <c r="X157" s="10">
        <f t="shared" si="87"/>
        <v>15623.800000000001</v>
      </c>
      <c r="Y157" s="10"/>
      <c r="Z157" s="69">
        <f t="shared" si="96"/>
        <v>15623.800000000001</v>
      </c>
      <c r="AA157" s="10"/>
      <c r="AB157" s="20"/>
      <c r="AC157" s="20"/>
    </row>
    <row r="158" spans="1:34" x14ac:dyDescent="0.3">
      <c r="A158" s="59" t="s">
        <v>137</v>
      </c>
      <c r="B158" s="60" t="s">
        <v>43</v>
      </c>
      <c r="C158" s="59"/>
      <c r="D158" s="59"/>
      <c r="E158" s="61" t="s">
        <v>44</v>
      </c>
      <c r="F158" s="10">
        <f t="shared" ref="F158:K158" si="102">F159+F160</f>
        <v>3297.7</v>
      </c>
      <c r="G158" s="10">
        <f t="shared" si="102"/>
        <v>3142.1</v>
      </c>
      <c r="H158" s="10">
        <f t="shared" si="102"/>
        <v>2987.2</v>
      </c>
      <c r="I158" s="10">
        <f t="shared" si="102"/>
        <v>0</v>
      </c>
      <c r="J158" s="10">
        <f t="shared" si="102"/>
        <v>0</v>
      </c>
      <c r="K158" s="10">
        <f t="shared" si="102"/>
        <v>0</v>
      </c>
      <c r="L158" s="10">
        <f t="shared" si="91"/>
        <v>3297.7</v>
      </c>
      <c r="M158" s="10">
        <f t="shared" si="92"/>
        <v>3142.1</v>
      </c>
      <c r="N158" s="10">
        <f t="shared" si="93"/>
        <v>2987.2</v>
      </c>
      <c r="O158" s="10">
        <f>O159+O160</f>
        <v>0</v>
      </c>
      <c r="P158" s="10">
        <f>P159+P160</f>
        <v>0</v>
      </c>
      <c r="Q158" s="10">
        <f>Q159+Q160</f>
        <v>0</v>
      </c>
      <c r="R158" s="10">
        <f t="shared" si="85"/>
        <v>3297.7</v>
      </c>
      <c r="S158" s="10">
        <f>S159+S160</f>
        <v>0</v>
      </c>
      <c r="T158" s="69">
        <f t="shared" si="94"/>
        <v>3297.7</v>
      </c>
      <c r="U158" s="10">
        <f t="shared" si="86"/>
        <v>3142.1</v>
      </c>
      <c r="V158" s="10">
        <f>V159+V160</f>
        <v>0</v>
      </c>
      <c r="W158" s="69">
        <f t="shared" si="95"/>
        <v>3142.1</v>
      </c>
      <c r="X158" s="10">
        <f t="shared" si="87"/>
        <v>2987.2</v>
      </c>
      <c r="Y158" s="10">
        <f>Y159+Y160</f>
        <v>0</v>
      </c>
      <c r="Z158" s="69">
        <f t="shared" si="96"/>
        <v>2987.2</v>
      </c>
      <c r="AA158" s="10">
        <f>AA159+AA160</f>
        <v>0</v>
      </c>
      <c r="AB158" s="20"/>
      <c r="AC158" s="20"/>
    </row>
    <row r="159" spans="1:34" x14ac:dyDescent="0.3">
      <c r="A159" s="59" t="s">
        <v>137</v>
      </c>
      <c r="B159" s="60" t="s">
        <v>43</v>
      </c>
      <c r="C159" s="59" t="s">
        <v>97</v>
      </c>
      <c r="D159" s="59" t="s">
        <v>65</v>
      </c>
      <c r="E159" s="61" t="s">
        <v>141</v>
      </c>
      <c r="F159" s="10">
        <v>33.200000000000003</v>
      </c>
      <c r="G159" s="10">
        <v>33.200000000000003</v>
      </c>
      <c r="H159" s="10">
        <v>33.200000000000003</v>
      </c>
      <c r="I159" s="10"/>
      <c r="J159" s="10"/>
      <c r="K159" s="10"/>
      <c r="L159" s="10">
        <f t="shared" si="91"/>
        <v>33.200000000000003</v>
      </c>
      <c r="M159" s="10">
        <f t="shared" si="92"/>
        <v>33.200000000000003</v>
      </c>
      <c r="N159" s="10">
        <f t="shared" si="93"/>
        <v>33.200000000000003</v>
      </c>
      <c r="O159" s="10"/>
      <c r="P159" s="10"/>
      <c r="Q159" s="10"/>
      <c r="R159" s="10">
        <f t="shared" si="85"/>
        <v>33.200000000000003</v>
      </c>
      <c r="S159" s="10"/>
      <c r="T159" s="69">
        <f t="shared" si="94"/>
        <v>33.200000000000003</v>
      </c>
      <c r="U159" s="10">
        <f t="shared" si="86"/>
        <v>33.200000000000003</v>
      </c>
      <c r="V159" s="10"/>
      <c r="W159" s="69">
        <f t="shared" si="95"/>
        <v>33.200000000000003</v>
      </c>
      <c r="X159" s="10">
        <f t="shared" si="87"/>
        <v>33.200000000000003</v>
      </c>
      <c r="Y159" s="10"/>
      <c r="Z159" s="69">
        <f t="shared" si="96"/>
        <v>33.200000000000003</v>
      </c>
      <c r="AA159" s="10"/>
      <c r="AB159" s="20"/>
      <c r="AC159" s="20"/>
    </row>
    <row r="160" spans="1:34" ht="46.8" x14ac:dyDescent="0.3">
      <c r="A160" s="59" t="s">
        <v>137</v>
      </c>
      <c r="B160" s="60" t="s">
        <v>43</v>
      </c>
      <c r="C160" s="59" t="s">
        <v>97</v>
      </c>
      <c r="D160" s="59" t="s">
        <v>98</v>
      </c>
      <c r="E160" s="61" t="s">
        <v>99</v>
      </c>
      <c r="F160" s="10">
        <v>3264.5</v>
      </c>
      <c r="G160" s="10">
        <v>3108.9</v>
      </c>
      <c r="H160" s="10">
        <v>2954</v>
      </c>
      <c r="I160" s="10"/>
      <c r="J160" s="10"/>
      <c r="K160" s="10"/>
      <c r="L160" s="10">
        <f t="shared" si="91"/>
        <v>3264.5</v>
      </c>
      <c r="M160" s="10">
        <f t="shared" si="92"/>
        <v>3108.9</v>
      </c>
      <c r="N160" s="10">
        <f t="shared" si="93"/>
        <v>2954</v>
      </c>
      <c r="O160" s="10"/>
      <c r="P160" s="10"/>
      <c r="Q160" s="10"/>
      <c r="R160" s="10">
        <f t="shared" si="85"/>
        <v>3264.5</v>
      </c>
      <c r="S160" s="10"/>
      <c r="T160" s="69">
        <f t="shared" si="94"/>
        <v>3264.5</v>
      </c>
      <c r="U160" s="10">
        <f t="shared" si="86"/>
        <v>3108.9</v>
      </c>
      <c r="V160" s="10"/>
      <c r="W160" s="69">
        <f t="shared" si="95"/>
        <v>3108.9</v>
      </c>
      <c r="X160" s="10">
        <f t="shared" si="87"/>
        <v>2954</v>
      </c>
      <c r="Y160" s="10"/>
      <c r="Z160" s="69">
        <f t="shared" si="96"/>
        <v>2954</v>
      </c>
      <c r="AA160" s="10"/>
      <c r="AB160" s="20"/>
      <c r="AC160" s="20"/>
    </row>
    <row r="161" spans="1:29" ht="78" x14ac:dyDescent="0.3">
      <c r="A161" s="59" t="s">
        <v>142</v>
      </c>
      <c r="B161" s="60"/>
      <c r="C161" s="59"/>
      <c r="D161" s="59"/>
      <c r="E161" s="61" t="s">
        <v>143</v>
      </c>
      <c r="F161" s="10">
        <f t="shared" ref="F161:F162" si="103">F162</f>
        <v>14080.3</v>
      </c>
      <c r="G161" s="10">
        <f t="shared" ref="G161:G162" si="104">G162</f>
        <v>195572.5</v>
      </c>
      <c r="H161" s="10">
        <f t="shared" ref="H161:H162" si="105">H162</f>
        <v>0</v>
      </c>
      <c r="I161" s="10">
        <f t="shared" ref="I161:I162" si="106">I162</f>
        <v>0</v>
      </c>
      <c r="J161" s="10">
        <f t="shared" ref="J161:J162" si="107">J162</f>
        <v>0</v>
      </c>
      <c r="K161" s="10">
        <f t="shared" ref="K161:K162" si="108">K162</f>
        <v>0</v>
      </c>
      <c r="L161" s="10">
        <f t="shared" si="91"/>
        <v>14080.3</v>
      </c>
      <c r="M161" s="10">
        <f t="shared" si="92"/>
        <v>195572.5</v>
      </c>
      <c r="N161" s="10">
        <f t="shared" si="93"/>
        <v>0</v>
      </c>
      <c r="O161" s="10">
        <f t="shared" ref="O161:O162" si="109">O162</f>
        <v>0</v>
      </c>
      <c r="P161" s="10">
        <f t="shared" ref="P161:P162" si="110">P162</f>
        <v>0</v>
      </c>
      <c r="Q161" s="10">
        <f t="shared" ref="Q161:Q162" si="111">Q162</f>
        <v>0</v>
      </c>
      <c r="R161" s="10">
        <f t="shared" si="85"/>
        <v>14080.3</v>
      </c>
      <c r="S161" s="10">
        <f t="shared" ref="S161:S162" si="112">S162</f>
        <v>0</v>
      </c>
      <c r="T161" s="69">
        <f t="shared" si="94"/>
        <v>14080.3</v>
      </c>
      <c r="U161" s="10">
        <f t="shared" si="86"/>
        <v>195572.5</v>
      </c>
      <c r="V161" s="10">
        <f t="shared" ref="V161:AA162" si="113">V162</f>
        <v>0</v>
      </c>
      <c r="W161" s="69">
        <f t="shared" si="95"/>
        <v>195572.5</v>
      </c>
      <c r="X161" s="10">
        <f t="shared" si="87"/>
        <v>0</v>
      </c>
      <c r="Y161" s="10">
        <f t="shared" si="113"/>
        <v>0</v>
      </c>
      <c r="Z161" s="69">
        <f t="shared" si="96"/>
        <v>0</v>
      </c>
      <c r="AA161" s="10">
        <f t="shared" si="113"/>
        <v>0</v>
      </c>
      <c r="AB161" s="20"/>
      <c r="AC161" s="20"/>
    </row>
    <row r="162" spans="1:29" ht="31.2" x14ac:dyDescent="0.3">
      <c r="A162" s="59" t="s">
        <v>142</v>
      </c>
      <c r="B162" s="60" t="s">
        <v>57</v>
      </c>
      <c r="C162" s="59"/>
      <c r="D162" s="59"/>
      <c r="E162" s="61" t="s">
        <v>58</v>
      </c>
      <c r="F162" s="10">
        <f t="shared" si="103"/>
        <v>14080.3</v>
      </c>
      <c r="G162" s="10">
        <f t="shared" si="104"/>
        <v>195572.5</v>
      </c>
      <c r="H162" s="10">
        <f t="shared" si="105"/>
        <v>0</v>
      </c>
      <c r="I162" s="10">
        <f t="shared" si="106"/>
        <v>0</v>
      </c>
      <c r="J162" s="10">
        <f t="shared" si="107"/>
        <v>0</v>
      </c>
      <c r="K162" s="10">
        <f t="shared" si="108"/>
        <v>0</v>
      </c>
      <c r="L162" s="10">
        <f t="shared" si="91"/>
        <v>14080.3</v>
      </c>
      <c r="M162" s="10">
        <f t="shared" si="92"/>
        <v>195572.5</v>
      </c>
      <c r="N162" s="10">
        <f t="shared" si="93"/>
        <v>0</v>
      </c>
      <c r="O162" s="10">
        <f t="shared" si="109"/>
        <v>0</v>
      </c>
      <c r="P162" s="10">
        <f t="shared" si="110"/>
        <v>0</v>
      </c>
      <c r="Q162" s="10">
        <f t="shared" si="111"/>
        <v>0</v>
      </c>
      <c r="R162" s="10">
        <f t="shared" si="85"/>
        <v>14080.3</v>
      </c>
      <c r="S162" s="10">
        <f t="shared" si="112"/>
        <v>0</v>
      </c>
      <c r="T162" s="69">
        <f t="shared" si="94"/>
        <v>14080.3</v>
      </c>
      <c r="U162" s="10">
        <f t="shared" si="86"/>
        <v>195572.5</v>
      </c>
      <c r="V162" s="10">
        <f t="shared" si="113"/>
        <v>0</v>
      </c>
      <c r="W162" s="69">
        <f t="shared" si="95"/>
        <v>195572.5</v>
      </c>
      <c r="X162" s="10">
        <f t="shared" si="87"/>
        <v>0</v>
      </c>
      <c r="Y162" s="10">
        <f t="shared" si="113"/>
        <v>0</v>
      </c>
      <c r="Z162" s="69">
        <f t="shared" si="96"/>
        <v>0</v>
      </c>
      <c r="AA162" s="10">
        <f t="shared" si="113"/>
        <v>0</v>
      </c>
      <c r="AB162" s="20"/>
      <c r="AC162" s="20"/>
    </row>
    <row r="163" spans="1:29" ht="46.8" x14ac:dyDescent="0.3">
      <c r="A163" s="59" t="s">
        <v>142</v>
      </c>
      <c r="B163" s="60" t="s">
        <v>57</v>
      </c>
      <c r="C163" s="59" t="s">
        <v>97</v>
      </c>
      <c r="D163" s="59" t="s">
        <v>98</v>
      </c>
      <c r="E163" s="61" t="s">
        <v>99</v>
      </c>
      <c r="F163" s="10">
        <v>14080.3</v>
      </c>
      <c r="G163" s="10">
        <v>195572.5</v>
      </c>
      <c r="H163" s="10">
        <v>0</v>
      </c>
      <c r="I163" s="10"/>
      <c r="J163" s="10"/>
      <c r="K163" s="10"/>
      <c r="L163" s="10">
        <f t="shared" si="91"/>
        <v>14080.3</v>
      </c>
      <c r="M163" s="10">
        <f t="shared" si="92"/>
        <v>195572.5</v>
      </c>
      <c r="N163" s="10">
        <f t="shared" si="93"/>
        <v>0</v>
      </c>
      <c r="O163" s="10"/>
      <c r="P163" s="10"/>
      <c r="Q163" s="10"/>
      <c r="R163" s="10">
        <f t="shared" si="85"/>
        <v>14080.3</v>
      </c>
      <c r="S163" s="10"/>
      <c r="T163" s="69">
        <f t="shared" si="94"/>
        <v>14080.3</v>
      </c>
      <c r="U163" s="10">
        <f t="shared" si="86"/>
        <v>195572.5</v>
      </c>
      <c r="V163" s="10"/>
      <c r="W163" s="69">
        <f t="shared" si="95"/>
        <v>195572.5</v>
      </c>
      <c r="X163" s="10">
        <f t="shared" si="87"/>
        <v>0</v>
      </c>
      <c r="Y163" s="10"/>
      <c r="Z163" s="69">
        <f t="shared" si="96"/>
        <v>0</v>
      </c>
      <c r="AA163" s="10"/>
      <c r="AB163" s="20"/>
      <c r="AC163" s="20"/>
    </row>
    <row r="164" spans="1:29" ht="46.8" x14ac:dyDescent="0.3">
      <c r="A164" s="59" t="s">
        <v>144</v>
      </c>
      <c r="B164" s="60"/>
      <c r="C164" s="59"/>
      <c r="D164" s="59"/>
      <c r="E164" s="61" t="s">
        <v>145</v>
      </c>
      <c r="F164" s="10">
        <f t="shared" ref="F164:K164" si="114">F165+F167</f>
        <v>11838</v>
      </c>
      <c r="G164" s="10">
        <f t="shared" si="114"/>
        <v>12017.7</v>
      </c>
      <c r="H164" s="10">
        <f t="shared" si="114"/>
        <v>12017.7</v>
      </c>
      <c r="I164" s="10">
        <f t="shared" si="114"/>
        <v>0</v>
      </c>
      <c r="J164" s="10">
        <f t="shared" si="114"/>
        <v>0</v>
      </c>
      <c r="K164" s="10">
        <f t="shared" si="114"/>
        <v>0</v>
      </c>
      <c r="L164" s="10">
        <f t="shared" si="91"/>
        <v>11838</v>
      </c>
      <c r="M164" s="10">
        <f t="shared" si="92"/>
        <v>12017.7</v>
      </c>
      <c r="N164" s="10">
        <f t="shared" si="93"/>
        <v>12017.7</v>
      </c>
      <c r="O164" s="10">
        <f>O165+O167</f>
        <v>6514.1</v>
      </c>
      <c r="P164" s="10">
        <f>P165+P167</f>
        <v>6329.4</v>
      </c>
      <c r="Q164" s="10">
        <f>Q165+Q167</f>
        <v>6329.4</v>
      </c>
      <c r="R164" s="10">
        <f t="shared" si="85"/>
        <v>18352.099999999999</v>
      </c>
      <c r="S164" s="10">
        <f>S165+S167</f>
        <v>0</v>
      </c>
      <c r="T164" s="69">
        <f t="shared" si="94"/>
        <v>18352.099999999999</v>
      </c>
      <c r="U164" s="10">
        <f t="shared" si="86"/>
        <v>18347.099999999999</v>
      </c>
      <c r="V164" s="10">
        <f>V165+V167</f>
        <v>0</v>
      </c>
      <c r="W164" s="69">
        <f t="shared" si="95"/>
        <v>18347.099999999999</v>
      </c>
      <c r="X164" s="10">
        <f t="shared" si="87"/>
        <v>18347.099999999999</v>
      </c>
      <c r="Y164" s="10">
        <f>Y165+Y167</f>
        <v>0</v>
      </c>
      <c r="Z164" s="69">
        <f t="shared" si="96"/>
        <v>18347.099999999999</v>
      </c>
      <c r="AA164" s="10">
        <f>AA165+AA167</f>
        <v>0</v>
      </c>
      <c r="AB164" s="20"/>
      <c r="AC164" s="20"/>
    </row>
    <row r="165" spans="1:29" ht="93.6" x14ac:dyDescent="0.3">
      <c r="A165" s="59" t="s">
        <v>144</v>
      </c>
      <c r="B165" s="60" t="s">
        <v>139</v>
      </c>
      <c r="C165" s="59"/>
      <c r="D165" s="59"/>
      <c r="E165" s="61" t="s">
        <v>140</v>
      </c>
      <c r="F165" s="10">
        <f t="shared" ref="F165:K165" si="115">F166</f>
        <v>10723.3</v>
      </c>
      <c r="G165" s="10">
        <f t="shared" si="115"/>
        <v>10903</v>
      </c>
      <c r="H165" s="10">
        <f t="shared" si="115"/>
        <v>10903</v>
      </c>
      <c r="I165" s="10">
        <f t="shared" si="115"/>
        <v>0</v>
      </c>
      <c r="J165" s="10">
        <f t="shared" si="115"/>
        <v>0</v>
      </c>
      <c r="K165" s="10">
        <f t="shared" si="115"/>
        <v>0</v>
      </c>
      <c r="L165" s="10">
        <f t="shared" si="91"/>
        <v>10723.3</v>
      </c>
      <c r="M165" s="10">
        <f t="shared" si="92"/>
        <v>10903</v>
      </c>
      <c r="N165" s="10">
        <f t="shared" si="93"/>
        <v>10903</v>
      </c>
      <c r="O165" s="10">
        <f>O166</f>
        <v>6514.1</v>
      </c>
      <c r="P165" s="10">
        <f>P166</f>
        <v>6329.4</v>
      </c>
      <c r="Q165" s="10">
        <f>Q166</f>
        <v>6329.4</v>
      </c>
      <c r="R165" s="10">
        <f t="shared" si="85"/>
        <v>17237.400000000001</v>
      </c>
      <c r="S165" s="10">
        <f>S166</f>
        <v>0</v>
      </c>
      <c r="T165" s="69">
        <f t="shared" si="94"/>
        <v>17237.400000000001</v>
      </c>
      <c r="U165" s="10">
        <f t="shared" si="86"/>
        <v>17232.400000000001</v>
      </c>
      <c r="V165" s="10">
        <f>V166</f>
        <v>0</v>
      </c>
      <c r="W165" s="69">
        <f t="shared" si="95"/>
        <v>17232.400000000001</v>
      </c>
      <c r="X165" s="10">
        <f t="shared" si="87"/>
        <v>17232.400000000001</v>
      </c>
      <c r="Y165" s="10">
        <f>Y166</f>
        <v>0</v>
      </c>
      <c r="Z165" s="69">
        <f t="shared" si="96"/>
        <v>17232.400000000001</v>
      </c>
      <c r="AA165" s="10">
        <f>AA166</f>
        <v>0</v>
      </c>
      <c r="AB165" s="20"/>
      <c r="AC165" s="20"/>
    </row>
    <row r="166" spans="1:29" ht="46.8" x14ac:dyDescent="0.3">
      <c r="A166" s="59" t="s">
        <v>144</v>
      </c>
      <c r="B166" s="60" t="s">
        <v>139</v>
      </c>
      <c r="C166" s="59" t="s">
        <v>97</v>
      </c>
      <c r="D166" s="59" t="s">
        <v>98</v>
      </c>
      <c r="E166" s="61" t="s">
        <v>99</v>
      </c>
      <c r="F166" s="10">
        <v>10723.3</v>
      </c>
      <c r="G166" s="10">
        <v>10903</v>
      </c>
      <c r="H166" s="10">
        <v>10903</v>
      </c>
      <c r="I166" s="10"/>
      <c r="J166" s="10"/>
      <c r="K166" s="10"/>
      <c r="L166" s="10">
        <f t="shared" si="91"/>
        <v>10723.3</v>
      </c>
      <c r="M166" s="10">
        <f t="shared" si="92"/>
        <v>10903</v>
      </c>
      <c r="N166" s="10">
        <f t="shared" si="93"/>
        <v>10903</v>
      </c>
      <c r="O166" s="10">
        <v>6514.1</v>
      </c>
      <c r="P166" s="10">
        <v>6329.4</v>
      </c>
      <c r="Q166" s="10">
        <v>6329.4</v>
      </c>
      <c r="R166" s="10">
        <f t="shared" si="85"/>
        <v>17237.400000000001</v>
      </c>
      <c r="S166" s="10"/>
      <c r="T166" s="69">
        <f t="shared" si="94"/>
        <v>17237.400000000001</v>
      </c>
      <c r="U166" s="10">
        <f t="shared" si="86"/>
        <v>17232.400000000001</v>
      </c>
      <c r="V166" s="10"/>
      <c r="W166" s="69">
        <f t="shared" si="95"/>
        <v>17232.400000000001</v>
      </c>
      <c r="X166" s="10">
        <f t="shared" si="87"/>
        <v>17232.400000000001</v>
      </c>
      <c r="Y166" s="10"/>
      <c r="Z166" s="69">
        <f t="shared" si="96"/>
        <v>17232.400000000001</v>
      </c>
      <c r="AA166" s="10"/>
      <c r="AB166" s="20"/>
      <c r="AC166" s="20"/>
    </row>
    <row r="167" spans="1:29" ht="31.2" x14ac:dyDescent="0.3">
      <c r="A167" s="59" t="s">
        <v>144</v>
      </c>
      <c r="B167" s="60" t="s">
        <v>57</v>
      </c>
      <c r="C167" s="59"/>
      <c r="D167" s="59"/>
      <c r="E167" s="61" t="s">
        <v>58</v>
      </c>
      <c r="F167" s="10">
        <f t="shared" ref="F167:K167" si="116">F168</f>
        <v>1114.7</v>
      </c>
      <c r="G167" s="10">
        <f t="shared" si="116"/>
        <v>1114.7</v>
      </c>
      <c r="H167" s="10">
        <f t="shared" si="116"/>
        <v>1114.7</v>
      </c>
      <c r="I167" s="10">
        <f t="shared" si="116"/>
        <v>0</v>
      </c>
      <c r="J167" s="10">
        <f t="shared" si="116"/>
        <v>0</v>
      </c>
      <c r="K167" s="10">
        <f t="shared" si="116"/>
        <v>0</v>
      </c>
      <c r="L167" s="10">
        <f t="shared" si="91"/>
        <v>1114.7</v>
      </c>
      <c r="M167" s="10">
        <f t="shared" si="92"/>
        <v>1114.7</v>
      </c>
      <c r="N167" s="10">
        <f t="shared" si="93"/>
        <v>1114.7</v>
      </c>
      <c r="O167" s="10">
        <f>O168</f>
        <v>0</v>
      </c>
      <c r="P167" s="10">
        <f>P168</f>
        <v>0</v>
      </c>
      <c r="Q167" s="10">
        <f>Q168</f>
        <v>0</v>
      </c>
      <c r="R167" s="10">
        <f t="shared" si="85"/>
        <v>1114.7</v>
      </c>
      <c r="S167" s="10">
        <f>S168</f>
        <v>0</v>
      </c>
      <c r="T167" s="69">
        <f t="shared" si="94"/>
        <v>1114.7</v>
      </c>
      <c r="U167" s="10">
        <f t="shared" si="86"/>
        <v>1114.7</v>
      </c>
      <c r="V167" s="10">
        <f>V168</f>
        <v>0</v>
      </c>
      <c r="W167" s="69">
        <f t="shared" si="95"/>
        <v>1114.7</v>
      </c>
      <c r="X167" s="10">
        <f t="shared" si="87"/>
        <v>1114.7</v>
      </c>
      <c r="Y167" s="10">
        <f>Y168</f>
        <v>0</v>
      </c>
      <c r="Z167" s="69">
        <f t="shared" si="96"/>
        <v>1114.7</v>
      </c>
      <c r="AA167" s="10">
        <f>AA168</f>
        <v>0</v>
      </c>
      <c r="AB167" s="20"/>
      <c r="AC167" s="20"/>
    </row>
    <row r="168" spans="1:29" ht="46.8" x14ac:dyDescent="0.3">
      <c r="A168" s="59" t="s">
        <v>144</v>
      </c>
      <c r="B168" s="60" t="s">
        <v>57</v>
      </c>
      <c r="C168" s="59" t="s">
        <v>97</v>
      </c>
      <c r="D168" s="59" t="s">
        <v>98</v>
      </c>
      <c r="E168" s="61" t="s">
        <v>99</v>
      </c>
      <c r="F168" s="10">
        <v>1114.7</v>
      </c>
      <c r="G168" s="10">
        <v>1114.7</v>
      </c>
      <c r="H168" s="10">
        <v>1114.7</v>
      </c>
      <c r="I168" s="10"/>
      <c r="J168" s="10"/>
      <c r="K168" s="10"/>
      <c r="L168" s="10">
        <f t="shared" si="91"/>
        <v>1114.7</v>
      </c>
      <c r="M168" s="10">
        <f t="shared" si="92"/>
        <v>1114.7</v>
      </c>
      <c r="N168" s="10">
        <f t="shared" si="93"/>
        <v>1114.7</v>
      </c>
      <c r="O168" s="10"/>
      <c r="P168" s="10"/>
      <c r="Q168" s="10"/>
      <c r="R168" s="10">
        <f t="shared" si="85"/>
        <v>1114.7</v>
      </c>
      <c r="S168" s="10"/>
      <c r="T168" s="69">
        <f t="shared" si="94"/>
        <v>1114.7</v>
      </c>
      <c r="U168" s="10">
        <f t="shared" si="86"/>
        <v>1114.7</v>
      </c>
      <c r="V168" s="10"/>
      <c r="W168" s="69">
        <f t="shared" si="95"/>
        <v>1114.7</v>
      </c>
      <c r="X168" s="10">
        <f t="shared" si="87"/>
        <v>1114.7</v>
      </c>
      <c r="Y168" s="10"/>
      <c r="Z168" s="69">
        <f t="shared" si="96"/>
        <v>1114.7</v>
      </c>
      <c r="AA168" s="10"/>
      <c r="AB168" s="20"/>
      <c r="AC168" s="20"/>
    </row>
    <row r="169" spans="1:29" ht="62.4" x14ac:dyDescent="0.3">
      <c r="A169" s="59" t="s">
        <v>146</v>
      </c>
      <c r="B169" s="60"/>
      <c r="C169" s="59"/>
      <c r="D169" s="59"/>
      <c r="E169" s="61" t="s">
        <v>147</v>
      </c>
      <c r="F169" s="10">
        <f t="shared" ref="F169:F170" si="117">F170</f>
        <v>5654.6</v>
      </c>
      <c r="G169" s="10">
        <f t="shared" ref="G169:G170" si="118">G170</f>
        <v>3061.3</v>
      </c>
      <c r="H169" s="10">
        <f t="shared" ref="H169:H170" si="119">H170</f>
        <v>3061.3</v>
      </c>
      <c r="I169" s="10">
        <f t="shared" ref="I169:I170" si="120">I170</f>
        <v>0</v>
      </c>
      <c r="J169" s="10">
        <f t="shared" ref="J169:J170" si="121">J170</f>
        <v>0</v>
      </c>
      <c r="K169" s="10">
        <f t="shared" ref="K169:K170" si="122">K170</f>
        <v>0</v>
      </c>
      <c r="L169" s="10">
        <f t="shared" si="91"/>
        <v>5654.6</v>
      </c>
      <c r="M169" s="10">
        <f t="shared" si="92"/>
        <v>3061.3</v>
      </c>
      <c r="N169" s="10">
        <f t="shared" si="93"/>
        <v>3061.3</v>
      </c>
      <c r="O169" s="10">
        <f t="shared" ref="O169:O170" si="123">O170</f>
        <v>0</v>
      </c>
      <c r="P169" s="10">
        <f t="shared" ref="P169:P170" si="124">P170</f>
        <v>0</v>
      </c>
      <c r="Q169" s="10">
        <f t="shared" ref="Q169:Q170" si="125">Q170</f>
        <v>0</v>
      </c>
      <c r="R169" s="10">
        <f t="shared" si="85"/>
        <v>5654.6</v>
      </c>
      <c r="S169" s="10">
        <f t="shared" ref="S169:S170" si="126">S170</f>
        <v>0</v>
      </c>
      <c r="T169" s="69">
        <f t="shared" si="94"/>
        <v>5654.6</v>
      </c>
      <c r="U169" s="10">
        <f t="shared" si="86"/>
        <v>3061.3</v>
      </c>
      <c r="V169" s="10">
        <f t="shared" ref="V169:AA170" si="127">V170</f>
        <v>0</v>
      </c>
      <c r="W169" s="69">
        <f t="shared" si="95"/>
        <v>3061.3</v>
      </c>
      <c r="X169" s="10">
        <f t="shared" si="87"/>
        <v>3061.3</v>
      </c>
      <c r="Y169" s="10">
        <f t="shared" si="127"/>
        <v>0</v>
      </c>
      <c r="Z169" s="69">
        <f t="shared" si="96"/>
        <v>3061.3</v>
      </c>
      <c r="AA169" s="10">
        <f t="shared" si="127"/>
        <v>0</v>
      </c>
      <c r="AB169" s="20"/>
      <c r="AC169" s="20"/>
    </row>
    <row r="170" spans="1:29" ht="31.2" x14ac:dyDescent="0.3">
      <c r="A170" s="59" t="s">
        <v>146</v>
      </c>
      <c r="B170" s="60" t="s">
        <v>57</v>
      </c>
      <c r="C170" s="59"/>
      <c r="D170" s="59"/>
      <c r="E170" s="61" t="s">
        <v>58</v>
      </c>
      <c r="F170" s="10">
        <f t="shared" si="117"/>
        <v>5654.6</v>
      </c>
      <c r="G170" s="10">
        <f t="shared" si="118"/>
        <v>3061.3</v>
      </c>
      <c r="H170" s="10">
        <f t="shared" si="119"/>
        <v>3061.3</v>
      </c>
      <c r="I170" s="10">
        <f t="shared" si="120"/>
        <v>0</v>
      </c>
      <c r="J170" s="10">
        <f t="shared" si="121"/>
        <v>0</v>
      </c>
      <c r="K170" s="10">
        <f t="shared" si="122"/>
        <v>0</v>
      </c>
      <c r="L170" s="10">
        <f t="shared" si="91"/>
        <v>5654.6</v>
      </c>
      <c r="M170" s="10">
        <f t="shared" si="92"/>
        <v>3061.3</v>
      </c>
      <c r="N170" s="10">
        <f t="shared" si="93"/>
        <v>3061.3</v>
      </c>
      <c r="O170" s="10">
        <f t="shared" si="123"/>
        <v>0</v>
      </c>
      <c r="P170" s="10">
        <f t="shared" si="124"/>
        <v>0</v>
      </c>
      <c r="Q170" s="10">
        <f t="shared" si="125"/>
        <v>0</v>
      </c>
      <c r="R170" s="10">
        <f t="shared" si="85"/>
        <v>5654.6</v>
      </c>
      <c r="S170" s="10">
        <f t="shared" si="126"/>
        <v>0</v>
      </c>
      <c r="T170" s="69">
        <f t="shared" si="94"/>
        <v>5654.6</v>
      </c>
      <c r="U170" s="10">
        <f t="shared" si="86"/>
        <v>3061.3</v>
      </c>
      <c r="V170" s="10">
        <f t="shared" si="127"/>
        <v>0</v>
      </c>
      <c r="W170" s="69">
        <f t="shared" si="95"/>
        <v>3061.3</v>
      </c>
      <c r="X170" s="10">
        <f t="shared" si="87"/>
        <v>3061.3</v>
      </c>
      <c r="Y170" s="10">
        <f t="shared" si="127"/>
        <v>0</v>
      </c>
      <c r="Z170" s="69">
        <f t="shared" si="96"/>
        <v>3061.3</v>
      </c>
      <c r="AA170" s="10">
        <f t="shared" si="127"/>
        <v>0</v>
      </c>
      <c r="AB170" s="20"/>
      <c r="AC170" s="20"/>
    </row>
    <row r="171" spans="1:29" x14ac:dyDescent="0.3">
      <c r="A171" s="59" t="s">
        <v>146</v>
      </c>
      <c r="B171" s="60" t="s">
        <v>57</v>
      </c>
      <c r="C171" s="59" t="s">
        <v>97</v>
      </c>
      <c r="D171" s="59" t="s">
        <v>65</v>
      </c>
      <c r="E171" s="61" t="s">
        <v>141</v>
      </c>
      <c r="F171" s="10">
        <v>5654.6</v>
      </c>
      <c r="G171" s="10">
        <v>3061.3</v>
      </c>
      <c r="H171" s="10">
        <v>3061.3</v>
      </c>
      <c r="I171" s="10"/>
      <c r="J171" s="10"/>
      <c r="K171" s="10"/>
      <c r="L171" s="10">
        <f t="shared" si="91"/>
        <v>5654.6</v>
      </c>
      <c r="M171" s="10">
        <f t="shared" si="92"/>
        <v>3061.3</v>
      </c>
      <c r="N171" s="10">
        <f t="shared" si="93"/>
        <v>3061.3</v>
      </c>
      <c r="O171" s="10"/>
      <c r="P171" s="10"/>
      <c r="Q171" s="10"/>
      <c r="R171" s="10">
        <f t="shared" ref="R171:R234" si="128">L171+O171</f>
        <v>5654.6</v>
      </c>
      <c r="S171" s="10"/>
      <c r="T171" s="69">
        <f t="shared" si="94"/>
        <v>5654.6</v>
      </c>
      <c r="U171" s="10">
        <f t="shared" ref="U171:U234" si="129">M171+P171</f>
        <v>3061.3</v>
      </c>
      <c r="V171" s="10"/>
      <c r="W171" s="69">
        <f t="shared" si="95"/>
        <v>3061.3</v>
      </c>
      <c r="X171" s="10">
        <f t="shared" ref="X171:X234" si="130">N171+Q171</f>
        <v>3061.3</v>
      </c>
      <c r="Y171" s="10"/>
      <c r="Z171" s="69">
        <f t="shared" si="96"/>
        <v>3061.3</v>
      </c>
      <c r="AA171" s="10"/>
      <c r="AB171" s="20"/>
      <c r="AC171" s="20"/>
    </row>
    <row r="172" spans="1:29" ht="46.8" x14ac:dyDescent="0.3">
      <c r="A172" s="59" t="s">
        <v>148</v>
      </c>
      <c r="B172" s="60"/>
      <c r="C172" s="59"/>
      <c r="D172" s="59"/>
      <c r="E172" s="61" t="s">
        <v>149</v>
      </c>
      <c r="F172" s="10">
        <f t="shared" ref="F172:K172" si="131">F173+F175</f>
        <v>10795.300000000001</v>
      </c>
      <c r="G172" s="10">
        <f t="shared" si="131"/>
        <v>10737</v>
      </c>
      <c r="H172" s="10">
        <f t="shared" si="131"/>
        <v>10730.400000000001</v>
      </c>
      <c r="I172" s="10">
        <f t="shared" si="131"/>
        <v>0</v>
      </c>
      <c r="J172" s="10">
        <f t="shared" si="131"/>
        <v>0</v>
      </c>
      <c r="K172" s="10">
        <f t="shared" si="131"/>
        <v>0</v>
      </c>
      <c r="L172" s="10">
        <f t="shared" si="91"/>
        <v>10795.300000000001</v>
      </c>
      <c r="M172" s="10">
        <f t="shared" si="92"/>
        <v>10737</v>
      </c>
      <c r="N172" s="10">
        <f t="shared" si="93"/>
        <v>10730.400000000001</v>
      </c>
      <c r="O172" s="10">
        <f>O173+O175</f>
        <v>6.7</v>
      </c>
      <c r="P172" s="10">
        <f>P173+P175</f>
        <v>0</v>
      </c>
      <c r="Q172" s="10">
        <f>Q173+Q175</f>
        <v>0</v>
      </c>
      <c r="R172" s="10">
        <f t="shared" si="128"/>
        <v>10802.000000000002</v>
      </c>
      <c r="S172" s="10">
        <f>S173+S175</f>
        <v>0</v>
      </c>
      <c r="T172" s="69">
        <f t="shared" si="94"/>
        <v>10802.000000000002</v>
      </c>
      <c r="U172" s="10">
        <f t="shared" si="129"/>
        <v>10737</v>
      </c>
      <c r="V172" s="10">
        <f>V173+V175</f>
        <v>0</v>
      </c>
      <c r="W172" s="69">
        <f t="shared" si="95"/>
        <v>10737</v>
      </c>
      <c r="X172" s="10">
        <f t="shared" si="130"/>
        <v>10730.400000000001</v>
      </c>
      <c r="Y172" s="10">
        <f>Y173+Y175</f>
        <v>0</v>
      </c>
      <c r="Z172" s="69">
        <f t="shared" si="96"/>
        <v>10730.400000000001</v>
      </c>
      <c r="AA172" s="10">
        <f>AA173+AA175</f>
        <v>0</v>
      </c>
      <c r="AB172" s="20"/>
      <c r="AC172" s="20"/>
    </row>
    <row r="173" spans="1:29" ht="31.2" x14ac:dyDescent="0.3">
      <c r="A173" s="59" t="s">
        <v>148</v>
      </c>
      <c r="B173" s="60" t="s">
        <v>57</v>
      </c>
      <c r="C173" s="59"/>
      <c r="D173" s="59"/>
      <c r="E173" s="61" t="s">
        <v>58</v>
      </c>
      <c r="F173" s="10">
        <f t="shared" ref="F173:K173" si="132">F174</f>
        <v>9727.6</v>
      </c>
      <c r="G173" s="10">
        <f t="shared" si="132"/>
        <v>9694.6</v>
      </c>
      <c r="H173" s="10">
        <f t="shared" si="132"/>
        <v>9713.1000000000022</v>
      </c>
      <c r="I173" s="10">
        <f t="shared" si="132"/>
        <v>0</v>
      </c>
      <c r="J173" s="10">
        <f t="shared" si="132"/>
        <v>0</v>
      </c>
      <c r="K173" s="10">
        <f t="shared" si="132"/>
        <v>0</v>
      </c>
      <c r="L173" s="10">
        <f t="shared" si="91"/>
        <v>9727.6</v>
      </c>
      <c r="M173" s="10">
        <f t="shared" si="92"/>
        <v>9694.6</v>
      </c>
      <c r="N173" s="10">
        <f t="shared" si="93"/>
        <v>9713.1000000000022</v>
      </c>
      <c r="O173" s="10">
        <f>O174</f>
        <v>6.7</v>
      </c>
      <c r="P173" s="10">
        <f>P174</f>
        <v>0</v>
      </c>
      <c r="Q173" s="10">
        <f>Q174</f>
        <v>0</v>
      </c>
      <c r="R173" s="10">
        <f t="shared" si="128"/>
        <v>9734.3000000000011</v>
      </c>
      <c r="S173" s="10">
        <f>S174</f>
        <v>0</v>
      </c>
      <c r="T173" s="69">
        <f t="shared" si="94"/>
        <v>9734.3000000000011</v>
      </c>
      <c r="U173" s="10">
        <f t="shared" si="129"/>
        <v>9694.6</v>
      </c>
      <c r="V173" s="10">
        <f>V174</f>
        <v>0</v>
      </c>
      <c r="W173" s="69">
        <f t="shared" si="95"/>
        <v>9694.6</v>
      </c>
      <c r="X173" s="10">
        <f t="shared" si="130"/>
        <v>9713.1000000000022</v>
      </c>
      <c r="Y173" s="10">
        <f>Y174</f>
        <v>0</v>
      </c>
      <c r="Z173" s="69">
        <f t="shared" si="96"/>
        <v>9713.1000000000022</v>
      </c>
      <c r="AA173" s="10">
        <f>AA174</f>
        <v>0</v>
      </c>
      <c r="AB173" s="20"/>
      <c r="AC173" s="20"/>
    </row>
    <row r="174" spans="1:29" ht="46.8" x14ac:dyDescent="0.3">
      <c r="A174" s="59" t="s">
        <v>148</v>
      </c>
      <c r="B174" s="60" t="s">
        <v>57</v>
      </c>
      <c r="C174" s="59" t="s">
        <v>97</v>
      </c>
      <c r="D174" s="59" t="s">
        <v>98</v>
      </c>
      <c r="E174" s="61" t="s">
        <v>99</v>
      </c>
      <c r="F174" s="10">
        <v>9727.6</v>
      </c>
      <c r="G174" s="10">
        <v>9694.6</v>
      </c>
      <c r="H174" s="10">
        <v>9713.1000000000022</v>
      </c>
      <c r="I174" s="10"/>
      <c r="J174" s="10"/>
      <c r="K174" s="10"/>
      <c r="L174" s="10">
        <f t="shared" si="91"/>
        <v>9727.6</v>
      </c>
      <c r="M174" s="10">
        <f t="shared" si="92"/>
        <v>9694.6</v>
      </c>
      <c r="N174" s="10">
        <f t="shared" si="93"/>
        <v>9713.1000000000022</v>
      </c>
      <c r="O174" s="10">
        <v>6.7</v>
      </c>
      <c r="P174" s="10"/>
      <c r="Q174" s="10"/>
      <c r="R174" s="10">
        <f t="shared" si="128"/>
        <v>9734.3000000000011</v>
      </c>
      <c r="S174" s="10"/>
      <c r="T174" s="69">
        <f t="shared" si="94"/>
        <v>9734.3000000000011</v>
      </c>
      <c r="U174" s="10">
        <f t="shared" si="129"/>
        <v>9694.6</v>
      </c>
      <c r="V174" s="10"/>
      <c r="W174" s="69">
        <f t="shared" si="95"/>
        <v>9694.6</v>
      </c>
      <c r="X174" s="10">
        <f t="shared" si="130"/>
        <v>9713.1000000000022</v>
      </c>
      <c r="Y174" s="10"/>
      <c r="Z174" s="69">
        <f t="shared" si="96"/>
        <v>9713.1000000000022</v>
      </c>
      <c r="AA174" s="10"/>
      <c r="AB174" s="20"/>
      <c r="AC174" s="20"/>
    </row>
    <row r="175" spans="1:29" x14ac:dyDescent="0.3">
      <c r="A175" s="59" t="s">
        <v>148</v>
      </c>
      <c r="B175" s="60" t="s">
        <v>43</v>
      </c>
      <c r="C175" s="59"/>
      <c r="D175" s="59"/>
      <c r="E175" s="61" t="s">
        <v>44</v>
      </c>
      <c r="F175" s="10">
        <f t="shared" ref="F175:K175" si="133">F176</f>
        <v>1067.7</v>
      </c>
      <c r="G175" s="10">
        <f t="shared" si="133"/>
        <v>1042.4000000000001</v>
      </c>
      <c r="H175" s="10">
        <f t="shared" si="133"/>
        <v>1017.3</v>
      </c>
      <c r="I175" s="10">
        <f t="shared" si="133"/>
        <v>0</v>
      </c>
      <c r="J175" s="10">
        <f t="shared" si="133"/>
        <v>0</v>
      </c>
      <c r="K175" s="10">
        <f t="shared" si="133"/>
        <v>0</v>
      </c>
      <c r="L175" s="10">
        <f t="shared" si="91"/>
        <v>1067.7</v>
      </c>
      <c r="M175" s="10">
        <f t="shared" si="92"/>
        <v>1042.4000000000001</v>
      </c>
      <c r="N175" s="10">
        <f t="shared" si="93"/>
        <v>1017.3</v>
      </c>
      <c r="O175" s="10">
        <f>O176</f>
        <v>0</v>
      </c>
      <c r="P175" s="10">
        <f>P176</f>
        <v>0</v>
      </c>
      <c r="Q175" s="10">
        <f>Q176</f>
        <v>0</v>
      </c>
      <c r="R175" s="10">
        <f t="shared" si="128"/>
        <v>1067.7</v>
      </c>
      <c r="S175" s="10">
        <f>S176</f>
        <v>0</v>
      </c>
      <c r="T175" s="69">
        <f t="shared" si="94"/>
        <v>1067.7</v>
      </c>
      <c r="U175" s="10">
        <f t="shared" si="129"/>
        <v>1042.4000000000001</v>
      </c>
      <c r="V175" s="10">
        <f>V176</f>
        <v>0</v>
      </c>
      <c r="W175" s="69">
        <f t="shared" si="95"/>
        <v>1042.4000000000001</v>
      </c>
      <c r="X175" s="10">
        <f t="shared" si="130"/>
        <v>1017.3</v>
      </c>
      <c r="Y175" s="10">
        <f>Y176</f>
        <v>0</v>
      </c>
      <c r="Z175" s="69">
        <f t="shared" si="96"/>
        <v>1017.3</v>
      </c>
      <c r="AA175" s="10">
        <f>AA176</f>
        <v>0</v>
      </c>
      <c r="AB175" s="20"/>
      <c r="AC175" s="20"/>
    </row>
    <row r="176" spans="1:29" ht="46.8" x14ac:dyDescent="0.3">
      <c r="A176" s="59" t="s">
        <v>148</v>
      </c>
      <c r="B176" s="60" t="s">
        <v>43</v>
      </c>
      <c r="C176" s="59" t="s">
        <v>97</v>
      </c>
      <c r="D176" s="59" t="s">
        <v>98</v>
      </c>
      <c r="E176" s="61" t="s">
        <v>99</v>
      </c>
      <c r="F176" s="10">
        <v>1067.7</v>
      </c>
      <c r="G176" s="10">
        <v>1042.4000000000001</v>
      </c>
      <c r="H176" s="10">
        <v>1017.3</v>
      </c>
      <c r="I176" s="10"/>
      <c r="J176" s="10"/>
      <c r="K176" s="10"/>
      <c r="L176" s="10">
        <f t="shared" si="91"/>
        <v>1067.7</v>
      </c>
      <c r="M176" s="10">
        <f t="shared" si="92"/>
        <v>1042.4000000000001</v>
      </c>
      <c r="N176" s="10">
        <f t="shared" si="93"/>
        <v>1017.3</v>
      </c>
      <c r="O176" s="10"/>
      <c r="P176" s="10"/>
      <c r="Q176" s="10"/>
      <c r="R176" s="10">
        <f t="shared" si="128"/>
        <v>1067.7</v>
      </c>
      <c r="S176" s="10"/>
      <c r="T176" s="69">
        <f t="shared" si="94"/>
        <v>1067.7</v>
      </c>
      <c r="U176" s="10">
        <f t="shared" si="129"/>
        <v>1042.4000000000001</v>
      </c>
      <c r="V176" s="10"/>
      <c r="W176" s="69">
        <f t="shared" si="95"/>
        <v>1042.4000000000001</v>
      </c>
      <c r="X176" s="10">
        <f t="shared" si="130"/>
        <v>1017.3</v>
      </c>
      <c r="Y176" s="10"/>
      <c r="Z176" s="69">
        <f t="shared" si="96"/>
        <v>1017.3</v>
      </c>
      <c r="AA176" s="10"/>
      <c r="AB176" s="20"/>
      <c r="AC176" s="20"/>
    </row>
    <row r="177" spans="1:29" ht="46.8" x14ac:dyDescent="0.3">
      <c r="A177" s="59" t="s">
        <v>150</v>
      </c>
      <c r="B177" s="60"/>
      <c r="C177" s="59"/>
      <c r="D177" s="59"/>
      <c r="E177" s="61" t="s">
        <v>151</v>
      </c>
      <c r="F177" s="10">
        <f t="shared" ref="F177:F181" si="134">F178</f>
        <v>5441.9</v>
      </c>
      <c r="G177" s="10">
        <f t="shared" ref="G177:G181" si="135">G178</f>
        <v>5441.9</v>
      </c>
      <c r="H177" s="10">
        <f t="shared" ref="H177:H181" si="136">H178</f>
        <v>5441.9</v>
      </c>
      <c r="I177" s="10">
        <f t="shared" ref="I177:I181" si="137">I178</f>
        <v>0</v>
      </c>
      <c r="J177" s="10">
        <f t="shared" ref="J177:J181" si="138">J178</f>
        <v>0</v>
      </c>
      <c r="K177" s="10">
        <f t="shared" ref="K177:K181" si="139">K178</f>
        <v>0</v>
      </c>
      <c r="L177" s="10">
        <f t="shared" si="91"/>
        <v>5441.9</v>
      </c>
      <c r="M177" s="10">
        <f t="shared" si="92"/>
        <v>5441.9</v>
      </c>
      <c r="N177" s="10">
        <f t="shared" si="93"/>
        <v>5441.9</v>
      </c>
      <c r="O177" s="10">
        <f t="shared" ref="O177:O181" si="140">O178</f>
        <v>0</v>
      </c>
      <c r="P177" s="10">
        <f t="shared" ref="P177:P181" si="141">P178</f>
        <v>0</v>
      </c>
      <c r="Q177" s="10">
        <f t="shared" ref="Q177:Q181" si="142">Q178</f>
        <v>0</v>
      </c>
      <c r="R177" s="10">
        <f t="shared" si="128"/>
        <v>5441.9</v>
      </c>
      <c r="S177" s="10">
        <f t="shared" ref="S177:S181" si="143">S178</f>
        <v>0</v>
      </c>
      <c r="T177" s="69">
        <f t="shared" si="94"/>
        <v>5441.9</v>
      </c>
      <c r="U177" s="10">
        <f t="shared" si="129"/>
        <v>5441.9</v>
      </c>
      <c r="V177" s="10">
        <f t="shared" ref="V177:AA181" si="144">V178</f>
        <v>0</v>
      </c>
      <c r="W177" s="69">
        <f t="shared" si="95"/>
        <v>5441.9</v>
      </c>
      <c r="X177" s="10">
        <f t="shared" si="130"/>
        <v>5441.9</v>
      </c>
      <c r="Y177" s="10">
        <f t="shared" si="144"/>
        <v>0</v>
      </c>
      <c r="Z177" s="69">
        <f t="shared" si="96"/>
        <v>5441.9</v>
      </c>
      <c r="AA177" s="10">
        <f t="shared" si="144"/>
        <v>0</v>
      </c>
      <c r="AB177" s="20"/>
      <c r="AC177" s="20"/>
    </row>
    <row r="178" spans="1:29" ht="31.2" x14ac:dyDescent="0.3">
      <c r="A178" s="59" t="s">
        <v>150</v>
      </c>
      <c r="B178" s="60" t="s">
        <v>57</v>
      </c>
      <c r="C178" s="59"/>
      <c r="D178" s="59"/>
      <c r="E178" s="61" t="s">
        <v>58</v>
      </c>
      <c r="F178" s="10">
        <f t="shared" si="134"/>
        <v>5441.9</v>
      </c>
      <c r="G178" s="10">
        <f t="shared" si="135"/>
        <v>5441.9</v>
      </c>
      <c r="H178" s="10">
        <f t="shared" si="136"/>
        <v>5441.9</v>
      </c>
      <c r="I178" s="10">
        <f t="shared" si="137"/>
        <v>0</v>
      </c>
      <c r="J178" s="10">
        <f t="shared" si="138"/>
        <v>0</v>
      </c>
      <c r="K178" s="10">
        <f t="shared" si="139"/>
        <v>0</v>
      </c>
      <c r="L178" s="10">
        <f t="shared" si="91"/>
        <v>5441.9</v>
      </c>
      <c r="M178" s="10">
        <f t="shared" si="92"/>
        <v>5441.9</v>
      </c>
      <c r="N178" s="10">
        <f t="shared" si="93"/>
        <v>5441.9</v>
      </c>
      <c r="O178" s="10">
        <f t="shared" si="140"/>
        <v>0</v>
      </c>
      <c r="P178" s="10">
        <f t="shared" si="141"/>
        <v>0</v>
      </c>
      <c r="Q178" s="10">
        <f t="shared" si="142"/>
        <v>0</v>
      </c>
      <c r="R178" s="10">
        <f t="shared" si="128"/>
        <v>5441.9</v>
      </c>
      <c r="S178" s="10">
        <f t="shared" si="143"/>
        <v>0</v>
      </c>
      <c r="T178" s="69">
        <f t="shared" si="94"/>
        <v>5441.9</v>
      </c>
      <c r="U178" s="10">
        <f t="shared" si="129"/>
        <v>5441.9</v>
      </c>
      <c r="V178" s="10">
        <f t="shared" si="144"/>
        <v>0</v>
      </c>
      <c r="W178" s="69">
        <f t="shared" si="95"/>
        <v>5441.9</v>
      </c>
      <c r="X178" s="10">
        <f t="shared" si="130"/>
        <v>5441.9</v>
      </c>
      <c r="Y178" s="10">
        <f t="shared" si="144"/>
        <v>0</v>
      </c>
      <c r="Z178" s="69">
        <f t="shared" si="96"/>
        <v>5441.9</v>
      </c>
      <c r="AA178" s="10">
        <f t="shared" si="144"/>
        <v>0</v>
      </c>
      <c r="AB178" s="20"/>
      <c r="AC178" s="20"/>
    </row>
    <row r="179" spans="1:29" x14ac:dyDescent="0.3">
      <c r="A179" s="59" t="s">
        <v>150</v>
      </c>
      <c r="B179" s="60" t="s">
        <v>57</v>
      </c>
      <c r="C179" s="59" t="s">
        <v>97</v>
      </c>
      <c r="D179" s="59" t="s">
        <v>65</v>
      </c>
      <c r="E179" s="61" t="s">
        <v>141</v>
      </c>
      <c r="F179" s="10">
        <v>5441.9</v>
      </c>
      <c r="G179" s="10">
        <v>5441.9</v>
      </c>
      <c r="H179" s="10">
        <v>5441.9</v>
      </c>
      <c r="I179" s="10"/>
      <c r="J179" s="10"/>
      <c r="K179" s="10"/>
      <c r="L179" s="10">
        <f t="shared" si="91"/>
        <v>5441.9</v>
      </c>
      <c r="M179" s="10">
        <f t="shared" si="92"/>
        <v>5441.9</v>
      </c>
      <c r="N179" s="10">
        <f t="shared" si="93"/>
        <v>5441.9</v>
      </c>
      <c r="O179" s="10"/>
      <c r="P179" s="10"/>
      <c r="Q179" s="10"/>
      <c r="R179" s="10">
        <f t="shared" si="128"/>
        <v>5441.9</v>
      </c>
      <c r="S179" s="10"/>
      <c r="T179" s="69">
        <f t="shared" si="94"/>
        <v>5441.9</v>
      </c>
      <c r="U179" s="10">
        <f t="shared" si="129"/>
        <v>5441.9</v>
      </c>
      <c r="V179" s="10"/>
      <c r="W179" s="69">
        <f t="shared" si="95"/>
        <v>5441.9</v>
      </c>
      <c r="X179" s="10">
        <f t="shared" si="130"/>
        <v>5441.9</v>
      </c>
      <c r="Y179" s="10"/>
      <c r="Z179" s="69">
        <f t="shared" si="96"/>
        <v>5441.9</v>
      </c>
      <c r="AA179" s="10"/>
      <c r="AB179" s="20"/>
      <c r="AC179" s="20"/>
    </row>
    <row r="180" spans="1:29" ht="78" x14ac:dyDescent="0.3">
      <c r="A180" s="59" t="s">
        <v>152</v>
      </c>
      <c r="B180" s="60"/>
      <c r="C180" s="59"/>
      <c r="D180" s="59"/>
      <c r="E180" s="61" t="s">
        <v>153</v>
      </c>
      <c r="F180" s="10">
        <f t="shared" si="134"/>
        <v>551.6</v>
      </c>
      <c r="G180" s="10">
        <f t="shared" si="135"/>
        <v>551.6</v>
      </c>
      <c r="H180" s="10">
        <f t="shared" si="136"/>
        <v>551.6</v>
      </c>
      <c r="I180" s="10">
        <f t="shared" si="137"/>
        <v>0</v>
      </c>
      <c r="J180" s="10">
        <f t="shared" si="138"/>
        <v>0</v>
      </c>
      <c r="K180" s="10">
        <f t="shared" si="139"/>
        <v>0</v>
      </c>
      <c r="L180" s="10">
        <f t="shared" si="91"/>
        <v>551.6</v>
      </c>
      <c r="M180" s="10">
        <f t="shared" si="92"/>
        <v>551.6</v>
      </c>
      <c r="N180" s="10">
        <f t="shared" si="93"/>
        <v>551.6</v>
      </c>
      <c r="O180" s="10">
        <f t="shared" si="140"/>
        <v>0</v>
      </c>
      <c r="P180" s="10">
        <f t="shared" si="141"/>
        <v>0</v>
      </c>
      <c r="Q180" s="10">
        <f t="shared" si="142"/>
        <v>0</v>
      </c>
      <c r="R180" s="10">
        <f t="shared" si="128"/>
        <v>551.6</v>
      </c>
      <c r="S180" s="10">
        <f t="shared" si="143"/>
        <v>0</v>
      </c>
      <c r="T180" s="69">
        <f t="shared" si="94"/>
        <v>551.6</v>
      </c>
      <c r="U180" s="10">
        <f t="shared" si="129"/>
        <v>551.6</v>
      </c>
      <c r="V180" s="10">
        <f t="shared" si="144"/>
        <v>0</v>
      </c>
      <c r="W180" s="69">
        <f t="shared" si="95"/>
        <v>551.6</v>
      </c>
      <c r="X180" s="10">
        <f t="shared" si="130"/>
        <v>551.6</v>
      </c>
      <c r="Y180" s="10">
        <f t="shared" si="144"/>
        <v>0</v>
      </c>
      <c r="Z180" s="69">
        <f t="shared" si="96"/>
        <v>551.6</v>
      </c>
      <c r="AA180" s="10">
        <f t="shared" si="144"/>
        <v>0</v>
      </c>
      <c r="AB180" s="20"/>
      <c r="AC180" s="20"/>
    </row>
    <row r="181" spans="1:29" ht="46.8" x14ac:dyDescent="0.3">
      <c r="A181" s="59" t="s">
        <v>152</v>
      </c>
      <c r="B181" s="60" t="s">
        <v>49</v>
      </c>
      <c r="C181" s="59"/>
      <c r="D181" s="59"/>
      <c r="E181" s="61" t="s">
        <v>50</v>
      </c>
      <c r="F181" s="10">
        <f t="shared" si="134"/>
        <v>551.6</v>
      </c>
      <c r="G181" s="10">
        <f t="shared" si="135"/>
        <v>551.6</v>
      </c>
      <c r="H181" s="10">
        <f t="shared" si="136"/>
        <v>551.6</v>
      </c>
      <c r="I181" s="10">
        <f t="shared" si="137"/>
        <v>0</v>
      </c>
      <c r="J181" s="10">
        <f t="shared" si="138"/>
        <v>0</v>
      </c>
      <c r="K181" s="10">
        <f t="shared" si="139"/>
        <v>0</v>
      </c>
      <c r="L181" s="10">
        <f t="shared" si="91"/>
        <v>551.6</v>
      </c>
      <c r="M181" s="10">
        <f t="shared" si="92"/>
        <v>551.6</v>
      </c>
      <c r="N181" s="10">
        <f t="shared" si="93"/>
        <v>551.6</v>
      </c>
      <c r="O181" s="10">
        <f t="shared" si="140"/>
        <v>0</v>
      </c>
      <c r="P181" s="10">
        <f t="shared" si="141"/>
        <v>0</v>
      </c>
      <c r="Q181" s="10">
        <f t="shared" si="142"/>
        <v>0</v>
      </c>
      <c r="R181" s="10">
        <f t="shared" si="128"/>
        <v>551.6</v>
      </c>
      <c r="S181" s="10">
        <f t="shared" si="143"/>
        <v>0</v>
      </c>
      <c r="T181" s="69">
        <f t="shared" si="94"/>
        <v>551.6</v>
      </c>
      <c r="U181" s="10">
        <f t="shared" si="129"/>
        <v>551.6</v>
      </c>
      <c r="V181" s="10">
        <f t="shared" si="144"/>
        <v>0</v>
      </c>
      <c r="W181" s="69">
        <f t="shared" si="95"/>
        <v>551.6</v>
      </c>
      <c r="X181" s="10">
        <f t="shared" si="130"/>
        <v>551.6</v>
      </c>
      <c r="Y181" s="10">
        <f t="shared" si="144"/>
        <v>0</v>
      </c>
      <c r="Z181" s="69">
        <f t="shared" si="96"/>
        <v>551.6</v>
      </c>
      <c r="AA181" s="10">
        <f t="shared" si="144"/>
        <v>0</v>
      </c>
      <c r="AB181" s="20"/>
      <c r="AC181" s="20"/>
    </row>
    <row r="182" spans="1:29" ht="46.8" x14ac:dyDescent="0.3">
      <c r="A182" s="59" t="s">
        <v>152</v>
      </c>
      <c r="B182" s="60" t="s">
        <v>49</v>
      </c>
      <c r="C182" s="59" t="s">
        <v>97</v>
      </c>
      <c r="D182" s="59" t="s">
        <v>98</v>
      </c>
      <c r="E182" s="61" t="s">
        <v>99</v>
      </c>
      <c r="F182" s="10">
        <v>551.6</v>
      </c>
      <c r="G182" s="10">
        <v>551.6</v>
      </c>
      <c r="H182" s="10">
        <v>551.6</v>
      </c>
      <c r="I182" s="10"/>
      <c r="J182" s="10"/>
      <c r="K182" s="10"/>
      <c r="L182" s="10">
        <f t="shared" si="91"/>
        <v>551.6</v>
      </c>
      <c r="M182" s="10">
        <f t="shared" si="92"/>
        <v>551.6</v>
      </c>
      <c r="N182" s="10">
        <f t="shared" si="93"/>
        <v>551.6</v>
      </c>
      <c r="O182" s="10"/>
      <c r="P182" s="10"/>
      <c r="Q182" s="10"/>
      <c r="R182" s="10">
        <f t="shared" si="128"/>
        <v>551.6</v>
      </c>
      <c r="S182" s="10"/>
      <c r="T182" s="69">
        <f t="shared" si="94"/>
        <v>551.6</v>
      </c>
      <c r="U182" s="10">
        <f t="shared" si="129"/>
        <v>551.6</v>
      </c>
      <c r="V182" s="10"/>
      <c r="W182" s="69">
        <f t="shared" si="95"/>
        <v>551.6</v>
      </c>
      <c r="X182" s="10">
        <f t="shared" si="130"/>
        <v>551.6</v>
      </c>
      <c r="Y182" s="10"/>
      <c r="Z182" s="69">
        <f t="shared" si="96"/>
        <v>551.6</v>
      </c>
      <c r="AA182" s="10"/>
      <c r="AB182" s="20"/>
      <c r="AC182" s="20"/>
    </row>
    <row r="183" spans="1:29" ht="62.4" x14ac:dyDescent="0.3">
      <c r="A183" s="59" t="s">
        <v>154</v>
      </c>
      <c r="B183" s="60"/>
      <c r="C183" s="59"/>
      <c r="D183" s="59"/>
      <c r="E183" s="61" t="s">
        <v>155</v>
      </c>
      <c r="F183" s="10">
        <f t="shared" ref="F183:K183" si="145">F184+F188+F191</f>
        <v>16231.6</v>
      </c>
      <c r="G183" s="10">
        <f t="shared" si="145"/>
        <v>16231.6</v>
      </c>
      <c r="H183" s="10">
        <f t="shared" si="145"/>
        <v>16231.6</v>
      </c>
      <c r="I183" s="10">
        <f t="shared" si="145"/>
        <v>0</v>
      </c>
      <c r="J183" s="10">
        <f t="shared" si="145"/>
        <v>0</v>
      </c>
      <c r="K183" s="10">
        <f t="shared" si="145"/>
        <v>0</v>
      </c>
      <c r="L183" s="10">
        <f t="shared" si="91"/>
        <v>16231.6</v>
      </c>
      <c r="M183" s="10">
        <f t="shared" si="92"/>
        <v>16231.6</v>
      </c>
      <c r="N183" s="10">
        <f t="shared" si="93"/>
        <v>16231.6</v>
      </c>
      <c r="O183" s="10">
        <f>O184+O188+O191</f>
        <v>0</v>
      </c>
      <c r="P183" s="10">
        <f>P184+P188+P191</f>
        <v>0</v>
      </c>
      <c r="Q183" s="10">
        <f>Q184+Q188+Q191</f>
        <v>0</v>
      </c>
      <c r="R183" s="10">
        <f t="shared" si="128"/>
        <v>16231.6</v>
      </c>
      <c r="S183" s="10">
        <f>S184+S188+S191</f>
        <v>0</v>
      </c>
      <c r="T183" s="69">
        <f t="shared" si="94"/>
        <v>16231.6</v>
      </c>
      <c r="U183" s="10">
        <f t="shared" si="129"/>
        <v>16231.6</v>
      </c>
      <c r="V183" s="10">
        <f>V184+V188+V191</f>
        <v>0</v>
      </c>
      <c r="W183" s="69">
        <f t="shared" si="95"/>
        <v>16231.6</v>
      </c>
      <c r="X183" s="10">
        <f t="shared" si="130"/>
        <v>16231.6</v>
      </c>
      <c r="Y183" s="10">
        <f>Y184+Y188+Y191</f>
        <v>0</v>
      </c>
      <c r="Z183" s="69">
        <f t="shared" si="96"/>
        <v>16231.6</v>
      </c>
      <c r="AA183" s="10">
        <f>AA184+AA188+AA191</f>
        <v>0</v>
      </c>
      <c r="AB183" s="20"/>
      <c r="AC183" s="20"/>
    </row>
    <row r="184" spans="1:29" ht="46.8" x14ac:dyDescent="0.3">
      <c r="A184" s="59" t="s">
        <v>156</v>
      </c>
      <c r="B184" s="60"/>
      <c r="C184" s="59"/>
      <c r="D184" s="59"/>
      <c r="E184" s="61" t="s">
        <v>157</v>
      </c>
      <c r="F184" s="10">
        <f t="shared" ref="F184:K184" si="146">F185</f>
        <v>10005.799999999999</v>
      </c>
      <c r="G184" s="10">
        <f t="shared" si="146"/>
        <v>10005.799999999999</v>
      </c>
      <c r="H184" s="10">
        <f t="shared" si="146"/>
        <v>10005.799999999999</v>
      </c>
      <c r="I184" s="10">
        <f t="shared" si="146"/>
        <v>0</v>
      </c>
      <c r="J184" s="10">
        <f t="shared" si="146"/>
        <v>0</v>
      </c>
      <c r="K184" s="10">
        <f t="shared" si="146"/>
        <v>0</v>
      </c>
      <c r="L184" s="10">
        <f t="shared" si="91"/>
        <v>10005.799999999999</v>
      </c>
      <c r="M184" s="10">
        <f t="shared" si="92"/>
        <v>10005.799999999999</v>
      </c>
      <c r="N184" s="10">
        <f t="shared" si="93"/>
        <v>10005.799999999999</v>
      </c>
      <c r="O184" s="10">
        <f>O185</f>
        <v>0</v>
      </c>
      <c r="P184" s="10">
        <f>P185</f>
        <v>0</v>
      </c>
      <c r="Q184" s="10">
        <f>Q185</f>
        <v>0</v>
      </c>
      <c r="R184" s="10">
        <f t="shared" si="128"/>
        <v>10005.799999999999</v>
      </c>
      <c r="S184" s="10">
        <f>S185</f>
        <v>0</v>
      </c>
      <c r="T184" s="69">
        <f t="shared" si="94"/>
        <v>10005.799999999999</v>
      </c>
      <c r="U184" s="10">
        <f t="shared" si="129"/>
        <v>10005.799999999999</v>
      </c>
      <c r="V184" s="10">
        <f>V185</f>
        <v>0</v>
      </c>
      <c r="W184" s="69">
        <f t="shared" si="95"/>
        <v>10005.799999999999</v>
      </c>
      <c r="X184" s="10">
        <f t="shared" si="130"/>
        <v>10005.799999999999</v>
      </c>
      <c r="Y184" s="10">
        <f>Y185</f>
        <v>0</v>
      </c>
      <c r="Z184" s="69">
        <f t="shared" si="96"/>
        <v>10005.799999999999</v>
      </c>
      <c r="AA184" s="10">
        <f>AA185</f>
        <v>0</v>
      </c>
      <c r="AB184" s="20"/>
      <c r="AC184" s="20"/>
    </row>
    <row r="185" spans="1:29" ht="46.8" x14ac:dyDescent="0.3">
      <c r="A185" s="59" t="s">
        <v>156</v>
      </c>
      <c r="B185" s="60" t="s">
        <v>49</v>
      </c>
      <c r="C185" s="59"/>
      <c r="D185" s="59"/>
      <c r="E185" s="61" t="s">
        <v>50</v>
      </c>
      <c r="F185" s="10">
        <f t="shared" ref="F185:K185" si="147">F186+F187</f>
        <v>10005.799999999999</v>
      </c>
      <c r="G185" s="10">
        <f t="shared" si="147"/>
        <v>10005.799999999999</v>
      </c>
      <c r="H185" s="10">
        <f t="shared" si="147"/>
        <v>10005.799999999999</v>
      </c>
      <c r="I185" s="10">
        <f t="shared" si="147"/>
        <v>0</v>
      </c>
      <c r="J185" s="10">
        <f t="shared" si="147"/>
        <v>0</v>
      </c>
      <c r="K185" s="10">
        <f t="shared" si="147"/>
        <v>0</v>
      </c>
      <c r="L185" s="10">
        <f t="shared" si="91"/>
        <v>10005.799999999999</v>
      </c>
      <c r="M185" s="10">
        <f t="shared" si="92"/>
        <v>10005.799999999999</v>
      </c>
      <c r="N185" s="10">
        <f t="shared" si="93"/>
        <v>10005.799999999999</v>
      </c>
      <c r="O185" s="10">
        <f>O186+O187</f>
        <v>0</v>
      </c>
      <c r="P185" s="10">
        <f>P186+P187</f>
        <v>0</v>
      </c>
      <c r="Q185" s="10">
        <f>Q186+Q187</f>
        <v>0</v>
      </c>
      <c r="R185" s="10">
        <f t="shared" si="128"/>
        <v>10005.799999999999</v>
      </c>
      <c r="S185" s="10">
        <f>S186+S187</f>
        <v>0</v>
      </c>
      <c r="T185" s="69">
        <f t="shared" si="94"/>
        <v>10005.799999999999</v>
      </c>
      <c r="U185" s="10">
        <f t="shared" si="129"/>
        <v>10005.799999999999</v>
      </c>
      <c r="V185" s="10">
        <f>V186+V187</f>
        <v>0</v>
      </c>
      <c r="W185" s="69">
        <f t="shared" si="95"/>
        <v>10005.799999999999</v>
      </c>
      <c r="X185" s="10">
        <f t="shared" si="130"/>
        <v>10005.799999999999</v>
      </c>
      <c r="Y185" s="10">
        <f>Y186+Y187</f>
        <v>0</v>
      </c>
      <c r="Z185" s="69">
        <f t="shared" si="96"/>
        <v>10005.799999999999</v>
      </c>
      <c r="AA185" s="10">
        <f>AA186+AA187</f>
        <v>0</v>
      </c>
      <c r="AB185" s="20"/>
      <c r="AC185" s="20"/>
    </row>
    <row r="186" spans="1:29" x14ac:dyDescent="0.3">
      <c r="A186" s="59" t="s">
        <v>156</v>
      </c>
      <c r="B186" s="60" t="s">
        <v>49</v>
      </c>
      <c r="C186" s="59" t="s">
        <v>63</v>
      </c>
      <c r="D186" s="59" t="s">
        <v>63</v>
      </c>
      <c r="E186" s="61" t="s">
        <v>64</v>
      </c>
      <c r="F186" s="10">
        <v>5434.3</v>
      </c>
      <c r="G186" s="10">
        <v>5434.3</v>
      </c>
      <c r="H186" s="10">
        <v>5434.3</v>
      </c>
      <c r="I186" s="10"/>
      <c r="J186" s="10"/>
      <c r="K186" s="10"/>
      <c r="L186" s="10">
        <f t="shared" si="91"/>
        <v>5434.3</v>
      </c>
      <c r="M186" s="10">
        <f t="shared" si="92"/>
        <v>5434.3</v>
      </c>
      <c r="N186" s="10">
        <f t="shared" si="93"/>
        <v>5434.3</v>
      </c>
      <c r="O186" s="10"/>
      <c r="P186" s="10"/>
      <c r="Q186" s="10"/>
      <c r="R186" s="10">
        <f t="shared" si="128"/>
        <v>5434.3</v>
      </c>
      <c r="S186" s="10"/>
      <c r="T186" s="69">
        <f t="shared" si="94"/>
        <v>5434.3</v>
      </c>
      <c r="U186" s="10">
        <f t="shared" si="129"/>
        <v>5434.3</v>
      </c>
      <c r="V186" s="10"/>
      <c r="W186" s="69">
        <f t="shared" si="95"/>
        <v>5434.3</v>
      </c>
      <c r="X186" s="10">
        <f t="shared" si="130"/>
        <v>5434.3</v>
      </c>
      <c r="Y186" s="10"/>
      <c r="Z186" s="69">
        <f t="shared" si="96"/>
        <v>5434.3</v>
      </c>
      <c r="AA186" s="10"/>
      <c r="AB186" s="20"/>
      <c r="AC186" s="20"/>
    </row>
    <row r="187" spans="1:29" x14ac:dyDescent="0.3">
      <c r="A187" s="59" t="s">
        <v>156</v>
      </c>
      <c r="B187" s="60" t="s">
        <v>49</v>
      </c>
      <c r="C187" s="59" t="s">
        <v>63</v>
      </c>
      <c r="D187" s="59" t="s">
        <v>65</v>
      </c>
      <c r="E187" s="61" t="s">
        <v>66</v>
      </c>
      <c r="F187" s="10">
        <v>4571.5</v>
      </c>
      <c r="G187" s="10">
        <v>4571.5</v>
      </c>
      <c r="H187" s="10">
        <v>4571.5</v>
      </c>
      <c r="I187" s="10"/>
      <c r="J187" s="10"/>
      <c r="K187" s="10"/>
      <c r="L187" s="10">
        <f t="shared" si="91"/>
        <v>4571.5</v>
      </c>
      <c r="M187" s="10">
        <f t="shared" si="92"/>
        <v>4571.5</v>
      </c>
      <c r="N187" s="10">
        <f t="shared" si="93"/>
        <v>4571.5</v>
      </c>
      <c r="O187" s="10"/>
      <c r="P187" s="10"/>
      <c r="Q187" s="10"/>
      <c r="R187" s="10">
        <f t="shared" si="128"/>
        <v>4571.5</v>
      </c>
      <c r="S187" s="10"/>
      <c r="T187" s="69">
        <f t="shared" si="94"/>
        <v>4571.5</v>
      </c>
      <c r="U187" s="10">
        <f t="shared" si="129"/>
        <v>4571.5</v>
      </c>
      <c r="V187" s="10"/>
      <c r="W187" s="69">
        <f t="shared" si="95"/>
        <v>4571.5</v>
      </c>
      <c r="X187" s="10">
        <f t="shared" si="130"/>
        <v>4571.5</v>
      </c>
      <c r="Y187" s="10"/>
      <c r="Z187" s="69">
        <f t="shared" si="96"/>
        <v>4571.5</v>
      </c>
      <c r="AA187" s="10"/>
      <c r="AB187" s="20"/>
      <c r="AC187" s="20"/>
    </row>
    <row r="188" spans="1:29" ht="31.2" x14ac:dyDescent="0.3">
      <c r="A188" s="59" t="s">
        <v>158</v>
      </c>
      <c r="B188" s="60"/>
      <c r="C188" s="59"/>
      <c r="D188" s="59"/>
      <c r="E188" s="61" t="s">
        <v>159</v>
      </c>
      <c r="F188" s="10">
        <f t="shared" ref="F188:F194" si="148">F189</f>
        <v>105.2</v>
      </c>
      <c r="G188" s="10">
        <f t="shared" ref="G188:G194" si="149">G189</f>
        <v>105.2</v>
      </c>
      <c r="H188" s="10">
        <f t="shared" ref="H188:H194" si="150">H189</f>
        <v>105.2</v>
      </c>
      <c r="I188" s="10">
        <f t="shared" ref="I188:I194" si="151">I189</f>
        <v>0</v>
      </c>
      <c r="J188" s="10">
        <f t="shared" ref="J188:J194" si="152">J189</f>
        <v>0</v>
      </c>
      <c r="K188" s="10">
        <f t="shared" ref="K188:K194" si="153">K189</f>
        <v>0</v>
      </c>
      <c r="L188" s="10">
        <f t="shared" si="91"/>
        <v>105.2</v>
      </c>
      <c r="M188" s="10">
        <f t="shared" si="92"/>
        <v>105.2</v>
      </c>
      <c r="N188" s="10">
        <f t="shared" si="93"/>
        <v>105.2</v>
      </c>
      <c r="O188" s="10">
        <f t="shared" ref="O188:O194" si="154">O189</f>
        <v>0</v>
      </c>
      <c r="P188" s="10">
        <f t="shared" ref="P188:P194" si="155">P189</f>
        <v>0</v>
      </c>
      <c r="Q188" s="10">
        <f t="shared" ref="Q188:Q194" si="156">Q189</f>
        <v>0</v>
      </c>
      <c r="R188" s="10">
        <f t="shared" si="128"/>
        <v>105.2</v>
      </c>
      <c r="S188" s="10">
        <f t="shared" ref="S188:S194" si="157">S189</f>
        <v>0</v>
      </c>
      <c r="T188" s="69">
        <f t="shared" si="94"/>
        <v>105.2</v>
      </c>
      <c r="U188" s="10">
        <f t="shared" si="129"/>
        <v>105.2</v>
      </c>
      <c r="V188" s="10">
        <f t="shared" ref="V188:AA194" si="158">V189</f>
        <v>0</v>
      </c>
      <c r="W188" s="69">
        <f t="shared" si="95"/>
        <v>105.2</v>
      </c>
      <c r="X188" s="10">
        <f t="shared" si="130"/>
        <v>105.2</v>
      </c>
      <c r="Y188" s="10">
        <f t="shared" si="158"/>
        <v>0</v>
      </c>
      <c r="Z188" s="69">
        <f t="shared" si="96"/>
        <v>105.2</v>
      </c>
      <c r="AA188" s="10">
        <f t="shared" si="158"/>
        <v>0</v>
      </c>
      <c r="AB188" s="20"/>
      <c r="AC188" s="20"/>
    </row>
    <row r="189" spans="1:29" ht="31.2" x14ac:dyDescent="0.3">
      <c r="A189" s="59" t="s">
        <v>158</v>
      </c>
      <c r="B189" s="60" t="s">
        <v>57</v>
      </c>
      <c r="C189" s="59"/>
      <c r="D189" s="59"/>
      <c r="E189" s="61" t="s">
        <v>58</v>
      </c>
      <c r="F189" s="10">
        <f t="shared" si="148"/>
        <v>105.2</v>
      </c>
      <c r="G189" s="10">
        <f t="shared" si="149"/>
        <v>105.2</v>
      </c>
      <c r="H189" s="10">
        <f t="shared" si="150"/>
        <v>105.2</v>
      </c>
      <c r="I189" s="10">
        <f t="shared" si="151"/>
        <v>0</v>
      </c>
      <c r="J189" s="10">
        <f t="shared" si="152"/>
        <v>0</v>
      </c>
      <c r="K189" s="10">
        <f t="shared" si="153"/>
        <v>0</v>
      </c>
      <c r="L189" s="10">
        <f t="shared" si="91"/>
        <v>105.2</v>
      </c>
      <c r="M189" s="10">
        <f t="shared" si="92"/>
        <v>105.2</v>
      </c>
      <c r="N189" s="10">
        <f t="shared" si="93"/>
        <v>105.2</v>
      </c>
      <c r="O189" s="10">
        <f t="shared" si="154"/>
        <v>0</v>
      </c>
      <c r="P189" s="10">
        <f t="shared" si="155"/>
        <v>0</v>
      </c>
      <c r="Q189" s="10">
        <f t="shared" si="156"/>
        <v>0</v>
      </c>
      <c r="R189" s="10">
        <f t="shared" si="128"/>
        <v>105.2</v>
      </c>
      <c r="S189" s="10">
        <f t="shared" si="157"/>
        <v>0</v>
      </c>
      <c r="T189" s="69">
        <f t="shared" si="94"/>
        <v>105.2</v>
      </c>
      <c r="U189" s="10">
        <f t="shared" si="129"/>
        <v>105.2</v>
      </c>
      <c r="V189" s="10">
        <f t="shared" si="158"/>
        <v>0</v>
      </c>
      <c r="W189" s="69">
        <f t="shared" si="95"/>
        <v>105.2</v>
      </c>
      <c r="X189" s="10">
        <f t="shared" si="130"/>
        <v>105.2</v>
      </c>
      <c r="Y189" s="10">
        <f t="shared" si="158"/>
        <v>0</v>
      </c>
      <c r="Z189" s="69">
        <f t="shared" si="96"/>
        <v>105.2</v>
      </c>
      <c r="AA189" s="10">
        <f t="shared" si="158"/>
        <v>0</v>
      </c>
      <c r="AB189" s="20"/>
      <c r="AC189" s="20"/>
    </row>
    <row r="190" spans="1:29" ht="46.8" x14ac:dyDescent="0.3">
      <c r="A190" s="59" t="s">
        <v>158</v>
      </c>
      <c r="B190" s="60" t="s">
        <v>57</v>
      </c>
      <c r="C190" s="59" t="s">
        <v>97</v>
      </c>
      <c r="D190" s="59" t="s">
        <v>160</v>
      </c>
      <c r="E190" s="61" t="s">
        <v>161</v>
      </c>
      <c r="F190" s="10">
        <v>105.2</v>
      </c>
      <c r="G190" s="10">
        <v>105.2</v>
      </c>
      <c r="H190" s="10">
        <v>105.2</v>
      </c>
      <c r="I190" s="10"/>
      <c r="J190" s="10"/>
      <c r="K190" s="10"/>
      <c r="L190" s="10">
        <f t="shared" si="91"/>
        <v>105.2</v>
      </c>
      <c r="M190" s="10">
        <f t="shared" si="92"/>
        <v>105.2</v>
      </c>
      <c r="N190" s="10">
        <f t="shared" si="93"/>
        <v>105.2</v>
      </c>
      <c r="O190" s="10"/>
      <c r="P190" s="10"/>
      <c r="Q190" s="10"/>
      <c r="R190" s="10">
        <f t="shared" si="128"/>
        <v>105.2</v>
      </c>
      <c r="S190" s="10"/>
      <c r="T190" s="69">
        <f t="shared" si="94"/>
        <v>105.2</v>
      </c>
      <c r="U190" s="10">
        <f t="shared" si="129"/>
        <v>105.2</v>
      </c>
      <c r="V190" s="10"/>
      <c r="W190" s="69">
        <f t="shared" si="95"/>
        <v>105.2</v>
      </c>
      <c r="X190" s="10">
        <f t="shared" si="130"/>
        <v>105.2</v>
      </c>
      <c r="Y190" s="10"/>
      <c r="Z190" s="69">
        <f t="shared" si="96"/>
        <v>105.2</v>
      </c>
      <c r="AA190" s="10"/>
      <c r="AB190" s="20"/>
      <c r="AC190" s="20"/>
    </row>
    <row r="191" spans="1:29" ht="46.8" x14ac:dyDescent="0.3">
      <c r="A191" s="59" t="s">
        <v>162</v>
      </c>
      <c r="B191" s="60"/>
      <c r="C191" s="59"/>
      <c r="D191" s="59"/>
      <c r="E191" s="61" t="s">
        <v>163</v>
      </c>
      <c r="F191" s="10">
        <f t="shared" si="148"/>
        <v>6120.6</v>
      </c>
      <c r="G191" s="10">
        <f t="shared" si="149"/>
        <v>6120.6</v>
      </c>
      <c r="H191" s="10">
        <f t="shared" si="150"/>
        <v>6120.6</v>
      </c>
      <c r="I191" s="10">
        <f t="shared" si="151"/>
        <v>0</v>
      </c>
      <c r="J191" s="10">
        <f t="shared" si="152"/>
        <v>0</v>
      </c>
      <c r="K191" s="10">
        <f t="shared" si="153"/>
        <v>0</v>
      </c>
      <c r="L191" s="10">
        <f t="shared" si="91"/>
        <v>6120.6</v>
      </c>
      <c r="M191" s="10">
        <f t="shared" si="92"/>
        <v>6120.6</v>
      </c>
      <c r="N191" s="10">
        <f t="shared" si="93"/>
        <v>6120.6</v>
      </c>
      <c r="O191" s="10">
        <f t="shared" si="154"/>
        <v>0</v>
      </c>
      <c r="P191" s="10">
        <f t="shared" si="155"/>
        <v>0</v>
      </c>
      <c r="Q191" s="10">
        <f t="shared" si="156"/>
        <v>0</v>
      </c>
      <c r="R191" s="10">
        <f t="shared" si="128"/>
        <v>6120.6</v>
      </c>
      <c r="S191" s="10">
        <f t="shared" si="157"/>
        <v>0</v>
      </c>
      <c r="T191" s="69">
        <f t="shared" si="94"/>
        <v>6120.6</v>
      </c>
      <c r="U191" s="10">
        <f t="shared" si="129"/>
        <v>6120.6</v>
      </c>
      <c r="V191" s="10">
        <f t="shared" si="158"/>
        <v>0</v>
      </c>
      <c r="W191" s="69">
        <f t="shared" si="95"/>
        <v>6120.6</v>
      </c>
      <c r="X191" s="10">
        <f t="shared" si="130"/>
        <v>6120.6</v>
      </c>
      <c r="Y191" s="10">
        <f t="shared" si="158"/>
        <v>0</v>
      </c>
      <c r="Z191" s="69">
        <f t="shared" si="96"/>
        <v>6120.6</v>
      </c>
      <c r="AA191" s="10">
        <f t="shared" si="158"/>
        <v>0</v>
      </c>
      <c r="AB191" s="20"/>
      <c r="AC191" s="20"/>
    </row>
    <row r="192" spans="1:29" ht="46.8" x14ac:dyDescent="0.3">
      <c r="A192" s="59" t="s">
        <v>162</v>
      </c>
      <c r="B192" s="60" t="s">
        <v>49</v>
      </c>
      <c r="C192" s="59"/>
      <c r="D192" s="59"/>
      <c r="E192" s="61" t="s">
        <v>50</v>
      </c>
      <c r="F192" s="10">
        <f t="shared" si="148"/>
        <v>6120.6</v>
      </c>
      <c r="G192" s="10">
        <f t="shared" si="149"/>
        <v>6120.6</v>
      </c>
      <c r="H192" s="10">
        <f t="shared" si="150"/>
        <v>6120.6</v>
      </c>
      <c r="I192" s="10">
        <f t="shared" si="151"/>
        <v>0</v>
      </c>
      <c r="J192" s="10">
        <f t="shared" si="152"/>
        <v>0</v>
      </c>
      <c r="K192" s="10">
        <f t="shared" si="153"/>
        <v>0</v>
      </c>
      <c r="L192" s="10">
        <f t="shared" si="91"/>
        <v>6120.6</v>
      </c>
      <c r="M192" s="10">
        <f t="shared" si="92"/>
        <v>6120.6</v>
      </c>
      <c r="N192" s="10">
        <f t="shared" si="93"/>
        <v>6120.6</v>
      </c>
      <c r="O192" s="10">
        <f t="shared" si="154"/>
        <v>0</v>
      </c>
      <c r="P192" s="10">
        <f t="shared" si="155"/>
        <v>0</v>
      </c>
      <c r="Q192" s="10">
        <f t="shared" si="156"/>
        <v>0</v>
      </c>
      <c r="R192" s="10">
        <f t="shared" si="128"/>
        <v>6120.6</v>
      </c>
      <c r="S192" s="10">
        <f t="shared" si="157"/>
        <v>0</v>
      </c>
      <c r="T192" s="69">
        <f t="shared" si="94"/>
        <v>6120.6</v>
      </c>
      <c r="U192" s="10">
        <f t="shared" si="129"/>
        <v>6120.6</v>
      </c>
      <c r="V192" s="10">
        <f t="shared" si="158"/>
        <v>0</v>
      </c>
      <c r="W192" s="69">
        <f t="shared" si="95"/>
        <v>6120.6</v>
      </c>
      <c r="X192" s="10">
        <f t="shared" si="130"/>
        <v>6120.6</v>
      </c>
      <c r="Y192" s="10">
        <f t="shared" si="158"/>
        <v>0</v>
      </c>
      <c r="Z192" s="69">
        <f t="shared" si="96"/>
        <v>6120.6</v>
      </c>
      <c r="AA192" s="10">
        <f t="shared" si="158"/>
        <v>0</v>
      </c>
      <c r="AB192" s="20"/>
      <c r="AC192" s="20"/>
    </row>
    <row r="193" spans="1:34" ht="46.8" x14ac:dyDescent="0.3">
      <c r="A193" s="59" t="s">
        <v>162</v>
      </c>
      <c r="B193" s="60">
        <v>600</v>
      </c>
      <c r="C193" s="59" t="s">
        <v>97</v>
      </c>
      <c r="D193" s="59" t="s">
        <v>160</v>
      </c>
      <c r="E193" s="61" t="s">
        <v>161</v>
      </c>
      <c r="F193" s="10">
        <v>6120.6</v>
      </c>
      <c r="G193" s="10">
        <v>6120.6</v>
      </c>
      <c r="H193" s="10">
        <v>6120.6</v>
      </c>
      <c r="I193" s="10"/>
      <c r="J193" s="10"/>
      <c r="K193" s="10"/>
      <c r="L193" s="10">
        <f t="shared" si="91"/>
        <v>6120.6</v>
      </c>
      <c r="M193" s="10">
        <f t="shared" si="92"/>
        <v>6120.6</v>
      </c>
      <c r="N193" s="10">
        <f t="shared" si="93"/>
        <v>6120.6</v>
      </c>
      <c r="O193" s="10"/>
      <c r="P193" s="10"/>
      <c r="Q193" s="10"/>
      <c r="R193" s="10">
        <f t="shared" si="128"/>
        <v>6120.6</v>
      </c>
      <c r="S193" s="10"/>
      <c r="T193" s="69">
        <f t="shared" si="94"/>
        <v>6120.6</v>
      </c>
      <c r="U193" s="10">
        <f t="shared" si="129"/>
        <v>6120.6</v>
      </c>
      <c r="V193" s="10"/>
      <c r="W193" s="69">
        <f t="shared" si="95"/>
        <v>6120.6</v>
      </c>
      <c r="X193" s="10">
        <f t="shared" si="130"/>
        <v>6120.6</v>
      </c>
      <c r="Y193" s="10"/>
      <c r="Z193" s="69">
        <f t="shared" si="96"/>
        <v>6120.6</v>
      </c>
      <c r="AA193" s="10"/>
      <c r="AB193" s="20"/>
      <c r="AC193" s="20"/>
    </row>
    <row r="194" spans="1:34" ht="62.4" x14ac:dyDescent="0.3">
      <c r="A194" s="59" t="s">
        <v>164</v>
      </c>
      <c r="B194" s="60"/>
      <c r="C194" s="59"/>
      <c r="D194" s="59"/>
      <c r="E194" s="61" t="s">
        <v>165</v>
      </c>
      <c r="F194" s="10">
        <f t="shared" si="148"/>
        <v>18847.899999999998</v>
      </c>
      <c r="G194" s="10">
        <f t="shared" si="149"/>
        <v>19390.900000000001</v>
      </c>
      <c r="H194" s="10">
        <f t="shared" si="150"/>
        <v>19390.900000000001</v>
      </c>
      <c r="I194" s="10">
        <f t="shared" si="151"/>
        <v>0</v>
      </c>
      <c r="J194" s="10">
        <f t="shared" si="152"/>
        <v>0</v>
      </c>
      <c r="K194" s="10">
        <f t="shared" si="153"/>
        <v>0</v>
      </c>
      <c r="L194" s="10">
        <f t="shared" si="91"/>
        <v>18847.899999999998</v>
      </c>
      <c r="M194" s="10">
        <f t="shared" si="92"/>
        <v>19390.900000000001</v>
      </c>
      <c r="N194" s="10">
        <f t="shared" si="93"/>
        <v>19390.900000000001</v>
      </c>
      <c r="O194" s="10">
        <f t="shared" si="154"/>
        <v>2698.5</v>
      </c>
      <c r="P194" s="10">
        <f t="shared" si="155"/>
        <v>3298</v>
      </c>
      <c r="Q194" s="10">
        <f t="shared" si="156"/>
        <v>3298</v>
      </c>
      <c r="R194" s="10">
        <f t="shared" si="128"/>
        <v>21546.399999999998</v>
      </c>
      <c r="S194" s="10">
        <f t="shared" si="157"/>
        <v>0</v>
      </c>
      <c r="T194" s="69">
        <f t="shared" si="94"/>
        <v>21546.399999999998</v>
      </c>
      <c r="U194" s="10">
        <f t="shared" si="129"/>
        <v>22688.9</v>
      </c>
      <c r="V194" s="10">
        <f t="shared" si="158"/>
        <v>0</v>
      </c>
      <c r="W194" s="69">
        <f t="shared" si="95"/>
        <v>22688.9</v>
      </c>
      <c r="X194" s="10">
        <f t="shared" si="130"/>
        <v>22688.9</v>
      </c>
      <c r="Y194" s="10">
        <f t="shared" si="158"/>
        <v>0</v>
      </c>
      <c r="Z194" s="69">
        <f t="shared" si="96"/>
        <v>22688.9</v>
      </c>
      <c r="AA194" s="10">
        <f t="shared" si="158"/>
        <v>0</v>
      </c>
      <c r="AB194" s="20"/>
      <c r="AC194" s="20"/>
    </row>
    <row r="195" spans="1:34" ht="31.2" x14ac:dyDescent="0.3">
      <c r="A195" s="59" t="s">
        <v>166</v>
      </c>
      <c r="B195" s="60"/>
      <c r="C195" s="59"/>
      <c r="D195" s="59"/>
      <c r="E195" s="61" t="s">
        <v>167</v>
      </c>
      <c r="F195" s="10">
        <f t="shared" ref="F195:K195" si="159">F196+F198</f>
        <v>18847.899999999998</v>
      </c>
      <c r="G195" s="10">
        <f t="shared" si="159"/>
        <v>19390.900000000001</v>
      </c>
      <c r="H195" s="10">
        <f t="shared" si="159"/>
        <v>19390.900000000001</v>
      </c>
      <c r="I195" s="10">
        <f t="shared" si="159"/>
        <v>0</v>
      </c>
      <c r="J195" s="10">
        <f t="shared" si="159"/>
        <v>0</v>
      </c>
      <c r="K195" s="10">
        <f t="shared" si="159"/>
        <v>0</v>
      </c>
      <c r="L195" s="10">
        <f t="shared" si="91"/>
        <v>18847.899999999998</v>
      </c>
      <c r="M195" s="10">
        <f t="shared" si="92"/>
        <v>19390.900000000001</v>
      </c>
      <c r="N195" s="10">
        <f t="shared" si="93"/>
        <v>19390.900000000001</v>
      </c>
      <c r="O195" s="10">
        <f>O196+O198</f>
        <v>2698.5</v>
      </c>
      <c r="P195" s="10">
        <f>P196+P198</f>
        <v>3298</v>
      </c>
      <c r="Q195" s="10">
        <f>Q196+Q198</f>
        <v>3298</v>
      </c>
      <c r="R195" s="10">
        <f t="shared" si="128"/>
        <v>21546.399999999998</v>
      </c>
      <c r="S195" s="10">
        <f>S196+S198</f>
        <v>0</v>
      </c>
      <c r="T195" s="69">
        <f t="shared" si="94"/>
        <v>21546.399999999998</v>
      </c>
      <c r="U195" s="10">
        <f t="shared" si="129"/>
        <v>22688.9</v>
      </c>
      <c r="V195" s="10">
        <f>V196+V198</f>
        <v>0</v>
      </c>
      <c r="W195" s="69">
        <f t="shared" si="95"/>
        <v>22688.9</v>
      </c>
      <c r="X195" s="10">
        <f t="shared" si="130"/>
        <v>22688.9</v>
      </c>
      <c r="Y195" s="10">
        <f>Y196+Y198</f>
        <v>0</v>
      </c>
      <c r="Z195" s="69">
        <f t="shared" si="96"/>
        <v>22688.9</v>
      </c>
      <c r="AA195" s="10">
        <f>AA196+AA198</f>
        <v>0</v>
      </c>
      <c r="AB195" s="20"/>
      <c r="AC195" s="20"/>
    </row>
    <row r="196" spans="1:34" ht="93.6" x14ac:dyDescent="0.3">
      <c r="A196" s="59" t="s">
        <v>166</v>
      </c>
      <c r="B196" s="60" t="s">
        <v>139</v>
      </c>
      <c r="C196" s="59"/>
      <c r="D196" s="59"/>
      <c r="E196" s="61" t="s">
        <v>140</v>
      </c>
      <c r="F196" s="10">
        <f t="shared" ref="F196:K196" si="160">F197</f>
        <v>17652.899999999998</v>
      </c>
      <c r="G196" s="10">
        <f t="shared" si="160"/>
        <v>18195.900000000001</v>
      </c>
      <c r="H196" s="10">
        <f t="shared" si="160"/>
        <v>18195.900000000001</v>
      </c>
      <c r="I196" s="10">
        <f t="shared" si="160"/>
        <v>0</v>
      </c>
      <c r="J196" s="10">
        <f t="shared" si="160"/>
        <v>0</v>
      </c>
      <c r="K196" s="10">
        <f t="shared" si="160"/>
        <v>0</v>
      </c>
      <c r="L196" s="10">
        <f t="shared" si="91"/>
        <v>17652.899999999998</v>
      </c>
      <c r="M196" s="10">
        <f t="shared" si="92"/>
        <v>18195.900000000001</v>
      </c>
      <c r="N196" s="10">
        <f t="shared" si="93"/>
        <v>18195.900000000001</v>
      </c>
      <c r="O196" s="10">
        <f>O197</f>
        <v>2698.5</v>
      </c>
      <c r="P196" s="10">
        <f>P197</f>
        <v>3298</v>
      </c>
      <c r="Q196" s="10">
        <f>Q197</f>
        <v>3298</v>
      </c>
      <c r="R196" s="10">
        <f t="shared" si="128"/>
        <v>20351.399999999998</v>
      </c>
      <c r="S196" s="10">
        <f>S197</f>
        <v>0</v>
      </c>
      <c r="T196" s="69">
        <f t="shared" si="94"/>
        <v>20351.399999999998</v>
      </c>
      <c r="U196" s="10">
        <f t="shared" si="129"/>
        <v>21493.9</v>
      </c>
      <c r="V196" s="10">
        <f>V197</f>
        <v>0</v>
      </c>
      <c r="W196" s="69">
        <f t="shared" si="95"/>
        <v>21493.9</v>
      </c>
      <c r="X196" s="10">
        <f t="shared" si="130"/>
        <v>21493.9</v>
      </c>
      <c r="Y196" s="10">
        <f>Y197</f>
        <v>0</v>
      </c>
      <c r="Z196" s="69">
        <f t="shared" si="96"/>
        <v>21493.9</v>
      </c>
      <c r="AA196" s="10">
        <f>AA197</f>
        <v>0</v>
      </c>
      <c r="AB196" s="20"/>
      <c r="AC196" s="20"/>
    </row>
    <row r="197" spans="1:34" ht="46.8" x14ac:dyDescent="0.3">
      <c r="A197" s="59" t="s">
        <v>166</v>
      </c>
      <c r="B197" s="60">
        <v>100</v>
      </c>
      <c r="C197" s="59" t="s">
        <v>97</v>
      </c>
      <c r="D197" s="59" t="s">
        <v>160</v>
      </c>
      <c r="E197" s="61" t="s">
        <v>161</v>
      </c>
      <c r="F197" s="10">
        <v>17652.899999999998</v>
      </c>
      <c r="G197" s="10">
        <v>18195.900000000001</v>
      </c>
      <c r="H197" s="10">
        <v>18195.900000000001</v>
      </c>
      <c r="I197" s="10"/>
      <c r="J197" s="10"/>
      <c r="K197" s="10"/>
      <c r="L197" s="10">
        <f t="shared" si="91"/>
        <v>17652.899999999998</v>
      </c>
      <c r="M197" s="10">
        <f t="shared" si="92"/>
        <v>18195.900000000001</v>
      </c>
      <c r="N197" s="10">
        <f t="shared" si="93"/>
        <v>18195.900000000001</v>
      </c>
      <c r="O197" s="10">
        <v>2698.5</v>
      </c>
      <c r="P197" s="10">
        <v>3298</v>
      </c>
      <c r="Q197" s="10">
        <v>3298</v>
      </c>
      <c r="R197" s="10">
        <f t="shared" si="128"/>
        <v>20351.399999999998</v>
      </c>
      <c r="S197" s="10"/>
      <c r="T197" s="69">
        <f t="shared" si="94"/>
        <v>20351.399999999998</v>
      </c>
      <c r="U197" s="10">
        <f t="shared" si="129"/>
        <v>21493.9</v>
      </c>
      <c r="V197" s="10"/>
      <c r="W197" s="69">
        <f t="shared" si="95"/>
        <v>21493.9</v>
      </c>
      <c r="X197" s="10">
        <f t="shared" si="130"/>
        <v>21493.9</v>
      </c>
      <c r="Y197" s="10"/>
      <c r="Z197" s="69">
        <f t="shared" si="96"/>
        <v>21493.9</v>
      </c>
      <c r="AA197" s="10"/>
      <c r="AB197" s="20"/>
      <c r="AC197" s="20"/>
    </row>
    <row r="198" spans="1:34" ht="31.2" x14ac:dyDescent="0.3">
      <c r="A198" s="59" t="s">
        <v>166</v>
      </c>
      <c r="B198" s="60" t="s">
        <v>57</v>
      </c>
      <c r="C198" s="59"/>
      <c r="D198" s="59"/>
      <c r="E198" s="61" t="s">
        <v>58</v>
      </c>
      <c r="F198" s="10">
        <f t="shared" ref="F198:K198" si="161">F199</f>
        <v>1195</v>
      </c>
      <c r="G198" s="10">
        <f t="shared" si="161"/>
        <v>1195</v>
      </c>
      <c r="H198" s="10">
        <f t="shared" si="161"/>
        <v>1195</v>
      </c>
      <c r="I198" s="10">
        <f t="shared" si="161"/>
        <v>0</v>
      </c>
      <c r="J198" s="10">
        <f t="shared" si="161"/>
        <v>0</v>
      </c>
      <c r="K198" s="10">
        <f t="shared" si="161"/>
        <v>0</v>
      </c>
      <c r="L198" s="10">
        <f t="shared" si="91"/>
        <v>1195</v>
      </c>
      <c r="M198" s="10">
        <f t="shared" si="92"/>
        <v>1195</v>
      </c>
      <c r="N198" s="10">
        <f t="shared" si="93"/>
        <v>1195</v>
      </c>
      <c r="O198" s="10">
        <f>O199</f>
        <v>0</v>
      </c>
      <c r="P198" s="10">
        <f>P199</f>
        <v>0</v>
      </c>
      <c r="Q198" s="10">
        <f>Q199</f>
        <v>0</v>
      </c>
      <c r="R198" s="10">
        <f t="shared" si="128"/>
        <v>1195</v>
      </c>
      <c r="S198" s="10">
        <f>S199</f>
        <v>0</v>
      </c>
      <c r="T198" s="69">
        <f t="shared" si="94"/>
        <v>1195</v>
      </c>
      <c r="U198" s="10">
        <f t="shared" si="129"/>
        <v>1195</v>
      </c>
      <c r="V198" s="10">
        <f>V199</f>
        <v>0</v>
      </c>
      <c r="W198" s="69">
        <f t="shared" si="95"/>
        <v>1195</v>
      </c>
      <c r="X198" s="10">
        <f t="shared" si="130"/>
        <v>1195</v>
      </c>
      <c r="Y198" s="10">
        <f>Y199</f>
        <v>0</v>
      </c>
      <c r="Z198" s="69">
        <f t="shared" si="96"/>
        <v>1195</v>
      </c>
      <c r="AA198" s="10">
        <f>AA199</f>
        <v>0</v>
      </c>
      <c r="AB198" s="20"/>
      <c r="AC198" s="20"/>
    </row>
    <row r="199" spans="1:34" ht="46.8" x14ac:dyDescent="0.3">
      <c r="A199" s="59" t="s">
        <v>166</v>
      </c>
      <c r="B199" s="60">
        <v>200</v>
      </c>
      <c r="C199" s="59" t="s">
        <v>97</v>
      </c>
      <c r="D199" s="59" t="s">
        <v>160</v>
      </c>
      <c r="E199" s="61" t="s">
        <v>161</v>
      </c>
      <c r="F199" s="10">
        <v>1195</v>
      </c>
      <c r="G199" s="10">
        <v>1195</v>
      </c>
      <c r="H199" s="10">
        <v>1195</v>
      </c>
      <c r="I199" s="10"/>
      <c r="J199" s="10"/>
      <c r="K199" s="10"/>
      <c r="L199" s="10">
        <f t="shared" si="91"/>
        <v>1195</v>
      </c>
      <c r="M199" s="10">
        <f t="shared" si="92"/>
        <v>1195</v>
      </c>
      <c r="N199" s="10">
        <f t="shared" si="93"/>
        <v>1195</v>
      </c>
      <c r="O199" s="10"/>
      <c r="P199" s="10"/>
      <c r="Q199" s="10"/>
      <c r="R199" s="10">
        <f t="shared" si="128"/>
        <v>1195</v>
      </c>
      <c r="S199" s="10"/>
      <c r="T199" s="69">
        <f t="shared" si="94"/>
        <v>1195</v>
      </c>
      <c r="U199" s="10">
        <f t="shared" si="129"/>
        <v>1195</v>
      </c>
      <c r="V199" s="10"/>
      <c r="W199" s="69">
        <f t="shared" si="95"/>
        <v>1195</v>
      </c>
      <c r="X199" s="10">
        <f t="shared" si="130"/>
        <v>1195</v>
      </c>
      <c r="Y199" s="10"/>
      <c r="Z199" s="69">
        <f t="shared" si="96"/>
        <v>1195</v>
      </c>
      <c r="AA199" s="10"/>
      <c r="AB199" s="20"/>
      <c r="AC199" s="20"/>
    </row>
    <row r="200" spans="1:34" s="73" customFormat="1" ht="31.2" x14ac:dyDescent="0.3">
      <c r="A200" s="53" t="s">
        <v>168</v>
      </c>
      <c r="B200" s="54"/>
      <c r="C200" s="53"/>
      <c r="D200" s="53"/>
      <c r="E200" s="55" t="s">
        <v>169</v>
      </c>
      <c r="F200" s="14">
        <f t="shared" ref="F200:K200" si="162">F201+F209</f>
        <v>2861158.8</v>
      </c>
      <c r="G200" s="14">
        <f t="shared" si="162"/>
        <v>2698739.5</v>
      </c>
      <c r="H200" s="14">
        <f t="shared" si="162"/>
        <v>2790567</v>
      </c>
      <c r="I200" s="14">
        <f t="shared" si="162"/>
        <v>31451.599999999999</v>
      </c>
      <c r="J200" s="14">
        <f t="shared" si="162"/>
        <v>7164.6999999999989</v>
      </c>
      <c r="K200" s="14">
        <f t="shared" si="162"/>
        <v>15702.3</v>
      </c>
      <c r="L200" s="14">
        <f t="shared" si="91"/>
        <v>2892610.4</v>
      </c>
      <c r="M200" s="14">
        <f t="shared" si="92"/>
        <v>2705904.2</v>
      </c>
      <c r="N200" s="14">
        <f t="shared" si="93"/>
        <v>2806269.3</v>
      </c>
      <c r="O200" s="14">
        <f>O201+O209</f>
        <v>211561.27872</v>
      </c>
      <c r="P200" s="14">
        <f>P201+P209</f>
        <v>30513.5</v>
      </c>
      <c r="Q200" s="14">
        <f>Q201+Q209</f>
        <v>30513.5</v>
      </c>
      <c r="R200" s="14">
        <f t="shared" si="128"/>
        <v>3104171.6787199997</v>
      </c>
      <c r="S200" s="14">
        <f>S201+S209</f>
        <v>0</v>
      </c>
      <c r="T200" s="67">
        <f t="shared" si="94"/>
        <v>3104171.6787199997</v>
      </c>
      <c r="U200" s="14">
        <f t="shared" si="129"/>
        <v>2736417.7</v>
      </c>
      <c r="V200" s="14">
        <f>V201+V209</f>
        <v>0</v>
      </c>
      <c r="W200" s="67">
        <f t="shared" si="95"/>
        <v>2736417.7</v>
      </c>
      <c r="X200" s="14">
        <f t="shared" si="130"/>
        <v>2836782.8</v>
      </c>
      <c r="Y200" s="14">
        <f>Y201+Y209</f>
        <v>0</v>
      </c>
      <c r="Z200" s="67">
        <f t="shared" si="96"/>
        <v>2836782.8</v>
      </c>
      <c r="AA200" s="14">
        <f>AA201+AA209</f>
        <v>0</v>
      </c>
      <c r="AB200" s="15"/>
      <c r="AC200" s="15"/>
      <c r="AD200" s="11"/>
      <c r="AE200" s="11"/>
      <c r="AF200" s="11"/>
      <c r="AG200" s="11"/>
      <c r="AH200" s="11"/>
    </row>
    <row r="201" spans="1:34" s="74" customFormat="1" x14ac:dyDescent="0.3">
      <c r="A201" s="56" t="s">
        <v>170</v>
      </c>
      <c r="B201" s="57"/>
      <c r="C201" s="56"/>
      <c r="D201" s="56"/>
      <c r="E201" s="58" t="s">
        <v>21</v>
      </c>
      <c r="F201" s="17">
        <f t="shared" ref="F201:F207" si="163">F202</f>
        <v>260000</v>
      </c>
      <c r="G201" s="17">
        <f t="shared" ref="G201:G207" si="164">G202</f>
        <v>0</v>
      </c>
      <c r="H201" s="17">
        <f t="shared" ref="H201:H207" si="165">H202</f>
        <v>0</v>
      </c>
      <c r="I201" s="17">
        <f t="shared" ref="I201:I207" si="166">I202</f>
        <v>0</v>
      </c>
      <c r="J201" s="17">
        <f t="shared" ref="J201:J207" si="167">J202</f>
        <v>0</v>
      </c>
      <c r="K201" s="17">
        <f t="shared" ref="K201:K207" si="168">K202</f>
        <v>0</v>
      </c>
      <c r="L201" s="17">
        <f t="shared" si="91"/>
        <v>260000</v>
      </c>
      <c r="M201" s="17">
        <f t="shared" si="92"/>
        <v>0</v>
      </c>
      <c r="N201" s="17">
        <f t="shared" si="93"/>
        <v>0</v>
      </c>
      <c r="O201" s="17">
        <f t="shared" ref="O201:O207" si="169">O202</f>
        <v>76952.030719999995</v>
      </c>
      <c r="P201" s="17">
        <f t="shared" ref="P201:P207" si="170">P202</f>
        <v>0</v>
      </c>
      <c r="Q201" s="17">
        <f t="shared" ref="Q201:Q207" si="171">Q202</f>
        <v>0</v>
      </c>
      <c r="R201" s="17">
        <f t="shared" si="128"/>
        <v>336952.03071999998</v>
      </c>
      <c r="S201" s="17">
        <f t="shared" ref="S201:S207" si="172">S202</f>
        <v>0</v>
      </c>
      <c r="T201" s="68">
        <f t="shared" si="94"/>
        <v>336952.03071999998</v>
      </c>
      <c r="U201" s="17">
        <f t="shared" si="129"/>
        <v>0</v>
      </c>
      <c r="V201" s="17">
        <f t="shared" ref="V201:AA207" si="173">V202</f>
        <v>0</v>
      </c>
      <c r="W201" s="68">
        <f t="shared" si="95"/>
        <v>0</v>
      </c>
      <c r="X201" s="17">
        <f t="shared" si="130"/>
        <v>0</v>
      </c>
      <c r="Y201" s="17">
        <f t="shared" si="173"/>
        <v>0</v>
      </c>
      <c r="Z201" s="68">
        <f t="shared" si="96"/>
        <v>0</v>
      </c>
      <c r="AA201" s="17">
        <f t="shared" si="173"/>
        <v>0</v>
      </c>
      <c r="AB201" s="18"/>
      <c r="AC201" s="18"/>
      <c r="AD201" s="16"/>
      <c r="AE201" s="16"/>
      <c r="AF201" s="16"/>
      <c r="AG201" s="16"/>
      <c r="AH201" s="16"/>
    </row>
    <row r="202" spans="1:34" ht="62.4" x14ac:dyDescent="0.3">
      <c r="A202" s="59" t="s">
        <v>171</v>
      </c>
      <c r="B202" s="60"/>
      <c r="C202" s="59"/>
      <c r="D202" s="59"/>
      <c r="E202" s="61" t="s">
        <v>172</v>
      </c>
      <c r="F202" s="10">
        <f t="shared" ref="F202:K202" si="174">F206</f>
        <v>260000</v>
      </c>
      <c r="G202" s="10">
        <f t="shared" si="174"/>
        <v>0</v>
      </c>
      <c r="H202" s="10">
        <f t="shared" si="174"/>
        <v>0</v>
      </c>
      <c r="I202" s="10">
        <f t="shared" si="174"/>
        <v>0</v>
      </c>
      <c r="J202" s="10">
        <f t="shared" si="174"/>
        <v>0</v>
      </c>
      <c r="K202" s="10">
        <f t="shared" si="174"/>
        <v>0</v>
      </c>
      <c r="L202" s="10">
        <f t="shared" si="91"/>
        <v>260000</v>
      </c>
      <c r="M202" s="10">
        <f t="shared" si="92"/>
        <v>0</v>
      </c>
      <c r="N202" s="10">
        <f t="shared" si="93"/>
        <v>0</v>
      </c>
      <c r="O202" s="10">
        <f>O206+O203</f>
        <v>76952.030719999995</v>
      </c>
      <c r="P202" s="10">
        <f>P206+P203</f>
        <v>0</v>
      </c>
      <c r="Q202" s="10">
        <f>Q206+Q203</f>
        <v>0</v>
      </c>
      <c r="R202" s="10">
        <f t="shared" si="128"/>
        <v>336952.03071999998</v>
      </c>
      <c r="S202" s="10">
        <f>S206</f>
        <v>0</v>
      </c>
      <c r="T202" s="69">
        <f t="shared" si="94"/>
        <v>336952.03071999998</v>
      </c>
      <c r="U202" s="10">
        <f t="shared" si="129"/>
        <v>0</v>
      </c>
      <c r="V202" s="10">
        <f>V206</f>
        <v>0</v>
      </c>
      <c r="W202" s="69">
        <f t="shared" si="95"/>
        <v>0</v>
      </c>
      <c r="X202" s="10">
        <f t="shared" si="130"/>
        <v>0</v>
      </c>
      <c r="Y202" s="10">
        <f>Y206</f>
        <v>0</v>
      </c>
      <c r="Z202" s="69">
        <f t="shared" si="96"/>
        <v>0</v>
      </c>
      <c r="AA202" s="10">
        <f>AA206</f>
        <v>0</v>
      </c>
      <c r="AB202" s="20"/>
      <c r="AC202" s="20"/>
    </row>
    <row r="203" spans="1:34" ht="31.2" x14ac:dyDescent="0.3">
      <c r="A203" s="59" t="s">
        <v>173</v>
      </c>
      <c r="B203" s="60"/>
      <c r="C203" s="59"/>
      <c r="D203" s="59"/>
      <c r="E203" s="62" t="s">
        <v>174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>
        <f t="shared" ref="O203:O204" si="175">O204</f>
        <v>76952.030719999995</v>
      </c>
      <c r="P203" s="10">
        <f t="shared" ref="P203:P204" si="176">P204</f>
        <v>0</v>
      </c>
      <c r="Q203" s="10">
        <f t="shared" ref="Q203:Q204" si="177">Q204</f>
        <v>0</v>
      </c>
      <c r="R203" s="10">
        <f t="shared" si="128"/>
        <v>76952.030719999995</v>
      </c>
      <c r="S203" s="10"/>
      <c r="T203" s="69">
        <f t="shared" si="94"/>
        <v>76952.030719999995</v>
      </c>
      <c r="U203" s="10">
        <f t="shared" si="129"/>
        <v>0</v>
      </c>
      <c r="V203" s="10"/>
      <c r="W203" s="69">
        <f t="shared" si="95"/>
        <v>0</v>
      </c>
      <c r="X203" s="10">
        <f t="shared" si="130"/>
        <v>0</v>
      </c>
      <c r="Y203" s="10"/>
      <c r="Z203" s="69">
        <f t="shared" si="96"/>
        <v>0</v>
      </c>
      <c r="AA203" s="10"/>
      <c r="AB203" s="20"/>
      <c r="AC203" s="20"/>
    </row>
    <row r="204" spans="1:34" ht="46.8" x14ac:dyDescent="0.3">
      <c r="A204" s="59" t="s">
        <v>173</v>
      </c>
      <c r="B204" s="60" t="s">
        <v>26</v>
      </c>
      <c r="C204" s="59"/>
      <c r="D204" s="59"/>
      <c r="E204" s="61" t="s">
        <v>27</v>
      </c>
      <c r="F204" s="10"/>
      <c r="G204" s="10"/>
      <c r="H204" s="10"/>
      <c r="I204" s="10"/>
      <c r="J204" s="10"/>
      <c r="K204" s="10"/>
      <c r="L204" s="10"/>
      <c r="M204" s="10"/>
      <c r="N204" s="10"/>
      <c r="O204" s="10">
        <f t="shared" si="175"/>
        <v>76952.030719999995</v>
      </c>
      <c r="P204" s="10">
        <f t="shared" si="176"/>
        <v>0</v>
      </c>
      <c r="Q204" s="10">
        <f t="shared" si="177"/>
        <v>0</v>
      </c>
      <c r="R204" s="10">
        <f t="shared" si="128"/>
        <v>76952.030719999995</v>
      </c>
      <c r="S204" s="10"/>
      <c r="T204" s="69">
        <f t="shared" si="94"/>
        <v>76952.030719999995</v>
      </c>
      <c r="U204" s="10">
        <f t="shared" si="129"/>
        <v>0</v>
      </c>
      <c r="V204" s="10"/>
      <c r="W204" s="69">
        <f t="shared" si="95"/>
        <v>0</v>
      </c>
      <c r="X204" s="10">
        <f t="shared" si="130"/>
        <v>0</v>
      </c>
      <c r="Y204" s="10"/>
      <c r="Z204" s="69">
        <f t="shared" si="96"/>
        <v>0</v>
      </c>
      <c r="AA204" s="10"/>
      <c r="AB204" s="20"/>
      <c r="AC204" s="20"/>
    </row>
    <row r="205" spans="1:34" x14ac:dyDescent="0.3">
      <c r="A205" s="59" t="s">
        <v>173</v>
      </c>
      <c r="B205" s="60" t="s">
        <v>26</v>
      </c>
      <c r="C205" s="59" t="s">
        <v>63</v>
      </c>
      <c r="D205" s="59" t="s">
        <v>63</v>
      </c>
      <c r="E205" s="61" t="s">
        <v>64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>
        <v>76952.030719999995</v>
      </c>
      <c r="P205" s="10"/>
      <c r="Q205" s="10"/>
      <c r="R205" s="10">
        <f t="shared" si="128"/>
        <v>76952.030719999995</v>
      </c>
      <c r="S205" s="10"/>
      <c r="T205" s="69">
        <f t="shared" si="94"/>
        <v>76952.030719999995</v>
      </c>
      <c r="U205" s="10">
        <f t="shared" si="129"/>
        <v>0</v>
      </c>
      <c r="V205" s="10"/>
      <c r="W205" s="69">
        <f t="shared" si="95"/>
        <v>0</v>
      </c>
      <c r="X205" s="10">
        <f t="shared" si="130"/>
        <v>0</v>
      </c>
      <c r="Y205" s="10"/>
      <c r="Z205" s="69">
        <f t="shared" si="96"/>
        <v>0</v>
      </c>
      <c r="AA205" s="10"/>
      <c r="AB205" s="20"/>
      <c r="AC205" s="20"/>
    </row>
    <row r="206" spans="1:34" ht="31.2" x14ac:dyDescent="0.3">
      <c r="A206" s="59" t="s">
        <v>175</v>
      </c>
      <c r="B206" s="60"/>
      <c r="C206" s="59"/>
      <c r="D206" s="59"/>
      <c r="E206" s="61" t="s">
        <v>176</v>
      </c>
      <c r="F206" s="10">
        <f t="shared" si="163"/>
        <v>260000</v>
      </c>
      <c r="G206" s="10">
        <f t="shared" si="164"/>
        <v>0</v>
      </c>
      <c r="H206" s="10">
        <f t="shared" si="165"/>
        <v>0</v>
      </c>
      <c r="I206" s="10">
        <f t="shared" si="166"/>
        <v>0</v>
      </c>
      <c r="J206" s="10">
        <f t="shared" si="167"/>
        <v>0</v>
      </c>
      <c r="K206" s="10">
        <f t="shared" si="168"/>
        <v>0</v>
      </c>
      <c r="L206" s="10">
        <f t="shared" si="91"/>
        <v>260000</v>
      </c>
      <c r="M206" s="10">
        <f t="shared" si="92"/>
        <v>0</v>
      </c>
      <c r="N206" s="10">
        <f t="shared" si="93"/>
        <v>0</v>
      </c>
      <c r="O206" s="10">
        <f t="shared" si="169"/>
        <v>0</v>
      </c>
      <c r="P206" s="10">
        <f t="shared" si="170"/>
        <v>0</v>
      </c>
      <c r="Q206" s="10">
        <f t="shared" si="171"/>
        <v>0</v>
      </c>
      <c r="R206" s="10">
        <f t="shared" si="128"/>
        <v>260000</v>
      </c>
      <c r="S206" s="10">
        <f t="shared" si="172"/>
        <v>0</v>
      </c>
      <c r="T206" s="69">
        <f t="shared" si="94"/>
        <v>260000</v>
      </c>
      <c r="U206" s="10">
        <f t="shared" si="129"/>
        <v>0</v>
      </c>
      <c r="V206" s="10">
        <f t="shared" si="173"/>
        <v>0</v>
      </c>
      <c r="W206" s="69">
        <f t="shared" si="95"/>
        <v>0</v>
      </c>
      <c r="X206" s="10">
        <f t="shared" si="130"/>
        <v>0</v>
      </c>
      <c r="Y206" s="10">
        <f t="shared" si="173"/>
        <v>0</v>
      </c>
      <c r="Z206" s="69">
        <f t="shared" si="96"/>
        <v>0</v>
      </c>
      <c r="AA206" s="10">
        <f t="shared" si="173"/>
        <v>0</v>
      </c>
      <c r="AB206" s="20"/>
      <c r="AC206" s="20"/>
    </row>
    <row r="207" spans="1:34" ht="46.8" x14ac:dyDescent="0.3">
      <c r="A207" s="59" t="s">
        <v>175</v>
      </c>
      <c r="B207" s="60" t="s">
        <v>26</v>
      </c>
      <c r="C207" s="59"/>
      <c r="D207" s="59"/>
      <c r="E207" s="61" t="s">
        <v>27</v>
      </c>
      <c r="F207" s="10">
        <f t="shared" si="163"/>
        <v>260000</v>
      </c>
      <c r="G207" s="10">
        <f t="shared" si="164"/>
        <v>0</v>
      </c>
      <c r="H207" s="10">
        <f t="shared" si="165"/>
        <v>0</v>
      </c>
      <c r="I207" s="10">
        <f t="shared" si="166"/>
        <v>0</v>
      </c>
      <c r="J207" s="10">
        <f t="shared" si="167"/>
        <v>0</v>
      </c>
      <c r="K207" s="10">
        <f t="shared" si="168"/>
        <v>0</v>
      </c>
      <c r="L207" s="10">
        <f t="shared" si="91"/>
        <v>260000</v>
      </c>
      <c r="M207" s="10">
        <f t="shared" si="92"/>
        <v>0</v>
      </c>
      <c r="N207" s="10">
        <f t="shared" si="93"/>
        <v>0</v>
      </c>
      <c r="O207" s="10">
        <f t="shared" si="169"/>
        <v>0</v>
      </c>
      <c r="P207" s="10">
        <f t="shared" si="170"/>
        <v>0</v>
      </c>
      <c r="Q207" s="10">
        <f t="shared" si="171"/>
        <v>0</v>
      </c>
      <c r="R207" s="10">
        <f t="shared" si="128"/>
        <v>260000</v>
      </c>
      <c r="S207" s="10">
        <f t="shared" si="172"/>
        <v>0</v>
      </c>
      <c r="T207" s="69">
        <f t="shared" si="94"/>
        <v>260000</v>
      </c>
      <c r="U207" s="10">
        <f t="shared" si="129"/>
        <v>0</v>
      </c>
      <c r="V207" s="10">
        <f t="shared" si="173"/>
        <v>0</v>
      </c>
      <c r="W207" s="69">
        <f t="shared" si="95"/>
        <v>0</v>
      </c>
      <c r="X207" s="10">
        <f t="shared" si="130"/>
        <v>0</v>
      </c>
      <c r="Y207" s="10">
        <f t="shared" si="173"/>
        <v>0</v>
      </c>
      <c r="Z207" s="69">
        <f t="shared" si="96"/>
        <v>0</v>
      </c>
      <c r="AA207" s="10">
        <f t="shared" si="173"/>
        <v>0</v>
      </c>
      <c r="AB207" s="20"/>
      <c r="AC207" s="20"/>
    </row>
    <row r="208" spans="1:34" x14ac:dyDescent="0.3">
      <c r="A208" s="59" t="s">
        <v>175</v>
      </c>
      <c r="B208" s="60">
        <v>400</v>
      </c>
      <c r="C208" s="59" t="s">
        <v>61</v>
      </c>
      <c r="D208" s="59" t="s">
        <v>28</v>
      </c>
      <c r="E208" s="61" t="s">
        <v>62</v>
      </c>
      <c r="F208" s="10">
        <v>260000</v>
      </c>
      <c r="G208" s="10">
        <v>0</v>
      </c>
      <c r="H208" s="10">
        <v>0</v>
      </c>
      <c r="I208" s="10"/>
      <c r="J208" s="10"/>
      <c r="K208" s="10"/>
      <c r="L208" s="10">
        <f t="shared" ref="L208:L271" si="178">F208+I208</f>
        <v>260000</v>
      </c>
      <c r="M208" s="10">
        <f t="shared" ref="M208:M271" si="179">G208+J208</f>
        <v>0</v>
      </c>
      <c r="N208" s="10">
        <f t="shared" ref="N208:N271" si="180">H208+K208</f>
        <v>0</v>
      </c>
      <c r="O208" s="10"/>
      <c r="P208" s="10"/>
      <c r="Q208" s="10"/>
      <c r="R208" s="10">
        <f t="shared" si="128"/>
        <v>260000</v>
      </c>
      <c r="S208" s="10"/>
      <c r="T208" s="69">
        <f t="shared" si="94"/>
        <v>260000</v>
      </c>
      <c r="U208" s="10">
        <f t="shared" si="129"/>
        <v>0</v>
      </c>
      <c r="V208" s="10"/>
      <c r="W208" s="69">
        <f t="shared" si="95"/>
        <v>0</v>
      </c>
      <c r="X208" s="10">
        <f t="shared" si="130"/>
        <v>0</v>
      </c>
      <c r="Y208" s="10"/>
      <c r="Z208" s="69">
        <f t="shared" si="96"/>
        <v>0</v>
      </c>
      <c r="AA208" s="10"/>
      <c r="AB208" s="20"/>
      <c r="AC208" s="20"/>
    </row>
    <row r="209" spans="1:34" s="74" customFormat="1" x14ac:dyDescent="0.3">
      <c r="A209" s="56" t="s">
        <v>177</v>
      </c>
      <c r="B209" s="57"/>
      <c r="C209" s="56"/>
      <c r="D209" s="56"/>
      <c r="E209" s="58" t="s">
        <v>52</v>
      </c>
      <c r="F209" s="17">
        <f t="shared" ref="F209:K209" si="181">F210+F224+F240+F252+F274+F297</f>
        <v>2601158.7999999998</v>
      </c>
      <c r="G209" s="17">
        <f t="shared" si="181"/>
        <v>2698739.5</v>
      </c>
      <c r="H209" s="17">
        <f t="shared" si="181"/>
        <v>2790567</v>
      </c>
      <c r="I209" s="17">
        <f t="shared" si="181"/>
        <v>31451.599999999999</v>
      </c>
      <c r="J209" s="17">
        <f t="shared" si="181"/>
        <v>7164.6999999999989</v>
      </c>
      <c r="K209" s="17">
        <f t="shared" si="181"/>
        <v>15702.3</v>
      </c>
      <c r="L209" s="17">
        <f t="shared" si="178"/>
        <v>2632610.4</v>
      </c>
      <c r="M209" s="17">
        <f t="shared" si="179"/>
        <v>2705904.2</v>
      </c>
      <c r="N209" s="17">
        <f t="shared" si="180"/>
        <v>2806269.3</v>
      </c>
      <c r="O209" s="17">
        <f>O210+O224+O240+O252+O274+O297</f>
        <v>134609.24799999999</v>
      </c>
      <c r="P209" s="17">
        <f>P210+P224+P240+P252+P274+P297</f>
        <v>30513.5</v>
      </c>
      <c r="Q209" s="17">
        <f>Q210+Q224+Q240+Q252+Q274+Q297</f>
        <v>30513.5</v>
      </c>
      <c r="R209" s="17">
        <f t="shared" si="128"/>
        <v>2767219.648</v>
      </c>
      <c r="S209" s="17">
        <f>S210+S224+S240+S252+S274+S297</f>
        <v>0</v>
      </c>
      <c r="T209" s="68">
        <f t="shared" ref="T209:T272" si="182">R209+S209</f>
        <v>2767219.648</v>
      </c>
      <c r="U209" s="17">
        <f t="shared" si="129"/>
        <v>2736417.7</v>
      </c>
      <c r="V209" s="17">
        <f>V210+V224+V240+V252+V274+V297</f>
        <v>0</v>
      </c>
      <c r="W209" s="68">
        <f t="shared" ref="W209:W272" si="183">U209+V209</f>
        <v>2736417.7</v>
      </c>
      <c r="X209" s="17">
        <f t="shared" si="130"/>
        <v>2836782.8</v>
      </c>
      <c r="Y209" s="17">
        <f>Y210+Y224+Y240+Y252+Y274+Y297</f>
        <v>0</v>
      </c>
      <c r="Z209" s="68">
        <f t="shared" ref="Z209:Z272" si="184">X209+Y209</f>
        <v>2836782.8</v>
      </c>
      <c r="AA209" s="17">
        <f>AA210+AA224+AA240+AA252+AA274+AA297</f>
        <v>0</v>
      </c>
      <c r="AB209" s="18"/>
      <c r="AC209" s="18"/>
      <c r="AD209" s="16"/>
      <c r="AE209" s="16"/>
      <c r="AF209" s="16"/>
      <c r="AG209" s="16"/>
      <c r="AH209" s="16"/>
    </row>
    <row r="210" spans="1:34" ht="31.2" x14ac:dyDescent="0.3">
      <c r="A210" s="59" t="s">
        <v>178</v>
      </c>
      <c r="B210" s="60"/>
      <c r="C210" s="59"/>
      <c r="D210" s="59"/>
      <c r="E210" s="61" t="s">
        <v>179</v>
      </c>
      <c r="F210" s="10">
        <f t="shared" ref="F210:K210" si="185">F211+F214+F221</f>
        <v>391137.8</v>
      </c>
      <c r="G210" s="10">
        <f t="shared" si="185"/>
        <v>320562.50000000006</v>
      </c>
      <c r="H210" s="10">
        <f t="shared" si="185"/>
        <v>346134.10000000003</v>
      </c>
      <c r="I210" s="10">
        <f t="shared" si="185"/>
        <v>0</v>
      </c>
      <c r="J210" s="10">
        <f t="shared" si="185"/>
        <v>0</v>
      </c>
      <c r="K210" s="10">
        <f t="shared" si="185"/>
        <v>0</v>
      </c>
      <c r="L210" s="10">
        <f t="shared" si="178"/>
        <v>391137.8</v>
      </c>
      <c r="M210" s="10">
        <f t="shared" si="179"/>
        <v>320562.50000000006</v>
      </c>
      <c r="N210" s="10">
        <f t="shared" si="180"/>
        <v>346134.10000000003</v>
      </c>
      <c r="O210" s="10">
        <f>O211+O214+O221</f>
        <v>14196</v>
      </c>
      <c r="P210" s="10">
        <f>P211+P214+P221</f>
        <v>7396</v>
      </c>
      <c r="Q210" s="10">
        <f>Q211+Q214+Q221</f>
        <v>7396</v>
      </c>
      <c r="R210" s="10">
        <f t="shared" si="128"/>
        <v>405333.8</v>
      </c>
      <c r="S210" s="10">
        <f>S211+S214+S221</f>
        <v>0</v>
      </c>
      <c r="T210" s="69">
        <f t="shared" si="182"/>
        <v>405333.8</v>
      </c>
      <c r="U210" s="10">
        <f t="shared" si="129"/>
        <v>327958.50000000006</v>
      </c>
      <c r="V210" s="10">
        <f>V211+V214+V221</f>
        <v>0</v>
      </c>
      <c r="W210" s="69">
        <f t="shared" si="183"/>
        <v>327958.50000000006</v>
      </c>
      <c r="X210" s="10">
        <f t="shared" si="130"/>
        <v>353530.10000000003</v>
      </c>
      <c r="Y210" s="10">
        <f>Y211+Y214+Y221</f>
        <v>0</v>
      </c>
      <c r="Z210" s="69">
        <f t="shared" si="184"/>
        <v>353530.10000000003</v>
      </c>
      <c r="AA210" s="10">
        <f>AA211+AA214+AA221</f>
        <v>0</v>
      </c>
      <c r="AB210" s="20"/>
      <c r="AC210" s="20"/>
    </row>
    <row r="211" spans="1:34" ht="46.8" x14ac:dyDescent="0.3">
      <c r="A211" s="59" t="s">
        <v>180</v>
      </c>
      <c r="B211" s="60"/>
      <c r="C211" s="59"/>
      <c r="D211" s="59"/>
      <c r="E211" s="61" t="s">
        <v>138</v>
      </c>
      <c r="F211" s="10">
        <f t="shared" ref="F211:F212" si="186">F212</f>
        <v>126440</v>
      </c>
      <c r="G211" s="10">
        <f t="shared" ref="G211:G212" si="187">G212</f>
        <v>126440</v>
      </c>
      <c r="H211" s="10">
        <f t="shared" ref="H211:H212" si="188">H212</f>
        <v>126440</v>
      </c>
      <c r="I211" s="10">
        <f t="shared" ref="I211:I212" si="189">I212</f>
        <v>0</v>
      </c>
      <c r="J211" s="10">
        <f t="shared" ref="J211:J212" si="190">J212</f>
        <v>0</v>
      </c>
      <c r="K211" s="10">
        <f t="shared" ref="K211:K212" si="191">K212</f>
        <v>0</v>
      </c>
      <c r="L211" s="10">
        <f t="shared" si="178"/>
        <v>126440</v>
      </c>
      <c r="M211" s="10">
        <f t="shared" si="179"/>
        <v>126440</v>
      </c>
      <c r="N211" s="10">
        <f t="shared" si="180"/>
        <v>126440</v>
      </c>
      <c r="O211" s="10">
        <f t="shared" ref="O211:O212" si="192">O212</f>
        <v>0</v>
      </c>
      <c r="P211" s="10">
        <f t="shared" ref="P211:P212" si="193">P212</f>
        <v>0</v>
      </c>
      <c r="Q211" s="10">
        <f t="shared" ref="Q211:Q212" si="194">Q212</f>
        <v>0</v>
      </c>
      <c r="R211" s="10">
        <f t="shared" si="128"/>
        <v>126440</v>
      </c>
      <c r="S211" s="10">
        <f t="shared" ref="S211:S212" si="195">S212</f>
        <v>0</v>
      </c>
      <c r="T211" s="69">
        <f t="shared" si="182"/>
        <v>126440</v>
      </c>
      <c r="U211" s="10">
        <f t="shared" si="129"/>
        <v>126440</v>
      </c>
      <c r="V211" s="10">
        <f t="shared" ref="V211:AA212" si="196">V212</f>
        <v>0</v>
      </c>
      <c r="W211" s="69">
        <f t="shared" si="183"/>
        <v>126440</v>
      </c>
      <c r="X211" s="10">
        <f t="shared" si="130"/>
        <v>126440</v>
      </c>
      <c r="Y211" s="10">
        <f t="shared" si="196"/>
        <v>0</v>
      </c>
      <c r="Z211" s="69">
        <f t="shared" si="184"/>
        <v>126440</v>
      </c>
      <c r="AA211" s="10">
        <f t="shared" si="196"/>
        <v>0</v>
      </c>
      <c r="AB211" s="20"/>
      <c r="AC211" s="20"/>
    </row>
    <row r="212" spans="1:34" ht="46.8" x14ac:dyDescent="0.3">
      <c r="A212" s="59" t="s">
        <v>180</v>
      </c>
      <c r="B212" s="60" t="s">
        <v>49</v>
      </c>
      <c r="C212" s="59"/>
      <c r="D212" s="59"/>
      <c r="E212" s="61" t="s">
        <v>50</v>
      </c>
      <c r="F212" s="10">
        <f t="shared" si="186"/>
        <v>126440</v>
      </c>
      <c r="G212" s="10">
        <f t="shared" si="187"/>
        <v>126440</v>
      </c>
      <c r="H212" s="10">
        <f t="shared" si="188"/>
        <v>126440</v>
      </c>
      <c r="I212" s="10">
        <f t="shared" si="189"/>
        <v>0</v>
      </c>
      <c r="J212" s="10">
        <f t="shared" si="190"/>
        <v>0</v>
      </c>
      <c r="K212" s="10">
        <f t="shared" si="191"/>
        <v>0</v>
      </c>
      <c r="L212" s="10">
        <f t="shared" si="178"/>
        <v>126440</v>
      </c>
      <c r="M212" s="10">
        <f t="shared" si="179"/>
        <v>126440</v>
      </c>
      <c r="N212" s="10">
        <f t="shared" si="180"/>
        <v>126440</v>
      </c>
      <c r="O212" s="10">
        <f t="shared" si="192"/>
        <v>0</v>
      </c>
      <c r="P212" s="10">
        <f t="shared" si="193"/>
        <v>0</v>
      </c>
      <c r="Q212" s="10">
        <f t="shared" si="194"/>
        <v>0</v>
      </c>
      <c r="R212" s="10">
        <f t="shared" si="128"/>
        <v>126440</v>
      </c>
      <c r="S212" s="10">
        <f t="shared" si="195"/>
        <v>0</v>
      </c>
      <c r="T212" s="69">
        <f t="shared" si="182"/>
        <v>126440</v>
      </c>
      <c r="U212" s="10">
        <f t="shared" si="129"/>
        <v>126440</v>
      </c>
      <c r="V212" s="10">
        <f t="shared" si="196"/>
        <v>0</v>
      </c>
      <c r="W212" s="69">
        <f t="shared" si="183"/>
        <v>126440</v>
      </c>
      <c r="X212" s="10">
        <f t="shared" si="130"/>
        <v>126440</v>
      </c>
      <c r="Y212" s="10">
        <f t="shared" si="196"/>
        <v>0</v>
      </c>
      <c r="Z212" s="69">
        <f t="shared" si="184"/>
        <v>126440</v>
      </c>
      <c r="AA212" s="10">
        <f t="shared" si="196"/>
        <v>0</v>
      </c>
      <c r="AB212" s="20"/>
      <c r="AC212" s="20"/>
    </row>
    <row r="213" spans="1:34" x14ac:dyDescent="0.3">
      <c r="A213" s="59" t="s">
        <v>180</v>
      </c>
      <c r="B213" s="60">
        <v>600</v>
      </c>
      <c r="C213" s="59" t="s">
        <v>61</v>
      </c>
      <c r="D213" s="59" t="s">
        <v>28</v>
      </c>
      <c r="E213" s="61" t="s">
        <v>62</v>
      </c>
      <c r="F213" s="10">
        <v>126440</v>
      </c>
      <c r="G213" s="10">
        <v>126440</v>
      </c>
      <c r="H213" s="10">
        <v>126440</v>
      </c>
      <c r="I213" s="10"/>
      <c r="J213" s="10"/>
      <c r="K213" s="10"/>
      <c r="L213" s="10">
        <f t="shared" si="178"/>
        <v>126440</v>
      </c>
      <c r="M213" s="10">
        <f t="shared" si="179"/>
        <v>126440</v>
      </c>
      <c r="N213" s="10">
        <f t="shared" si="180"/>
        <v>126440</v>
      </c>
      <c r="O213" s="10"/>
      <c r="P213" s="10"/>
      <c r="Q213" s="10"/>
      <c r="R213" s="10">
        <f t="shared" si="128"/>
        <v>126440</v>
      </c>
      <c r="S213" s="10"/>
      <c r="T213" s="69">
        <f t="shared" si="182"/>
        <v>126440</v>
      </c>
      <c r="U213" s="10">
        <f t="shared" si="129"/>
        <v>126440</v>
      </c>
      <c r="V213" s="10"/>
      <c r="W213" s="69">
        <f t="shared" si="183"/>
        <v>126440</v>
      </c>
      <c r="X213" s="10">
        <f t="shared" si="130"/>
        <v>126440</v>
      </c>
      <c r="Y213" s="10"/>
      <c r="Z213" s="69">
        <f t="shared" si="184"/>
        <v>126440</v>
      </c>
      <c r="AA213" s="10"/>
      <c r="AB213" s="20"/>
      <c r="AC213" s="20"/>
    </row>
    <row r="214" spans="1:34" ht="31.2" x14ac:dyDescent="0.3">
      <c r="A214" s="59" t="s">
        <v>181</v>
      </c>
      <c r="B214" s="60"/>
      <c r="C214" s="59"/>
      <c r="D214" s="59"/>
      <c r="E214" s="62" t="s">
        <v>182</v>
      </c>
      <c r="F214" s="10">
        <f t="shared" ref="F214:K214" si="197">F215+F217+F219</f>
        <v>248040.6</v>
      </c>
      <c r="G214" s="10">
        <f t="shared" si="197"/>
        <v>170958.80000000002</v>
      </c>
      <c r="H214" s="10">
        <f t="shared" si="197"/>
        <v>203036.90000000002</v>
      </c>
      <c r="I214" s="10">
        <f t="shared" si="197"/>
        <v>0</v>
      </c>
      <c r="J214" s="10">
        <f t="shared" si="197"/>
        <v>0</v>
      </c>
      <c r="K214" s="10">
        <f t="shared" si="197"/>
        <v>0</v>
      </c>
      <c r="L214" s="10">
        <f t="shared" si="178"/>
        <v>248040.6</v>
      </c>
      <c r="M214" s="10">
        <f t="shared" si="179"/>
        <v>170958.80000000002</v>
      </c>
      <c r="N214" s="10">
        <f t="shared" si="180"/>
        <v>203036.90000000002</v>
      </c>
      <c r="O214" s="10">
        <f>O215+O217+O219</f>
        <v>14196</v>
      </c>
      <c r="P214" s="10">
        <f>P215+P217+P219</f>
        <v>7396</v>
      </c>
      <c r="Q214" s="10">
        <f>Q215+Q217+Q219</f>
        <v>7396</v>
      </c>
      <c r="R214" s="10">
        <f t="shared" si="128"/>
        <v>262236.59999999998</v>
      </c>
      <c r="S214" s="10">
        <f>S215+S217+S219</f>
        <v>0</v>
      </c>
      <c r="T214" s="69">
        <f t="shared" si="182"/>
        <v>262236.59999999998</v>
      </c>
      <c r="U214" s="10">
        <f t="shared" si="129"/>
        <v>178354.80000000002</v>
      </c>
      <c r="V214" s="10">
        <f>V215+V217+V219</f>
        <v>0</v>
      </c>
      <c r="W214" s="69">
        <f t="shared" si="183"/>
        <v>178354.80000000002</v>
      </c>
      <c r="X214" s="10">
        <f t="shared" si="130"/>
        <v>210432.90000000002</v>
      </c>
      <c r="Y214" s="10">
        <f>Y215+Y217+Y219</f>
        <v>0</v>
      </c>
      <c r="Z214" s="69">
        <f t="shared" si="184"/>
        <v>210432.90000000002</v>
      </c>
      <c r="AA214" s="10">
        <f>AA215+AA217+AA219</f>
        <v>0</v>
      </c>
      <c r="AB214" s="20"/>
      <c r="AC214" s="20"/>
    </row>
    <row r="215" spans="1:34" ht="31.2" x14ac:dyDescent="0.3">
      <c r="A215" s="59" t="s">
        <v>181</v>
      </c>
      <c r="B215" s="60" t="s">
        <v>57</v>
      </c>
      <c r="C215" s="59"/>
      <c r="D215" s="59"/>
      <c r="E215" s="61" t="s">
        <v>58</v>
      </c>
      <c r="F215" s="10">
        <f t="shared" ref="F215:K215" si="198">F216</f>
        <v>14216.900000000001</v>
      </c>
      <c r="G215" s="10">
        <f t="shared" si="198"/>
        <v>17135.100000000002</v>
      </c>
      <c r="H215" s="10">
        <f t="shared" si="198"/>
        <v>14213.2</v>
      </c>
      <c r="I215" s="10">
        <f t="shared" si="198"/>
        <v>0</v>
      </c>
      <c r="J215" s="10">
        <f t="shared" si="198"/>
        <v>0</v>
      </c>
      <c r="K215" s="10">
        <f t="shared" si="198"/>
        <v>0</v>
      </c>
      <c r="L215" s="10">
        <f t="shared" si="178"/>
        <v>14216.900000000001</v>
      </c>
      <c r="M215" s="10">
        <f t="shared" si="179"/>
        <v>17135.100000000002</v>
      </c>
      <c r="N215" s="10">
        <f t="shared" si="180"/>
        <v>14213.2</v>
      </c>
      <c r="O215" s="10">
        <f>O216</f>
        <v>3300</v>
      </c>
      <c r="P215" s="10">
        <f>P216</f>
        <v>3000</v>
      </c>
      <c r="Q215" s="10">
        <f>Q216</f>
        <v>3000</v>
      </c>
      <c r="R215" s="10">
        <f t="shared" si="128"/>
        <v>17516.900000000001</v>
      </c>
      <c r="S215" s="10">
        <f>S216</f>
        <v>-3000</v>
      </c>
      <c r="T215" s="69">
        <f t="shared" si="182"/>
        <v>14516.900000000001</v>
      </c>
      <c r="U215" s="10">
        <f t="shared" si="129"/>
        <v>20135.100000000002</v>
      </c>
      <c r="V215" s="10">
        <f>V216</f>
        <v>-3000</v>
      </c>
      <c r="W215" s="69">
        <f t="shared" si="183"/>
        <v>17135.100000000002</v>
      </c>
      <c r="X215" s="10">
        <f t="shared" si="130"/>
        <v>17213.2</v>
      </c>
      <c r="Y215" s="10">
        <f>Y216</f>
        <v>-3000</v>
      </c>
      <c r="Z215" s="69">
        <f t="shared" si="184"/>
        <v>14213.2</v>
      </c>
      <c r="AA215" s="10">
        <f>AA216</f>
        <v>0</v>
      </c>
      <c r="AB215" s="20"/>
      <c r="AC215" s="20"/>
    </row>
    <row r="216" spans="1:34" x14ac:dyDescent="0.3">
      <c r="A216" s="59" t="s">
        <v>181</v>
      </c>
      <c r="B216" s="60">
        <v>200</v>
      </c>
      <c r="C216" s="59" t="s">
        <v>61</v>
      </c>
      <c r="D216" s="59" t="s">
        <v>28</v>
      </c>
      <c r="E216" s="61" t="s">
        <v>62</v>
      </c>
      <c r="F216" s="10">
        <v>14216.900000000001</v>
      </c>
      <c r="G216" s="10">
        <v>17135.100000000002</v>
      </c>
      <c r="H216" s="10">
        <v>14213.2</v>
      </c>
      <c r="I216" s="10"/>
      <c r="J216" s="10"/>
      <c r="K216" s="10"/>
      <c r="L216" s="10">
        <f t="shared" si="178"/>
        <v>14216.900000000001</v>
      </c>
      <c r="M216" s="10">
        <f t="shared" si="179"/>
        <v>17135.100000000002</v>
      </c>
      <c r="N216" s="10">
        <f t="shared" si="180"/>
        <v>14213.2</v>
      </c>
      <c r="O216" s="10">
        <f>3000+300</f>
        <v>3300</v>
      </c>
      <c r="P216" s="10">
        <v>3000</v>
      </c>
      <c r="Q216" s="10">
        <v>3000</v>
      </c>
      <c r="R216" s="34">
        <f t="shared" si="128"/>
        <v>17516.900000000001</v>
      </c>
      <c r="S216" s="34">
        <v>-3000</v>
      </c>
      <c r="T216" s="69">
        <f t="shared" si="182"/>
        <v>14516.900000000001</v>
      </c>
      <c r="U216" s="34">
        <f t="shared" si="129"/>
        <v>20135.100000000002</v>
      </c>
      <c r="V216" s="34">
        <v>-3000</v>
      </c>
      <c r="W216" s="69">
        <f t="shared" si="183"/>
        <v>17135.100000000002</v>
      </c>
      <c r="X216" s="34">
        <f t="shared" si="130"/>
        <v>17213.2</v>
      </c>
      <c r="Y216" s="34">
        <v>-3000</v>
      </c>
      <c r="Z216" s="69">
        <f t="shared" si="184"/>
        <v>14213.2</v>
      </c>
      <c r="AA216" s="10"/>
      <c r="AB216" s="20"/>
      <c r="AC216" s="20"/>
      <c r="AD216" s="35">
        <v>1</v>
      </c>
    </row>
    <row r="217" spans="1:34" ht="31.2" x14ac:dyDescent="0.3">
      <c r="A217" s="59" t="s">
        <v>181</v>
      </c>
      <c r="B217" s="60" t="s">
        <v>183</v>
      </c>
      <c r="C217" s="59"/>
      <c r="D217" s="59"/>
      <c r="E217" s="61" t="s">
        <v>184</v>
      </c>
      <c r="F217" s="10">
        <f t="shared" ref="F217:K217" si="199">F218</f>
        <v>1034.5</v>
      </c>
      <c r="G217" s="10">
        <f t="shared" si="199"/>
        <v>1034.5</v>
      </c>
      <c r="H217" s="10">
        <f t="shared" si="199"/>
        <v>1034.5</v>
      </c>
      <c r="I217" s="10">
        <f t="shared" si="199"/>
        <v>0</v>
      </c>
      <c r="J217" s="10">
        <f t="shared" si="199"/>
        <v>0</v>
      </c>
      <c r="K217" s="10">
        <f t="shared" si="199"/>
        <v>0</v>
      </c>
      <c r="L217" s="10">
        <f t="shared" si="178"/>
        <v>1034.5</v>
      </c>
      <c r="M217" s="10">
        <f t="shared" si="179"/>
        <v>1034.5</v>
      </c>
      <c r="N217" s="10">
        <f t="shared" si="180"/>
        <v>1034.5</v>
      </c>
      <c r="O217" s="10">
        <f>O218</f>
        <v>0</v>
      </c>
      <c r="P217" s="10">
        <f>P218</f>
        <v>0</v>
      </c>
      <c r="Q217" s="10">
        <f>Q218</f>
        <v>0</v>
      </c>
      <c r="R217" s="10">
        <f t="shared" si="128"/>
        <v>1034.5</v>
      </c>
      <c r="S217" s="10">
        <f>S218</f>
        <v>0</v>
      </c>
      <c r="T217" s="69">
        <f t="shared" si="182"/>
        <v>1034.5</v>
      </c>
      <c r="U217" s="10">
        <f t="shared" si="129"/>
        <v>1034.5</v>
      </c>
      <c r="V217" s="10">
        <f>V218</f>
        <v>0</v>
      </c>
      <c r="W217" s="69">
        <f t="shared" si="183"/>
        <v>1034.5</v>
      </c>
      <c r="X217" s="10">
        <f t="shared" si="130"/>
        <v>1034.5</v>
      </c>
      <c r="Y217" s="10">
        <f>Y218</f>
        <v>0</v>
      </c>
      <c r="Z217" s="69">
        <f t="shared" si="184"/>
        <v>1034.5</v>
      </c>
      <c r="AA217" s="10">
        <f>AA218</f>
        <v>0</v>
      </c>
      <c r="AB217" s="20"/>
      <c r="AC217" s="20"/>
    </row>
    <row r="218" spans="1:34" x14ac:dyDescent="0.3">
      <c r="A218" s="59" t="s">
        <v>181</v>
      </c>
      <c r="B218" s="60">
        <v>300</v>
      </c>
      <c r="C218" s="59" t="s">
        <v>61</v>
      </c>
      <c r="D218" s="59" t="s">
        <v>28</v>
      </c>
      <c r="E218" s="61" t="s">
        <v>62</v>
      </c>
      <c r="F218" s="10">
        <v>1034.5</v>
      </c>
      <c r="G218" s="10">
        <v>1034.5</v>
      </c>
      <c r="H218" s="10">
        <v>1034.5</v>
      </c>
      <c r="I218" s="10"/>
      <c r="J218" s="10"/>
      <c r="K218" s="10"/>
      <c r="L218" s="10">
        <f t="shared" si="178"/>
        <v>1034.5</v>
      </c>
      <c r="M218" s="10">
        <f t="shared" si="179"/>
        <v>1034.5</v>
      </c>
      <c r="N218" s="10">
        <f t="shared" si="180"/>
        <v>1034.5</v>
      </c>
      <c r="O218" s="10"/>
      <c r="P218" s="10"/>
      <c r="Q218" s="10"/>
      <c r="R218" s="10">
        <f t="shared" si="128"/>
        <v>1034.5</v>
      </c>
      <c r="S218" s="10"/>
      <c r="T218" s="69">
        <f t="shared" si="182"/>
        <v>1034.5</v>
      </c>
      <c r="U218" s="10">
        <f t="shared" si="129"/>
        <v>1034.5</v>
      </c>
      <c r="V218" s="10"/>
      <c r="W218" s="69">
        <f t="shared" si="183"/>
        <v>1034.5</v>
      </c>
      <c r="X218" s="10">
        <f t="shared" si="130"/>
        <v>1034.5</v>
      </c>
      <c r="Y218" s="10"/>
      <c r="Z218" s="69">
        <f t="shared" si="184"/>
        <v>1034.5</v>
      </c>
      <c r="AA218" s="10"/>
      <c r="AB218" s="20"/>
      <c r="AC218" s="20"/>
    </row>
    <row r="219" spans="1:34" ht="46.8" x14ac:dyDescent="0.3">
      <c r="A219" s="59" t="s">
        <v>181</v>
      </c>
      <c r="B219" s="60" t="s">
        <v>49</v>
      </c>
      <c r="C219" s="59"/>
      <c r="D219" s="59"/>
      <c r="E219" s="61" t="s">
        <v>50</v>
      </c>
      <c r="F219" s="10">
        <f t="shared" ref="F219:K219" si="200">F220</f>
        <v>232789.2</v>
      </c>
      <c r="G219" s="10">
        <f t="shared" si="200"/>
        <v>152789.20000000001</v>
      </c>
      <c r="H219" s="10">
        <f t="shared" si="200"/>
        <v>187789.2</v>
      </c>
      <c r="I219" s="10">
        <f t="shared" si="200"/>
        <v>0</v>
      </c>
      <c r="J219" s="10">
        <f t="shared" si="200"/>
        <v>0</v>
      </c>
      <c r="K219" s="10">
        <f t="shared" si="200"/>
        <v>0</v>
      </c>
      <c r="L219" s="10">
        <f t="shared" si="178"/>
        <v>232789.2</v>
      </c>
      <c r="M219" s="10">
        <f t="shared" si="179"/>
        <v>152789.20000000001</v>
      </c>
      <c r="N219" s="10">
        <f t="shared" si="180"/>
        <v>187789.2</v>
      </c>
      <c r="O219" s="10">
        <f>O220</f>
        <v>10896</v>
      </c>
      <c r="P219" s="10">
        <f>P220</f>
        <v>4396</v>
      </c>
      <c r="Q219" s="10">
        <f>Q220</f>
        <v>4396</v>
      </c>
      <c r="R219" s="10">
        <f t="shared" si="128"/>
        <v>243685.2</v>
      </c>
      <c r="S219" s="10">
        <f>S220</f>
        <v>3000</v>
      </c>
      <c r="T219" s="69">
        <f t="shared" si="182"/>
        <v>246685.2</v>
      </c>
      <c r="U219" s="10">
        <f t="shared" si="129"/>
        <v>157185.20000000001</v>
      </c>
      <c r="V219" s="10">
        <f>V220</f>
        <v>3000</v>
      </c>
      <c r="W219" s="69">
        <f t="shared" si="183"/>
        <v>160185.20000000001</v>
      </c>
      <c r="X219" s="10">
        <f t="shared" si="130"/>
        <v>192185.2</v>
      </c>
      <c r="Y219" s="10">
        <f>Y220</f>
        <v>3000</v>
      </c>
      <c r="Z219" s="69">
        <f t="shared" si="184"/>
        <v>195185.2</v>
      </c>
      <c r="AA219" s="10">
        <f>AA220</f>
        <v>0</v>
      </c>
      <c r="AB219" s="20"/>
      <c r="AC219" s="20"/>
    </row>
    <row r="220" spans="1:34" x14ac:dyDescent="0.3">
      <c r="A220" s="59" t="s">
        <v>181</v>
      </c>
      <c r="B220" s="60">
        <v>600</v>
      </c>
      <c r="C220" s="59" t="s">
        <v>61</v>
      </c>
      <c r="D220" s="59" t="s">
        <v>28</v>
      </c>
      <c r="E220" s="61" t="s">
        <v>62</v>
      </c>
      <c r="F220" s="10">
        <v>232789.2</v>
      </c>
      <c r="G220" s="10">
        <v>152789.20000000001</v>
      </c>
      <c r="H220" s="10">
        <v>187789.2</v>
      </c>
      <c r="I220" s="10"/>
      <c r="J220" s="10"/>
      <c r="K220" s="10"/>
      <c r="L220" s="10">
        <f t="shared" si="178"/>
        <v>232789.2</v>
      </c>
      <c r="M220" s="10">
        <f t="shared" si="179"/>
        <v>152789.20000000001</v>
      </c>
      <c r="N220" s="10">
        <f t="shared" si="180"/>
        <v>187789.2</v>
      </c>
      <c r="O220" s="10">
        <v>10896</v>
      </c>
      <c r="P220" s="10">
        <v>4396</v>
      </c>
      <c r="Q220" s="10">
        <v>4396</v>
      </c>
      <c r="R220" s="34">
        <f t="shared" si="128"/>
        <v>243685.2</v>
      </c>
      <c r="S220" s="34">
        <v>3000</v>
      </c>
      <c r="T220" s="69">
        <f t="shared" si="182"/>
        <v>246685.2</v>
      </c>
      <c r="U220" s="34">
        <f t="shared" si="129"/>
        <v>157185.20000000001</v>
      </c>
      <c r="V220" s="34">
        <v>3000</v>
      </c>
      <c r="W220" s="69">
        <f t="shared" si="183"/>
        <v>160185.20000000001</v>
      </c>
      <c r="X220" s="34">
        <f t="shared" si="130"/>
        <v>192185.2</v>
      </c>
      <c r="Y220" s="34">
        <v>3000</v>
      </c>
      <c r="Z220" s="69">
        <f t="shared" si="184"/>
        <v>195185.2</v>
      </c>
      <c r="AA220" s="10"/>
      <c r="AB220" s="20"/>
      <c r="AC220" s="20"/>
      <c r="AD220" s="35">
        <v>1</v>
      </c>
    </row>
    <row r="221" spans="1:34" ht="31.2" x14ac:dyDescent="0.3">
      <c r="A221" s="59" t="s">
        <v>185</v>
      </c>
      <c r="B221" s="60"/>
      <c r="C221" s="59"/>
      <c r="D221" s="59"/>
      <c r="E221" s="61" t="s">
        <v>186</v>
      </c>
      <c r="F221" s="10">
        <f t="shared" ref="F221:F222" si="201">F222</f>
        <v>16657.2</v>
      </c>
      <c r="G221" s="10">
        <f t="shared" ref="G221:G222" si="202">G222</f>
        <v>23163.7</v>
      </c>
      <c r="H221" s="10">
        <f t="shared" ref="H221:H222" si="203">H222</f>
        <v>16657.2</v>
      </c>
      <c r="I221" s="10">
        <f t="shared" ref="I221:I222" si="204">I222</f>
        <v>0</v>
      </c>
      <c r="J221" s="10">
        <f t="shared" ref="J221:J222" si="205">J222</f>
        <v>0</v>
      </c>
      <c r="K221" s="10">
        <f t="shared" ref="K221:K222" si="206">K222</f>
        <v>0</v>
      </c>
      <c r="L221" s="10">
        <f t="shared" si="178"/>
        <v>16657.2</v>
      </c>
      <c r="M221" s="10">
        <f t="shared" si="179"/>
        <v>23163.7</v>
      </c>
      <c r="N221" s="10">
        <f t="shared" si="180"/>
        <v>16657.2</v>
      </c>
      <c r="O221" s="10">
        <f t="shared" ref="O221:O222" si="207">O222</f>
        <v>0</v>
      </c>
      <c r="P221" s="10">
        <f t="shared" ref="P221:P222" si="208">P222</f>
        <v>0</v>
      </c>
      <c r="Q221" s="10">
        <f t="shared" ref="Q221:Q222" si="209">Q222</f>
        <v>0</v>
      </c>
      <c r="R221" s="10">
        <f t="shared" si="128"/>
        <v>16657.2</v>
      </c>
      <c r="S221" s="10">
        <f t="shared" ref="S221:S222" si="210">S222</f>
        <v>0</v>
      </c>
      <c r="T221" s="69">
        <f t="shared" si="182"/>
        <v>16657.2</v>
      </c>
      <c r="U221" s="10">
        <f t="shared" si="129"/>
        <v>23163.7</v>
      </c>
      <c r="V221" s="10">
        <f t="shared" ref="V221:AA222" si="211">V222</f>
        <v>0</v>
      </c>
      <c r="W221" s="69">
        <f t="shared" si="183"/>
        <v>23163.7</v>
      </c>
      <c r="X221" s="10">
        <f t="shared" si="130"/>
        <v>16657.2</v>
      </c>
      <c r="Y221" s="10">
        <f t="shared" si="211"/>
        <v>0</v>
      </c>
      <c r="Z221" s="69">
        <f t="shared" si="184"/>
        <v>16657.2</v>
      </c>
      <c r="AA221" s="10">
        <f t="shared" si="211"/>
        <v>0</v>
      </c>
      <c r="AB221" s="20"/>
      <c r="AC221" s="20"/>
    </row>
    <row r="222" spans="1:34" ht="46.8" x14ac:dyDescent="0.3">
      <c r="A222" s="59" t="s">
        <v>185</v>
      </c>
      <c r="B222" s="60" t="s">
        <v>49</v>
      </c>
      <c r="C222" s="59"/>
      <c r="D222" s="59"/>
      <c r="E222" s="61" t="s">
        <v>50</v>
      </c>
      <c r="F222" s="10">
        <f t="shared" si="201"/>
        <v>16657.2</v>
      </c>
      <c r="G222" s="10">
        <f t="shared" si="202"/>
        <v>23163.7</v>
      </c>
      <c r="H222" s="10">
        <f t="shared" si="203"/>
        <v>16657.2</v>
      </c>
      <c r="I222" s="10">
        <f t="shared" si="204"/>
        <v>0</v>
      </c>
      <c r="J222" s="10">
        <f t="shared" si="205"/>
        <v>0</v>
      </c>
      <c r="K222" s="10">
        <f t="shared" si="206"/>
        <v>0</v>
      </c>
      <c r="L222" s="10">
        <f t="shared" si="178"/>
        <v>16657.2</v>
      </c>
      <c r="M222" s="10">
        <f t="shared" si="179"/>
        <v>23163.7</v>
      </c>
      <c r="N222" s="10">
        <f t="shared" si="180"/>
        <v>16657.2</v>
      </c>
      <c r="O222" s="10">
        <f t="shared" si="207"/>
        <v>0</v>
      </c>
      <c r="P222" s="10">
        <f t="shared" si="208"/>
        <v>0</v>
      </c>
      <c r="Q222" s="10">
        <f t="shared" si="209"/>
        <v>0</v>
      </c>
      <c r="R222" s="10">
        <f t="shared" si="128"/>
        <v>16657.2</v>
      </c>
      <c r="S222" s="10">
        <f t="shared" si="210"/>
        <v>0</v>
      </c>
      <c r="T222" s="69">
        <f t="shared" si="182"/>
        <v>16657.2</v>
      </c>
      <c r="U222" s="10">
        <f t="shared" si="129"/>
        <v>23163.7</v>
      </c>
      <c r="V222" s="10">
        <f t="shared" si="211"/>
        <v>0</v>
      </c>
      <c r="W222" s="69">
        <f t="shared" si="183"/>
        <v>23163.7</v>
      </c>
      <c r="X222" s="10">
        <f t="shared" si="130"/>
        <v>16657.2</v>
      </c>
      <c r="Y222" s="10">
        <f t="shared" si="211"/>
        <v>0</v>
      </c>
      <c r="Z222" s="69">
        <f t="shared" si="184"/>
        <v>16657.2</v>
      </c>
      <c r="AA222" s="10">
        <f t="shared" si="211"/>
        <v>0</v>
      </c>
      <c r="AB222" s="20"/>
      <c r="AC222" s="20"/>
    </row>
    <row r="223" spans="1:34" x14ac:dyDescent="0.3">
      <c r="A223" s="59" t="s">
        <v>185</v>
      </c>
      <c r="B223" s="60">
        <v>600</v>
      </c>
      <c r="C223" s="59" t="s">
        <v>61</v>
      </c>
      <c r="D223" s="59" t="s">
        <v>28</v>
      </c>
      <c r="E223" s="61" t="s">
        <v>62</v>
      </c>
      <c r="F223" s="10">
        <v>16657.2</v>
      </c>
      <c r="G223" s="10">
        <v>23163.7</v>
      </c>
      <c r="H223" s="10">
        <v>16657.2</v>
      </c>
      <c r="I223" s="10"/>
      <c r="J223" s="10"/>
      <c r="K223" s="10"/>
      <c r="L223" s="10">
        <f t="shared" si="178"/>
        <v>16657.2</v>
      </c>
      <c r="M223" s="10">
        <f t="shared" si="179"/>
        <v>23163.7</v>
      </c>
      <c r="N223" s="10">
        <f t="shared" si="180"/>
        <v>16657.2</v>
      </c>
      <c r="O223" s="10"/>
      <c r="P223" s="10"/>
      <c r="Q223" s="10"/>
      <c r="R223" s="10">
        <f t="shared" si="128"/>
        <v>16657.2</v>
      </c>
      <c r="S223" s="10"/>
      <c r="T223" s="69">
        <f t="shared" si="182"/>
        <v>16657.2</v>
      </c>
      <c r="U223" s="10">
        <f t="shared" si="129"/>
        <v>23163.7</v>
      </c>
      <c r="V223" s="10"/>
      <c r="W223" s="69">
        <f t="shared" si="183"/>
        <v>23163.7</v>
      </c>
      <c r="X223" s="10">
        <f t="shared" si="130"/>
        <v>16657.2</v>
      </c>
      <c r="Y223" s="10"/>
      <c r="Z223" s="69">
        <f t="shared" si="184"/>
        <v>16657.2</v>
      </c>
      <c r="AA223" s="10"/>
      <c r="AB223" s="20"/>
      <c r="AC223" s="20"/>
    </row>
    <row r="224" spans="1:34" ht="46.8" x14ac:dyDescent="0.3">
      <c r="A224" s="59" t="s">
        <v>187</v>
      </c>
      <c r="B224" s="60"/>
      <c r="C224" s="59"/>
      <c r="D224" s="59"/>
      <c r="E224" s="61" t="s">
        <v>188</v>
      </c>
      <c r="F224" s="10">
        <f t="shared" ref="F224:K224" si="212">F225+F228+F234+F237</f>
        <v>1017117.7999999998</v>
      </c>
      <c r="G224" s="10">
        <f t="shared" si="212"/>
        <v>1017111.2999999998</v>
      </c>
      <c r="H224" s="10">
        <f t="shared" si="212"/>
        <v>1027153.5</v>
      </c>
      <c r="I224" s="10">
        <f t="shared" si="212"/>
        <v>0</v>
      </c>
      <c r="J224" s="10">
        <f t="shared" si="212"/>
        <v>0</v>
      </c>
      <c r="K224" s="10">
        <f t="shared" si="212"/>
        <v>0</v>
      </c>
      <c r="L224" s="10">
        <f t="shared" si="178"/>
        <v>1017117.7999999998</v>
      </c>
      <c r="M224" s="10">
        <f t="shared" si="179"/>
        <v>1017111.2999999998</v>
      </c>
      <c r="N224" s="10">
        <f t="shared" si="180"/>
        <v>1027153.5</v>
      </c>
      <c r="O224" s="10">
        <f>O225+O228+O234+O237+O231</f>
        <v>17400.5</v>
      </c>
      <c r="P224" s="10">
        <f>P225+P228+P234+P237+P231</f>
        <v>0</v>
      </c>
      <c r="Q224" s="10">
        <f>Q225+Q228+Q234+Q237+Q231</f>
        <v>0</v>
      </c>
      <c r="R224" s="10">
        <f t="shared" si="128"/>
        <v>1034518.2999999998</v>
      </c>
      <c r="S224" s="10">
        <f>S225+S228+S234+S237+S231</f>
        <v>0</v>
      </c>
      <c r="T224" s="69">
        <f t="shared" si="182"/>
        <v>1034518.2999999998</v>
      </c>
      <c r="U224" s="10">
        <f t="shared" si="129"/>
        <v>1017111.2999999998</v>
      </c>
      <c r="V224" s="10">
        <f>V225+V228+V234+V237+V231</f>
        <v>0</v>
      </c>
      <c r="W224" s="69">
        <f t="shared" si="183"/>
        <v>1017111.2999999998</v>
      </c>
      <c r="X224" s="10">
        <f t="shared" si="130"/>
        <v>1027153.5</v>
      </c>
      <c r="Y224" s="10">
        <f>Y225+Y228+Y234+Y237+Y231</f>
        <v>0</v>
      </c>
      <c r="Z224" s="69">
        <f t="shared" si="184"/>
        <v>1027153.5</v>
      </c>
      <c r="AA224" s="10">
        <f>AA225+AA228+AA234+AA237+AA231</f>
        <v>0</v>
      </c>
      <c r="AB224" s="20"/>
      <c r="AC224" s="20"/>
    </row>
    <row r="225" spans="1:29" ht="46.8" x14ac:dyDescent="0.3">
      <c r="A225" s="59" t="s">
        <v>189</v>
      </c>
      <c r="B225" s="60"/>
      <c r="C225" s="59"/>
      <c r="D225" s="59"/>
      <c r="E225" s="61" t="s">
        <v>138</v>
      </c>
      <c r="F225" s="10">
        <f t="shared" ref="F225:F238" si="213">F226</f>
        <v>690001.39999999991</v>
      </c>
      <c r="G225" s="10">
        <f t="shared" ref="G225:G238" si="214">G226</f>
        <v>690001.39999999991</v>
      </c>
      <c r="H225" s="10">
        <f t="shared" ref="H225:H238" si="215">H226</f>
        <v>699944.5</v>
      </c>
      <c r="I225" s="10">
        <f t="shared" ref="I225:I238" si="216">I226</f>
        <v>0</v>
      </c>
      <c r="J225" s="10">
        <f t="shared" ref="J225:J238" si="217">J226</f>
        <v>0</v>
      </c>
      <c r="K225" s="10">
        <f t="shared" ref="K225:K238" si="218">K226</f>
        <v>0</v>
      </c>
      <c r="L225" s="10">
        <f t="shared" si="178"/>
        <v>690001.39999999991</v>
      </c>
      <c r="M225" s="10">
        <f t="shared" si="179"/>
        <v>690001.39999999991</v>
      </c>
      <c r="N225" s="10">
        <f t="shared" si="180"/>
        <v>699944.5</v>
      </c>
      <c r="O225" s="10">
        <f t="shared" ref="O225:O238" si="219">O226</f>
        <v>0</v>
      </c>
      <c r="P225" s="10">
        <f t="shared" ref="P225:P238" si="220">P226</f>
        <v>0</v>
      </c>
      <c r="Q225" s="10">
        <f t="shared" ref="Q225:Q238" si="221">Q226</f>
        <v>0</v>
      </c>
      <c r="R225" s="10">
        <f t="shared" si="128"/>
        <v>690001.39999999991</v>
      </c>
      <c r="S225" s="10">
        <f t="shared" ref="S225:S238" si="222">S226</f>
        <v>0</v>
      </c>
      <c r="T225" s="69">
        <f t="shared" si="182"/>
        <v>690001.39999999991</v>
      </c>
      <c r="U225" s="10">
        <f t="shared" si="129"/>
        <v>690001.39999999991</v>
      </c>
      <c r="V225" s="10">
        <f t="shared" ref="V225:AA238" si="223">V226</f>
        <v>0</v>
      </c>
      <c r="W225" s="69">
        <f t="shared" si="183"/>
        <v>690001.39999999991</v>
      </c>
      <c r="X225" s="10">
        <f t="shared" si="130"/>
        <v>699944.5</v>
      </c>
      <c r="Y225" s="10">
        <f t="shared" si="223"/>
        <v>0</v>
      </c>
      <c r="Z225" s="69">
        <f t="shared" si="184"/>
        <v>699944.5</v>
      </c>
      <c r="AA225" s="10">
        <f t="shared" si="223"/>
        <v>0</v>
      </c>
      <c r="AB225" s="20"/>
      <c r="AC225" s="20"/>
    </row>
    <row r="226" spans="1:29" ht="46.8" x14ac:dyDescent="0.3">
      <c r="A226" s="59" t="s">
        <v>189</v>
      </c>
      <c r="B226" s="60" t="s">
        <v>49</v>
      </c>
      <c r="C226" s="59"/>
      <c r="D226" s="59"/>
      <c r="E226" s="61" t="s">
        <v>50</v>
      </c>
      <c r="F226" s="10">
        <f t="shared" si="213"/>
        <v>690001.39999999991</v>
      </c>
      <c r="G226" s="10">
        <f t="shared" si="214"/>
        <v>690001.39999999991</v>
      </c>
      <c r="H226" s="10">
        <f t="shared" si="215"/>
        <v>699944.5</v>
      </c>
      <c r="I226" s="10">
        <f t="shared" si="216"/>
        <v>0</v>
      </c>
      <c r="J226" s="10">
        <f t="shared" si="217"/>
        <v>0</v>
      </c>
      <c r="K226" s="10">
        <f t="shared" si="218"/>
        <v>0</v>
      </c>
      <c r="L226" s="10">
        <f t="shared" si="178"/>
        <v>690001.39999999991</v>
      </c>
      <c r="M226" s="10">
        <f t="shared" si="179"/>
        <v>690001.39999999991</v>
      </c>
      <c r="N226" s="10">
        <f t="shared" si="180"/>
        <v>699944.5</v>
      </c>
      <c r="O226" s="10">
        <f t="shared" si="219"/>
        <v>0</v>
      </c>
      <c r="P226" s="10">
        <f t="shared" si="220"/>
        <v>0</v>
      </c>
      <c r="Q226" s="10">
        <f t="shared" si="221"/>
        <v>0</v>
      </c>
      <c r="R226" s="10">
        <f t="shared" si="128"/>
        <v>690001.39999999991</v>
      </c>
      <c r="S226" s="10">
        <f t="shared" si="222"/>
        <v>0</v>
      </c>
      <c r="T226" s="69">
        <f t="shared" si="182"/>
        <v>690001.39999999991</v>
      </c>
      <c r="U226" s="10">
        <f t="shared" si="129"/>
        <v>690001.39999999991</v>
      </c>
      <c r="V226" s="10">
        <f t="shared" si="223"/>
        <v>0</v>
      </c>
      <c r="W226" s="69">
        <f t="shared" si="183"/>
        <v>690001.39999999991</v>
      </c>
      <c r="X226" s="10">
        <f t="shared" si="130"/>
        <v>699944.5</v>
      </c>
      <c r="Y226" s="10">
        <f t="shared" si="223"/>
        <v>0</v>
      </c>
      <c r="Z226" s="69">
        <f t="shared" si="184"/>
        <v>699944.5</v>
      </c>
      <c r="AA226" s="10">
        <f t="shared" si="223"/>
        <v>0</v>
      </c>
      <c r="AB226" s="20"/>
      <c r="AC226" s="20"/>
    </row>
    <row r="227" spans="1:29" x14ac:dyDescent="0.3">
      <c r="A227" s="59" t="s">
        <v>189</v>
      </c>
      <c r="B227" s="60">
        <v>600</v>
      </c>
      <c r="C227" s="59" t="s">
        <v>61</v>
      </c>
      <c r="D227" s="59" t="s">
        <v>28</v>
      </c>
      <c r="E227" s="61" t="s">
        <v>62</v>
      </c>
      <c r="F227" s="10">
        <v>690001.39999999991</v>
      </c>
      <c r="G227" s="10">
        <v>690001.39999999991</v>
      </c>
      <c r="H227" s="10">
        <v>699944.5</v>
      </c>
      <c r="I227" s="10"/>
      <c r="J227" s="10"/>
      <c r="K227" s="10"/>
      <c r="L227" s="10">
        <f t="shared" si="178"/>
        <v>690001.39999999991</v>
      </c>
      <c r="M227" s="10">
        <f t="shared" si="179"/>
        <v>690001.39999999991</v>
      </c>
      <c r="N227" s="10">
        <f t="shared" si="180"/>
        <v>699944.5</v>
      </c>
      <c r="O227" s="10"/>
      <c r="P227" s="10"/>
      <c r="Q227" s="10"/>
      <c r="R227" s="10">
        <f t="shared" si="128"/>
        <v>690001.39999999991</v>
      </c>
      <c r="S227" s="10"/>
      <c r="T227" s="69">
        <f t="shared" si="182"/>
        <v>690001.39999999991</v>
      </c>
      <c r="U227" s="10">
        <f t="shared" si="129"/>
        <v>690001.39999999991</v>
      </c>
      <c r="V227" s="10"/>
      <c r="W227" s="69">
        <f t="shared" si="183"/>
        <v>690001.39999999991</v>
      </c>
      <c r="X227" s="10">
        <f t="shared" si="130"/>
        <v>699944.5</v>
      </c>
      <c r="Y227" s="10"/>
      <c r="Z227" s="69">
        <f t="shared" si="184"/>
        <v>699944.5</v>
      </c>
      <c r="AA227" s="10"/>
      <c r="AB227" s="20"/>
      <c r="AC227" s="20"/>
    </row>
    <row r="228" spans="1:29" ht="46.8" x14ac:dyDescent="0.3">
      <c r="A228" s="59" t="s">
        <v>190</v>
      </c>
      <c r="B228" s="60"/>
      <c r="C228" s="59"/>
      <c r="D228" s="59"/>
      <c r="E228" s="61" t="s">
        <v>191</v>
      </c>
      <c r="F228" s="10">
        <f t="shared" si="213"/>
        <v>16003</v>
      </c>
      <c r="G228" s="10">
        <f t="shared" si="214"/>
        <v>15996.5</v>
      </c>
      <c r="H228" s="10">
        <f t="shared" si="215"/>
        <v>16095.599999999999</v>
      </c>
      <c r="I228" s="10">
        <f t="shared" si="216"/>
        <v>0</v>
      </c>
      <c r="J228" s="10">
        <f t="shared" si="217"/>
        <v>0</v>
      </c>
      <c r="K228" s="10">
        <f t="shared" si="218"/>
        <v>0</v>
      </c>
      <c r="L228" s="10">
        <f t="shared" si="178"/>
        <v>16003</v>
      </c>
      <c r="M228" s="10">
        <f t="shared" si="179"/>
        <v>15996.5</v>
      </c>
      <c r="N228" s="10">
        <f t="shared" si="180"/>
        <v>16095.599999999999</v>
      </c>
      <c r="O228" s="10">
        <f t="shared" si="219"/>
        <v>0</v>
      </c>
      <c r="P228" s="10">
        <f t="shared" si="220"/>
        <v>0</v>
      </c>
      <c r="Q228" s="10">
        <f t="shared" si="221"/>
        <v>0</v>
      </c>
      <c r="R228" s="10">
        <f t="shared" si="128"/>
        <v>16003</v>
      </c>
      <c r="S228" s="10">
        <f t="shared" si="222"/>
        <v>0</v>
      </c>
      <c r="T228" s="69">
        <f t="shared" si="182"/>
        <v>16003</v>
      </c>
      <c r="U228" s="10">
        <f t="shared" si="129"/>
        <v>15996.5</v>
      </c>
      <c r="V228" s="10">
        <f t="shared" si="223"/>
        <v>0</v>
      </c>
      <c r="W228" s="69">
        <f t="shared" si="183"/>
        <v>15996.5</v>
      </c>
      <c r="X228" s="10">
        <f t="shared" si="130"/>
        <v>16095.599999999999</v>
      </c>
      <c r="Y228" s="10">
        <f t="shared" si="223"/>
        <v>0</v>
      </c>
      <c r="Z228" s="69">
        <f t="shared" si="184"/>
        <v>16095.599999999999</v>
      </c>
      <c r="AA228" s="10">
        <f t="shared" si="223"/>
        <v>0</v>
      </c>
      <c r="AB228" s="20"/>
      <c r="AC228" s="20"/>
    </row>
    <row r="229" spans="1:29" ht="46.8" x14ac:dyDescent="0.3">
      <c r="A229" s="59" t="s">
        <v>190</v>
      </c>
      <c r="B229" s="60" t="s">
        <v>49</v>
      </c>
      <c r="C229" s="59"/>
      <c r="D229" s="59"/>
      <c r="E229" s="61" t="s">
        <v>50</v>
      </c>
      <c r="F229" s="10">
        <f t="shared" si="213"/>
        <v>16003</v>
      </c>
      <c r="G229" s="10">
        <f t="shared" si="214"/>
        <v>15996.5</v>
      </c>
      <c r="H229" s="10">
        <f t="shared" si="215"/>
        <v>16095.599999999999</v>
      </c>
      <c r="I229" s="10">
        <f t="shared" si="216"/>
        <v>0</v>
      </c>
      <c r="J229" s="10">
        <f t="shared" si="217"/>
        <v>0</v>
      </c>
      <c r="K229" s="10">
        <f t="shared" si="218"/>
        <v>0</v>
      </c>
      <c r="L229" s="10">
        <f t="shared" si="178"/>
        <v>16003</v>
      </c>
      <c r="M229" s="10">
        <f t="shared" si="179"/>
        <v>15996.5</v>
      </c>
      <c r="N229" s="10">
        <f t="shared" si="180"/>
        <v>16095.599999999999</v>
      </c>
      <c r="O229" s="10">
        <f t="shared" si="219"/>
        <v>0</v>
      </c>
      <c r="P229" s="10">
        <f t="shared" si="220"/>
        <v>0</v>
      </c>
      <c r="Q229" s="10">
        <f t="shared" si="221"/>
        <v>0</v>
      </c>
      <c r="R229" s="10">
        <f t="shared" si="128"/>
        <v>16003</v>
      </c>
      <c r="S229" s="10">
        <f t="shared" si="222"/>
        <v>0</v>
      </c>
      <c r="T229" s="69">
        <f t="shared" si="182"/>
        <v>16003</v>
      </c>
      <c r="U229" s="10">
        <f t="shared" si="129"/>
        <v>15996.5</v>
      </c>
      <c r="V229" s="10">
        <f t="shared" si="223"/>
        <v>0</v>
      </c>
      <c r="W229" s="69">
        <f t="shared" si="183"/>
        <v>15996.5</v>
      </c>
      <c r="X229" s="10">
        <f t="shared" si="130"/>
        <v>16095.599999999999</v>
      </c>
      <c r="Y229" s="10">
        <f t="shared" si="223"/>
        <v>0</v>
      </c>
      <c r="Z229" s="69">
        <f t="shared" si="184"/>
        <v>16095.599999999999</v>
      </c>
      <c r="AA229" s="10">
        <f t="shared" si="223"/>
        <v>0</v>
      </c>
      <c r="AB229" s="20"/>
      <c r="AC229" s="20"/>
    </row>
    <row r="230" spans="1:29" x14ac:dyDescent="0.3">
      <c r="A230" s="59" t="s">
        <v>190</v>
      </c>
      <c r="B230" s="60">
        <v>600</v>
      </c>
      <c r="C230" s="59" t="s">
        <v>61</v>
      </c>
      <c r="D230" s="59" t="s">
        <v>28</v>
      </c>
      <c r="E230" s="61" t="s">
        <v>62</v>
      </c>
      <c r="F230" s="10">
        <v>16003</v>
      </c>
      <c r="G230" s="10">
        <v>15996.5</v>
      </c>
      <c r="H230" s="10">
        <v>16095.599999999999</v>
      </c>
      <c r="I230" s="10"/>
      <c r="J230" s="10"/>
      <c r="K230" s="10"/>
      <c r="L230" s="10">
        <f t="shared" si="178"/>
        <v>16003</v>
      </c>
      <c r="M230" s="10">
        <f t="shared" si="179"/>
        <v>15996.5</v>
      </c>
      <c r="N230" s="10">
        <f t="shared" si="180"/>
        <v>16095.599999999999</v>
      </c>
      <c r="O230" s="10"/>
      <c r="P230" s="10"/>
      <c r="Q230" s="10"/>
      <c r="R230" s="10">
        <f t="shared" si="128"/>
        <v>16003</v>
      </c>
      <c r="S230" s="10"/>
      <c r="T230" s="69">
        <f t="shared" si="182"/>
        <v>16003</v>
      </c>
      <c r="U230" s="10">
        <f t="shared" si="129"/>
        <v>15996.5</v>
      </c>
      <c r="V230" s="10"/>
      <c r="W230" s="69">
        <f t="shared" si="183"/>
        <v>15996.5</v>
      </c>
      <c r="X230" s="10">
        <f t="shared" si="130"/>
        <v>16095.599999999999</v>
      </c>
      <c r="Y230" s="10"/>
      <c r="Z230" s="69">
        <f t="shared" si="184"/>
        <v>16095.599999999999</v>
      </c>
      <c r="AA230" s="10"/>
      <c r="AB230" s="20"/>
      <c r="AC230" s="20"/>
    </row>
    <row r="231" spans="1:29" x14ac:dyDescent="0.3">
      <c r="A231" s="59" t="s">
        <v>192</v>
      </c>
      <c r="B231" s="60"/>
      <c r="C231" s="59"/>
      <c r="D231" s="59"/>
      <c r="E231" s="62" t="s">
        <v>193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>
        <f t="shared" si="219"/>
        <v>17400.5</v>
      </c>
      <c r="P231" s="10">
        <f t="shared" si="220"/>
        <v>0</v>
      </c>
      <c r="Q231" s="10">
        <f t="shared" si="221"/>
        <v>0</v>
      </c>
      <c r="R231" s="10">
        <f t="shared" si="128"/>
        <v>17400.5</v>
      </c>
      <c r="S231" s="10">
        <f t="shared" si="222"/>
        <v>0</v>
      </c>
      <c r="T231" s="69">
        <f t="shared" si="182"/>
        <v>17400.5</v>
      </c>
      <c r="U231" s="10">
        <f t="shared" si="129"/>
        <v>0</v>
      </c>
      <c r="V231" s="10">
        <f t="shared" si="223"/>
        <v>0</v>
      </c>
      <c r="W231" s="69">
        <f t="shared" si="183"/>
        <v>0</v>
      </c>
      <c r="X231" s="10">
        <f t="shared" si="130"/>
        <v>0</v>
      </c>
      <c r="Y231" s="10">
        <f t="shared" si="223"/>
        <v>0</v>
      </c>
      <c r="Z231" s="69">
        <f t="shared" si="184"/>
        <v>0</v>
      </c>
      <c r="AA231" s="10">
        <f t="shared" si="223"/>
        <v>0</v>
      </c>
      <c r="AB231" s="20"/>
      <c r="AC231" s="20"/>
    </row>
    <row r="232" spans="1:29" ht="46.8" x14ac:dyDescent="0.3">
      <c r="A232" s="59" t="s">
        <v>192</v>
      </c>
      <c r="B232" s="60" t="s">
        <v>49</v>
      </c>
      <c r="C232" s="59"/>
      <c r="D232" s="59"/>
      <c r="E232" s="61" t="s">
        <v>50</v>
      </c>
      <c r="F232" s="10"/>
      <c r="G232" s="10"/>
      <c r="H232" s="10"/>
      <c r="I232" s="10"/>
      <c r="J232" s="10"/>
      <c r="K232" s="10"/>
      <c r="L232" s="10"/>
      <c r="M232" s="10"/>
      <c r="N232" s="10"/>
      <c r="O232" s="10">
        <f t="shared" si="219"/>
        <v>17400.5</v>
      </c>
      <c r="P232" s="10">
        <f t="shared" si="220"/>
        <v>0</v>
      </c>
      <c r="Q232" s="10">
        <f t="shared" si="221"/>
        <v>0</v>
      </c>
      <c r="R232" s="10">
        <f t="shared" si="128"/>
        <v>17400.5</v>
      </c>
      <c r="S232" s="10">
        <f t="shared" si="222"/>
        <v>0</v>
      </c>
      <c r="T232" s="69">
        <f t="shared" si="182"/>
        <v>17400.5</v>
      </c>
      <c r="U232" s="10">
        <f t="shared" si="129"/>
        <v>0</v>
      </c>
      <c r="V232" s="10">
        <f t="shared" si="223"/>
        <v>0</v>
      </c>
      <c r="W232" s="69">
        <f t="shared" si="183"/>
        <v>0</v>
      </c>
      <c r="X232" s="10">
        <f t="shared" si="130"/>
        <v>0</v>
      </c>
      <c r="Y232" s="10">
        <f t="shared" si="223"/>
        <v>0</v>
      </c>
      <c r="Z232" s="69">
        <f t="shared" si="184"/>
        <v>0</v>
      </c>
      <c r="AA232" s="10">
        <f t="shared" si="223"/>
        <v>0</v>
      </c>
      <c r="AB232" s="20"/>
      <c r="AC232" s="20"/>
    </row>
    <row r="233" spans="1:29" x14ac:dyDescent="0.3">
      <c r="A233" s="59" t="s">
        <v>192</v>
      </c>
      <c r="B233" s="60">
        <v>600</v>
      </c>
      <c r="C233" s="59" t="s">
        <v>61</v>
      </c>
      <c r="D233" s="59" t="s">
        <v>28</v>
      </c>
      <c r="E233" s="61" t="s">
        <v>62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>
        <v>17400.5</v>
      </c>
      <c r="P233" s="10"/>
      <c r="Q233" s="10"/>
      <c r="R233" s="10">
        <f t="shared" si="128"/>
        <v>17400.5</v>
      </c>
      <c r="S233" s="10"/>
      <c r="T233" s="69">
        <f t="shared" si="182"/>
        <v>17400.5</v>
      </c>
      <c r="U233" s="10">
        <f t="shared" si="129"/>
        <v>0</v>
      </c>
      <c r="V233" s="10"/>
      <c r="W233" s="69">
        <f t="shared" si="183"/>
        <v>0</v>
      </c>
      <c r="X233" s="10">
        <f t="shared" si="130"/>
        <v>0</v>
      </c>
      <c r="Y233" s="10"/>
      <c r="Z233" s="69">
        <f t="shared" si="184"/>
        <v>0</v>
      </c>
      <c r="AA233" s="10"/>
      <c r="AB233" s="20"/>
      <c r="AC233" s="20"/>
    </row>
    <row r="234" spans="1:29" x14ac:dyDescent="0.3">
      <c r="A234" s="59" t="s">
        <v>194</v>
      </c>
      <c r="B234" s="60"/>
      <c r="C234" s="59"/>
      <c r="D234" s="59"/>
      <c r="E234" s="61" t="s">
        <v>195</v>
      </c>
      <c r="F234" s="10">
        <f t="shared" si="213"/>
        <v>294521.7</v>
      </c>
      <c r="G234" s="10">
        <f t="shared" si="214"/>
        <v>294521.7</v>
      </c>
      <c r="H234" s="10">
        <f t="shared" si="215"/>
        <v>294521.7</v>
      </c>
      <c r="I234" s="10">
        <f t="shared" si="216"/>
        <v>0</v>
      </c>
      <c r="J234" s="10">
        <f t="shared" si="217"/>
        <v>0</v>
      </c>
      <c r="K234" s="10">
        <f t="shared" si="218"/>
        <v>0</v>
      </c>
      <c r="L234" s="10">
        <f t="shared" si="178"/>
        <v>294521.7</v>
      </c>
      <c r="M234" s="10">
        <f t="shared" si="179"/>
        <v>294521.7</v>
      </c>
      <c r="N234" s="10">
        <f t="shared" si="180"/>
        <v>294521.7</v>
      </c>
      <c r="O234" s="10">
        <f t="shared" si="219"/>
        <v>0</v>
      </c>
      <c r="P234" s="10">
        <f t="shared" si="220"/>
        <v>0</v>
      </c>
      <c r="Q234" s="10">
        <f t="shared" si="221"/>
        <v>0</v>
      </c>
      <c r="R234" s="10">
        <f t="shared" si="128"/>
        <v>294521.7</v>
      </c>
      <c r="S234" s="10">
        <f t="shared" si="222"/>
        <v>0</v>
      </c>
      <c r="T234" s="69">
        <f t="shared" si="182"/>
        <v>294521.7</v>
      </c>
      <c r="U234" s="10">
        <f t="shared" si="129"/>
        <v>294521.7</v>
      </c>
      <c r="V234" s="10">
        <f t="shared" si="223"/>
        <v>0</v>
      </c>
      <c r="W234" s="69">
        <f t="shared" si="183"/>
        <v>294521.7</v>
      </c>
      <c r="X234" s="10">
        <f t="shared" si="130"/>
        <v>294521.7</v>
      </c>
      <c r="Y234" s="10">
        <f t="shared" si="223"/>
        <v>0</v>
      </c>
      <c r="Z234" s="69">
        <f t="shared" si="184"/>
        <v>294521.7</v>
      </c>
      <c r="AA234" s="10">
        <f t="shared" si="223"/>
        <v>0</v>
      </c>
      <c r="AB234" s="20"/>
      <c r="AC234" s="20"/>
    </row>
    <row r="235" spans="1:29" ht="46.8" x14ac:dyDescent="0.3">
      <c r="A235" s="59" t="s">
        <v>194</v>
      </c>
      <c r="B235" s="60" t="s">
        <v>49</v>
      </c>
      <c r="C235" s="59"/>
      <c r="D235" s="59"/>
      <c r="E235" s="61" t="s">
        <v>50</v>
      </c>
      <c r="F235" s="10">
        <f t="shared" si="213"/>
        <v>294521.7</v>
      </c>
      <c r="G235" s="10">
        <f t="shared" si="214"/>
        <v>294521.7</v>
      </c>
      <c r="H235" s="10">
        <f t="shared" si="215"/>
        <v>294521.7</v>
      </c>
      <c r="I235" s="10">
        <f t="shared" si="216"/>
        <v>0</v>
      </c>
      <c r="J235" s="10">
        <f t="shared" si="217"/>
        <v>0</v>
      </c>
      <c r="K235" s="10">
        <f t="shared" si="218"/>
        <v>0</v>
      </c>
      <c r="L235" s="10">
        <f t="shared" si="178"/>
        <v>294521.7</v>
      </c>
      <c r="M235" s="10">
        <f t="shared" si="179"/>
        <v>294521.7</v>
      </c>
      <c r="N235" s="10">
        <f t="shared" si="180"/>
        <v>294521.7</v>
      </c>
      <c r="O235" s="10">
        <f t="shared" si="219"/>
        <v>0</v>
      </c>
      <c r="P235" s="10">
        <f t="shared" si="220"/>
        <v>0</v>
      </c>
      <c r="Q235" s="10">
        <f t="shared" si="221"/>
        <v>0</v>
      </c>
      <c r="R235" s="10">
        <f t="shared" ref="R235:R298" si="224">L235+O235</f>
        <v>294521.7</v>
      </c>
      <c r="S235" s="10">
        <f t="shared" si="222"/>
        <v>0</v>
      </c>
      <c r="T235" s="69">
        <f t="shared" si="182"/>
        <v>294521.7</v>
      </c>
      <c r="U235" s="10">
        <f t="shared" ref="U235:U298" si="225">M235+P235</f>
        <v>294521.7</v>
      </c>
      <c r="V235" s="10">
        <f t="shared" si="223"/>
        <v>0</v>
      </c>
      <c r="W235" s="69">
        <f t="shared" si="183"/>
        <v>294521.7</v>
      </c>
      <c r="X235" s="10">
        <f t="shared" ref="X235:X298" si="226">N235+Q235</f>
        <v>294521.7</v>
      </c>
      <c r="Y235" s="10">
        <f t="shared" si="223"/>
        <v>0</v>
      </c>
      <c r="Z235" s="69">
        <f t="shared" si="184"/>
        <v>294521.7</v>
      </c>
      <c r="AA235" s="10">
        <f t="shared" si="223"/>
        <v>0</v>
      </c>
      <c r="AB235" s="20"/>
      <c r="AC235" s="20"/>
    </row>
    <row r="236" spans="1:29" x14ac:dyDescent="0.3">
      <c r="A236" s="59" t="s">
        <v>194</v>
      </c>
      <c r="B236" s="60">
        <v>600</v>
      </c>
      <c r="C236" s="59" t="s">
        <v>61</v>
      </c>
      <c r="D236" s="59" t="s">
        <v>28</v>
      </c>
      <c r="E236" s="61" t="s">
        <v>62</v>
      </c>
      <c r="F236" s="10">
        <v>294521.7</v>
      </c>
      <c r="G236" s="10">
        <v>294521.7</v>
      </c>
      <c r="H236" s="10">
        <v>294521.7</v>
      </c>
      <c r="I236" s="10"/>
      <c r="J236" s="10"/>
      <c r="K236" s="10"/>
      <c r="L236" s="10">
        <f t="shared" si="178"/>
        <v>294521.7</v>
      </c>
      <c r="M236" s="10">
        <f t="shared" si="179"/>
        <v>294521.7</v>
      </c>
      <c r="N236" s="10">
        <f t="shared" si="180"/>
        <v>294521.7</v>
      </c>
      <c r="O236" s="10"/>
      <c r="P236" s="10"/>
      <c r="Q236" s="10"/>
      <c r="R236" s="10">
        <f t="shared" si="224"/>
        <v>294521.7</v>
      </c>
      <c r="S236" s="10"/>
      <c r="T236" s="69">
        <f t="shared" si="182"/>
        <v>294521.7</v>
      </c>
      <c r="U236" s="10">
        <f t="shared" si="225"/>
        <v>294521.7</v>
      </c>
      <c r="V236" s="10"/>
      <c r="W236" s="69">
        <f t="shared" si="183"/>
        <v>294521.7</v>
      </c>
      <c r="X236" s="10">
        <f t="shared" si="226"/>
        <v>294521.7</v>
      </c>
      <c r="Y236" s="10"/>
      <c r="Z236" s="69">
        <f t="shared" si="184"/>
        <v>294521.7</v>
      </c>
      <c r="AA236" s="10"/>
      <c r="AB236" s="20"/>
      <c r="AC236" s="20"/>
    </row>
    <row r="237" spans="1:29" ht="62.4" x14ac:dyDescent="0.3">
      <c r="A237" s="59" t="s">
        <v>196</v>
      </c>
      <c r="B237" s="60"/>
      <c r="C237" s="59"/>
      <c r="D237" s="59"/>
      <c r="E237" s="61" t="s">
        <v>197</v>
      </c>
      <c r="F237" s="10">
        <f t="shared" si="213"/>
        <v>16591.7</v>
      </c>
      <c r="G237" s="10">
        <f t="shared" si="214"/>
        <v>16591.7</v>
      </c>
      <c r="H237" s="10">
        <f t="shared" si="215"/>
        <v>16591.7</v>
      </c>
      <c r="I237" s="10">
        <f t="shared" si="216"/>
        <v>0</v>
      </c>
      <c r="J237" s="10">
        <f t="shared" si="217"/>
        <v>0</v>
      </c>
      <c r="K237" s="10">
        <f t="shared" si="218"/>
        <v>0</v>
      </c>
      <c r="L237" s="10">
        <f t="shared" si="178"/>
        <v>16591.7</v>
      </c>
      <c r="M237" s="10">
        <f t="shared" si="179"/>
        <v>16591.7</v>
      </c>
      <c r="N237" s="10">
        <f t="shared" si="180"/>
        <v>16591.7</v>
      </c>
      <c r="O237" s="10">
        <f t="shared" si="219"/>
        <v>0</v>
      </c>
      <c r="P237" s="10">
        <f t="shared" si="220"/>
        <v>0</v>
      </c>
      <c r="Q237" s="10">
        <f t="shared" si="221"/>
        <v>0</v>
      </c>
      <c r="R237" s="10">
        <f t="shared" si="224"/>
        <v>16591.7</v>
      </c>
      <c r="S237" s="10">
        <f t="shared" si="222"/>
        <v>0</v>
      </c>
      <c r="T237" s="69">
        <f t="shared" si="182"/>
        <v>16591.7</v>
      </c>
      <c r="U237" s="10">
        <f t="shared" si="225"/>
        <v>16591.7</v>
      </c>
      <c r="V237" s="10">
        <f t="shared" si="223"/>
        <v>0</v>
      </c>
      <c r="W237" s="69">
        <f t="shared" si="183"/>
        <v>16591.7</v>
      </c>
      <c r="X237" s="10">
        <f t="shared" si="226"/>
        <v>16591.7</v>
      </c>
      <c r="Y237" s="10">
        <f t="shared" si="223"/>
        <v>0</v>
      </c>
      <c r="Z237" s="69">
        <f t="shared" si="184"/>
        <v>16591.7</v>
      </c>
      <c r="AA237" s="10">
        <f t="shared" si="223"/>
        <v>0</v>
      </c>
      <c r="AB237" s="20"/>
      <c r="AC237" s="20"/>
    </row>
    <row r="238" spans="1:29" ht="46.8" x14ac:dyDescent="0.3">
      <c r="A238" s="59" t="s">
        <v>196</v>
      </c>
      <c r="B238" s="60" t="s">
        <v>49</v>
      </c>
      <c r="C238" s="59"/>
      <c r="D238" s="59"/>
      <c r="E238" s="61" t="s">
        <v>50</v>
      </c>
      <c r="F238" s="10">
        <f t="shared" si="213"/>
        <v>16591.7</v>
      </c>
      <c r="G238" s="10">
        <f t="shared" si="214"/>
        <v>16591.7</v>
      </c>
      <c r="H238" s="10">
        <f t="shared" si="215"/>
        <v>16591.7</v>
      </c>
      <c r="I238" s="10">
        <f t="shared" si="216"/>
        <v>0</v>
      </c>
      <c r="J238" s="10">
        <f t="shared" si="217"/>
        <v>0</v>
      </c>
      <c r="K238" s="10">
        <f t="shared" si="218"/>
        <v>0</v>
      </c>
      <c r="L238" s="10">
        <f t="shared" si="178"/>
        <v>16591.7</v>
      </c>
      <c r="M238" s="10">
        <f t="shared" si="179"/>
        <v>16591.7</v>
      </c>
      <c r="N238" s="10">
        <f t="shared" si="180"/>
        <v>16591.7</v>
      </c>
      <c r="O238" s="10">
        <f t="shared" si="219"/>
        <v>0</v>
      </c>
      <c r="P238" s="10">
        <f t="shared" si="220"/>
        <v>0</v>
      </c>
      <c r="Q238" s="10">
        <f t="shared" si="221"/>
        <v>0</v>
      </c>
      <c r="R238" s="10">
        <f t="shared" si="224"/>
        <v>16591.7</v>
      </c>
      <c r="S238" s="10">
        <f t="shared" si="222"/>
        <v>0</v>
      </c>
      <c r="T238" s="69">
        <f t="shared" si="182"/>
        <v>16591.7</v>
      </c>
      <c r="U238" s="10">
        <f t="shared" si="225"/>
        <v>16591.7</v>
      </c>
      <c r="V238" s="10">
        <f t="shared" si="223"/>
        <v>0</v>
      </c>
      <c r="W238" s="69">
        <f t="shared" si="183"/>
        <v>16591.7</v>
      </c>
      <c r="X238" s="10">
        <f t="shared" si="226"/>
        <v>16591.7</v>
      </c>
      <c r="Y238" s="10">
        <f t="shared" si="223"/>
        <v>0</v>
      </c>
      <c r="Z238" s="69">
        <f t="shared" si="184"/>
        <v>16591.7</v>
      </c>
      <c r="AA238" s="10">
        <f t="shared" si="223"/>
        <v>0</v>
      </c>
      <c r="AB238" s="20"/>
      <c r="AC238" s="20"/>
    </row>
    <row r="239" spans="1:29" x14ac:dyDescent="0.3">
      <c r="A239" s="59" t="s">
        <v>196</v>
      </c>
      <c r="B239" s="60">
        <v>600</v>
      </c>
      <c r="C239" s="59" t="s">
        <v>61</v>
      </c>
      <c r="D239" s="59" t="s">
        <v>28</v>
      </c>
      <c r="E239" s="61" t="s">
        <v>62</v>
      </c>
      <c r="F239" s="10">
        <v>16591.7</v>
      </c>
      <c r="G239" s="10">
        <v>16591.7</v>
      </c>
      <c r="H239" s="10">
        <v>16591.7</v>
      </c>
      <c r="I239" s="10"/>
      <c r="J239" s="10"/>
      <c r="K239" s="10"/>
      <c r="L239" s="10">
        <f t="shared" si="178"/>
        <v>16591.7</v>
      </c>
      <c r="M239" s="10">
        <f t="shared" si="179"/>
        <v>16591.7</v>
      </c>
      <c r="N239" s="10">
        <f t="shared" si="180"/>
        <v>16591.7</v>
      </c>
      <c r="O239" s="10"/>
      <c r="P239" s="10"/>
      <c r="Q239" s="10"/>
      <c r="R239" s="10">
        <f t="shared" si="224"/>
        <v>16591.7</v>
      </c>
      <c r="S239" s="10"/>
      <c r="T239" s="69">
        <f t="shared" si="182"/>
        <v>16591.7</v>
      </c>
      <c r="U239" s="10">
        <f t="shared" si="225"/>
        <v>16591.7</v>
      </c>
      <c r="V239" s="10"/>
      <c r="W239" s="69">
        <f t="shared" si="183"/>
        <v>16591.7</v>
      </c>
      <c r="X239" s="10">
        <f t="shared" si="226"/>
        <v>16591.7</v>
      </c>
      <c r="Y239" s="10"/>
      <c r="Z239" s="69">
        <f t="shared" si="184"/>
        <v>16591.7</v>
      </c>
      <c r="AA239" s="10"/>
      <c r="AB239" s="20"/>
      <c r="AC239" s="20"/>
    </row>
    <row r="240" spans="1:29" ht="46.8" x14ac:dyDescent="0.3">
      <c r="A240" s="59" t="s">
        <v>198</v>
      </c>
      <c r="B240" s="60"/>
      <c r="C240" s="59"/>
      <c r="D240" s="59"/>
      <c r="E240" s="61" t="s">
        <v>199</v>
      </c>
      <c r="F240" s="10">
        <f t="shared" ref="F240:K240" si="227">F241+F244+F248</f>
        <v>227431</v>
      </c>
      <c r="G240" s="10">
        <f t="shared" si="227"/>
        <v>385115.2</v>
      </c>
      <c r="H240" s="10">
        <f t="shared" si="227"/>
        <v>441328.9</v>
      </c>
      <c r="I240" s="10">
        <f t="shared" si="227"/>
        <v>15798.900000000001</v>
      </c>
      <c r="J240" s="10">
        <f t="shared" si="227"/>
        <v>-8537.6</v>
      </c>
      <c r="K240" s="10">
        <f t="shared" si="227"/>
        <v>0</v>
      </c>
      <c r="L240" s="10">
        <f t="shared" si="178"/>
        <v>243229.9</v>
      </c>
      <c r="M240" s="10">
        <f t="shared" si="179"/>
        <v>376577.60000000003</v>
      </c>
      <c r="N240" s="10">
        <f t="shared" si="180"/>
        <v>441328.9</v>
      </c>
      <c r="O240" s="10">
        <f>O241+O244+O248</f>
        <v>76765.948000000004</v>
      </c>
      <c r="P240" s="10">
        <f>P241+P244+P248</f>
        <v>527.1</v>
      </c>
      <c r="Q240" s="10">
        <f>Q241+Q244+Q248</f>
        <v>527.1</v>
      </c>
      <c r="R240" s="10">
        <f t="shared" si="224"/>
        <v>319995.848</v>
      </c>
      <c r="S240" s="10">
        <f>S241+S244+S248</f>
        <v>0</v>
      </c>
      <c r="T240" s="69">
        <f t="shared" si="182"/>
        <v>319995.848</v>
      </c>
      <c r="U240" s="10">
        <f t="shared" si="225"/>
        <v>377104.7</v>
      </c>
      <c r="V240" s="10">
        <f>V241+V244+V248</f>
        <v>0</v>
      </c>
      <c r="W240" s="69">
        <f t="shared" si="183"/>
        <v>377104.7</v>
      </c>
      <c r="X240" s="10">
        <f t="shared" si="226"/>
        <v>441856</v>
      </c>
      <c r="Y240" s="10">
        <f>Y241+Y244+Y248</f>
        <v>0</v>
      </c>
      <c r="Z240" s="69">
        <f t="shared" si="184"/>
        <v>441856</v>
      </c>
      <c r="AA240" s="10">
        <f>AA241+AA244+AA248</f>
        <v>0</v>
      </c>
      <c r="AB240" s="20"/>
      <c r="AC240" s="20"/>
    </row>
    <row r="241" spans="1:29" x14ac:dyDescent="0.3">
      <c r="A241" s="59" t="s">
        <v>200</v>
      </c>
      <c r="B241" s="60"/>
      <c r="C241" s="59"/>
      <c r="D241" s="59"/>
      <c r="E241" s="61" t="s">
        <v>201</v>
      </c>
      <c r="F241" s="10">
        <f t="shared" ref="F241:F244" si="228">F242</f>
        <v>23378.799999999999</v>
      </c>
      <c r="G241" s="10">
        <f t="shared" ref="G241:G244" si="229">G242</f>
        <v>2317</v>
      </c>
      <c r="H241" s="10">
        <f t="shared" ref="H241:H244" si="230">H242</f>
        <v>2317</v>
      </c>
      <c r="I241" s="10">
        <f t="shared" ref="I241:I244" si="231">I242</f>
        <v>0</v>
      </c>
      <c r="J241" s="10">
        <f t="shared" ref="J241:J244" si="232">J242</f>
        <v>0</v>
      </c>
      <c r="K241" s="10">
        <f t="shared" ref="K241:K244" si="233">K242</f>
        <v>0</v>
      </c>
      <c r="L241" s="10">
        <f t="shared" si="178"/>
        <v>23378.799999999999</v>
      </c>
      <c r="M241" s="10">
        <f t="shared" si="179"/>
        <v>2317</v>
      </c>
      <c r="N241" s="10">
        <f t="shared" si="180"/>
        <v>2317</v>
      </c>
      <c r="O241" s="10">
        <f t="shared" ref="O241:O244" si="234">O242</f>
        <v>7980.1360000000004</v>
      </c>
      <c r="P241" s="10">
        <f t="shared" ref="P241:P244" si="235">P242</f>
        <v>0</v>
      </c>
      <c r="Q241" s="10">
        <f t="shared" ref="Q241:Q244" si="236">Q242</f>
        <v>0</v>
      </c>
      <c r="R241" s="10">
        <f t="shared" si="224"/>
        <v>31358.936000000002</v>
      </c>
      <c r="S241" s="10">
        <f t="shared" ref="S241:S244" si="237">S242</f>
        <v>0</v>
      </c>
      <c r="T241" s="69">
        <f t="shared" si="182"/>
        <v>31358.936000000002</v>
      </c>
      <c r="U241" s="10">
        <f t="shared" si="225"/>
        <v>2317</v>
      </c>
      <c r="V241" s="10">
        <f t="shared" ref="V241:AA244" si="238">V242</f>
        <v>0</v>
      </c>
      <c r="W241" s="69">
        <f t="shared" si="183"/>
        <v>2317</v>
      </c>
      <c r="X241" s="10">
        <f t="shared" si="226"/>
        <v>2317</v>
      </c>
      <c r="Y241" s="10">
        <f t="shared" si="238"/>
        <v>0</v>
      </c>
      <c r="Z241" s="69">
        <f t="shared" si="184"/>
        <v>2317</v>
      </c>
      <c r="AA241" s="10">
        <f t="shared" si="238"/>
        <v>0</v>
      </c>
      <c r="AB241" s="20"/>
      <c r="AC241" s="20"/>
    </row>
    <row r="242" spans="1:29" ht="46.8" x14ac:dyDescent="0.3">
      <c r="A242" s="59" t="s">
        <v>200</v>
      </c>
      <c r="B242" s="60" t="s">
        <v>49</v>
      </c>
      <c r="C242" s="59"/>
      <c r="D242" s="59"/>
      <c r="E242" s="61" t="s">
        <v>50</v>
      </c>
      <c r="F242" s="10">
        <f t="shared" si="228"/>
        <v>23378.799999999999</v>
      </c>
      <c r="G242" s="10">
        <f t="shared" si="229"/>
        <v>2317</v>
      </c>
      <c r="H242" s="10">
        <f t="shared" si="230"/>
        <v>2317</v>
      </c>
      <c r="I242" s="10">
        <f t="shared" si="231"/>
        <v>0</v>
      </c>
      <c r="J242" s="10">
        <f t="shared" si="232"/>
        <v>0</v>
      </c>
      <c r="K242" s="10">
        <f t="shared" si="233"/>
        <v>0</v>
      </c>
      <c r="L242" s="10">
        <f t="shared" si="178"/>
        <v>23378.799999999999</v>
      </c>
      <c r="M242" s="10">
        <f t="shared" si="179"/>
        <v>2317</v>
      </c>
      <c r="N242" s="10">
        <f t="shared" si="180"/>
        <v>2317</v>
      </c>
      <c r="O242" s="10">
        <f t="shared" si="234"/>
        <v>7980.1360000000004</v>
      </c>
      <c r="P242" s="10">
        <f t="shared" si="235"/>
        <v>0</v>
      </c>
      <c r="Q242" s="10">
        <f t="shared" si="236"/>
        <v>0</v>
      </c>
      <c r="R242" s="10">
        <f t="shared" si="224"/>
        <v>31358.936000000002</v>
      </c>
      <c r="S242" s="10">
        <f t="shared" si="237"/>
        <v>0</v>
      </c>
      <c r="T242" s="69">
        <f t="shared" si="182"/>
        <v>31358.936000000002</v>
      </c>
      <c r="U242" s="10">
        <f t="shared" si="225"/>
        <v>2317</v>
      </c>
      <c r="V242" s="10">
        <f t="shared" si="238"/>
        <v>0</v>
      </c>
      <c r="W242" s="69">
        <f t="shared" si="183"/>
        <v>2317</v>
      </c>
      <c r="X242" s="10">
        <f t="shared" si="226"/>
        <v>2317</v>
      </c>
      <c r="Y242" s="10">
        <f t="shared" si="238"/>
        <v>0</v>
      </c>
      <c r="Z242" s="69">
        <f t="shared" si="184"/>
        <v>2317</v>
      </c>
      <c r="AA242" s="10">
        <f t="shared" si="238"/>
        <v>0</v>
      </c>
      <c r="AB242" s="20"/>
      <c r="AC242" s="20"/>
    </row>
    <row r="243" spans="1:29" x14ac:dyDescent="0.3">
      <c r="A243" s="59" t="s">
        <v>200</v>
      </c>
      <c r="B243" s="60">
        <v>600</v>
      </c>
      <c r="C243" s="59" t="s">
        <v>61</v>
      </c>
      <c r="D243" s="59" t="s">
        <v>28</v>
      </c>
      <c r="E243" s="61" t="s">
        <v>62</v>
      </c>
      <c r="F243" s="10">
        <v>23378.799999999999</v>
      </c>
      <c r="G243" s="10">
        <v>2317</v>
      </c>
      <c r="H243" s="10">
        <v>2317</v>
      </c>
      <c r="I243" s="10"/>
      <c r="J243" s="10"/>
      <c r="K243" s="10"/>
      <c r="L243" s="10">
        <f t="shared" si="178"/>
        <v>23378.799999999999</v>
      </c>
      <c r="M243" s="10">
        <f t="shared" si="179"/>
        <v>2317</v>
      </c>
      <c r="N243" s="10">
        <f t="shared" si="180"/>
        <v>2317</v>
      </c>
      <c r="O243" s="10">
        <v>7980.1360000000004</v>
      </c>
      <c r="P243" s="10"/>
      <c r="Q243" s="10"/>
      <c r="R243" s="10">
        <f t="shared" si="224"/>
        <v>31358.936000000002</v>
      </c>
      <c r="S243" s="10"/>
      <c r="T243" s="69">
        <f t="shared" si="182"/>
        <v>31358.936000000002</v>
      </c>
      <c r="U243" s="10">
        <f t="shared" si="225"/>
        <v>2317</v>
      </c>
      <c r="V243" s="10"/>
      <c r="W243" s="69">
        <f t="shared" si="183"/>
        <v>2317</v>
      </c>
      <c r="X243" s="10">
        <f t="shared" si="226"/>
        <v>2317</v>
      </c>
      <c r="Y243" s="10"/>
      <c r="Z243" s="69">
        <f t="shared" si="184"/>
        <v>2317</v>
      </c>
      <c r="AA243" s="10"/>
      <c r="AB243" s="20"/>
      <c r="AC243" s="20"/>
    </row>
    <row r="244" spans="1:29" ht="31.2" x14ac:dyDescent="0.3">
      <c r="A244" s="59" t="s">
        <v>202</v>
      </c>
      <c r="B244" s="60"/>
      <c r="C244" s="59"/>
      <c r="D244" s="59"/>
      <c r="E244" s="61" t="s">
        <v>203</v>
      </c>
      <c r="F244" s="10">
        <f t="shared" si="228"/>
        <v>1779.1999999999998</v>
      </c>
      <c r="G244" s="10">
        <f t="shared" si="229"/>
        <v>1779.1999999999998</v>
      </c>
      <c r="H244" s="10">
        <f t="shared" si="230"/>
        <v>1779.1999999999998</v>
      </c>
      <c r="I244" s="10">
        <f t="shared" si="231"/>
        <v>0</v>
      </c>
      <c r="J244" s="10">
        <f t="shared" si="232"/>
        <v>0</v>
      </c>
      <c r="K244" s="10">
        <f t="shared" si="233"/>
        <v>0</v>
      </c>
      <c r="L244" s="10">
        <f t="shared" si="178"/>
        <v>1779.1999999999998</v>
      </c>
      <c r="M244" s="10">
        <f t="shared" si="179"/>
        <v>1779.1999999999998</v>
      </c>
      <c r="N244" s="10">
        <f t="shared" si="180"/>
        <v>1779.1999999999998</v>
      </c>
      <c r="O244" s="10">
        <f t="shared" si="234"/>
        <v>527.1</v>
      </c>
      <c r="P244" s="10">
        <f t="shared" si="235"/>
        <v>527.1</v>
      </c>
      <c r="Q244" s="10">
        <f t="shared" si="236"/>
        <v>527.1</v>
      </c>
      <c r="R244" s="10">
        <f t="shared" si="224"/>
        <v>2306.2999999999997</v>
      </c>
      <c r="S244" s="10">
        <f t="shared" si="237"/>
        <v>0</v>
      </c>
      <c r="T244" s="69">
        <f t="shared" si="182"/>
        <v>2306.2999999999997</v>
      </c>
      <c r="U244" s="10">
        <f t="shared" si="225"/>
        <v>2306.2999999999997</v>
      </c>
      <c r="V244" s="10">
        <f t="shared" si="238"/>
        <v>0</v>
      </c>
      <c r="W244" s="69">
        <f t="shared" si="183"/>
        <v>2306.2999999999997</v>
      </c>
      <c r="X244" s="10">
        <f t="shared" si="226"/>
        <v>2306.2999999999997</v>
      </c>
      <c r="Y244" s="10">
        <f t="shared" si="238"/>
        <v>0</v>
      </c>
      <c r="Z244" s="69">
        <f t="shared" si="184"/>
        <v>2306.2999999999997</v>
      </c>
      <c r="AA244" s="10">
        <f t="shared" si="238"/>
        <v>0</v>
      </c>
      <c r="AB244" s="20"/>
      <c r="AC244" s="20"/>
    </row>
    <row r="245" spans="1:29" ht="46.8" x14ac:dyDescent="0.3">
      <c r="A245" s="59" t="s">
        <v>202</v>
      </c>
      <c r="B245" s="60" t="s">
        <v>49</v>
      </c>
      <c r="C245" s="59"/>
      <c r="D245" s="59"/>
      <c r="E245" s="61" t="s">
        <v>50</v>
      </c>
      <c r="F245" s="10">
        <f t="shared" ref="F245:K245" si="239">F246+F247</f>
        <v>1779.1999999999998</v>
      </c>
      <c r="G245" s="10">
        <f t="shared" si="239"/>
        <v>1779.1999999999998</v>
      </c>
      <c r="H245" s="10">
        <f t="shared" si="239"/>
        <v>1779.1999999999998</v>
      </c>
      <c r="I245" s="10">
        <f t="shared" si="239"/>
        <v>0</v>
      </c>
      <c r="J245" s="10">
        <f t="shared" si="239"/>
        <v>0</v>
      </c>
      <c r="K245" s="10">
        <f t="shared" si="239"/>
        <v>0</v>
      </c>
      <c r="L245" s="10">
        <f t="shared" si="178"/>
        <v>1779.1999999999998</v>
      </c>
      <c r="M245" s="10">
        <f t="shared" si="179"/>
        <v>1779.1999999999998</v>
      </c>
      <c r="N245" s="10">
        <f t="shared" si="180"/>
        <v>1779.1999999999998</v>
      </c>
      <c r="O245" s="10">
        <f>O246+O247</f>
        <v>527.1</v>
      </c>
      <c r="P245" s="10">
        <f>P246+P247</f>
        <v>527.1</v>
      </c>
      <c r="Q245" s="10">
        <f>Q246+Q247</f>
        <v>527.1</v>
      </c>
      <c r="R245" s="10">
        <f t="shared" si="224"/>
        <v>2306.2999999999997</v>
      </c>
      <c r="S245" s="10">
        <f>S246+S247</f>
        <v>0</v>
      </c>
      <c r="T245" s="69">
        <f t="shared" si="182"/>
        <v>2306.2999999999997</v>
      </c>
      <c r="U245" s="10">
        <f t="shared" si="225"/>
        <v>2306.2999999999997</v>
      </c>
      <c r="V245" s="10">
        <f>V246+V247</f>
        <v>0</v>
      </c>
      <c r="W245" s="69">
        <f t="shared" si="183"/>
        <v>2306.2999999999997</v>
      </c>
      <c r="X245" s="10">
        <f t="shared" si="226"/>
        <v>2306.2999999999997</v>
      </c>
      <c r="Y245" s="10">
        <f>Y246+Y247</f>
        <v>0</v>
      </c>
      <c r="Z245" s="69">
        <f t="shared" si="184"/>
        <v>2306.2999999999997</v>
      </c>
      <c r="AA245" s="10">
        <f>AA246+AA247</f>
        <v>0</v>
      </c>
      <c r="AB245" s="20"/>
      <c r="AC245" s="20"/>
    </row>
    <row r="246" spans="1:29" x14ac:dyDescent="0.3">
      <c r="A246" s="59" t="s">
        <v>202</v>
      </c>
      <c r="B246" s="60">
        <v>600</v>
      </c>
      <c r="C246" s="59" t="s">
        <v>63</v>
      </c>
      <c r="D246" s="59" t="s">
        <v>97</v>
      </c>
      <c r="E246" s="61" t="s">
        <v>204</v>
      </c>
      <c r="F246" s="10">
        <v>474.4</v>
      </c>
      <c r="G246" s="10">
        <v>474.4</v>
      </c>
      <c r="H246" s="10">
        <v>474.4</v>
      </c>
      <c r="I246" s="10"/>
      <c r="J246" s="10"/>
      <c r="K246" s="10"/>
      <c r="L246" s="10">
        <f t="shared" si="178"/>
        <v>474.4</v>
      </c>
      <c r="M246" s="10">
        <f t="shared" si="179"/>
        <v>474.4</v>
      </c>
      <c r="N246" s="10">
        <f t="shared" si="180"/>
        <v>474.4</v>
      </c>
      <c r="O246" s="10">
        <v>140.6</v>
      </c>
      <c r="P246" s="10">
        <v>140.6</v>
      </c>
      <c r="Q246" s="10">
        <v>140.6</v>
      </c>
      <c r="R246" s="10">
        <f t="shared" si="224"/>
        <v>615</v>
      </c>
      <c r="S246" s="10"/>
      <c r="T246" s="69">
        <f t="shared" si="182"/>
        <v>615</v>
      </c>
      <c r="U246" s="10">
        <f t="shared" si="225"/>
        <v>615</v>
      </c>
      <c r="V246" s="10"/>
      <c r="W246" s="69">
        <f t="shared" si="183"/>
        <v>615</v>
      </c>
      <c r="X246" s="10">
        <f t="shared" si="226"/>
        <v>615</v>
      </c>
      <c r="Y246" s="10"/>
      <c r="Z246" s="69">
        <f t="shared" si="184"/>
        <v>615</v>
      </c>
      <c r="AA246" s="10"/>
      <c r="AB246" s="20"/>
      <c r="AC246" s="20"/>
    </row>
    <row r="247" spans="1:29" x14ac:dyDescent="0.3">
      <c r="A247" s="59" t="s">
        <v>202</v>
      </c>
      <c r="B247" s="60">
        <v>600</v>
      </c>
      <c r="C247" s="59" t="s">
        <v>61</v>
      </c>
      <c r="D247" s="59" t="s">
        <v>28</v>
      </c>
      <c r="E247" s="61" t="s">
        <v>62</v>
      </c>
      <c r="F247" s="10">
        <v>1304.8</v>
      </c>
      <c r="G247" s="10">
        <v>1304.8</v>
      </c>
      <c r="H247" s="10">
        <v>1304.8</v>
      </c>
      <c r="I247" s="10"/>
      <c r="J247" s="10"/>
      <c r="K247" s="10"/>
      <c r="L247" s="10">
        <f t="shared" si="178"/>
        <v>1304.8</v>
      </c>
      <c r="M247" s="10">
        <f t="shared" si="179"/>
        <v>1304.8</v>
      </c>
      <c r="N247" s="10">
        <f t="shared" si="180"/>
        <v>1304.8</v>
      </c>
      <c r="O247" s="10">
        <v>386.5</v>
      </c>
      <c r="P247" s="10">
        <v>386.5</v>
      </c>
      <c r="Q247" s="10">
        <v>386.5</v>
      </c>
      <c r="R247" s="10">
        <f t="shared" si="224"/>
        <v>1691.3</v>
      </c>
      <c r="S247" s="10"/>
      <c r="T247" s="69">
        <f t="shared" si="182"/>
        <v>1691.3</v>
      </c>
      <c r="U247" s="10">
        <f t="shared" si="225"/>
        <v>1691.3</v>
      </c>
      <c r="V247" s="10"/>
      <c r="W247" s="69">
        <f t="shared" si="183"/>
        <v>1691.3</v>
      </c>
      <c r="X247" s="10">
        <f t="shared" si="226"/>
        <v>1691.3</v>
      </c>
      <c r="Y247" s="10"/>
      <c r="Z247" s="69">
        <f t="shared" si="184"/>
        <v>1691.3</v>
      </c>
      <c r="AA247" s="10"/>
      <c r="AB247" s="20"/>
      <c r="AC247" s="20"/>
    </row>
    <row r="248" spans="1:29" ht="62.4" x14ac:dyDescent="0.3">
      <c r="A248" s="59" t="s">
        <v>205</v>
      </c>
      <c r="B248" s="60"/>
      <c r="C248" s="59"/>
      <c r="D248" s="59"/>
      <c r="E248" s="61" t="s">
        <v>206</v>
      </c>
      <c r="F248" s="10">
        <f t="shared" ref="F248:K248" si="240">F249</f>
        <v>202273</v>
      </c>
      <c r="G248" s="10">
        <f t="shared" si="240"/>
        <v>381019</v>
      </c>
      <c r="H248" s="10">
        <f t="shared" si="240"/>
        <v>437232.7</v>
      </c>
      <c r="I248" s="10">
        <f t="shared" si="240"/>
        <v>15798.900000000001</v>
      </c>
      <c r="J248" s="10">
        <f t="shared" si="240"/>
        <v>-8537.6</v>
      </c>
      <c r="K248" s="10">
        <f t="shared" si="240"/>
        <v>0</v>
      </c>
      <c r="L248" s="10">
        <f t="shared" si="178"/>
        <v>218071.9</v>
      </c>
      <c r="M248" s="10">
        <f t="shared" si="179"/>
        <v>372481.4</v>
      </c>
      <c r="N248" s="10">
        <f t="shared" si="180"/>
        <v>437232.7</v>
      </c>
      <c r="O248" s="10">
        <f>O249</f>
        <v>68258.712</v>
      </c>
      <c r="P248" s="10">
        <f>P249</f>
        <v>0</v>
      </c>
      <c r="Q248" s="10">
        <f>Q249</f>
        <v>0</v>
      </c>
      <c r="R248" s="10">
        <f t="shared" si="224"/>
        <v>286330.61199999996</v>
      </c>
      <c r="S248" s="10">
        <f>S249</f>
        <v>0</v>
      </c>
      <c r="T248" s="69">
        <f t="shared" si="182"/>
        <v>286330.61199999996</v>
      </c>
      <c r="U248" s="10">
        <f t="shared" si="225"/>
        <v>372481.4</v>
      </c>
      <c r="V248" s="10">
        <f>V249</f>
        <v>0</v>
      </c>
      <c r="W248" s="69">
        <f t="shared" si="183"/>
        <v>372481.4</v>
      </c>
      <c r="X248" s="10">
        <f t="shared" si="226"/>
        <v>437232.7</v>
      </c>
      <c r="Y248" s="10">
        <f>Y249</f>
        <v>0</v>
      </c>
      <c r="Z248" s="69">
        <f t="shared" si="184"/>
        <v>437232.7</v>
      </c>
      <c r="AA248" s="10">
        <f>AA249</f>
        <v>0</v>
      </c>
      <c r="AB248" s="20"/>
      <c r="AC248" s="20"/>
    </row>
    <row r="249" spans="1:29" ht="46.8" x14ac:dyDescent="0.3">
      <c r="A249" s="59" t="s">
        <v>205</v>
      </c>
      <c r="B249" s="60" t="s">
        <v>49</v>
      </c>
      <c r="C249" s="59"/>
      <c r="D249" s="59"/>
      <c r="E249" s="61" t="s">
        <v>50</v>
      </c>
      <c r="F249" s="10">
        <f t="shared" ref="F249:K249" si="241">F250+F251</f>
        <v>202273</v>
      </c>
      <c r="G249" s="10">
        <f t="shared" si="241"/>
        <v>381019</v>
      </c>
      <c r="H249" s="10">
        <f t="shared" si="241"/>
        <v>437232.7</v>
      </c>
      <c r="I249" s="10">
        <f t="shared" si="241"/>
        <v>15798.900000000001</v>
      </c>
      <c r="J249" s="10">
        <f t="shared" si="241"/>
        <v>-8537.6</v>
      </c>
      <c r="K249" s="10">
        <f t="shared" si="241"/>
        <v>0</v>
      </c>
      <c r="L249" s="10">
        <f t="shared" si="178"/>
        <v>218071.9</v>
      </c>
      <c r="M249" s="10">
        <f t="shared" si="179"/>
        <v>372481.4</v>
      </c>
      <c r="N249" s="10">
        <f t="shared" si="180"/>
        <v>437232.7</v>
      </c>
      <c r="O249" s="10">
        <f>O250+O251</f>
        <v>68258.712</v>
      </c>
      <c r="P249" s="10">
        <f>P250+P251</f>
        <v>0</v>
      </c>
      <c r="Q249" s="10">
        <f>Q250+Q251</f>
        <v>0</v>
      </c>
      <c r="R249" s="10">
        <f t="shared" si="224"/>
        <v>286330.61199999996</v>
      </c>
      <c r="S249" s="10">
        <f>S250+S251</f>
        <v>0</v>
      </c>
      <c r="T249" s="69">
        <f t="shared" si="182"/>
        <v>286330.61199999996</v>
      </c>
      <c r="U249" s="10">
        <f t="shared" si="225"/>
        <v>372481.4</v>
      </c>
      <c r="V249" s="10">
        <f>V250+V251</f>
        <v>0</v>
      </c>
      <c r="W249" s="69">
        <f t="shared" si="183"/>
        <v>372481.4</v>
      </c>
      <c r="X249" s="10">
        <f t="shared" si="226"/>
        <v>437232.7</v>
      </c>
      <c r="Y249" s="10">
        <f>Y250+Y251</f>
        <v>0</v>
      </c>
      <c r="Z249" s="69">
        <f t="shared" si="184"/>
        <v>437232.7</v>
      </c>
      <c r="AA249" s="10">
        <f>AA250+AA251</f>
        <v>0</v>
      </c>
      <c r="AB249" s="20"/>
      <c r="AC249" s="20"/>
    </row>
    <row r="250" spans="1:29" x14ac:dyDescent="0.3">
      <c r="A250" s="59" t="s">
        <v>205</v>
      </c>
      <c r="B250" s="60">
        <v>600</v>
      </c>
      <c r="C250" s="59" t="s">
        <v>63</v>
      </c>
      <c r="D250" s="59" t="s">
        <v>97</v>
      </c>
      <c r="E250" s="61" t="s">
        <v>204</v>
      </c>
      <c r="F250" s="10">
        <v>116825.7</v>
      </c>
      <c r="G250" s="10">
        <v>118097.1</v>
      </c>
      <c r="H250" s="10">
        <v>93032.2</v>
      </c>
      <c r="I250" s="10">
        <v>7261.3</v>
      </c>
      <c r="J250" s="10"/>
      <c r="K250" s="10"/>
      <c r="L250" s="10">
        <f t="shared" si="178"/>
        <v>124087</v>
      </c>
      <c r="M250" s="10">
        <f t="shared" si="179"/>
        <v>118097.1</v>
      </c>
      <c r="N250" s="10">
        <f t="shared" si="180"/>
        <v>93032.2</v>
      </c>
      <c r="O250" s="10">
        <v>8964.9050000000007</v>
      </c>
      <c r="P250" s="10"/>
      <c r="Q250" s="10"/>
      <c r="R250" s="10">
        <f t="shared" si="224"/>
        <v>133051.905</v>
      </c>
      <c r="S250" s="10"/>
      <c r="T250" s="69">
        <f t="shared" si="182"/>
        <v>133051.905</v>
      </c>
      <c r="U250" s="10">
        <f t="shared" si="225"/>
        <v>118097.1</v>
      </c>
      <c r="V250" s="10"/>
      <c r="W250" s="69">
        <f t="shared" si="183"/>
        <v>118097.1</v>
      </c>
      <c r="X250" s="10">
        <f t="shared" si="226"/>
        <v>93032.2</v>
      </c>
      <c r="Y250" s="10"/>
      <c r="Z250" s="69">
        <f t="shared" si="184"/>
        <v>93032.2</v>
      </c>
      <c r="AA250" s="10"/>
      <c r="AB250" s="20"/>
      <c r="AC250" s="20">
        <v>74</v>
      </c>
    </row>
    <row r="251" spans="1:29" x14ac:dyDescent="0.3">
      <c r="A251" s="59" t="s">
        <v>205</v>
      </c>
      <c r="B251" s="60">
        <v>600</v>
      </c>
      <c r="C251" s="59" t="s">
        <v>61</v>
      </c>
      <c r="D251" s="59" t="s">
        <v>28</v>
      </c>
      <c r="E251" s="61" t="s">
        <v>62</v>
      </c>
      <c r="F251" s="10">
        <v>85447.3</v>
      </c>
      <c r="G251" s="10">
        <v>262921.90000000002</v>
      </c>
      <c r="H251" s="10">
        <v>344200.5</v>
      </c>
      <c r="I251" s="10">
        <v>8537.6</v>
      </c>
      <c r="J251" s="10">
        <v>-8537.6</v>
      </c>
      <c r="K251" s="10"/>
      <c r="L251" s="10">
        <f t="shared" si="178"/>
        <v>93984.900000000009</v>
      </c>
      <c r="M251" s="10">
        <f t="shared" si="179"/>
        <v>254384.30000000002</v>
      </c>
      <c r="N251" s="10">
        <f t="shared" si="180"/>
        <v>344200.5</v>
      </c>
      <c r="O251" s="10">
        <v>59293.807000000001</v>
      </c>
      <c r="P251" s="10"/>
      <c r="Q251" s="10"/>
      <c r="R251" s="10">
        <f t="shared" si="224"/>
        <v>153278.70699999999</v>
      </c>
      <c r="S251" s="10"/>
      <c r="T251" s="69">
        <f t="shared" si="182"/>
        <v>153278.70699999999</v>
      </c>
      <c r="U251" s="10">
        <f t="shared" si="225"/>
        <v>254384.30000000002</v>
      </c>
      <c r="V251" s="10"/>
      <c r="W251" s="69">
        <f t="shared" si="183"/>
        <v>254384.30000000002</v>
      </c>
      <c r="X251" s="10">
        <f t="shared" si="226"/>
        <v>344200.5</v>
      </c>
      <c r="Y251" s="10"/>
      <c r="Z251" s="69">
        <f t="shared" si="184"/>
        <v>344200.5</v>
      </c>
      <c r="AA251" s="10"/>
      <c r="AB251" s="20"/>
      <c r="AC251" s="20">
        <v>73</v>
      </c>
    </row>
    <row r="252" spans="1:29" ht="31.2" x14ac:dyDescent="0.3">
      <c r="A252" s="59" t="s">
        <v>207</v>
      </c>
      <c r="B252" s="60"/>
      <c r="C252" s="59"/>
      <c r="D252" s="59"/>
      <c r="E252" s="61" t="s">
        <v>208</v>
      </c>
      <c r="F252" s="10">
        <f t="shared" ref="F252:K252" si="242">F253+F256+F264+F267+F271</f>
        <v>744378.20000000007</v>
      </c>
      <c r="G252" s="10">
        <f t="shared" si="242"/>
        <v>750117.3</v>
      </c>
      <c r="H252" s="10">
        <f t="shared" si="242"/>
        <v>750117.3</v>
      </c>
      <c r="I252" s="10">
        <f t="shared" si="242"/>
        <v>15652.699999999999</v>
      </c>
      <c r="J252" s="10">
        <f t="shared" si="242"/>
        <v>15702.3</v>
      </c>
      <c r="K252" s="10">
        <f t="shared" si="242"/>
        <v>15702.3</v>
      </c>
      <c r="L252" s="10">
        <f t="shared" si="178"/>
        <v>760030.9</v>
      </c>
      <c r="M252" s="10">
        <f t="shared" si="179"/>
        <v>765819.60000000009</v>
      </c>
      <c r="N252" s="10">
        <f t="shared" si="180"/>
        <v>765819.60000000009</v>
      </c>
      <c r="O252" s="10">
        <f>O253+O256+O264+O267+O271</f>
        <v>5927.4</v>
      </c>
      <c r="P252" s="10">
        <f>P253+P256+P264+P267+P271</f>
        <v>0</v>
      </c>
      <c r="Q252" s="10">
        <f>Q253+Q256+Q264+Q267+Q271</f>
        <v>0</v>
      </c>
      <c r="R252" s="10">
        <f t="shared" si="224"/>
        <v>765958.3</v>
      </c>
      <c r="S252" s="10">
        <f>S253+S256+S264+S267+S271</f>
        <v>0</v>
      </c>
      <c r="T252" s="69">
        <f t="shared" si="182"/>
        <v>765958.3</v>
      </c>
      <c r="U252" s="10">
        <f t="shared" si="225"/>
        <v>765819.60000000009</v>
      </c>
      <c r="V252" s="10">
        <f>V253+V256+V264+V267+V271</f>
        <v>0</v>
      </c>
      <c r="W252" s="69">
        <f t="shared" si="183"/>
        <v>765819.60000000009</v>
      </c>
      <c r="X252" s="10">
        <f t="shared" si="226"/>
        <v>765819.60000000009</v>
      </c>
      <c r="Y252" s="10">
        <f>Y253+Y256+Y264+Y267+Y271</f>
        <v>0</v>
      </c>
      <c r="Z252" s="69">
        <f t="shared" si="184"/>
        <v>765819.60000000009</v>
      </c>
      <c r="AA252" s="10">
        <f>AA253+AA256+AA264+AA267+AA271</f>
        <v>0</v>
      </c>
      <c r="AB252" s="20"/>
      <c r="AC252" s="20"/>
    </row>
    <row r="253" spans="1:29" ht="46.8" x14ac:dyDescent="0.3">
      <c r="A253" s="59" t="s">
        <v>209</v>
      </c>
      <c r="B253" s="60"/>
      <c r="C253" s="59"/>
      <c r="D253" s="59"/>
      <c r="E253" s="61" t="s">
        <v>138</v>
      </c>
      <c r="F253" s="10">
        <f t="shared" ref="F253:F254" si="243">F254</f>
        <v>710071.4</v>
      </c>
      <c r="G253" s="10">
        <f t="shared" ref="G253:G254" si="244">G254</f>
        <v>723261.8</v>
      </c>
      <c r="H253" s="10">
        <f t="shared" ref="H253:H254" si="245">H254</f>
        <v>723261.8</v>
      </c>
      <c r="I253" s="10">
        <f t="shared" ref="I253:I254" si="246">I254</f>
        <v>15218.3</v>
      </c>
      <c r="J253" s="10">
        <f t="shared" ref="J253:J254" si="247">J254</f>
        <v>15334.9</v>
      </c>
      <c r="K253" s="10">
        <f t="shared" ref="K253:K254" si="248">K254</f>
        <v>15334.9</v>
      </c>
      <c r="L253" s="10">
        <f t="shared" si="178"/>
        <v>725289.70000000007</v>
      </c>
      <c r="M253" s="10">
        <f t="shared" si="179"/>
        <v>738596.70000000007</v>
      </c>
      <c r="N253" s="10">
        <f t="shared" si="180"/>
        <v>738596.70000000007</v>
      </c>
      <c r="O253" s="10">
        <f t="shared" ref="O253:O254" si="249">O254</f>
        <v>0</v>
      </c>
      <c r="P253" s="10">
        <f t="shared" ref="P253:P254" si="250">P254</f>
        <v>0</v>
      </c>
      <c r="Q253" s="10">
        <f t="shared" ref="Q253:Q254" si="251">Q254</f>
        <v>0</v>
      </c>
      <c r="R253" s="10">
        <f t="shared" si="224"/>
        <v>725289.70000000007</v>
      </c>
      <c r="S253" s="10">
        <f t="shared" ref="S253:S254" si="252">S254</f>
        <v>0</v>
      </c>
      <c r="T253" s="69">
        <f t="shared" si="182"/>
        <v>725289.70000000007</v>
      </c>
      <c r="U253" s="10">
        <f t="shared" si="225"/>
        <v>738596.70000000007</v>
      </c>
      <c r="V253" s="10">
        <f t="shared" ref="V253:AA254" si="253">V254</f>
        <v>0</v>
      </c>
      <c r="W253" s="69">
        <f t="shared" si="183"/>
        <v>738596.70000000007</v>
      </c>
      <c r="X253" s="10">
        <f t="shared" si="226"/>
        <v>738596.70000000007</v>
      </c>
      <c r="Y253" s="10">
        <f t="shared" si="253"/>
        <v>0</v>
      </c>
      <c r="Z253" s="69">
        <f t="shared" si="184"/>
        <v>738596.70000000007</v>
      </c>
      <c r="AA253" s="10">
        <f t="shared" si="253"/>
        <v>0</v>
      </c>
      <c r="AB253" s="20"/>
      <c r="AC253" s="20"/>
    </row>
    <row r="254" spans="1:29" ht="46.8" x14ac:dyDescent="0.3">
      <c r="A254" s="59" t="s">
        <v>209</v>
      </c>
      <c r="B254" s="60" t="s">
        <v>49</v>
      </c>
      <c r="C254" s="59"/>
      <c r="D254" s="59"/>
      <c r="E254" s="61" t="s">
        <v>50</v>
      </c>
      <c r="F254" s="10">
        <f t="shared" si="243"/>
        <v>710071.4</v>
      </c>
      <c r="G254" s="10">
        <f t="shared" si="244"/>
        <v>723261.8</v>
      </c>
      <c r="H254" s="10">
        <f t="shared" si="245"/>
        <v>723261.8</v>
      </c>
      <c r="I254" s="10">
        <f t="shared" si="246"/>
        <v>15218.3</v>
      </c>
      <c r="J254" s="10">
        <f t="shared" si="247"/>
        <v>15334.9</v>
      </c>
      <c r="K254" s="10">
        <f t="shared" si="248"/>
        <v>15334.9</v>
      </c>
      <c r="L254" s="10">
        <f t="shared" si="178"/>
        <v>725289.70000000007</v>
      </c>
      <c r="M254" s="10">
        <f t="shared" si="179"/>
        <v>738596.70000000007</v>
      </c>
      <c r="N254" s="10">
        <f t="shared" si="180"/>
        <v>738596.70000000007</v>
      </c>
      <c r="O254" s="10">
        <f t="shared" si="249"/>
        <v>0</v>
      </c>
      <c r="P254" s="10">
        <f t="shared" si="250"/>
        <v>0</v>
      </c>
      <c r="Q254" s="10">
        <f t="shared" si="251"/>
        <v>0</v>
      </c>
      <c r="R254" s="10">
        <f t="shared" si="224"/>
        <v>725289.70000000007</v>
      </c>
      <c r="S254" s="10">
        <f t="shared" si="252"/>
        <v>0</v>
      </c>
      <c r="T254" s="69">
        <f t="shared" si="182"/>
        <v>725289.70000000007</v>
      </c>
      <c r="U254" s="10">
        <f t="shared" si="225"/>
        <v>738596.70000000007</v>
      </c>
      <c r="V254" s="10">
        <f t="shared" si="253"/>
        <v>0</v>
      </c>
      <c r="W254" s="69">
        <f t="shared" si="183"/>
        <v>738596.70000000007</v>
      </c>
      <c r="X254" s="10">
        <f t="shared" si="226"/>
        <v>738596.70000000007</v>
      </c>
      <c r="Y254" s="10">
        <f t="shared" si="253"/>
        <v>0</v>
      </c>
      <c r="Z254" s="69">
        <f t="shared" si="184"/>
        <v>738596.70000000007</v>
      </c>
      <c r="AA254" s="10">
        <f t="shared" si="253"/>
        <v>0</v>
      </c>
      <c r="AB254" s="20"/>
      <c r="AC254" s="20"/>
    </row>
    <row r="255" spans="1:29" x14ac:dyDescent="0.3">
      <c r="A255" s="59" t="s">
        <v>209</v>
      </c>
      <c r="B255" s="60">
        <v>600</v>
      </c>
      <c r="C255" s="59" t="s">
        <v>63</v>
      </c>
      <c r="D255" s="59" t="s">
        <v>97</v>
      </c>
      <c r="E255" s="61" t="s">
        <v>204</v>
      </c>
      <c r="F255" s="10">
        <v>710071.4</v>
      </c>
      <c r="G255" s="10">
        <v>723261.8</v>
      </c>
      <c r="H255" s="10">
        <v>723261.8</v>
      </c>
      <c r="I255" s="10">
        <v>15218.3</v>
      </c>
      <c r="J255" s="10">
        <v>15334.9</v>
      </c>
      <c r="K255" s="10">
        <v>15334.9</v>
      </c>
      <c r="L255" s="10">
        <f t="shared" si="178"/>
        <v>725289.70000000007</v>
      </c>
      <c r="M255" s="10">
        <f t="shared" si="179"/>
        <v>738596.70000000007</v>
      </c>
      <c r="N255" s="10">
        <f t="shared" si="180"/>
        <v>738596.70000000007</v>
      </c>
      <c r="O255" s="10"/>
      <c r="P255" s="10"/>
      <c r="Q255" s="10"/>
      <c r="R255" s="10">
        <f t="shared" si="224"/>
        <v>725289.70000000007</v>
      </c>
      <c r="S255" s="10"/>
      <c r="T255" s="69">
        <f t="shared" si="182"/>
        <v>725289.70000000007</v>
      </c>
      <c r="U255" s="10">
        <f t="shared" si="225"/>
        <v>738596.70000000007</v>
      </c>
      <c r="V255" s="10"/>
      <c r="W255" s="69">
        <f t="shared" si="183"/>
        <v>738596.70000000007</v>
      </c>
      <c r="X255" s="10">
        <f t="shared" si="226"/>
        <v>738596.70000000007</v>
      </c>
      <c r="Y255" s="10"/>
      <c r="Z255" s="69">
        <f t="shared" si="184"/>
        <v>738596.70000000007</v>
      </c>
      <c r="AA255" s="10"/>
      <c r="AB255" s="20"/>
      <c r="AC255" s="20">
        <v>58</v>
      </c>
    </row>
    <row r="256" spans="1:29" ht="31.2" x14ac:dyDescent="0.3">
      <c r="A256" s="59" t="s">
        <v>210</v>
      </c>
      <c r="B256" s="60"/>
      <c r="C256" s="59"/>
      <c r="D256" s="59"/>
      <c r="E256" s="61" t="s">
        <v>211</v>
      </c>
      <c r="F256" s="10">
        <f t="shared" ref="F256:K256" si="254">F257+F259+F261</f>
        <v>4985</v>
      </c>
      <c r="G256" s="10">
        <f t="shared" si="254"/>
        <v>4985</v>
      </c>
      <c r="H256" s="10">
        <f t="shared" si="254"/>
        <v>4985</v>
      </c>
      <c r="I256" s="10">
        <f t="shared" si="254"/>
        <v>0</v>
      </c>
      <c r="J256" s="10">
        <f t="shared" si="254"/>
        <v>0</v>
      </c>
      <c r="K256" s="10">
        <f t="shared" si="254"/>
        <v>0</v>
      </c>
      <c r="L256" s="10">
        <f t="shared" si="178"/>
        <v>4985</v>
      </c>
      <c r="M256" s="10">
        <f t="shared" si="179"/>
        <v>4985</v>
      </c>
      <c r="N256" s="10">
        <f t="shared" si="180"/>
        <v>4985</v>
      </c>
      <c r="O256" s="10">
        <f>O257+O259+O261</f>
        <v>0</v>
      </c>
      <c r="P256" s="10">
        <f>P257+P259+P261</f>
        <v>0</v>
      </c>
      <c r="Q256" s="10">
        <f>Q257+Q259+Q261</f>
        <v>0</v>
      </c>
      <c r="R256" s="10">
        <f t="shared" si="224"/>
        <v>4985</v>
      </c>
      <c r="S256" s="10">
        <f>S257+S259+S261</f>
        <v>0</v>
      </c>
      <c r="T256" s="69">
        <f t="shared" si="182"/>
        <v>4985</v>
      </c>
      <c r="U256" s="10">
        <f t="shared" si="225"/>
        <v>4985</v>
      </c>
      <c r="V256" s="10">
        <f>V257+V259+V261</f>
        <v>0</v>
      </c>
      <c r="W256" s="69">
        <f t="shared" si="183"/>
        <v>4985</v>
      </c>
      <c r="X256" s="10">
        <f t="shared" si="226"/>
        <v>4985</v>
      </c>
      <c r="Y256" s="10">
        <f>Y257+Y259+Y261</f>
        <v>0</v>
      </c>
      <c r="Z256" s="69">
        <f t="shared" si="184"/>
        <v>4985</v>
      </c>
      <c r="AA256" s="10">
        <f>AA257+AA259+AA261</f>
        <v>0</v>
      </c>
      <c r="AB256" s="20"/>
      <c r="AC256" s="20"/>
    </row>
    <row r="257" spans="1:29" ht="31.2" x14ac:dyDescent="0.3">
      <c r="A257" s="59" t="s">
        <v>210</v>
      </c>
      <c r="B257" s="60" t="s">
        <v>57</v>
      </c>
      <c r="C257" s="59"/>
      <c r="D257" s="59"/>
      <c r="E257" s="61" t="s">
        <v>58</v>
      </c>
      <c r="F257" s="10">
        <f t="shared" ref="F257:K257" si="255">F258</f>
        <v>5.3</v>
      </c>
      <c r="G257" s="10">
        <f t="shared" si="255"/>
        <v>5.3</v>
      </c>
      <c r="H257" s="10">
        <f t="shared" si="255"/>
        <v>5.3</v>
      </c>
      <c r="I257" s="10">
        <f t="shared" si="255"/>
        <v>0</v>
      </c>
      <c r="J257" s="10">
        <f t="shared" si="255"/>
        <v>0</v>
      </c>
      <c r="K257" s="10">
        <f t="shared" si="255"/>
        <v>0</v>
      </c>
      <c r="L257" s="10">
        <f t="shared" si="178"/>
        <v>5.3</v>
      </c>
      <c r="M257" s="10">
        <f t="shared" si="179"/>
        <v>5.3</v>
      </c>
      <c r="N257" s="10">
        <f t="shared" si="180"/>
        <v>5.3</v>
      </c>
      <c r="O257" s="10">
        <f>O258</f>
        <v>0</v>
      </c>
      <c r="P257" s="10">
        <f>P258</f>
        <v>0</v>
      </c>
      <c r="Q257" s="10">
        <f>Q258</f>
        <v>0</v>
      </c>
      <c r="R257" s="10">
        <f t="shared" si="224"/>
        <v>5.3</v>
      </c>
      <c r="S257" s="10">
        <f>S258</f>
        <v>0</v>
      </c>
      <c r="T257" s="69">
        <f t="shared" si="182"/>
        <v>5.3</v>
      </c>
      <c r="U257" s="10">
        <f t="shared" si="225"/>
        <v>5.3</v>
      </c>
      <c r="V257" s="10">
        <f>V258</f>
        <v>0</v>
      </c>
      <c r="W257" s="69">
        <f t="shared" si="183"/>
        <v>5.3</v>
      </c>
      <c r="X257" s="10">
        <f t="shared" si="226"/>
        <v>5.3</v>
      </c>
      <c r="Y257" s="10">
        <f>Y258</f>
        <v>0</v>
      </c>
      <c r="Z257" s="69">
        <f t="shared" si="184"/>
        <v>5.3</v>
      </c>
      <c r="AA257" s="10">
        <f>AA258</f>
        <v>0</v>
      </c>
      <c r="AB257" s="20"/>
      <c r="AC257" s="20"/>
    </row>
    <row r="258" spans="1:29" x14ac:dyDescent="0.3">
      <c r="A258" s="59" t="s">
        <v>210</v>
      </c>
      <c r="B258" s="60">
        <v>200</v>
      </c>
      <c r="C258" s="59" t="s">
        <v>63</v>
      </c>
      <c r="D258" s="59" t="s">
        <v>65</v>
      </c>
      <c r="E258" s="61" t="s">
        <v>66</v>
      </c>
      <c r="F258" s="10">
        <v>5.3</v>
      </c>
      <c r="G258" s="10">
        <v>5.3</v>
      </c>
      <c r="H258" s="10">
        <v>5.3</v>
      </c>
      <c r="I258" s="10"/>
      <c r="J258" s="10"/>
      <c r="K258" s="10"/>
      <c r="L258" s="10">
        <f t="shared" si="178"/>
        <v>5.3</v>
      </c>
      <c r="M258" s="10">
        <f t="shared" si="179"/>
        <v>5.3</v>
      </c>
      <c r="N258" s="10">
        <f t="shared" si="180"/>
        <v>5.3</v>
      </c>
      <c r="O258" s="10"/>
      <c r="P258" s="10"/>
      <c r="Q258" s="10"/>
      <c r="R258" s="10">
        <f t="shared" si="224"/>
        <v>5.3</v>
      </c>
      <c r="S258" s="10"/>
      <c r="T258" s="69">
        <f t="shared" si="182"/>
        <v>5.3</v>
      </c>
      <c r="U258" s="10">
        <f t="shared" si="225"/>
        <v>5.3</v>
      </c>
      <c r="V258" s="10"/>
      <c r="W258" s="69">
        <f t="shared" si="183"/>
        <v>5.3</v>
      </c>
      <c r="X258" s="10">
        <f t="shared" si="226"/>
        <v>5.3</v>
      </c>
      <c r="Y258" s="10"/>
      <c r="Z258" s="69">
        <f t="shared" si="184"/>
        <v>5.3</v>
      </c>
      <c r="AA258" s="10"/>
      <c r="AB258" s="20"/>
      <c r="AC258" s="20"/>
    </row>
    <row r="259" spans="1:29" ht="31.2" x14ac:dyDescent="0.3">
      <c r="A259" s="59" t="s">
        <v>210</v>
      </c>
      <c r="B259" s="60" t="s">
        <v>183</v>
      </c>
      <c r="C259" s="59"/>
      <c r="D259" s="59"/>
      <c r="E259" s="61" t="s">
        <v>184</v>
      </c>
      <c r="F259" s="10">
        <f t="shared" ref="F259:K259" si="256">F260</f>
        <v>220</v>
      </c>
      <c r="G259" s="10">
        <f t="shared" si="256"/>
        <v>220</v>
      </c>
      <c r="H259" s="10">
        <f t="shared" si="256"/>
        <v>220</v>
      </c>
      <c r="I259" s="10">
        <f t="shared" si="256"/>
        <v>0</v>
      </c>
      <c r="J259" s="10">
        <f t="shared" si="256"/>
        <v>0</v>
      </c>
      <c r="K259" s="10">
        <f t="shared" si="256"/>
        <v>0</v>
      </c>
      <c r="L259" s="10">
        <f t="shared" si="178"/>
        <v>220</v>
      </c>
      <c r="M259" s="10">
        <f t="shared" si="179"/>
        <v>220</v>
      </c>
      <c r="N259" s="10">
        <f t="shared" si="180"/>
        <v>220</v>
      </c>
      <c r="O259" s="10">
        <f>O260</f>
        <v>0</v>
      </c>
      <c r="P259" s="10">
        <f>P260</f>
        <v>0</v>
      </c>
      <c r="Q259" s="10">
        <f>Q260</f>
        <v>0</v>
      </c>
      <c r="R259" s="10">
        <f t="shared" si="224"/>
        <v>220</v>
      </c>
      <c r="S259" s="10">
        <f>S260</f>
        <v>0</v>
      </c>
      <c r="T259" s="69">
        <f t="shared" si="182"/>
        <v>220</v>
      </c>
      <c r="U259" s="10">
        <f t="shared" si="225"/>
        <v>220</v>
      </c>
      <c r="V259" s="10">
        <f>V260</f>
        <v>0</v>
      </c>
      <c r="W259" s="69">
        <f t="shared" si="183"/>
        <v>220</v>
      </c>
      <c r="X259" s="10">
        <f t="shared" si="226"/>
        <v>220</v>
      </c>
      <c r="Y259" s="10">
        <f>Y260</f>
        <v>0</v>
      </c>
      <c r="Z259" s="69">
        <f t="shared" si="184"/>
        <v>220</v>
      </c>
      <c r="AA259" s="10">
        <f>AA260</f>
        <v>0</v>
      </c>
      <c r="AB259" s="20"/>
      <c r="AC259" s="20"/>
    </row>
    <row r="260" spans="1:29" x14ac:dyDescent="0.3">
      <c r="A260" s="59" t="s">
        <v>210</v>
      </c>
      <c r="B260" s="60">
        <v>300</v>
      </c>
      <c r="C260" s="59" t="s">
        <v>63</v>
      </c>
      <c r="D260" s="59" t="s">
        <v>65</v>
      </c>
      <c r="E260" s="61" t="s">
        <v>66</v>
      </c>
      <c r="F260" s="10">
        <v>220</v>
      </c>
      <c r="G260" s="10">
        <v>220</v>
      </c>
      <c r="H260" s="10">
        <v>220</v>
      </c>
      <c r="I260" s="10"/>
      <c r="J260" s="10"/>
      <c r="K260" s="10"/>
      <c r="L260" s="10">
        <f t="shared" si="178"/>
        <v>220</v>
      </c>
      <c r="M260" s="10">
        <f t="shared" si="179"/>
        <v>220</v>
      </c>
      <c r="N260" s="10">
        <f t="shared" si="180"/>
        <v>220</v>
      </c>
      <c r="O260" s="10"/>
      <c r="P260" s="10"/>
      <c r="Q260" s="10"/>
      <c r="R260" s="10">
        <f t="shared" si="224"/>
        <v>220</v>
      </c>
      <c r="S260" s="10"/>
      <c r="T260" s="69">
        <f t="shared" si="182"/>
        <v>220</v>
      </c>
      <c r="U260" s="10">
        <f t="shared" si="225"/>
        <v>220</v>
      </c>
      <c r="V260" s="10"/>
      <c r="W260" s="69">
        <f t="shared" si="183"/>
        <v>220</v>
      </c>
      <c r="X260" s="10">
        <f t="shared" si="226"/>
        <v>220</v>
      </c>
      <c r="Y260" s="10"/>
      <c r="Z260" s="69">
        <f t="shared" si="184"/>
        <v>220</v>
      </c>
      <c r="AA260" s="10"/>
      <c r="AB260" s="20"/>
      <c r="AC260" s="20"/>
    </row>
    <row r="261" spans="1:29" ht="46.8" x14ac:dyDescent="0.3">
      <c r="A261" s="59" t="s">
        <v>210</v>
      </c>
      <c r="B261" s="60" t="s">
        <v>49</v>
      </c>
      <c r="C261" s="59"/>
      <c r="D261" s="59"/>
      <c r="E261" s="61" t="s">
        <v>50</v>
      </c>
      <c r="F261" s="10">
        <f t="shared" ref="F261:K261" si="257">F262+F263</f>
        <v>4759.7</v>
      </c>
      <c r="G261" s="10">
        <f t="shared" si="257"/>
        <v>4759.7</v>
      </c>
      <c r="H261" s="10">
        <f t="shared" si="257"/>
        <v>4759.7</v>
      </c>
      <c r="I261" s="10">
        <f t="shared" si="257"/>
        <v>0</v>
      </c>
      <c r="J261" s="10">
        <f t="shared" si="257"/>
        <v>0</v>
      </c>
      <c r="K261" s="10">
        <f t="shared" si="257"/>
        <v>0</v>
      </c>
      <c r="L261" s="10">
        <f t="shared" si="178"/>
        <v>4759.7</v>
      </c>
      <c r="M261" s="10">
        <f t="shared" si="179"/>
        <v>4759.7</v>
      </c>
      <c r="N261" s="10">
        <f t="shared" si="180"/>
        <v>4759.7</v>
      </c>
      <c r="O261" s="10">
        <f>O262+O263</f>
        <v>0</v>
      </c>
      <c r="P261" s="10">
        <f>P262+P263</f>
        <v>0</v>
      </c>
      <c r="Q261" s="10">
        <f>Q262+Q263</f>
        <v>0</v>
      </c>
      <c r="R261" s="10">
        <f t="shared" si="224"/>
        <v>4759.7</v>
      </c>
      <c r="S261" s="10">
        <f>S262+S263</f>
        <v>0</v>
      </c>
      <c r="T261" s="69">
        <f t="shared" si="182"/>
        <v>4759.7</v>
      </c>
      <c r="U261" s="10">
        <f t="shared" si="225"/>
        <v>4759.7</v>
      </c>
      <c r="V261" s="10">
        <f>V262+V263</f>
        <v>0</v>
      </c>
      <c r="W261" s="69">
        <f t="shared" si="183"/>
        <v>4759.7</v>
      </c>
      <c r="X261" s="10">
        <f t="shared" si="226"/>
        <v>4759.7</v>
      </c>
      <c r="Y261" s="10">
        <f>Y262+Y263</f>
        <v>0</v>
      </c>
      <c r="Z261" s="69">
        <f t="shared" si="184"/>
        <v>4759.7</v>
      </c>
      <c r="AA261" s="10">
        <f>AA262+AA263</f>
        <v>0</v>
      </c>
      <c r="AB261" s="20"/>
      <c r="AC261" s="20"/>
    </row>
    <row r="262" spans="1:29" x14ac:dyDescent="0.3">
      <c r="A262" s="59" t="s">
        <v>210</v>
      </c>
      <c r="B262" s="60">
        <v>600</v>
      </c>
      <c r="C262" s="59" t="s">
        <v>63</v>
      </c>
      <c r="D262" s="59" t="s">
        <v>97</v>
      </c>
      <c r="E262" s="61" t="s">
        <v>204</v>
      </c>
      <c r="F262" s="10">
        <v>2560</v>
      </c>
      <c r="G262" s="10">
        <v>2560</v>
      </c>
      <c r="H262" s="10">
        <v>2560</v>
      </c>
      <c r="I262" s="10"/>
      <c r="J262" s="10"/>
      <c r="K262" s="10"/>
      <c r="L262" s="10">
        <f t="shared" si="178"/>
        <v>2560</v>
      </c>
      <c r="M262" s="10">
        <f t="shared" si="179"/>
        <v>2560</v>
      </c>
      <c r="N262" s="10">
        <f t="shared" si="180"/>
        <v>2560</v>
      </c>
      <c r="O262" s="10"/>
      <c r="P262" s="10"/>
      <c r="Q262" s="10"/>
      <c r="R262" s="10">
        <f t="shared" si="224"/>
        <v>2560</v>
      </c>
      <c r="S262" s="10"/>
      <c r="T262" s="69">
        <f t="shared" si="182"/>
        <v>2560</v>
      </c>
      <c r="U262" s="10">
        <f t="shared" si="225"/>
        <v>2560</v>
      </c>
      <c r="V262" s="10"/>
      <c r="W262" s="69">
        <f t="shared" si="183"/>
        <v>2560</v>
      </c>
      <c r="X262" s="10">
        <f t="shared" si="226"/>
        <v>2560</v>
      </c>
      <c r="Y262" s="10"/>
      <c r="Z262" s="69">
        <f t="shared" si="184"/>
        <v>2560</v>
      </c>
      <c r="AA262" s="10"/>
      <c r="AB262" s="20"/>
      <c r="AC262" s="20"/>
    </row>
    <row r="263" spans="1:29" x14ac:dyDescent="0.3">
      <c r="A263" s="59" t="s">
        <v>210</v>
      </c>
      <c r="B263" s="60">
        <v>600</v>
      </c>
      <c r="C263" s="59" t="s">
        <v>63</v>
      </c>
      <c r="D263" s="59" t="s">
        <v>65</v>
      </c>
      <c r="E263" s="61" t="s">
        <v>66</v>
      </c>
      <c r="F263" s="10">
        <v>2199.6999999999998</v>
      </c>
      <c r="G263" s="10">
        <v>2199.6999999999998</v>
      </c>
      <c r="H263" s="10">
        <v>2199.6999999999998</v>
      </c>
      <c r="I263" s="10"/>
      <c r="J263" s="10"/>
      <c r="K263" s="10"/>
      <c r="L263" s="10">
        <f t="shared" si="178"/>
        <v>2199.6999999999998</v>
      </c>
      <c r="M263" s="10">
        <f t="shared" si="179"/>
        <v>2199.6999999999998</v>
      </c>
      <c r="N263" s="10">
        <f t="shared" si="180"/>
        <v>2199.6999999999998</v>
      </c>
      <c r="O263" s="10"/>
      <c r="P263" s="10"/>
      <c r="Q263" s="10"/>
      <c r="R263" s="10">
        <f t="shared" si="224"/>
        <v>2199.6999999999998</v>
      </c>
      <c r="S263" s="10"/>
      <c r="T263" s="69">
        <f t="shared" si="182"/>
        <v>2199.6999999999998</v>
      </c>
      <c r="U263" s="10">
        <f t="shared" si="225"/>
        <v>2199.6999999999998</v>
      </c>
      <c r="V263" s="10"/>
      <c r="W263" s="69">
        <f t="shared" si="183"/>
        <v>2199.6999999999998</v>
      </c>
      <c r="X263" s="10">
        <f t="shared" si="226"/>
        <v>2199.6999999999998</v>
      </c>
      <c r="Y263" s="10"/>
      <c r="Z263" s="69">
        <f t="shared" si="184"/>
        <v>2199.6999999999998</v>
      </c>
      <c r="AA263" s="10"/>
      <c r="AB263" s="20"/>
      <c r="AC263" s="20"/>
    </row>
    <row r="264" spans="1:29" x14ac:dyDescent="0.3">
      <c r="A264" s="59" t="s">
        <v>212</v>
      </c>
      <c r="B264" s="60"/>
      <c r="C264" s="59"/>
      <c r="D264" s="59"/>
      <c r="E264" s="61" t="s">
        <v>193</v>
      </c>
      <c r="F264" s="10">
        <f t="shared" ref="F264:F267" si="258">F265</f>
        <v>7451.3</v>
      </c>
      <c r="G264" s="10">
        <f t="shared" ref="G264:G267" si="259">G265</f>
        <v>0</v>
      </c>
      <c r="H264" s="10">
        <f t="shared" ref="H264:H267" si="260">H265</f>
        <v>0</v>
      </c>
      <c r="I264" s="10">
        <f t="shared" ref="I264:I267" si="261">I265</f>
        <v>67</v>
      </c>
      <c r="J264" s="10">
        <f t="shared" ref="J264:J267" si="262">J265</f>
        <v>0</v>
      </c>
      <c r="K264" s="10">
        <f t="shared" ref="K264:K267" si="263">K265</f>
        <v>0</v>
      </c>
      <c r="L264" s="10">
        <f t="shared" si="178"/>
        <v>7518.3</v>
      </c>
      <c r="M264" s="10">
        <f t="shared" si="179"/>
        <v>0</v>
      </c>
      <c r="N264" s="10">
        <f t="shared" si="180"/>
        <v>0</v>
      </c>
      <c r="O264" s="10">
        <f t="shared" ref="O264:O267" si="264">O265</f>
        <v>5050.5</v>
      </c>
      <c r="P264" s="10">
        <f t="shared" ref="P264:P267" si="265">P265</f>
        <v>0</v>
      </c>
      <c r="Q264" s="10">
        <f t="shared" ref="Q264:Q267" si="266">Q265</f>
        <v>0</v>
      </c>
      <c r="R264" s="10">
        <f t="shared" si="224"/>
        <v>12568.8</v>
      </c>
      <c r="S264" s="10">
        <f t="shared" ref="S264:S267" si="267">S265</f>
        <v>0</v>
      </c>
      <c r="T264" s="69">
        <f t="shared" si="182"/>
        <v>12568.8</v>
      </c>
      <c r="U264" s="10">
        <f t="shared" si="225"/>
        <v>0</v>
      </c>
      <c r="V264" s="10">
        <f t="shared" ref="V264:AA267" si="268">V265</f>
        <v>0</v>
      </c>
      <c r="W264" s="69">
        <f t="shared" si="183"/>
        <v>0</v>
      </c>
      <c r="X264" s="10">
        <f t="shared" si="226"/>
        <v>0</v>
      </c>
      <c r="Y264" s="10">
        <f t="shared" si="268"/>
        <v>0</v>
      </c>
      <c r="Z264" s="69">
        <f t="shared" si="184"/>
        <v>0</v>
      </c>
      <c r="AA264" s="10">
        <f t="shared" si="268"/>
        <v>0</v>
      </c>
      <c r="AB264" s="20"/>
      <c r="AC264" s="20"/>
    </row>
    <row r="265" spans="1:29" ht="46.8" x14ac:dyDescent="0.3">
      <c r="A265" s="59" t="s">
        <v>212</v>
      </c>
      <c r="B265" s="60" t="s">
        <v>49</v>
      </c>
      <c r="C265" s="59"/>
      <c r="D265" s="59"/>
      <c r="E265" s="61" t="s">
        <v>50</v>
      </c>
      <c r="F265" s="10">
        <f t="shared" si="258"/>
        <v>7451.3</v>
      </c>
      <c r="G265" s="10">
        <f t="shared" si="259"/>
        <v>0</v>
      </c>
      <c r="H265" s="10">
        <f t="shared" si="260"/>
        <v>0</v>
      </c>
      <c r="I265" s="10">
        <f t="shared" si="261"/>
        <v>67</v>
      </c>
      <c r="J265" s="10">
        <f t="shared" si="262"/>
        <v>0</v>
      </c>
      <c r="K265" s="10">
        <f t="shared" si="263"/>
        <v>0</v>
      </c>
      <c r="L265" s="10">
        <f t="shared" si="178"/>
        <v>7518.3</v>
      </c>
      <c r="M265" s="10">
        <f t="shared" si="179"/>
        <v>0</v>
      </c>
      <c r="N265" s="10">
        <f t="shared" si="180"/>
        <v>0</v>
      </c>
      <c r="O265" s="10">
        <f t="shared" si="264"/>
        <v>5050.5</v>
      </c>
      <c r="P265" s="10">
        <f t="shared" si="265"/>
        <v>0</v>
      </c>
      <c r="Q265" s="10">
        <f t="shared" si="266"/>
        <v>0</v>
      </c>
      <c r="R265" s="10">
        <f t="shared" si="224"/>
        <v>12568.8</v>
      </c>
      <c r="S265" s="10">
        <f t="shared" si="267"/>
        <v>0</v>
      </c>
      <c r="T265" s="69">
        <f t="shared" si="182"/>
        <v>12568.8</v>
      </c>
      <c r="U265" s="10">
        <f t="shared" si="225"/>
        <v>0</v>
      </c>
      <c r="V265" s="10">
        <f t="shared" si="268"/>
        <v>0</v>
      </c>
      <c r="W265" s="69">
        <f t="shared" si="183"/>
        <v>0</v>
      </c>
      <c r="X265" s="10">
        <f t="shared" si="226"/>
        <v>0</v>
      </c>
      <c r="Y265" s="10">
        <f t="shared" si="268"/>
        <v>0</v>
      </c>
      <c r="Z265" s="69">
        <f t="shared" si="184"/>
        <v>0</v>
      </c>
      <c r="AA265" s="10">
        <f t="shared" si="268"/>
        <v>0</v>
      </c>
      <c r="AB265" s="20"/>
      <c r="AC265" s="20"/>
    </row>
    <row r="266" spans="1:29" x14ac:dyDescent="0.3">
      <c r="A266" s="59" t="s">
        <v>212</v>
      </c>
      <c r="B266" s="60">
        <v>600</v>
      </c>
      <c r="C266" s="59" t="s">
        <v>63</v>
      </c>
      <c r="D266" s="59" t="s">
        <v>97</v>
      </c>
      <c r="E266" s="61" t="s">
        <v>204</v>
      </c>
      <c r="F266" s="10">
        <v>7451.3</v>
      </c>
      <c r="G266" s="10">
        <v>0</v>
      </c>
      <c r="H266" s="10">
        <v>0</v>
      </c>
      <c r="I266" s="10">
        <v>67</v>
      </c>
      <c r="J266" s="10"/>
      <c r="K266" s="10"/>
      <c r="L266" s="10">
        <f t="shared" si="178"/>
        <v>7518.3</v>
      </c>
      <c r="M266" s="10">
        <f t="shared" si="179"/>
        <v>0</v>
      </c>
      <c r="N266" s="10">
        <f t="shared" si="180"/>
        <v>0</v>
      </c>
      <c r="O266" s="10">
        <v>5050.5</v>
      </c>
      <c r="P266" s="10"/>
      <c r="Q266" s="10"/>
      <c r="R266" s="10">
        <f t="shared" si="224"/>
        <v>12568.8</v>
      </c>
      <c r="S266" s="10"/>
      <c r="T266" s="69">
        <f t="shared" si="182"/>
        <v>12568.8</v>
      </c>
      <c r="U266" s="10">
        <f t="shared" si="225"/>
        <v>0</v>
      </c>
      <c r="V266" s="10"/>
      <c r="W266" s="69">
        <f t="shared" si="183"/>
        <v>0</v>
      </c>
      <c r="X266" s="10">
        <f t="shared" si="226"/>
        <v>0</v>
      </c>
      <c r="Y266" s="10"/>
      <c r="Z266" s="69">
        <f t="shared" si="184"/>
        <v>0</v>
      </c>
      <c r="AA266" s="10"/>
      <c r="AB266" s="20"/>
      <c r="AC266" s="20">
        <v>59</v>
      </c>
    </row>
    <row r="267" spans="1:29" ht="62.4" x14ac:dyDescent="0.3">
      <c r="A267" s="59" t="s">
        <v>213</v>
      </c>
      <c r="B267" s="60"/>
      <c r="C267" s="59"/>
      <c r="D267" s="59"/>
      <c r="E267" s="61" t="s">
        <v>214</v>
      </c>
      <c r="F267" s="10">
        <f t="shared" si="258"/>
        <v>21390.5</v>
      </c>
      <c r="G267" s="10">
        <f t="shared" si="259"/>
        <v>21390.5</v>
      </c>
      <c r="H267" s="10">
        <f t="shared" si="260"/>
        <v>21390.5</v>
      </c>
      <c r="I267" s="10">
        <f t="shared" si="261"/>
        <v>367.4</v>
      </c>
      <c r="J267" s="10">
        <f t="shared" si="262"/>
        <v>367.4</v>
      </c>
      <c r="K267" s="10">
        <f t="shared" si="263"/>
        <v>367.4</v>
      </c>
      <c r="L267" s="10">
        <f t="shared" si="178"/>
        <v>21757.9</v>
      </c>
      <c r="M267" s="10">
        <f t="shared" si="179"/>
        <v>21757.9</v>
      </c>
      <c r="N267" s="10">
        <f t="shared" si="180"/>
        <v>21757.9</v>
      </c>
      <c r="O267" s="10">
        <f t="shared" si="264"/>
        <v>876.9</v>
      </c>
      <c r="P267" s="10">
        <f t="shared" si="265"/>
        <v>0</v>
      </c>
      <c r="Q267" s="10">
        <f t="shared" si="266"/>
        <v>0</v>
      </c>
      <c r="R267" s="10">
        <f t="shared" si="224"/>
        <v>22634.800000000003</v>
      </c>
      <c r="S267" s="10">
        <f t="shared" si="267"/>
        <v>0</v>
      </c>
      <c r="T267" s="69">
        <f t="shared" si="182"/>
        <v>22634.800000000003</v>
      </c>
      <c r="U267" s="10">
        <f t="shared" si="225"/>
        <v>21757.9</v>
      </c>
      <c r="V267" s="10">
        <f t="shared" si="268"/>
        <v>0</v>
      </c>
      <c r="W267" s="69">
        <f t="shared" si="183"/>
        <v>21757.9</v>
      </c>
      <c r="X267" s="10">
        <f t="shared" si="226"/>
        <v>21757.9</v>
      </c>
      <c r="Y267" s="10">
        <f t="shared" si="268"/>
        <v>0</v>
      </c>
      <c r="Z267" s="69">
        <f t="shared" si="184"/>
        <v>21757.9</v>
      </c>
      <c r="AA267" s="10">
        <f t="shared" si="268"/>
        <v>0</v>
      </c>
      <c r="AB267" s="20"/>
      <c r="AC267" s="20"/>
    </row>
    <row r="268" spans="1:29" ht="46.8" x14ac:dyDescent="0.3">
      <c r="A268" s="59" t="s">
        <v>213</v>
      </c>
      <c r="B268" s="60" t="s">
        <v>49</v>
      </c>
      <c r="C268" s="59"/>
      <c r="D268" s="59"/>
      <c r="E268" s="61" t="s">
        <v>50</v>
      </c>
      <c r="F268" s="10">
        <f t="shared" ref="F268:K268" si="269">F269+F270</f>
        <v>21390.5</v>
      </c>
      <c r="G268" s="10">
        <f t="shared" si="269"/>
        <v>21390.5</v>
      </c>
      <c r="H268" s="10">
        <f t="shared" si="269"/>
        <v>21390.5</v>
      </c>
      <c r="I268" s="10">
        <f t="shared" si="269"/>
        <v>367.4</v>
      </c>
      <c r="J268" s="10">
        <f t="shared" si="269"/>
        <v>367.4</v>
      </c>
      <c r="K268" s="10">
        <f t="shared" si="269"/>
        <v>367.4</v>
      </c>
      <c r="L268" s="10">
        <f t="shared" si="178"/>
        <v>21757.9</v>
      </c>
      <c r="M268" s="10">
        <f t="shared" si="179"/>
        <v>21757.9</v>
      </c>
      <c r="N268" s="10">
        <f t="shared" si="180"/>
        <v>21757.9</v>
      </c>
      <c r="O268" s="10">
        <f>O269+O270</f>
        <v>876.9</v>
      </c>
      <c r="P268" s="10">
        <f>P269+P270</f>
        <v>0</v>
      </c>
      <c r="Q268" s="10">
        <f>Q269+Q270</f>
        <v>0</v>
      </c>
      <c r="R268" s="10">
        <f t="shared" si="224"/>
        <v>22634.800000000003</v>
      </c>
      <c r="S268" s="10">
        <f>S269+S270</f>
        <v>0</v>
      </c>
      <c r="T268" s="69">
        <f t="shared" si="182"/>
        <v>22634.800000000003</v>
      </c>
      <c r="U268" s="10">
        <f t="shared" si="225"/>
        <v>21757.9</v>
      </c>
      <c r="V268" s="10">
        <f>V269+V270</f>
        <v>0</v>
      </c>
      <c r="W268" s="69">
        <f t="shared" si="183"/>
        <v>21757.9</v>
      </c>
      <c r="X268" s="10">
        <f t="shared" si="226"/>
        <v>21757.9</v>
      </c>
      <c r="Y268" s="10">
        <f>Y269+Y270</f>
        <v>0</v>
      </c>
      <c r="Z268" s="69">
        <f t="shared" si="184"/>
        <v>21757.9</v>
      </c>
      <c r="AA268" s="10">
        <f>AA269+AA270</f>
        <v>0</v>
      </c>
      <c r="AB268" s="20"/>
      <c r="AC268" s="20"/>
    </row>
    <row r="269" spans="1:29" x14ac:dyDescent="0.3">
      <c r="A269" s="59" t="s">
        <v>213</v>
      </c>
      <c r="B269" s="60">
        <v>600</v>
      </c>
      <c r="C269" s="59" t="s">
        <v>63</v>
      </c>
      <c r="D269" s="59" t="s">
        <v>97</v>
      </c>
      <c r="E269" s="61" t="s">
        <v>204</v>
      </c>
      <c r="F269" s="10">
        <v>21190.5</v>
      </c>
      <c r="G269" s="10">
        <v>21190.5</v>
      </c>
      <c r="H269" s="10">
        <v>21190.5</v>
      </c>
      <c r="I269" s="10">
        <v>267.39999999999998</v>
      </c>
      <c r="J269" s="10">
        <v>267.39999999999998</v>
      </c>
      <c r="K269" s="10">
        <v>267.39999999999998</v>
      </c>
      <c r="L269" s="10">
        <f t="shared" si="178"/>
        <v>21457.9</v>
      </c>
      <c r="M269" s="10">
        <f t="shared" si="179"/>
        <v>21457.9</v>
      </c>
      <c r="N269" s="10">
        <f t="shared" si="180"/>
        <v>21457.9</v>
      </c>
      <c r="O269" s="10">
        <v>876.9</v>
      </c>
      <c r="P269" s="10"/>
      <c r="Q269" s="10"/>
      <c r="R269" s="10">
        <f t="shared" si="224"/>
        <v>22334.800000000003</v>
      </c>
      <c r="S269" s="10"/>
      <c r="T269" s="69">
        <f t="shared" si="182"/>
        <v>22334.800000000003</v>
      </c>
      <c r="U269" s="10">
        <f t="shared" si="225"/>
        <v>21457.9</v>
      </c>
      <c r="V269" s="10"/>
      <c r="W269" s="69">
        <f t="shared" si="183"/>
        <v>21457.9</v>
      </c>
      <c r="X269" s="10">
        <f t="shared" si="226"/>
        <v>21457.9</v>
      </c>
      <c r="Y269" s="10"/>
      <c r="Z269" s="69">
        <f t="shared" si="184"/>
        <v>21457.9</v>
      </c>
      <c r="AA269" s="10"/>
      <c r="AB269" s="20"/>
      <c r="AC269" s="20">
        <v>61</v>
      </c>
    </row>
    <row r="270" spans="1:29" x14ac:dyDescent="0.3">
      <c r="A270" s="59" t="s">
        <v>213</v>
      </c>
      <c r="B270" s="60">
        <v>600</v>
      </c>
      <c r="C270" s="59" t="s">
        <v>98</v>
      </c>
      <c r="D270" s="59" t="s">
        <v>97</v>
      </c>
      <c r="E270" s="61" t="s">
        <v>215</v>
      </c>
      <c r="F270" s="10">
        <v>200</v>
      </c>
      <c r="G270" s="10">
        <v>200</v>
      </c>
      <c r="H270" s="10">
        <v>200</v>
      </c>
      <c r="I270" s="10">
        <v>100</v>
      </c>
      <c r="J270" s="10">
        <v>100</v>
      </c>
      <c r="K270" s="10">
        <v>100</v>
      </c>
      <c r="L270" s="10">
        <f t="shared" si="178"/>
        <v>300</v>
      </c>
      <c r="M270" s="10">
        <f t="shared" si="179"/>
        <v>300</v>
      </c>
      <c r="N270" s="10">
        <f t="shared" si="180"/>
        <v>300</v>
      </c>
      <c r="O270" s="10"/>
      <c r="P270" s="10"/>
      <c r="Q270" s="10"/>
      <c r="R270" s="10">
        <f t="shared" si="224"/>
        <v>300</v>
      </c>
      <c r="S270" s="10"/>
      <c r="T270" s="69">
        <f t="shared" si="182"/>
        <v>300</v>
      </c>
      <c r="U270" s="10">
        <f t="shared" si="225"/>
        <v>300</v>
      </c>
      <c r="V270" s="10"/>
      <c r="W270" s="69">
        <f t="shared" si="183"/>
        <v>300</v>
      </c>
      <c r="X270" s="10">
        <f t="shared" si="226"/>
        <v>300</v>
      </c>
      <c r="Y270" s="10"/>
      <c r="Z270" s="69">
        <f t="shared" si="184"/>
        <v>300</v>
      </c>
      <c r="AA270" s="10"/>
      <c r="AB270" s="20"/>
      <c r="AC270" s="20">
        <v>60</v>
      </c>
    </row>
    <row r="271" spans="1:29" ht="62.4" x14ac:dyDescent="0.3">
      <c r="A271" s="59" t="s">
        <v>216</v>
      </c>
      <c r="B271" s="60"/>
      <c r="C271" s="59"/>
      <c r="D271" s="59"/>
      <c r="E271" s="61" t="s">
        <v>217</v>
      </c>
      <c r="F271" s="10">
        <f t="shared" ref="F271:F272" si="270">F272</f>
        <v>480</v>
      </c>
      <c r="G271" s="10">
        <f t="shared" ref="G271:G272" si="271">G272</f>
        <v>480</v>
      </c>
      <c r="H271" s="10">
        <f t="shared" ref="H271:H272" si="272">H272</f>
        <v>480</v>
      </c>
      <c r="I271" s="10">
        <f t="shared" ref="I271:I272" si="273">I272</f>
        <v>0</v>
      </c>
      <c r="J271" s="10">
        <f t="shared" ref="J271:J272" si="274">J272</f>
        <v>0</v>
      </c>
      <c r="K271" s="10">
        <f t="shared" ref="K271:K272" si="275">K272</f>
        <v>0</v>
      </c>
      <c r="L271" s="10">
        <f t="shared" si="178"/>
        <v>480</v>
      </c>
      <c r="M271" s="10">
        <f t="shared" si="179"/>
        <v>480</v>
      </c>
      <c r="N271" s="10">
        <f t="shared" si="180"/>
        <v>480</v>
      </c>
      <c r="O271" s="10">
        <f t="shared" ref="O271:O272" si="276">O272</f>
        <v>0</v>
      </c>
      <c r="P271" s="10">
        <f t="shared" ref="P271:P272" si="277">P272</f>
        <v>0</v>
      </c>
      <c r="Q271" s="10">
        <f t="shared" ref="Q271:Q272" si="278">Q272</f>
        <v>0</v>
      </c>
      <c r="R271" s="10">
        <f t="shared" si="224"/>
        <v>480</v>
      </c>
      <c r="S271" s="10">
        <f t="shared" ref="S271:S272" si="279">S272</f>
        <v>0</v>
      </c>
      <c r="T271" s="69">
        <f t="shared" si="182"/>
        <v>480</v>
      </c>
      <c r="U271" s="10">
        <f t="shared" si="225"/>
        <v>480</v>
      </c>
      <c r="V271" s="10">
        <f t="shared" ref="V271:AA272" si="280">V272</f>
        <v>0</v>
      </c>
      <c r="W271" s="69">
        <f t="shared" si="183"/>
        <v>480</v>
      </c>
      <c r="X271" s="10">
        <f t="shared" si="226"/>
        <v>480</v>
      </c>
      <c r="Y271" s="10">
        <f t="shared" si="280"/>
        <v>0</v>
      </c>
      <c r="Z271" s="69">
        <f t="shared" si="184"/>
        <v>480</v>
      </c>
      <c r="AA271" s="10">
        <f t="shared" si="280"/>
        <v>0</v>
      </c>
      <c r="AB271" s="20"/>
      <c r="AC271" s="20"/>
    </row>
    <row r="272" spans="1:29" ht="31.2" x14ac:dyDescent="0.3">
      <c r="A272" s="59" t="s">
        <v>216</v>
      </c>
      <c r="B272" s="60" t="s">
        <v>183</v>
      </c>
      <c r="C272" s="59"/>
      <c r="D272" s="59"/>
      <c r="E272" s="61" t="s">
        <v>184</v>
      </c>
      <c r="F272" s="10">
        <f t="shared" si="270"/>
        <v>480</v>
      </c>
      <c r="G272" s="10">
        <f t="shared" si="271"/>
        <v>480</v>
      </c>
      <c r="H272" s="10">
        <f t="shared" si="272"/>
        <v>480</v>
      </c>
      <c r="I272" s="10">
        <f t="shared" si="273"/>
        <v>0</v>
      </c>
      <c r="J272" s="10">
        <f t="shared" si="274"/>
        <v>0</v>
      </c>
      <c r="K272" s="10">
        <f t="shared" si="275"/>
        <v>0</v>
      </c>
      <c r="L272" s="10">
        <f t="shared" ref="L272:L335" si="281">F272+I272</f>
        <v>480</v>
      </c>
      <c r="M272" s="10">
        <f t="shared" ref="M272:M335" si="282">G272+J272</f>
        <v>480</v>
      </c>
      <c r="N272" s="10">
        <f t="shared" ref="N272:N335" si="283">H272+K272</f>
        <v>480</v>
      </c>
      <c r="O272" s="10">
        <f t="shared" si="276"/>
        <v>0</v>
      </c>
      <c r="P272" s="10">
        <f t="shared" si="277"/>
        <v>0</v>
      </c>
      <c r="Q272" s="10">
        <f t="shared" si="278"/>
        <v>0</v>
      </c>
      <c r="R272" s="10">
        <f t="shared" si="224"/>
        <v>480</v>
      </c>
      <c r="S272" s="10">
        <f t="shared" si="279"/>
        <v>0</v>
      </c>
      <c r="T272" s="69">
        <f t="shared" si="182"/>
        <v>480</v>
      </c>
      <c r="U272" s="10">
        <f t="shared" si="225"/>
        <v>480</v>
      </c>
      <c r="V272" s="10">
        <f t="shared" si="280"/>
        <v>0</v>
      </c>
      <c r="W272" s="69">
        <f t="shared" si="183"/>
        <v>480</v>
      </c>
      <c r="X272" s="10">
        <f t="shared" si="226"/>
        <v>480</v>
      </c>
      <c r="Y272" s="10">
        <f t="shared" si="280"/>
        <v>0</v>
      </c>
      <c r="Z272" s="69">
        <f t="shared" si="184"/>
        <v>480</v>
      </c>
      <c r="AA272" s="10">
        <f t="shared" si="280"/>
        <v>0</v>
      </c>
      <c r="AB272" s="20"/>
      <c r="AC272" s="20"/>
    </row>
    <row r="273" spans="1:29" x14ac:dyDescent="0.3">
      <c r="A273" s="59" t="s">
        <v>216</v>
      </c>
      <c r="B273" s="60">
        <v>300</v>
      </c>
      <c r="C273" s="59" t="s">
        <v>63</v>
      </c>
      <c r="D273" s="59" t="s">
        <v>65</v>
      </c>
      <c r="E273" s="61" t="s">
        <v>66</v>
      </c>
      <c r="F273" s="10">
        <v>480</v>
      </c>
      <c r="G273" s="10">
        <v>480</v>
      </c>
      <c r="H273" s="10">
        <v>480</v>
      </c>
      <c r="I273" s="10"/>
      <c r="J273" s="10"/>
      <c r="K273" s="10"/>
      <c r="L273" s="10">
        <f t="shared" si="281"/>
        <v>480</v>
      </c>
      <c r="M273" s="10">
        <f t="shared" si="282"/>
        <v>480</v>
      </c>
      <c r="N273" s="10">
        <f t="shared" si="283"/>
        <v>480</v>
      </c>
      <c r="O273" s="10"/>
      <c r="P273" s="10"/>
      <c r="Q273" s="10"/>
      <c r="R273" s="10">
        <f t="shared" si="224"/>
        <v>480</v>
      </c>
      <c r="S273" s="10"/>
      <c r="T273" s="69">
        <f t="shared" ref="T273:T336" si="284">R273+S273</f>
        <v>480</v>
      </c>
      <c r="U273" s="10">
        <f t="shared" si="225"/>
        <v>480</v>
      </c>
      <c r="V273" s="10"/>
      <c r="W273" s="69">
        <f t="shared" ref="W273:W336" si="285">U273+V273</f>
        <v>480</v>
      </c>
      <c r="X273" s="10">
        <f t="shared" si="226"/>
        <v>480</v>
      </c>
      <c r="Y273" s="10"/>
      <c r="Z273" s="69">
        <f t="shared" ref="Z273:Z336" si="286">X273+Y273</f>
        <v>480</v>
      </c>
      <c r="AA273" s="10"/>
      <c r="AB273" s="20"/>
      <c r="AC273" s="20"/>
    </row>
    <row r="274" spans="1:29" ht="46.8" x14ac:dyDescent="0.3">
      <c r="A274" s="59" t="s">
        <v>218</v>
      </c>
      <c r="B274" s="60"/>
      <c r="C274" s="59"/>
      <c r="D274" s="59"/>
      <c r="E274" s="61" t="s">
        <v>219</v>
      </c>
      <c r="F274" s="10">
        <f t="shared" ref="F274:K274" si="287">F275+F278+F281+F284+F291+F294</f>
        <v>72587.599999999991</v>
      </c>
      <c r="G274" s="10">
        <f t="shared" si="287"/>
        <v>73218</v>
      </c>
      <c r="H274" s="10">
        <f t="shared" si="287"/>
        <v>73218</v>
      </c>
      <c r="I274" s="10">
        <f t="shared" si="287"/>
        <v>0</v>
      </c>
      <c r="J274" s="10">
        <f t="shared" si="287"/>
        <v>0</v>
      </c>
      <c r="K274" s="10">
        <f t="shared" si="287"/>
        <v>0</v>
      </c>
      <c r="L274" s="10">
        <f t="shared" si="281"/>
        <v>72587.599999999991</v>
      </c>
      <c r="M274" s="10">
        <f t="shared" si="282"/>
        <v>73218</v>
      </c>
      <c r="N274" s="10">
        <f t="shared" si="283"/>
        <v>73218</v>
      </c>
      <c r="O274" s="10">
        <f>O275+O278+O281+O284+O291+O294</f>
        <v>1671.5</v>
      </c>
      <c r="P274" s="10">
        <f>P275+P278+P281+P284+P291+P294</f>
        <v>0</v>
      </c>
      <c r="Q274" s="10">
        <f>Q275+Q278+Q281+Q284+Q291+Q294</f>
        <v>0</v>
      </c>
      <c r="R274" s="10">
        <f t="shared" si="224"/>
        <v>74259.099999999991</v>
      </c>
      <c r="S274" s="10">
        <f>S275+S278+S281+S284+S291+S294</f>
        <v>0</v>
      </c>
      <c r="T274" s="69">
        <f t="shared" si="284"/>
        <v>74259.099999999991</v>
      </c>
      <c r="U274" s="10">
        <f t="shared" si="225"/>
        <v>73218</v>
      </c>
      <c r="V274" s="10">
        <f>V275+V278+V281+V284+V291+V294</f>
        <v>0</v>
      </c>
      <c r="W274" s="69">
        <f t="shared" si="285"/>
        <v>73218</v>
      </c>
      <c r="X274" s="10">
        <f t="shared" si="226"/>
        <v>73218</v>
      </c>
      <c r="Y274" s="10">
        <f>Y275+Y278+Y281+Y284+Y291+Y294</f>
        <v>0</v>
      </c>
      <c r="Z274" s="69">
        <f t="shared" si="286"/>
        <v>73218</v>
      </c>
      <c r="AA274" s="10">
        <f>AA275+AA278+AA281+AA284+AA291+AA294</f>
        <v>0</v>
      </c>
      <c r="AB274" s="20"/>
      <c r="AC274" s="20"/>
    </row>
    <row r="275" spans="1:29" ht="46.8" x14ac:dyDescent="0.3">
      <c r="A275" s="59" t="s">
        <v>220</v>
      </c>
      <c r="B275" s="60"/>
      <c r="C275" s="59"/>
      <c r="D275" s="59"/>
      <c r="E275" s="61" t="s">
        <v>138</v>
      </c>
      <c r="F275" s="10">
        <f t="shared" ref="F275:F282" si="288">F276</f>
        <v>32699.3</v>
      </c>
      <c r="G275" s="10">
        <f t="shared" ref="G275:G282" si="289">G276</f>
        <v>33956.5</v>
      </c>
      <c r="H275" s="10">
        <f t="shared" ref="H275:H282" si="290">H276</f>
        <v>33956.5</v>
      </c>
      <c r="I275" s="10">
        <f t="shared" ref="I275:I282" si="291">I276</f>
        <v>0</v>
      </c>
      <c r="J275" s="10">
        <f t="shared" ref="J275:J282" si="292">J276</f>
        <v>0</v>
      </c>
      <c r="K275" s="10">
        <f t="shared" ref="K275:K282" si="293">K276</f>
        <v>0</v>
      </c>
      <c r="L275" s="10">
        <f t="shared" si="281"/>
        <v>32699.3</v>
      </c>
      <c r="M275" s="10">
        <f t="shared" si="282"/>
        <v>33956.5</v>
      </c>
      <c r="N275" s="10">
        <f t="shared" si="283"/>
        <v>33956.5</v>
      </c>
      <c r="O275" s="10">
        <f t="shared" ref="O275:O282" si="294">O276</f>
        <v>0</v>
      </c>
      <c r="P275" s="10">
        <f t="shared" ref="P275:P282" si="295">P276</f>
        <v>0</v>
      </c>
      <c r="Q275" s="10">
        <f t="shared" ref="Q275:Q282" si="296">Q276</f>
        <v>0</v>
      </c>
      <c r="R275" s="10">
        <f t="shared" si="224"/>
        <v>32699.3</v>
      </c>
      <c r="S275" s="10">
        <f t="shared" ref="S275:S282" si="297">S276</f>
        <v>0</v>
      </c>
      <c r="T275" s="69">
        <f t="shared" si="284"/>
        <v>32699.3</v>
      </c>
      <c r="U275" s="10">
        <f t="shared" si="225"/>
        <v>33956.5</v>
      </c>
      <c r="V275" s="10">
        <f t="shared" ref="V275:AA282" si="298">V276</f>
        <v>0</v>
      </c>
      <c r="W275" s="69">
        <f t="shared" si="285"/>
        <v>33956.5</v>
      </c>
      <c r="X275" s="10">
        <f t="shared" si="226"/>
        <v>33956.5</v>
      </c>
      <c r="Y275" s="10">
        <f t="shared" si="298"/>
        <v>0</v>
      </c>
      <c r="Z275" s="69">
        <f t="shared" si="286"/>
        <v>33956.5</v>
      </c>
      <c r="AA275" s="10">
        <f t="shared" si="298"/>
        <v>0</v>
      </c>
      <c r="AB275" s="20"/>
      <c r="AC275" s="20"/>
    </row>
    <row r="276" spans="1:29" ht="46.8" x14ac:dyDescent="0.3">
      <c r="A276" s="59" t="s">
        <v>220</v>
      </c>
      <c r="B276" s="60" t="s">
        <v>49</v>
      </c>
      <c r="C276" s="59"/>
      <c r="D276" s="59"/>
      <c r="E276" s="61" t="s">
        <v>50</v>
      </c>
      <c r="F276" s="10">
        <f t="shared" si="288"/>
        <v>32699.3</v>
      </c>
      <c r="G276" s="10">
        <f t="shared" si="289"/>
        <v>33956.5</v>
      </c>
      <c r="H276" s="10">
        <f t="shared" si="290"/>
        <v>33956.5</v>
      </c>
      <c r="I276" s="10">
        <f t="shared" si="291"/>
        <v>0</v>
      </c>
      <c r="J276" s="10">
        <f t="shared" si="292"/>
        <v>0</v>
      </c>
      <c r="K276" s="10">
        <f t="shared" si="293"/>
        <v>0</v>
      </c>
      <c r="L276" s="10">
        <f t="shared" si="281"/>
        <v>32699.3</v>
      </c>
      <c r="M276" s="10">
        <f t="shared" si="282"/>
        <v>33956.5</v>
      </c>
      <c r="N276" s="10">
        <f t="shared" si="283"/>
        <v>33956.5</v>
      </c>
      <c r="O276" s="10">
        <f t="shared" si="294"/>
        <v>0</v>
      </c>
      <c r="P276" s="10">
        <f t="shared" si="295"/>
        <v>0</v>
      </c>
      <c r="Q276" s="10">
        <f t="shared" si="296"/>
        <v>0</v>
      </c>
      <c r="R276" s="10">
        <f t="shared" si="224"/>
        <v>32699.3</v>
      </c>
      <c r="S276" s="10">
        <f t="shared" si="297"/>
        <v>0</v>
      </c>
      <c r="T276" s="69">
        <f t="shared" si="284"/>
        <v>32699.3</v>
      </c>
      <c r="U276" s="10">
        <f t="shared" si="225"/>
        <v>33956.5</v>
      </c>
      <c r="V276" s="10">
        <f t="shared" si="298"/>
        <v>0</v>
      </c>
      <c r="W276" s="69">
        <f t="shared" si="285"/>
        <v>33956.5</v>
      </c>
      <c r="X276" s="10">
        <f t="shared" si="226"/>
        <v>33956.5</v>
      </c>
      <c r="Y276" s="10">
        <f t="shared" si="298"/>
        <v>0</v>
      </c>
      <c r="Z276" s="69">
        <f t="shared" si="286"/>
        <v>33956.5</v>
      </c>
      <c r="AA276" s="10">
        <f t="shared" si="298"/>
        <v>0</v>
      </c>
      <c r="AB276" s="20"/>
      <c r="AC276" s="20"/>
    </row>
    <row r="277" spans="1:29" x14ac:dyDescent="0.3">
      <c r="A277" s="59" t="s">
        <v>220</v>
      </c>
      <c r="B277" s="60">
        <v>600</v>
      </c>
      <c r="C277" s="59" t="s">
        <v>63</v>
      </c>
      <c r="D277" s="59" t="s">
        <v>63</v>
      </c>
      <c r="E277" s="61" t="s">
        <v>64</v>
      </c>
      <c r="F277" s="10">
        <v>32699.3</v>
      </c>
      <c r="G277" s="10">
        <v>33956.5</v>
      </c>
      <c r="H277" s="10">
        <v>33956.5</v>
      </c>
      <c r="I277" s="10"/>
      <c r="J277" s="10"/>
      <c r="K277" s="10"/>
      <c r="L277" s="10">
        <f t="shared" si="281"/>
        <v>32699.3</v>
      </c>
      <c r="M277" s="10">
        <f t="shared" si="282"/>
        <v>33956.5</v>
      </c>
      <c r="N277" s="10">
        <f t="shared" si="283"/>
        <v>33956.5</v>
      </c>
      <c r="O277" s="10"/>
      <c r="P277" s="10"/>
      <c r="Q277" s="10"/>
      <c r="R277" s="10">
        <f t="shared" si="224"/>
        <v>32699.3</v>
      </c>
      <c r="S277" s="10"/>
      <c r="T277" s="69">
        <f t="shared" si="284"/>
        <v>32699.3</v>
      </c>
      <c r="U277" s="10">
        <f t="shared" si="225"/>
        <v>33956.5</v>
      </c>
      <c r="V277" s="10"/>
      <c r="W277" s="69">
        <f t="shared" si="285"/>
        <v>33956.5</v>
      </c>
      <c r="X277" s="10">
        <f t="shared" si="226"/>
        <v>33956.5</v>
      </c>
      <c r="Y277" s="10"/>
      <c r="Z277" s="69">
        <f t="shared" si="286"/>
        <v>33956.5</v>
      </c>
      <c r="AA277" s="10"/>
      <c r="AB277" s="20"/>
      <c r="AC277" s="20"/>
    </row>
    <row r="278" spans="1:29" x14ac:dyDescent="0.3">
      <c r="A278" s="59" t="s">
        <v>221</v>
      </c>
      <c r="B278" s="60"/>
      <c r="C278" s="59"/>
      <c r="D278" s="59"/>
      <c r="E278" s="61" t="s">
        <v>222</v>
      </c>
      <c r="F278" s="10">
        <f t="shared" si="288"/>
        <v>6705.9</v>
      </c>
      <c r="G278" s="10">
        <f t="shared" si="289"/>
        <v>6705.9</v>
      </c>
      <c r="H278" s="10">
        <f t="shared" si="290"/>
        <v>6705.9</v>
      </c>
      <c r="I278" s="10">
        <f t="shared" si="291"/>
        <v>0</v>
      </c>
      <c r="J278" s="10">
        <f t="shared" si="292"/>
        <v>0</v>
      </c>
      <c r="K278" s="10">
        <f t="shared" si="293"/>
        <v>0</v>
      </c>
      <c r="L278" s="10">
        <f t="shared" si="281"/>
        <v>6705.9</v>
      </c>
      <c r="M278" s="10">
        <f t="shared" si="282"/>
        <v>6705.9</v>
      </c>
      <c r="N278" s="10">
        <f t="shared" si="283"/>
        <v>6705.9</v>
      </c>
      <c r="O278" s="10">
        <f t="shared" si="294"/>
        <v>0</v>
      </c>
      <c r="P278" s="10">
        <f t="shared" si="295"/>
        <v>0</v>
      </c>
      <c r="Q278" s="10">
        <f t="shared" si="296"/>
        <v>0</v>
      </c>
      <c r="R278" s="10">
        <f t="shared" si="224"/>
        <v>6705.9</v>
      </c>
      <c r="S278" s="10">
        <f t="shared" si="297"/>
        <v>0</v>
      </c>
      <c r="T278" s="69">
        <f t="shared" si="284"/>
        <v>6705.9</v>
      </c>
      <c r="U278" s="10">
        <f t="shared" si="225"/>
        <v>6705.9</v>
      </c>
      <c r="V278" s="10">
        <f t="shared" si="298"/>
        <v>0</v>
      </c>
      <c r="W278" s="69">
        <f t="shared" si="285"/>
        <v>6705.9</v>
      </c>
      <c r="X278" s="10">
        <f t="shared" si="226"/>
        <v>6705.9</v>
      </c>
      <c r="Y278" s="10">
        <f t="shared" si="298"/>
        <v>0</v>
      </c>
      <c r="Z278" s="69">
        <f t="shared" si="286"/>
        <v>6705.9</v>
      </c>
      <c r="AA278" s="10">
        <f t="shared" si="298"/>
        <v>0</v>
      </c>
      <c r="AB278" s="20"/>
      <c r="AC278" s="20"/>
    </row>
    <row r="279" spans="1:29" ht="46.8" x14ac:dyDescent="0.3">
      <c r="A279" s="59" t="s">
        <v>221</v>
      </c>
      <c r="B279" s="60" t="s">
        <v>49</v>
      </c>
      <c r="C279" s="59"/>
      <c r="D279" s="59"/>
      <c r="E279" s="61" t="s">
        <v>50</v>
      </c>
      <c r="F279" s="10">
        <f t="shared" si="288"/>
        <v>6705.9</v>
      </c>
      <c r="G279" s="10">
        <f t="shared" si="289"/>
        <v>6705.9</v>
      </c>
      <c r="H279" s="10">
        <f t="shared" si="290"/>
        <v>6705.9</v>
      </c>
      <c r="I279" s="10">
        <f t="shared" si="291"/>
        <v>0</v>
      </c>
      <c r="J279" s="10">
        <f t="shared" si="292"/>
        <v>0</v>
      </c>
      <c r="K279" s="10">
        <f t="shared" si="293"/>
        <v>0</v>
      </c>
      <c r="L279" s="10">
        <f t="shared" si="281"/>
        <v>6705.9</v>
      </c>
      <c r="M279" s="10">
        <f t="shared" si="282"/>
        <v>6705.9</v>
      </c>
      <c r="N279" s="10">
        <f t="shared" si="283"/>
        <v>6705.9</v>
      </c>
      <c r="O279" s="10">
        <f t="shared" si="294"/>
        <v>0</v>
      </c>
      <c r="P279" s="10">
        <f t="shared" si="295"/>
        <v>0</v>
      </c>
      <c r="Q279" s="10">
        <f t="shared" si="296"/>
        <v>0</v>
      </c>
      <c r="R279" s="10">
        <f t="shared" si="224"/>
        <v>6705.9</v>
      </c>
      <c r="S279" s="10">
        <f t="shared" si="297"/>
        <v>0</v>
      </c>
      <c r="T279" s="69">
        <f t="shared" si="284"/>
        <v>6705.9</v>
      </c>
      <c r="U279" s="10">
        <f t="shared" si="225"/>
        <v>6705.9</v>
      </c>
      <c r="V279" s="10">
        <f t="shared" si="298"/>
        <v>0</v>
      </c>
      <c r="W279" s="69">
        <f t="shared" si="285"/>
        <v>6705.9</v>
      </c>
      <c r="X279" s="10">
        <f t="shared" si="226"/>
        <v>6705.9</v>
      </c>
      <c r="Y279" s="10">
        <f t="shared" si="298"/>
        <v>0</v>
      </c>
      <c r="Z279" s="69">
        <f t="shared" si="286"/>
        <v>6705.9</v>
      </c>
      <c r="AA279" s="10">
        <f t="shared" si="298"/>
        <v>0</v>
      </c>
      <c r="AB279" s="20"/>
      <c r="AC279" s="20"/>
    </row>
    <row r="280" spans="1:29" x14ac:dyDescent="0.3">
      <c r="A280" s="59" t="s">
        <v>221</v>
      </c>
      <c r="B280" s="60">
        <v>600</v>
      </c>
      <c r="C280" s="59" t="s">
        <v>63</v>
      </c>
      <c r="D280" s="59" t="s">
        <v>63</v>
      </c>
      <c r="E280" s="61" t="s">
        <v>64</v>
      </c>
      <c r="F280" s="10">
        <v>6705.9</v>
      </c>
      <c r="G280" s="10">
        <v>6705.9</v>
      </c>
      <c r="H280" s="10">
        <v>6705.9</v>
      </c>
      <c r="I280" s="10"/>
      <c r="J280" s="10"/>
      <c r="K280" s="10"/>
      <c r="L280" s="10">
        <f t="shared" si="281"/>
        <v>6705.9</v>
      </c>
      <c r="M280" s="10">
        <f t="shared" si="282"/>
        <v>6705.9</v>
      </c>
      <c r="N280" s="10">
        <f t="shared" si="283"/>
        <v>6705.9</v>
      </c>
      <c r="O280" s="10"/>
      <c r="P280" s="10"/>
      <c r="Q280" s="10"/>
      <c r="R280" s="10">
        <f t="shared" si="224"/>
        <v>6705.9</v>
      </c>
      <c r="S280" s="10"/>
      <c r="T280" s="69">
        <f t="shared" si="284"/>
        <v>6705.9</v>
      </c>
      <c r="U280" s="10">
        <f t="shared" si="225"/>
        <v>6705.9</v>
      </c>
      <c r="V280" s="10"/>
      <c r="W280" s="69">
        <f t="shared" si="285"/>
        <v>6705.9</v>
      </c>
      <c r="X280" s="10">
        <f t="shared" si="226"/>
        <v>6705.9</v>
      </c>
      <c r="Y280" s="10"/>
      <c r="Z280" s="69">
        <f t="shared" si="286"/>
        <v>6705.9</v>
      </c>
      <c r="AA280" s="10"/>
      <c r="AB280" s="20"/>
      <c r="AC280" s="20"/>
    </row>
    <row r="281" spans="1:29" x14ac:dyDescent="0.3">
      <c r="A281" s="59" t="s">
        <v>223</v>
      </c>
      <c r="B281" s="60"/>
      <c r="C281" s="59"/>
      <c r="D281" s="59"/>
      <c r="E281" s="61" t="s">
        <v>193</v>
      </c>
      <c r="F281" s="10">
        <f t="shared" si="288"/>
        <v>720.5</v>
      </c>
      <c r="G281" s="10">
        <f t="shared" si="289"/>
        <v>0</v>
      </c>
      <c r="H281" s="10">
        <f t="shared" si="290"/>
        <v>0</v>
      </c>
      <c r="I281" s="10">
        <f t="shared" si="291"/>
        <v>0</v>
      </c>
      <c r="J281" s="10">
        <f t="shared" si="292"/>
        <v>0</v>
      </c>
      <c r="K281" s="10">
        <f t="shared" si="293"/>
        <v>0</v>
      </c>
      <c r="L281" s="10">
        <f t="shared" si="281"/>
        <v>720.5</v>
      </c>
      <c r="M281" s="10">
        <f t="shared" si="282"/>
        <v>0</v>
      </c>
      <c r="N281" s="10">
        <f t="shared" si="283"/>
        <v>0</v>
      </c>
      <c r="O281" s="10">
        <f t="shared" si="294"/>
        <v>471.5</v>
      </c>
      <c r="P281" s="10">
        <f t="shared" si="295"/>
        <v>0</v>
      </c>
      <c r="Q281" s="10">
        <f t="shared" si="296"/>
        <v>0</v>
      </c>
      <c r="R281" s="10">
        <f t="shared" si="224"/>
        <v>1192</v>
      </c>
      <c r="S281" s="10">
        <f t="shared" si="297"/>
        <v>0</v>
      </c>
      <c r="T281" s="69">
        <f t="shared" si="284"/>
        <v>1192</v>
      </c>
      <c r="U281" s="10">
        <f t="shared" si="225"/>
        <v>0</v>
      </c>
      <c r="V281" s="10">
        <f t="shared" si="298"/>
        <v>0</v>
      </c>
      <c r="W281" s="69">
        <f t="shared" si="285"/>
        <v>0</v>
      </c>
      <c r="X281" s="10">
        <f t="shared" si="226"/>
        <v>0</v>
      </c>
      <c r="Y281" s="10">
        <f t="shared" si="298"/>
        <v>0</v>
      </c>
      <c r="Z281" s="69">
        <f t="shared" si="286"/>
        <v>0</v>
      </c>
      <c r="AA281" s="10">
        <f t="shared" si="298"/>
        <v>0</v>
      </c>
      <c r="AB281" s="20"/>
      <c r="AC281" s="20"/>
    </row>
    <row r="282" spans="1:29" ht="46.8" x14ac:dyDescent="0.3">
      <c r="A282" s="59" t="s">
        <v>223</v>
      </c>
      <c r="B282" s="60" t="s">
        <v>49</v>
      </c>
      <c r="C282" s="59"/>
      <c r="D282" s="59"/>
      <c r="E282" s="61" t="s">
        <v>50</v>
      </c>
      <c r="F282" s="10">
        <f t="shared" si="288"/>
        <v>720.5</v>
      </c>
      <c r="G282" s="10">
        <f t="shared" si="289"/>
        <v>0</v>
      </c>
      <c r="H282" s="10">
        <f t="shared" si="290"/>
        <v>0</v>
      </c>
      <c r="I282" s="10">
        <f t="shared" si="291"/>
        <v>0</v>
      </c>
      <c r="J282" s="10">
        <f t="shared" si="292"/>
        <v>0</v>
      </c>
      <c r="K282" s="10">
        <f t="shared" si="293"/>
        <v>0</v>
      </c>
      <c r="L282" s="10">
        <f t="shared" si="281"/>
        <v>720.5</v>
      </c>
      <c r="M282" s="10">
        <f t="shared" si="282"/>
        <v>0</v>
      </c>
      <c r="N282" s="10">
        <f t="shared" si="283"/>
        <v>0</v>
      </c>
      <c r="O282" s="10">
        <f t="shared" si="294"/>
        <v>471.5</v>
      </c>
      <c r="P282" s="10">
        <f t="shared" si="295"/>
        <v>0</v>
      </c>
      <c r="Q282" s="10">
        <f t="shared" si="296"/>
        <v>0</v>
      </c>
      <c r="R282" s="10">
        <f t="shared" si="224"/>
        <v>1192</v>
      </c>
      <c r="S282" s="10">
        <f t="shared" si="297"/>
        <v>0</v>
      </c>
      <c r="T282" s="69">
        <f t="shared" si="284"/>
        <v>1192</v>
      </c>
      <c r="U282" s="10">
        <f t="shared" si="225"/>
        <v>0</v>
      </c>
      <c r="V282" s="10">
        <f t="shared" si="298"/>
        <v>0</v>
      </c>
      <c r="W282" s="69">
        <f t="shared" si="285"/>
        <v>0</v>
      </c>
      <c r="X282" s="10">
        <f t="shared" si="226"/>
        <v>0</v>
      </c>
      <c r="Y282" s="10">
        <f t="shared" si="298"/>
        <v>0</v>
      </c>
      <c r="Z282" s="69">
        <f t="shared" si="286"/>
        <v>0</v>
      </c>
      <c r="AA282" s="10">
        <f t="shared" si="298"/>
        <v>0</v>
      </c>
      <c r="AB282" s="20"/>
      <c r="AC282" s="20"/>
    </row>
    <row r="283" spans="1:29" x14ac:dyDescent="0.3">
      <c r="A283" s="59" t="s">
        <v>223</v>
      </c>
      <c r="B283" s="60">
        <v>600</v>
      </c>
      <c r="C283" s="59" t="s">
        <v>63</v>
      </c>
      <c r="D283" s="59" t="s">
        <v>63</v>
      </c>
      <c r="E283" s="61" t="s">
        <v>64</v>
      </c>
      <c r="F283" s="10">
        <v>720.5</v>
      </c>
      <c r="G283" s="10">
        <v>0</v>
      </c>
      <c r="H283" s="10">
        <v>0</v>
      </c>
      <c r="I283" s="10"/>
      <c r="J283" s="10"/>
      <c r="K283" s="10"/>
      <c r="L283" s="10">
        <f t="shared" si="281"/>
        <v>720.5</v>
      </c>
      <c r="M283" s="10">
        <f t="shared" si="282"/>
        <v>0</v>
      </c>
      <c r="N283" s="10">
        <f t="shared" si="283"/>
        <v>0</v>
      </c>
      <c r="O283" s="10">
        <v>471.5</v>
      </c>
      <c r="P283" s="10"/>
      <c r="Q283" s="10"/>
      <c r="R283" s="10">
        <f t="shared" si="224"/>
        <v>1192</v>
      </c>
      <c r="S283" s="10"/>
      <c r="T283" s="69">
        <f t="shared" si="284"/>
        <v>1192</v>
      </c>
      <c r="U283" s="10">
        <f t="shared" si="225"/>
        <v>0</v>
      </c>
      <c r="V283" s="10"/>
      <c r="W283" s="69">
        <f t="shared" si="285"/>
        <v>0</v>
      </c>
      <c r="X283" s="10">
        <f t="shared" si="226"/>
        <v>0</v>
      </c>
      <c r="Y283" s="10"/>
      <c r="Z283" s="69">
        <f t="shared" si="286"/>
        <v>0</v>
      </c>
      <c r="AA283" s="10"/>
      <c r="AB283" s="20"/>
      <c r="AC283" s="20"/>
    </row>
    <row r="284" spans="1:29" ht="31.2" x14ac:dyDescent="0.3">
      <c r="A284" s="59" t="s">
        <v>224</v>
      </c>
      <c r="B284" s="60"/>
      <c r="C284" s="59"/>
      <c r="D284" s="59"/>
      <c r="E284" s="61" t="s">
        <v>225</v>
      </c>
      <c r="F284" s="10">
        <f t="shared" ref="F284:K284" si="299">F285+F287+F289</f>
        <v>2249.6</v>
      </c>
      <c r="G284" s="10">
        <f t="shared" si="299"/>
        <v>2249.6</v>
      </c>
      <c r="H284" s="10">
        <f t="shared" si="299"/>
        <v>2249.6</v>
      </c>
      <c r="I284" s="10">
        <f t="shared" si="299"/>
        <v>0</v>
      </c>
      <c r="J284" s="10">
        <f t="shared" si="299"/>
        <v>0</v>
      </c>
      <c r="K284" s="10">
        <f t="shared" si="299"/>
        <v>0</v>
      </c>
      <c r="L284" s="10">
        <f t="shared" si="281"/>
        <v>2249.6</v>
      </c>
      <c r="M284" s="10">
        <f t="shared" si="282"/>
        <v>2249.6</v>
      </c>
      <c r="N284" s="10">
        <f t="shared" si="283"/>
        <v>2249.6</v>
      </c>
      <c r="O284" s="10">
        <f>O285+O287+O289</f>
        <v>1200</v>
      </c>
      <c r="P284" s="10">
        <f>P285+P287+P289</f>
        <v>0</v>
      </c>
      <c r="Q284" s="10">
        <f>Q285+Q287+Q289</f>
        <v>0</v>
      </c>
      <c r="R284" s="10">
        <f t="shared" si="224"/>
        <v>3449.6</v>
      </c>
      <c r="S284" s="10">
        <f>S285+S287+S289</f>
        <v>0</v>
      </c>
      <c r="T284" s="69">
        <f t="shared" si="284"/>
        <v>3449.6</v>
      </c>
      <c r="U284" s="10">
        <f t="shared" si="225"/>
        <v>2249.6</v>
      </c>
      <c r="V284" s="10">
        <f>V285+V287+V289</f>
        <v>0</v>
      </c>
      <c r="W284" s="69">
        <f t="shared" si="285"/>
        <v>2249.6</v>
      </c>
      <c r="X284" s="10">
        <f t="shared" si="226"/>
        <v>2249.6</v>
      </c>
      <c r="Y284" s="10">
        <f>Y285+Y287+Y289</f>
        <v>0</v>
      </c>
      <c r="Z284" s="69">
        <f t="shared" si="286"/>
        <v>2249.6</v>
      </c>
      <c r="AA284" s="10">
        <f>AA285+AA287+AA289</f>
        <v>0</v>
      </c>
      <c r="AB284" s="20"/>
      <c r="AC284" s="20"/>
    </row>
    <row r="285" spans="1:29" ht="31.2" x14ac:dyDescent="0.3">
      <c r="A285" s="59" t="s">
        <v>224</v>
      </c>
      <c r="B285" s="60" t="s">
        <v>57</v>
      </c>
      <c r="C285" s="59"/>
      <c r="D285" s="59"/>
      <c r="E285" s="61" t="s">
        <v>58</v>
      </c>
      <c r="F285" s="10">
        <f t="shared" ref="F285:K285" si="300">F286</f>
        <v>767.6</v>
      </c>
      <c r="G285" s="10">
        <f t="shared" si="300"/>
        <v>767.6</v>
      </c>
      <c r="H285" s="10">
        <f t="shared" si="300"/>
        <v>767.6</v>
      </c>
      <c r="I285" s="10">
        <f t="shared" si="300"/>
        <v>0</v>
      </c>
      <c r="J285" s="10">
        <f t="shared" si="300"/>
        <v>0</v>
      </c>
      <c r="K285" s="10">
        <f t="shared" si="300"/>
        <v>0</v>
      </c>
      <c r="L285" s="10">
        <f t="shared" si="281"/>
        <v>767.6</v>
      </c>
      <c r="M285" s="10">
        <f t="shared" si="282"/>
        <v>767.6</v>
      </c>
      <c r="N285" s="10">
        <f t="shared" si="283"/>
        <v>767.6</v>
      </c>
      <c r="O285" s="10">
        <f>O286</f>
        <v>0</v>
      </c>
      <c r="P285" s="10">
        <f>P286</f>
        <v>0</v>
      </c>
      <c r="Q285" s="10">
        <f>Q286</f>
        <v>0</v>
      </c>
      <c r="R285" s="10">
        <f t="shared" si="224"/>
        <v>767.6</v>
      </c>
      <c r="S285" s="10">
        <f>S286</f>
        <v>0</v>
      </c>
      <c r="T285" s="69">
        <f t="shared" si="284"/>
        <v>767.6</v>
      </c>
      <c r="U285" s="10">
        <f t="shared" si="225"/>
        <v>767.6</v>
      </c>
      <c r="V285" s="10">
        <f>V286</f>
        <v>0</v>
      </c>
      <c r="W285" s="69">
        <f t="shared" si="285"/>
        <v>767.6</v>
      </c>
      <c r="X285" s="10">
        <f t="shared" si="226"/>
        <v>767.6</v>
      </c>
      <c r="Y285" s="10">
        <f>Y286</f>
        <v>0</v>
      </c>
      <c r="Z285" s="69">
        <f t="shared" si="286"/>
        <v>767.6</v>
      </c>
      <c r="AA285" s="10">
        <f>AA286</f>
        <v>0</v>
      </c>
      <c r="AB285" s="20"/>
      <c r="AC285" s="20"/>
    </row>
    <row r="286" spans="1:29" x14ac:dyDescent="0.3">
      <c r="A286" s="59" t="s">
        <v>224</v>
      </c>
      <c r="B286" s="60">
        <v>200</v>
      </c>
      <c r="C286" s="59" t="s">
        <v>63</v>
      </c>
      <c r="D286" s="59" t="s">
        <v>63</v>
      </c>
      <c r="E286" s="61" t="s">
        <v>64</v>
      </c>
      <c r="F286" s="10">
        <v>767.6</v>
      </c>
      <c r="G286" s="10">
        <v>767.6</v>
      </c>
      <c r="H286" s="10">
        <v>767.6</v>
      </c>
      <c r="I286" s="10"/>
      <c r="J286" s="10"/>
      <c r="K286" s="10"/>
      <c r="L286" s="10">
        <f t="shared" si="281"/>
        <v>767.6</v>
      </c>
      <c r="M286" s="10">
        <f t="shared" si="282"/>
        <v>767.6</v>
      </c>
      <c r="N286" s="10">
        <f t="shared" si="283"/>
        <v>767.6</v>
      </c>
      <c r="O286" s="10"/>
      <c r="P286" s="10"/>
      <c r="Q286" s="10"/>
      <c r="R286" s="10">
        <f t="shared" si="224"/>
        <v>767.6</v>
      </c>
      <c r="S286" s="10"/>
      <c r="T286" s="69">
        <f t="shared" si="284"/>
        <v>767.6</v>
      </c>
      <c r="U286" s="10">
        <f t="shared" si="225"/>
        <v>767.6</v>
      </c>
      <c r="V286" s="10"/>
      <c r="W286" s="69">
        <f t="shared" si="285"/>
        <v>767.6</v>
      </c>
      <c r="X286" s="10">
        <f t="shared" si="226"/>
        <v>767.6</v>
      </c>
      <c r="Y286" s="10"/>
      <c r="Z286" s="69">
        <f t="shared" si="286"/>
        <v>767.6</v>
      </c>
      <c r="AA286" s="10"/>
      <c r="AB286" s="20"/>
      <c r="AC286" s="20"/>
    </row>
    <row r="287" spans="1:29" ht="31.2" x14ac:dyDescent="0.3">
      <c r="A287" s="59" t="s">
        <v>224</v>
      </c>
      <c r="B287" s="60" t="s">
        <v>183</v>
      </c>
      <c r="C287" s="59"/>
      <c r="D287" s="59"/>
      <c r="E287" s="61" t="s">
        <v>184</v>
      </c>
      <c r="F287" s="10">
        <f t="shared" ref="F287:K287" si="301">F288</f>
        <v>400</v>
      </c>
      <c r="G287" s="10">
        <f t="shared" si="301"/>
        <v>400</v>
      </c>
      <c r="H287" s="10">
        <f t="shared" si="301"/>
        <v>400</v>
      </c>
      <c r="I287" s="10">
        <f t="shared" si="301"/>
        <v>0</v>
      </c>
      <c r="J287" s="10">
        <f t="shared" si="301"/>
        <v>0</v>
      </c>
      <c r="K287" s="10">
        <f t="shared" si="301"/>
        <v>0</v>
      </c>
      <c r="L287" s="10">
        <f t="shared" si="281"/>
        <v>400</v>
      </c>
      <c r="M287" s="10">
        <f t="shared" si="282"/>
        <v>400</v>
      </c>
      <c r="N287" s="10">
        <f t="shared" si="283"/>
        <v>400</v>
      </c>
      <c r="O287" s="10">
        <f>O288</f>
        <v>0</v>
      </c>
      <c r="P287" s="10">
        <f>P288</f>
        <v>0</v>
      </c>
      <c r="Q287" s="10">
        <f>Q288</f>
        <v>0</v>
      </c>
      <c r="R287" s="10">
        <f t="shared" si="224"/>
        <v>400</v>
      </c>
      <c r="S287" s="10">
        <f>S288</f>
        <v>0</v>
      </c>
      <c r="T287" s="69">
        <f t="shared" si="284"/>
        <v>400</v>
      </c>
      <c r="U287" s="10">
        <f t="shared" si="225"/>
        <v>400</v>
      </c>
      <c r="V287" s="10">
        <f>V288</f>
        <v>0</v>
      </c>
      <c r="W287" s="69">
        <f t="shared" si="285"/>
        <v>400</v>
      </c>
      <c r="X287" s="10">
        <f t="shared" si="226"/>
        <v>400</v>
      </c>
      <c r="Y287" s="10">
        <f>Y288</f>
        <v>0</v>
      </c>
      <c r="Z287" s="69">
        <f t="shared" si="286"/>
        <v>400</v>
      </c>
      <c r="AA287" s="10">
        <f>AA288</f>
        <v>0</v>
      </c>
      <c r="AB287" s="20"/>
      <c r="AC287" s="20"/>
    </row>
    <row r="288" spans="1:29" x14ac:dyDescent="0.3">
      <c r="A288" s="59" t="s">
        <v>224</v>
      </c>
      <c r="B288" s="60">
        <v>300</v>
      </c>
      <c r="C288" s="59" t="s">
        <v>63</v>
      </c>
      <c r="D288" s="59" t="s">
        <v>63</v>
      </c>
      <c r="E288" s="61" t="s">
        <v>64</v>
      </c>
      <c r="F288" s="10">
        <v>400</v>
      </c>
      <c r="G288" s="10">
        <v>400</v>
      </c>
      <c r="H288" s="10">
        <v>400</v>
      </c>
      <c r="I288" s="10"/>
      <c r="J288" s="10"/>
      <c r="K288" s="10"/>
      <c r="L288" s="10">
        <f t="shared" si="281"/>
        <v>400</v>
      </c>
      <c r="M288" s="10">
        <f t="shared" si="282"/>
        <v>400</v>
      </c>
      <c r="N288" s="10">
        <f t="shared" si="283"/>
        <v>400</v>
      </c>
      <c r="O288" s="10"/>
      <c r="P288" s="10"/>
      <c r="Q288" s="10"/>
      <c r="R288" s="10">
        <f t="shared" si="224"/>
        <v>400</v>
      </c>
      <c r="S288" s="10"/>
      <c r="T288" s="69">
        <f t="shared" si="284"/>
        <v>400</v>
      </c>
      <c r="U288" s="10">
        <f t="shared" si="225"/>
        <v>400</v>
      </c>
      <c r="V288" s="10"/>
      <c r="W288" s="69">
        <f t="shared" si="285"/>
        <v>400</v>
      </c>
      <c r="X288" s="10">
        <f t="shared" si="226"/>
        <v>400</v>
      </c>
      <c r="Y288" s="10"/>
      <c r="Z288" s="69">
        <f t="shared" si="286"/>
        <v>400</v>
      </c>
      <c r="AA288" s="10"/>
      <c r="AB288" s="20"/>
      <c r="AC288" s="20"/>
    </row>
    <row r="289" spans="1:29" ht="46.8" x14ac:dyDescent="0.3">
      <c r="A289" s="59" t="s">
        <v>224</v>
      </c>
      <c r="B289" s="60" t="s">
        <v>49</v>
      </c>
      <c r="C289" s="59"/>
      <c r="D289" s="59"/>
      <c r="E289" s="61" t="s">
        <v>50</v>
      </c>
      <c r="F289" s="10">
        <f t="shared" ref="F289:K289" si="302">F290</f>
        <v>1082</v>
      </c>
      <c r="G289" s="10">
        <f t="shared" si="302"/>
        <v>1082</v>
      </c>
      <c r="H289" s="10">
        <f t="shared" si="302"/>
        <v>1082</v>
      </c>
      <c r="I289" s="10">
        <f t="shared" si="302"/>
        <v>0</v>
      </c>
      <c r="J289" s="10">
        <f t="shared" si="302"/>
        <v>0</v>
      </c>
      <c r="K289" s="10">
        <f t="shared" si="302"/>
        <v>0</v>
      </c>
      <c r="L289" s="10">
        <f t="shared" si="281"/>
        <v>1082</v>
      </c>
      <c r="M289" s="10">
        <f t="shared" si="282"/>
        <v>1082</v>
      </c>
      <c r="N289" s="10">
        <f t="shared" si="283"/>
        <v>1082</v>
      </c>
      <c r="O289" s="10">
        <f>O290</f>
        <v>1200</v>
      </c>
      <c r="P289" s="10">
        <f>P290</f>
        <v>0</v>
      </c>
      <c r="Q289" s="10">
        <f>Q290</f>
        <v>0</v>
      </c>
      <c r="R289" s="10">
        <f t="shared" si="224"/>
        <v>2282</v>
      </c>
      <c r="S289" s="10">
        <f>S290</f>
        <v>0</v>
      </c>
      <c r="T289" s="69">
        <f t="shared" si="284"/>
        <v>2282</v>
      </c>
      <c r="U289" s="10">
        <f t="shared" si="225"/>
        <v>1082</v>
      </c>
      <c r="V289" s="10">
        <f>V290</f>
        <v>0</v>
      </c>
      <c r="W289" s="69">
        <f t="shared" si="285"/>
        <v>1082</v>
      </c>
      <c r="X289" s="10">
        <f t="shared" si="226"/>
        <v>1082</v>
      </c>
      <c r="Y289" s="10">
        <f>Y290</f>
        <v>0</v>
      </c>
      <c r="Z289" s="69">
        <f t="shared" si="286"/>
        <v>1082</v>
      </c>
      <c r="AA289" s="10">
        <f>AA290</f>
        <v>0</v>
      </c>
      <c r="AB289" s="20"/>
      <c r="AC289" s="20"/>
    </row>
    <row r="290" spans="1:29" x14ac:dyDescent="0.3">
      <c r="A290" s="59" t="s">
        <v>224</v>
      </c>
      <c r="B290" s="60">
        <v>600</v>
      </c>
      <c r="C290" s="59" t="s">
        <v>63</v>
      </c>
      <c r="D290" s="59" t="s">
        <v>63</v>
      </c>
      <c r="E290" s="61" t="s">
        <v>64</v>
      </c>
      <c r="F290" s="10">
        <v>1082</v>
      </c>
      <c r="G290" s="10">
        <v>1082</v>
      </c>
      <c r="H290" s="10">
        <v>1082</v>
      </c>
      <c r="I290" s="10"/>
      <c r="J290" s="10"/>
      <c r="K290" s="10"/>
      <c r="L290" s="10">
        <f t="shared" si="281"/>
        <v>1082</v>
      </c>
      <c r="M290" s="10">
        <f t="shared" si="282"/>
        <v>1082</v>
      </c>
      <c r="N290" s="10">
        <f t="shared" si="283"/>
        <v>1082</v>
      </c>
      <c r="O290" s="10">
        <v>1200</v>
      </c>
      <c r="P290" s="10"/>
      <c r="Q290" s="10"/>
      <c r="R290" s="10">
        <f t="shared" si="224"/>
        <v>2282</v>
      </c>
      <c r="S290" s="10"/>
      <c r="T290" s="69">
        <f t="shared" si="284"/>
        <v>2282</v>
      </c>
      <c r="U290" s="10">
        <f t="shared" si="225"/>
        <v>1082</v>
      </c>
      <c r="V290" s="10"/>
      <c r="W290" s="69">
        <f t="shared" si="285"/>
        <v>1082</v>
      </c>
      <c r="X290" s="10">
        <f t="shared" si="226"/>
        <v>1082</v>
      </c>
      <c r="Y290" s="10"/>
      <c r="Z290" s="69">
        <f t="shared" si="286"/>
        <v>1082</v>
      </c>
      <c r="AA290" s="10"/>
      <c r="AB290" s="20"/>
      <c r="AC290" s="20"/>
    </row>
    <row r="291" spans="1:29" ht="78" x14ac:dyDescent="0.3">
      <c r="A291" s="59" t="s">
        <v>226</v>
      </c>
      <c r="B291" s="60"/>
      <c r="C291" s="59"/>
      <c r="D291" s="59"/>
      <c r="E291" s="61" t="s">
        <v>227</v>
      </c>
      <c r="F291" s="10">
        <f t="shared" ref="F291:F295" si="303">F292</f>
        <v>2333.1</v>
      </c>
      <c r="G291" s="10">
        <f t="shared" ref="G291:G295" si="304">G292</f>
        <v>2426.8000000000002</v>
      </c>
      <c r="H291" s="10">
        <f t="shared" ref="H291:H295" si="305">H292</f>
        <v>2426.8000000000002</v>
      </c>
      <c r="I291" s="10">
        <f t="shared" ref="I291:I295" si="306">I292</f>
        <v>0</v>
      </c>
      <c r="J291" s="10">
        <f t="shared" ref="J291:J295" si="307">J292</f>
        <v>0</v>
      </c>
      <c r="K291" s="10">
        <f t="shared" ref="K291:K295" si="308">K292</f>
        <v>0</v>
      </c>
      <c r="L291" s="10">
        <f t="shared" si="281"/>
        <v>2333.1</v>
      </c>
      <c r="M291" s="10">
        <f t="shared" si="282"/>
        <v>2426.8000000000002</v>
      </c>
      <c r="N291" s="10">
        <f t="shared" si="283"/>
        <v>2426.8000000000002</v>
      </c>
      <c r="O291" s="10">
        <f t="shared" ref="O291:O295" si="309">O292</f>
        <v>0</v>
      </c>
      <c r="P291" s="10">
        <f t="shared" ref="P291:P295" si="310">P292</f>
        <v>0</v>
      </c>
      <c r="Q291" s="10">
        <f t="shared" ref="Q291:Q295" si="311">Q292</f>
        <v>0</v>
      </c>
      <c r="R291" s="10">
        <f t="shared" si="224"/>
        <v>2333.1</v>
      </c>
      <c r="S291" s="10">
        <f t="shared" ref="S291:S295" si="312">S292</f>
        <v>0</v>
      </c>
      <c r="T291" s="69">
        <f t="shared" si="284"/>
        <v>2333.1</v>
      </c>
      <c r="U291" s="10">
        <f t="shared" si="225"/>
        <v>2426.8000000000002</v>
      </c>
      <c r="V291" s="10">
        <f t="shared" ref="V291:AA295" si="313">V292</f>
        <v>0</v>
      </c>
      <c r="W291" s="69">
        <f t="shared" si="285"/>
        <v>2426.8000000000002</v>
      </c>
      <c r="X291" s="10">
        <f t="shared" si="226"/>
        <v>2426.8000000000002</v>
      </c>
      <c r="Y291" s="10">
        <f t="shared" si="313"/>
        <v>0</v>
      </c>
      <c r="Z291" s="69">
        <f t="shared" si="286"/>
        <v>2426.8000000000002</v>
      </c>
      <c r="AA291" s="10">
        <f t="shared" si="313"/>
        <v>0</v>
      </c>
      <c r="AB291" s="20"/>
      <c r="AC291" s="20"/>
    </row>
    <row r="292" spans="1:29" ht="46.8" x14ac:dyDescent="0.3">
      <c r="A292" s="59" t="s">
        <v>226</v>
      </c>
      <c r="B292" s="60" t="s">
        <v>49</v>
      </c>
      <c r="C292" s="59"/>
      <c r="D292" s="59"/>
      <c r="E292" s="61" t="s">
        <v>50</v>
      </c>
      <c r="F292" s="10">
        <f t="shared" si="303"/>
        <v>2333.1</v>
      </c>
      <c r="G292" s="10">
        <f t="shared" si="304"/>
        <v>2426.8000000000002</v>
      </c>
      <c r="H292" s="10">
        <f t="shared" si="305"/>
        <v>2426.8000000000002</v>
      </c>
      <c r="I292" s="10">
        <f t="shared" si="306"/>
        <v>0</v>
      </c>
      <c r="J292" s="10">
        <f t="shared" si="307"/>
        <v>0</v>
      </c>
      <c r="K292" s="10">
        <f t="shared" si="308"/>
        <v>0</v>
      </c>
      <c r="L292" s="10">
        <f t="shared" si="281"/>
        <v>2333.1</v>
      </c>
      <c r="M292" s="10">
        <f t="shared" si="282"/>
        <v>2426.8000000000002</v>
      </c>
      <c r="N292" s="10">
        <f t="shared" si="283"/>
        <v>2426.8000000000002</v>
      </c>
      <c r="O292" s="10">
        <f t="shared" si="309"/>
        <v>0</v>
      </c>
      <c r="P292" s="10">
        <f t="shared" si="310"/>
        <v>0</v>
      </c>
      <c r="Q292" s="10">
        <f t="shared" si="311"/>
        <v>0</v>
      </c>
      <c r="R292" s="10">
        <f t="shared" si="224"/>
        <v>2333.1</v>
      </c>
      <c r="S292" s="10">
        <f t="shared" si="312"/>
        <v>0</v>
      </c>
      <c r="T292" s="69">
        <f t="shared" si="284"/>
        <v>2333.1</v>
      </c>
      <c r="U292" s="10">
        <f t="shared" si="225"/>
        <v>2426.8000000000002</v>
      </c>
      <c r="V292" s="10">
        <f t="shared" si="313"/>
        <v>0</v>
      </c>
      <c r="W292" s="69">
        <f t="shared" si="285"/>
        <v>2426.8000000000002</v>
      </c>
      <c r="X292" s="10">
        <f t="shared" si="226"/>
        <v>2426.8000000000002</v>
      </c>
      <c r="Y292" s="10">
        <f t="shared" si="313"/>
        <v>0</v>
      </c>
      <c r="Z292" s="69">
        <f t="shared" si="286"/>
        <v>2426.8000000000002</v>
      </c>
      <c r="AA292" s="10">
        <f t="shared" si="313"/>
        <v>0</v>
      </c>
      <c r="AB292" s="20"/>
      <c r="AC292" s="20"/>
    </row>
    <row r="293" spans="1:29" x14ac:dyDescent="0.3">
      <c r="A293" s="59" t="s">
        <v>226</v>
      </c>
      <c r="B293" s="60">
        <v>600</v>
      </c>
      <c r="C293" s="59" t="s">
        <v>63</v>
      </c>
      <c r="D293" s="59" t="s">
        <v>63</v>
      </c>
      <c r="E293" s="61" t="s">
        <v>64</v>
      </c>
      <c r="F293" s="10">
        <v>2333.1</v>
      </c>
      <c r="G293" s="10">
        <v>2426.8000000000002</v>
      </c>
      <c r="H293" s="10">
        <v>2426.8000000000002</v>
      </c>
      <c r="I293" s="10"/>
      <c r="J293" s="10"/>
      <c r="K293" s="10"/>
      <c r="L293" s="10">
        <f t="shared" si="281"/>
        <v>2333.1</v>
      </c>
      <c r="M293" s="10">
        <f t="shared" si="282"/>
        <v>2426.8000000000002</v>
      </c>
      <c r="N293" s="10">
        <f t="shared" si="283"/>
        <v>2426.8000000000002</v>
      </c>
      <c r="O293" s="10"/>
      <c r="P293" s="10"/>
      <c r="Q293" s="10"/>
      <c r="R293" s="10">
        <f t="shared" si="224"/>
        <v>2333.1</v>
      </c>
      <c r="S293" s="10"/>
      <c r="T293" s="69">
        <f t="shared" si="284"/>
        <v>2333.1</v>
      </c>
      <c r="U293" s="10">
        <f t="shared" si="225"/>
        <v>2426.8000000000002</v>
      </c>
      <c r="V293" s="10"/>
      <c r="W293" s="69">
        <f t="shared" si="285"/>
        <v>2426.8000000000002</v>
      </c>
      <c r="X293" s="10">
        <f t="shared" si="226"/>
        <v>2426.8000000000002</v>
      </c>
      <c r="Y293" s="10"/>
      <c r="Z293" s="69">
        <f t="shared" si="286"/>
        <v>2426.8000000000002</v>
      </c>
      <c r="AA293" s="10"/>
      <c r="AB293" s="20"/>
      <c r="AC293" s="20"/>
    </row>
    <row r="294" spans="1:29" ht="78" x14ac:dyDescent="0.3">
      <c r="A294" s="59" t="s">
        <v>228</v>
      </c>
      <c r="B294" s="60"/>
      <c r="C294" s="59"/>
      <c r="D294" s="59"/>
      <c r="E294" s="61" t="s">
        <v>229</v>
      </c>
      <c r="F294" s="10">
        <f t="shared" si="303"/>
        <v>27879.200000000001</v>
      </c>
      <c r="G294" s="10">
        <f t="shared" si="304"/>
        <v>27879.200000000001</v>
      </c>
      <c r="H294" s="10">
        <f t="shared" si="305"/>
        <v>27879.200000000001</v>
      </c>
      <c r="I294" s="10">
        <f t="shared" si="306"/>
        <v>0</v>
      </c>
      <c r="J294" s="10">
        <f t="shared" si="307"/>
        <v>0</v>
      </c>
      <c r="K294" s="10">
        <f t="shared" si="308"/>
        <v>0</v>
      </c>
      <c r="L294" s="10">
        <f t="shared" si="281"/>
        <v>27879.200000000001</v>
      </c>
      <c r="M294" s="10">
        <f t="shared" si="282"/>
        <v>27879.200000000001</v>
      </c>
      <c r="N294" s="10">
        <f t="shared" si="283"/>
        <v>27879.200000000001</v>
      </c>
      <c r="O294" s="10">
        <f t="shared" si="309"/>
        <v>0</v>
      </c>
      <c r="P294" s="10">
        <f t="shared" si="310"/>
        <v>0</v>
      </c>
      <c r="Q294" s="10">
        <f t="shared" si="311"/>
        <v>0</v>
      </c>
      <c r="R294" s="10">
        <f t="shared" si="224"/>
        <v>27879.200000000001</v>
      </c>
      <c r="S294" s="10">
        <f t="shared" si="312"/>
        <v>0</v>
      </c>
      <c r="T294" s="69">
        <f t="shared" si="284"/>
        <v>27879.200000000001</v>
      </c>
      <c r="U294" s="10">
        <f t="shared" si="225"/>
        <v>27879.200000000001</v>
      </c>
      <c r="V294" s="10">
        <f t="shared" si="313"/>
        <v>0</v>
      </c>
      <c r="W294" s="69">
        <f t="shared" si="285"/>
        <v>27879.200000000001</v>
      </c>
      <c r="X294" s="10">
        <f t="shared" si="226"/>
        <v>27879.200000000001</v>
      </c>
      <c r="Y294" s="10">
        <f t="shared" si="313"/>
        <v>0</v>
      </c>
      <c r="Z294" s="69">
        <f t="shared" si="286"/>
        <v>27879.200000000001</v>
      </c>
      <c r="AA294" s="10">
        <f t="shared" si="313"/>
        <v>0</v>
      </c>
      <c r="AB294" s="20"/>
      <c r="AC294" s="20"/>
    </row>
    <row r="295" spans="1:29" ht="46.8" x14ac:dyDescent="0.3">
      <c r="A295" s="59" t="s">
        <v>228</v>
      </c>
      <c r="B295" s="60" t="s">
        <v>49</v>
      </c>
      <c r="C295" s="59"/>
      <c r="D295" s="59"/>
      <c r="E295" s="61" t="s">
        <v>50</v>
      </c>
      <c r="F295" s="10">
        <f t="shared" si="303"/>
        <v>27879.200000000001</v>
      </c>
      <c r="G295" s="10">
        <f t="shared" si="304"/>
        <v>27879.200000000001</v>
      </c>
      <c r="H295" s="10">
        <f t="shared" si="305"/>
        <v>27879.200000000001</v>
      </c>
      <c r="I295" s="10">
        <f t="shared" si="306"/>
        <v>0</v>
      </c>
      <c r="J295" s="10">
        <f t="shared" si="307"/>
        <v>0</v>
      </c>
      <c r="K295" s="10">
        <f t="shared" si="308"/>
        <v>0</v>
      </c>
      <c r="L295" s="10">
        <f t="shared" si="281"/>
        <v>27879.200000000001</v>
      </c>
      <c r="M295" s="10">
        <f t="shared" si="282"/>
        <v>27879.200000000001</v>
      </c>
      <c r="N295" s="10">
        <f t="shared" si="283"/>
        <v>27879.200000000001</v>
      </c>
      <c r="O295" s="10">
        <f t="shared" si="309"/>
        <v>0</v>
      </c>
      <c r="P295" s="10">
        <f t="shared" si="310"/>
        <v>0</v>
      </c>
      <c r="Q295" s="10">
        <f t="shared" si="311"/>
        <v>0</v>
      </c>
      <c r="R295" s="10">
        <f t="shared" si="224"/>
        <v>27879.200000000001</v>
      </c>
      <c r="S295" s="10">
        <f t="shared" si="312"/>
        <v>0</v>
      </c>
      <c r="T295" s="69">
        <f t="shared" si="284"/>
        <v>27879.200000000001</v>
      </c>
      <c r="U295" s="10">
        <f t="shared" si="225"/>
        <v>27879.200000000001</v>
      </c>
      <c r="V295" s="10">
        <f t="shared" si="313"/>
        <v>0</v>
      </c>
      <c r="W295" s="69">
        <f t="shared" si="285"/>
        <v>27879.200000000001</v>
      </c>
      <c r="X295" s="10">
        <f t="shared" si="226"/>
        <v>27879.200000000001</v>
      </c>
      <c r="Y295" s="10">
        <f t="shared" si="313"/>
        <v>0</v>
      </c>
      <c r="Z295" s="69">
        <f t="shared" si="286"/>
        <v>27879.200000000001</v>
      </c>
      <c r="AA295" s="10">
        <f t="shared" si="313"/>
        <v>0</v>
      </c>
      <c r="AB295" s="20"/>
      <c r="AC295" s="20"/>
    </row>
    <row r="296" spans="1:29" x14ac:dyDescent="0.3">
      <c r="A296" s="59" t="s">
        <v>228</v>
      </c>
      <c r="B296" s="60">
        <v>600</v>
      </c>
      <c r="C296" s="59" t="s">
        <v>63</v>
      </c>
      <c r="D296" s="59" t="s">
        <v>63</v>
      </c>
      <c r="E296" s="61" t="s">
        <v>64</v>
      </c>
      <c r="F296" s="10">
        <v>27879.200000000001</v>
      </c>
      <c r="G296" s="10">
        <v>27879.200000000001</v>
      </c>
      <c r="H296" s="10">
        <v>27879.200000000001</v>
      </c>
      <c r="I296" s="10"/>
      <c r="J296" s="10"/>
      <c r="K296" s="10"/>
      <c r="L296" s="10">
        <f t="shared" si="281"/>
        <v>27879.200000000001</v>
      </c>
      <c r="M296" s="10">
        <f t="shared" si="282"/>
        <v>27879.200000000001</v>
      </c>
      <c r="N296" s="10">
        <f t="shared" si="283"/>
        <v>27879.200000000001</v>
      </c>
      <c r="O296" s="10"/>
      <c r="P296" s="10"/>
      <c r="Q296" s="10"/>
      <c r="R296" s="10">
        <f t="shared" si="224"/>
        <v>27879.200000000001</v>
      </c>
      <c r="S296" s="10"/>
      <c r="T296" s="69">
        <f t="shared" si="284"/>
        <v>27879.200000000001</v>
      </c>
      <c r="U296" s="10">
        <f t="shared" si="225"/>
        <v>27879.200000000001</v>
      </c>
      <c r="V296" s="10"/>
      <c r="W296" s="69">
        <f t="shared" si="285"/>
        <v>27879.200000000001</v>
      </c>
      <c r="X296" s="10">
        <f t="shared" si="226"/>
        <v>27879.200000000001</v>
      </c>
      <c r="Y296" s="10"/>
      <c r="Z296" s="69">
        <f t="shared" si="286"/>
        <v>27879.200000000001</v>
      </c>
      <c r="AA296" s="10"/>
      <c r="AB296" s="20"/>
      <c r="AC296" s="20"/>
    </row>
    <row r="297" spans="1:29" ht="62.4" x14ac:dyDescent="0.3">
      <c r="A297" s="59" t="s">
        <v>230</v>
      </c>
      <c r="B297" s="60"/>
      <c r="C297" s="59"/>
      <c r="D297" s="59"/>
      <c r="E297" s="61" t="s">
        <v>231</v>
      </c>
      <c r="F297" s="10">
        <f t="shared" ref="F297:K297" si="314">F298+F303</f>
        <v>148506.40000000002</v>
      </c>
      <c r="G297" s="10">
        <f t="shared" si="314"/>
        <v>152615.20000000001</v>
      </c>
      <c r="H297" s="10">
        <f t="shared" si="314"/>
        <v>152615.20000000001</v>
      </c>
      <c r="I297" s="10">
        <f t="shared" si="314"/>
        <v>0</v>
      </c>
      <c r="J297" s="10">
        <f t="shared" si="314"/>
        <v>0</v>
      </c>
      <c r="K297" s="10">
        <f t="shared" si="314"/>
        <v>0</v>
      </c>
      <c r="L297" s="10">
        <f t="shared" si="281"/>
        <v>148506.40000000002</v>
      </c>
      <c r="M297" s="10">
        <f t="shared" si="282"/>
        <v>152615.20000000001</v>
      </c>
      <c r="N297" s="10">
        <f t="shared" si="283"/>
        <v>152615.20000000001</v>
      </c>
      <c r="O297" s="10">
        <f>O298+O303</f>
        <v>18647.900000000001</v>
      </c>
      <c r="P297" s="10">
        <f>P298+P303</f>
        <v>22590.400000000001</v>
      </c>
      <c r="Q297" s="10">
        <f>Q298+Q303</f>
        <v>22590.400000000001</v>
      </c>
      <c r="R297" s="10">
        <f t="shared" si="224"/>
        <v>167154.30000000002</v>
      </c>
      <c r="S297" s="10">
        <f>S298+S303</f>
        <v>0</v>
      </c>
      <c r="T297" s="69">
        <f t="shared" si="284"/>
        <v>167154.30000000002</v>
      </c>
      <c r="U297" s="10">
        <f t="shared" si="225"/>
        <v>175205.6</v>
      </c>
      <c r="V297" s="10">
        <f>V298+V303</f>
        <v>0</v>
      </c>
      <c r="W297" s="69">
        <f t="shared" si="285"/>
        <v>175205.6</v>
      </c>
      <c r="X297" s="10">
        <f t="shared" si="226"/>
        <v>175205.6</v>
      </c>
      <c r="Y297" s="10">
        <f>Y298+Y303</f>
        <v>0</v>
      </c>
      <c r="Z297" s="69">
        <f t="shared" si="286"/>
        <v>175205.6</v>
      </c>
      <c r="AA297" s="10">
        <f>AA298+AA303</f>
        <v>0</v>
      </c>
      <c r="AB297" s="20"/>
      <c r="AC297" s="20"/>
    </row>
    <row r="298" spans="1:29" ht="31.2" x14ac:dyDescent="0.3">
      <c r="A298" s="59" t="s">
        <v>232</v>
      </c>
      <c r="B298" s="60"/>
      <c r="C298" s="59"/>
      <c r="D298" s="59"/>
      <c r="E298" s="61" t="s">
        <v>167</v>
      </c>
      <c r="F298" s="10">
        <f t="shared" ref="F298:K298" si="315">F299+F301</f>
        <v>35257.5</v>
      </c>
      <c r="G298" s="10">
        <f t="shared" si="315"/>
        <v>36274.299999999996</v>
      </c>
      <c r="H298" s="10">
        <f t="shared" si="315"/>
        <v>36274.299999999996</v>
      </c>
      <c r="I298" s="10">
        <f t="shared" si="315"/>
        <v>0</v>
      </c>
      <c r="J298" s="10">
        <f t="shared" si="315"/>
        <v>0</v>
      </c>
      <c r="K298" s="10">
        <f t="shared" si="315"/>
        <v>0</v>
      </c>
      <c r="L298" s="10">
        <f t="shared" si="281"/>
        <v>35257.5</v>
      </c>
      <c r="M298" s="10">
        <f t="shared" si="282"/>
        <v>36274.299999999996</v>
      </c>
      <c r="N298" s="10">
        <f t="shared" si="283"/>
        <v>36274.299999999996</v>
      </c>
      <c r="O298" s="10">
        <f>O299+O301</f>
        <v>5182</v>
      </c>
      <c r="P298" s="10">
        <f>P299+P301</f>
        <v>6347.7</v>
      </c>
      <c r="Q298" s="10">
        <f>Q299+Q301</f>
        <v>6347.7</v>
      </c>
      <c r="R298" s="10">
        <f t="shared" si="224"/>
        <v>40439.5</v>
      </c>
      <c r="S298" s="10">
        <f>S299+S301</f>
        <v>0</v>
      </c>
      <c r="T298" s="69">
        <f t="shared" si="284"/>
        <v>40439.5</v>
      </c>
      <c r="U298" s="10">
        <f t="shared" si="225"/>
        <v>42621.999999999993</v>
      </c>
      <c r="V298" s="10">
        <f>V299+V301</f>
        <v>0</v>
      </c>
      <c r="W298" s="69">
        <f t="shared" si="285"/>
        <v>42621.999999999993</v>
      </c>
      <c r="X298" s="10">
        <f t="shared" si="226"/>
        <v>42621.999999999993</v>
      </c>
      <c r="Y298" s="10">
        <f>Y299+Y301</f>
        <v>0</v>
      </c>
      <c r="Z298" s="69">
        <f t="shared" si="286"/>
        <v>42621.999999999993</v>
      </c>
      <c r="AA298" s="10">
        <f>AA299+AA301</f>
        <v>0</v>
      </c>
      <c r="AB298" s="20"/>
      <c r="AC298" s="20"/>
    </row>
    <row r="299" spans="1:29" ht="93.6" x14ac:dyDescent="0.3">
      <c r="A299" s="59" t="s">
        <v>232</v>
      </c>
      <c r="B299" s="60" t="s">
        <v>139</v>
      </c>
      <c r="C299" s="59"/>
      <c r="D299" s="59"/>
      <c r="E299" s="61" t="s">
        <v>140</v>
      </c>
      <c r="F299" s="10">
        <f t="shared" ref="F299:K299" si="316">F300</f>
        <v>33348.5</v>
      </c>
      <c r="G299" s="10">
        <f t="shared" si="316"/>
        <v>34365.299999999996</v>
      </c>
      <c r="H299" s="10">
        <f t="shared" si="316"/>
        <v>34365.299999999996</v>
      </c>
      <c r="I299" s="10">
        <f t="shared" si="316"/>
        <v>0</v>
      </c>
      <c r="J299" s="10">
        <f t="shared" si="316"/>
        <v>0</v>
      </c>
      <c r="K299" s="10">
        <f t="shared" si="316"/>
        <v>0</v>
      </c>
      <c r="L299" s="10">
        <f t="shared" si="281"/>
        <v>33348.5</v>
      </c>
      <c r="M299" s="10">
        <f t="shared" si="282"/>
        <v>34365.299999999996</v>
      </c>
      <c r="N299" s="10">
        <f t="shared" si="283"/>
        <v>34365.299999999996</v>
      </c>
      <c r="O299" s="10">
        <f>O300</f>
        <v>5182</v>
      </c>
      <c r="P299" s="10">
        <f>P300</f>
        <v>6347.7</v>
      </c>
      <c r="Q299" s="10">
        <f>Q300</f>
        <v>6347.7</v>
      </c>
      <c r="R299" s="10">
        <f t="shared" ref="R299:R362" si="317">L299+O299</f>
        <v>38530.5</v>
      </c>
      <c r="S299" s="10">
        <f>S300</f>
        <v>0</v>
      </c>
      <c r="T299" s="69">
        <f t="shared" si="284"/>
        <v>38530.5</v>
      </c>
      <c r="U299" s="10">
        <f t="shared" ref="U299:U362" si="318">M299+P299</f>
        <v>40712.999999999993</v>
      </c>
      <c r="V299" s="10">
        <f>V300</f>
        <v>0</v>
      </c>
      <c r="W299" s="69">
        <f t="shared" si="285"/>
        <v>40712.999999999993</v>
      </c>
      <c r="X299" s="10">
        <f t="shared" ref="X299:X362" si="319">N299+Q299</f>
        <v>40712.999999999993</v>
      </c>
      <c r="Y299" s="10">
        <f>Y300</f>
        <v>0</v>
      </c>
      <c r="Z299" s="69">
        <f t="shared" si="286"/>
        <v>40712.999999999993</v>
      </c>
      <c r="AA299" s="10">
        <f>AA300</f>
        <v>0</v>
      </c>
      <c r="AB299" s="20"/>
      <c r="AC299" s="20"/>
    </row>
    <row r="300" spans="1:29" ht="31.2" x14ac:dyDescent="0.3">
      <c r="A300" s="59" t="s">
        <v>232</v>
      </c>
      <c r="B300" s="60">
        <v>100</v>
      </c>
      <c r="C300" s="59" t="s">
        <v>61</v>
      </c>
      <c r="D300" s="59" t="s">
        <v>233</v>
      </c>
      <c r="E300" s="61" t="s">
        <v>234</v>
      </c>
      <c r="F300" s="10">
        <v>33348.5</v>
      </c>
      <c r="G300" s="10">
        <v>34365.299999999996</v>
      </c>
      <c r="H300" s="10">
        <v>34365.299999999996</v>
      </c>
      <c r="I300" s="10"/>
      <c r="J300" s="10"/>
      <c r="K300" s="10"/>
      <c r="L300" s="10">
        <f t="shared" si="281"/>
        <v>33348.5</v>
      </c>
      <c r="M300" s="10">
        <f t="shared" si="282"/>
        <v>34365.299999999996</v>
      </c>
      <c r="N300" s="10">
        <f t="shared" si="283"/>
        <v>34365.299999999996</v>
      </c>
      <c r="O300" s="10">
        <v>5182</v>
      </c>
      <c r="P300" s="10">
        <v>6347.7</v>
      </c>
      <c r="Q300" s="10">
        <v>6347.7</v>
      </c>
      <c r="R300" s="10">
        <f t="shared" si="317"/>
        <v>38530.5</v>
      </c>
      <c r="S300" s="10"/>
      <c r="T300" s="69">
        <f t="shared" si="284"/>
        <v>38530.5</v>
      </c>
      <c r="U300" s="10">
        <f t="shared" si="318"/>
        <v>40712.999999999993</v>
      </c>
      <c r="V300" s="10"/>
      <c r="W300" s="69">
        <f t="shared" si="285"/>
        <v>40712.999999999993</v>
      </c>
      <c r="X300" s="10">
        <f t="shared" si="319"/>
        <v>40712.999999999993</v>
      </c>
      <c r="Y300" s="10"/>
      <c r="Z300" s="69">
        <f t="shared" si="286"/>
        <v>40712.999999999993</v>
      </c>
      <c r="AA300" s="10"/>
      <c r="AB300" s="20"/>
      <c r="AC300" s="20"/>
    </row>
    <row r="301" spans="1:29" ht="31.2" x14ac:dyDescent="0.3">
      <c r="A301" s="59" t="s">
        <v>232</v>
      </c>
      <c r="B301" s="60" t="s">
        <v>57</v>
      </c>
      <c r="C301" s="59"/>
      <c r="D301" s="59"/>
      <c r="E301" s="61" t="s">
        <v>58</v>
      </c>
      <c r="F301" s="10">
        <f t="shared" ref="F301:K301" si="320">F302</f>
        <v>1909</v>
      </c>
      <c r="G301" s="10">
        <f t="shared" si="320"/>
        <v>1909</v>
      </c>
      <c r="H301" s="10">
        <f t="shared" si="320"/>
        <v>1909</v>
      </c>
      <c r="I301" s="10">
        <f t="shared" si="320"/>
        <v>0</v>
      </c>
      <c r="J301" s="10">
        <f t="shared" si="320"/>
        <v>0</v>
      </c>
      <c r="K301" s="10">
        <f t="shared" si="320"/>
        <v>0</v>
      </c>
      <c r="L301" s="10">
        <f t="shared" si="281"/>
        <v>1909</v>
      </c>
      <c r="M301" s="10">
        <f t="shared" si="282"/>
        <v>1909</v>
      </c>
      <c r="N301" s="10">
        <f t="shared" si="283"/>
        <v>1909</v>
      </c>
      <c r="O301" s="10">
        <f>O302</f>
        <v>0</v>
      </c>
      <c r="P301" s="10">
        <f>P302</f>
        <v>0</v>
      </c>
      <c r="Q301" s="10">
        <f>Q302</f>
        <v>0</v>
      </c>
      <c r="R301" s="10">
        <f t="shared" si="317"/>
        <v>1909</v>
      </c>
      <c r="S301" s="10">
        <f>S302</f>
        <v>0</v>
      </c>
      <c r="T301" s="69">
        <f t="shared" si="284"/>
        <v>1909</v>
      </c>
      <c r="U301" s="10">
        <f t="shared" si="318"/>
        <v>1909</v>
      </c>
      <c r="V301" s="10">
        <f>V302</f>
        <v>0</v>
      </c>
      <c r="W301" s="69">
        <f t="shared" si="285"/>
        <v>1909</v>
      </c>
      <c r="X301" s="10">
        <f t="shared" si="319"/>
        <v>1909</v>
      </c>
      <c r="Y301" s="10">
        <f>Y302</f>
        <v>0</v>
      </c>
      <c r="Z301" s="69">
        <f t="shared" si="286"/>
        <v>1909</v>
      </c>
      <c r="AA301" s="10">
        <f>AA302</f>
        <v>0</v>
      </c>
      <c r="AB301" s="20"/>
      <c r="AC301" s="20"/>
    </row>
    <row r="302" spans="1:29" ht="31.2" x14ac:dyDescent="0.3">
      <c r="A302" s="59" t="s">
        <v>232</v>
      </c>
      <c r="B302" s="60">
        <v>200</v>
      </c>
      <c r="C302" s="59" t="s">
        <v>61</v>
      </c>
      <c r="D302" s="59" t="s">
        <v>233</v>
      </c>
      <c r="E302" s="61" t="s">
        <v>234</v>
      </c>
      <c r="F302" s="10">
        <v>1909</v>
      </c>
      <c r="G302" s="10">
        <v>1909</v>
      </c>
      <c r="H302" s="10">
        <v>1909</v>
      </c>
      <c r="I302" s="10"/>
      <c r="J302" s="10"/>
      <c r="K302" s="10"/>
      <c r="L302" s="10">
        <f t="shared" si="281"/>
        <v>1909</v>
      </c>
      <c r="M302" s="10">
        <f t="shared" si="282"/>
        <v>1909</v>
      </c>
      <c r="N302" s="10">
        <f t="shared" si="283"/>
        <v>1909</v>
      </c>
      <c r="O302" s="10"/>
      <c r="P302" s="10"/>
      <c r="Q302" s="10"/>
      <c r="R302" s="10">
        <f t="shared" si="317"/>
        <v>1909</v>
      </c>
      <c r="S302" s="10"/>
      <c r="T302" s="69">
        <f t="shared" si="284"/>
        <v>1909</v>
      </c>
      <c r="U302" s="10">
        <f t="shared" si="318"/>
        <v>1909</v>
      </c>
      <c r="V302" s="10"/>
      <c r="W302" s="69">
        <f t="shared" si="285"/>
        <v>1909</v>
      </c>
      <c r="X302" s="10">
        <f t="shared" si="319"/>
        <v>1909</v>
      </c>
      <c r="Y302" s="10"/>
      <c r="Z302" s="69">
        <f t="shared" si="286"/>
        <v>1909</v>
      </c>
      <c r="AA302" s="10"/>
      <c r="AB302" s="20"/>
      <c r="AC302" s="20"/>
    </row>
    <row r="303" spans="1:29" ht="46.8" x14ac:dyDescent="0.3">
      <c r="A303" s="59" t="s">
        <v>235</v>
      </c>
      <c r="B303" s="60"/>
      <c r="C303" s="59"/>
      <c r="D303" s="59"/>
      <c r="E303" s="61" t="s">
        <v>138</v>
      </c>
      <c r="F303" s="10">
        <f t="shared" ref="F303:K303" si="321">F304+F306</f>
        <v>113248.90000000001</v>
      </c>
      <c r="G303" s="10">
        <f t="shared" si="321"/>
        <v>116340.90000000001</v>
      </c>
      <c r="H303" s="10">
        <f t="shared" si="321"/>
        <v>116340.90000000001</v>
      </c>
      <c r="I303" s="10">
        <f t="shared" si="321"/>
        <v>0</v>
      </c>
      <c r="J303" s="10">
        <f t="shared" si="321"/>
        <v>0</v>
      </c>
      <c r="K303" s="10">
        <f t="shared" si="321"/>
        <v>0</v>
      </c>
      <c r="L303" s="10">
        <f t="shared" si="281"/>
        <v>113248.90000000001</v>
      </c>
      <c r="M303" s="10">
        <f t="shared" si="282"/>
        <v>116340.90000000001</v>
      </c>
      <c r="N303" s="10">
        <f t="shared" si="283"/>
        <v>116340.90000000001</v>
      </c>
      <c r="O303" s="10">
        <f>O304+O306</f>
        <v>13465.9</v>
      </c>
      <c r="P303" s="10">
        <f>P304+P306</f>
        <v>16242.7</v>
      </c>
      <c r="Q303" s="10">
        <f>Q304+Q306</f>
        <v>16242.7</v>
      </c>
      <c r="R303" s="10">
        <f t="shared" si="317"/>
        <v>126714.8</v>
      </c>
      <c r="S303" s="10">
        <f>S304+S306</f>
        <v>0</v>
      </c>
      <c r="T303" s="69">
        <f t="shared" si="284"/>
        <v>126714.8</v>
      </c>
      <c r="U303" s="10">
        <f t="shared" si="318"/>
        <v>132583.6</v>
      </c>
      <c r="V303" s="10">
        <f>V304+V306</f>
        <v>0</v>
      </c>
      <c r="W303" s="69">
        <f t="shared" si="285"/>
        <v>132583.6</v>
      </c>
      <c r="X303" s="10">
        <f t="shared" si="319"/>
        <v>132583.6</v>
      </c>
      <c r="Y303" s="10">
        <f>Y304+Y306</f>
        <v>0</v>
      </c>
      <c r="Z303" s="69">
        <f t="shared" si="286"/>
        <v>132583.6</v>
      </c>
      <c r="AA303" s="10">
        <f>AA304+AA306</f>
        <v>0</v>
      </c>
      <c r="AB303" s="20"/>
      <c r="AC303" s="20"/>
    </row>
    <row r="304" spans="1:29" ht="93.6" x14ac:dyDescent="0.3">
      <c r="A304" s="59" t="s">
        <v>235</v>
      </c>
      <c r="B304" s="60" t="s">
        <v>139</v>
      </c>
      <c r="C304" s="59"/>
      <c r="D304" s="59"/>
      <c r="E304" s="61" t="s">
        <v>140</v>
      </c>
      <c r="F304" s="10">
        <f t="shared" ref="F304:K304" si="322">F305</f>
        <v>100552.8</v>
      </c>
      <c r="G304" s="10">
        <f t="shared" si="322"/>
        <v>103644.8</v>
      </c>
      <c r="H304" s="10">
        <f t="shared" si="322"/>
        <v>103644.8</v>
      </c>
      <c r="I304" s="10">
        <f t="shared" si="322"/>
        <v>0</v>
      </c>
      <c r="J304" s="10">
        <f t="shared" si="322"/>
        <v>0</v>
      </c>
      <c r="K304" s="10">
        <f t="shared" si="322"/>
        <v>0</v>
      </c>
      <c r="L304" s="10">
        <f t="shared" si="281"/>
        <v>100552.8</v>
      </c>
      <c r="M304" s="10">
        <f t="shared" si="282"/>
        <v>103644.8</v>
      </c>
      <c r="N304" s="10">
        <f t="shared" si="283"/>
        <v>103644.8</v>
      </c>
      <c r="O304" s="10">
        <f>O305</f>
        <v>13465.9</v>
      </c>
      <c r="P304" s="10">
        <f>P305</f>
        <v>16242.7</v>
      </c>
      <c r="Q304" s="10">
        <f>Q305</f>
        <v>16242.7</v>
      </c>
      <c r="R304" s="10">
        <f t="shared" si="317"/>
        <v>114018.7</v>
      </c>
      <c r="S304" s="10">
        <f>S305</f>
        <v>0</v>
      </c>
      <c r="T304" s="69">
        <f t="shared" si="284"/>
        <v>114018.7</v>
      </c>
      <c r="U304" s="10">
        <f t="shared" si="318"/>
        <v>119887.5</v>
      </c>
      <c r="V304" s="10">
        <f>V305</f>
        <v>0</v>
      </c>
      <c r="W304" s="69">
        <f t="shared" si="285"/>
        <v>119887.5</v>
      </c>
      <c r="X304" s="10">
        <f t="shared" si="319"/>
        <v>119887.5</v>
      </c>
      <c r="Y304" s="10">
        <f>Y305</f>
        <v>0</v>
      </c>
      <c r="Z304" s="69">
        <f t="shared" si="286"/>
        <v>119887.5</v>
      </c>
      <c r="AA304" s="10">
        <f>AA305</f>
        <v>0</v>
      </c>
      <c r="AB304" s="20"/>
      <c r="AC304" s="20"/>
    </row>
    <row r="305" spans="1:34" ht="31.2" x14ac:dyDescent="0.3">
      <c r="A305" s="59" t="s">
        <v>235</v>
      </c>
      <c r="B305" s="60">
        <v>100</v>
      </c>
      <c r="C305" s="59" t="s">
        <v>61</v>
      </c>
      <c r="D305" s="59" t="s">
        <v>233</v>
      </c>
      <c r="E305" s="61" t="s">
        <v>234</v>
      </c>
      <c r="F305" s="10">
        <v>100552.8</v>
      </c>
      <c r="G305" s="10">
        <v>103644.8</v>
      </c>
      <c r="H305" s="10">
        <v>103644.8</v>
      </c>
      <c r="I305" s="10"/>
      <c r="J305" s="10"/>
      <c r="K305" s="10"/>
      <c r="L305" s="10">
        <f t="shared" si="281"/>
        <v>100552.8</v>
      </c>
      <c r="M305" s="10">
        <f t="shared" si="282"/>
        <v>103644.8</v>
      </c>
      <c r="N305" s="10">
        <f t="shared" si="283"/>
        <v>103644.8</v>
      </c>
      <c r="O305" s="10">
        <v>13465.9</v>
      </c>
      <c r="P305" s="10">
        <v>16242.7</v>
      </c>
      <c r="Q305" s="10">
        <v>16242.7</v>
      </c>
      <c r="R305" s="10">
        <f t="shared" si="317"/>
        <v>114018.7</v>
      </c>
      <c r="S305" s="10"/>
      <c r="T305" s="69">
        <f t="shared" si="284"/>
        <v>114018.7</v>
      </c>
      <c r="U305" s="10">
        <f t="shared" si="318"/>
        <v>119887.5</v>
      </c>
      <c r="V305" s="10"/>
      <c r="W305" s="69">
        <f t="shared" si="285"/>
        <v>119887.5</v>
      </c>
      <c r="X305" s="10">
        <f t="shared" si="319"/>
        <v>119887.5</v>
      </c>
      <c r="Y305" s="10"/>
      <c r="Z305" s="69">
        <f t="shared" si="286"/>
        <v>119887.5</v>
      </c>
      <c r="AA305" s="10"/>
      <c r="AB305" s="20"/>
      <c r="AC305" s="20"/>
    </row>
    <row r="306" spans="1:34" ht="31.2" x14ac:dyDescent="0.3">
      <c r="A306" s="59" t="s">
        <v>235</v>
      </c>
      <c r="B306" s="60" t="s">
        <v>57</v>
      </c>
      <c r="C306" s="59"/>
      <c r="D306" s="59"/>
      <c r="E306" s="61" t="s">
        <v>58</v>
      </c>
      <c r="F306" s="10">
        <f t="shared" ref="F306:K306" si="323">F307</f>
        <v>12696.1</v>
      </c>
      <c r="G306" s="10">
        <f t="shared" si="323"/>
        <v>12696.1</v>
      </c>
      <c r="H306" s="10">
        <f t="shared" si="323"/>
        <v>12696.1</v>
      </c>
      <c r="I306" s="10">
        <f t="shared" si="323"/>
        <v>0</v>
      </c>
      <c r="J306" s="10">
        <f t="shared" si="323"/>
        <v>0</v>
      </c>
      <c r="K306" s="10">
        <f t="shared" si="323"/>
        <v>0</v>
      </c>
      <c r="L306" s="10">
        <f t="shared" si="281"/>
        <v>12696.1</v>
      </c>
      <c r="M306" s="10">
        <f t="shared" si="282"/>
        <v>12696.1</v>
      </c>
      <c r="N306" s="10">
        <f t="shared" si="283"/>
        <v>12696.1</v>
      </c>
      <c r="O306" s="10">
        <f>O307</f>
        <v>0</v>
      </c>
      <c r="P306" s="10">
        <f>P307</f>
        <v>0</v>
      </c>
      <c r="Q306" s="10">
        <f>Q307</f>
        <v>0</v>
      </c>
      <c r="R306" s="10">
        <f t="shared" si="317"/>
        <v>12696.1</v>
      </c>
      <c r="S306" s="10">
        <f>S307</f>
        <v>0</v>
      </c>
      <c r="T306" s="69">
        <f t="shared" si="284"/>
        <v>12696.1</v>
      </c>
      <c r="U306" s="10">
        <f t="shared" si="318"/>
        <v>12696.1</v>
      </c>
      <c r="V306" s="10">
        <f>V307</f>
        <v>0</v>
      </c>
      <c r="W306" s="69">
        <f t="shared" si="285"/>
        <v>12696.1</v>
      </c>
      <c r="X306" s="10">
        <f t="shared" si="319"/>
        <v>12696.1</v>
      </c>
      <c r="Y306" s="10">
        <f>Y307</f>
        <v>0</v>
      </c>
      <c r="Z306" s="69">
        <f t="shared" si="286"/>
        <v>12696.1</v>
      </c>
      <c r="AA306" s="10">
        <f>AA307</f>
        <v>0</v>
      </c>
      <c r="AB306" s="20"/>
      <c r="AC306" s="20"/>
    </row>
    <row r="307" spans="1:34" ht="31.2" x14ac:dyDescent="0.3">
      <c r="A307" s="59" t="s">
        <v>235</v>
      </c>
      <c r="B307" s="60">
        <v>200</v>
      </c>
      <c r="C307" s="59" t="s">
        <v>61</v>
      </c>
      <c r="D307" s="59" t="s">
        <v>233</v>
      </c>
      <c r="E307" s="61" t="s">
        <v>234</v>
      </c>
      <c r="F307" s="10">
        <v>12696.1</v>
      </c>
      <c r="G307" s="10">
        <v>12696.1</v>
      </c>
      <c r="H307" s="10">
        <v>12696.1</v>
      </c>
      <c r="I307" s="10"/>
      <c r="J307" s="10"/>
      <c r="K307" s="10"/>
      <c r="L307" s="10">
        <f t="shared" si="281"/>
        <v>12696.1</v>
      </c>
      <c r="M307" s="10">
        <f t="shared" si="282"/>
        <v>12696.1</v>
      </c>
      <c r="N307" s="10">
        <f t="shared" si="283"/>
        <v>12696.1</v>
      </c>
      <c r="O307" s="10"/>
      <c r="P307" s="10"/>
      <c r="Q307" s="10"/>
      <c r="R307" s="10">
        <f t="shared" si="317"/>
        <v>12696.1</v>
      </c>
      <c r="S307" s="10"/>
      <c r="T307" s="69">
        <f t="shared" si="284"/>
        <v>12696.1</v>
      </c>
      <c r="U307" s="10">
        <f t="shared" si="318"/>
        <v>12696.1</v>
      </c>
      <c r="V307" s="10"/>
      <c r="W307" s="69">
        <f t="shared" si="285"/>
        <v>12696.1</v>
      </c>
      <c r="X307" s="10">
        <f t="shared" si="319"/>
        <v>12696.1</v>
      </c>
      <c r="Y307" s="10"/>
      <c r="Z307" s="69">
        <f t="shared" si="286"/>
        <v>12696.1</v>
      </c>
      <c r="AA307" s="10"/>
      <c r="AB307" s="20"/>
      <c r="AC307" s="20"/>
    </row>
    <row r="308" spans="1:34" s="73" customFormat="1" ht="31.2" x14ac:dyDescent="0.3">
      <c r="A308" s="53" t="s">
        <v>236</v>
      </c>
      <c r="B308" s="54"/>
      <c r="C308" s="53"/>
      <c r="D308" s="53"/>
      <c r="E308" s="55" t="s">
        <v>237</v>
      </c>
      <c r="F308" s="14">
        <f t="shared" ref="F308:K308" si="324">F309</f>
        <v>323779.3</v>
      </c>
      <c r="G308" s="14">
        <f t="shared" si="324"/>
        <v>336277.6</v>
      </c>
      <c r="H308" s="14">
        <f t="shared" si="324"/>
        <v>260213.6</v>
      </c>
      <c r="I308" s="14">
        <f t="shared" si="324"/>
        <v>0</v>
      </c>
      <c r="J308" s="14">
        <f t="shared" si="324"/>
        <v>0</v>
      </c>
      <c r="K308" s="14">
        <f t="shared" si="324"/>
        <v>0</v>
      </c>
      <c r="L308" s="14">
        <f t="shared" si="281"/>
        <v>323779.3</v>
      </c>
      <c r="M308" s="14">
        <f t="shared" si="282"/>
        <v>336277.6</v>
      </c>
      <c r="N308" s="14">
        <f t="shared" si="283"/>
        <v>260213.6</v>
      </c>
      <c r="O308" s="14">
        <f>O309</f>
        <v>36646.855000000003</v>
      </c>
      <c r="P308" s="14">
        <f>P309</f>
        <v>29442.2</v>
      </c>
      <c r="Q308" s="14">
        <f>Q309</f>
        <v>29442.2</v>
      </c>
      <c r="R308" s="14">
        <f t="shared" si="317"/>
        <v>360426.15499999997</v>
      </c>
      <c r="S308" s="14">
        <f>S309</f>
        <v>0</v>
      </c>
      <c r="T308" s="67">
        <f t="shared" si="284"/>
        <v>360426.15499999997</v>
      </c>
      <c r="U308" s="14">
        <f t="shared" si="318"/>
        <v>365719.8</v>
      </c>
      <c r="V308" s="14">
        <f>V309</f>
        <v>0</v>
      </c>
      <c r="W308" s="67">
        <f t="shared" si="285"/>
        <v>365719.8</v>
      </c>
      <c r="X308" s="14">
        <f t="shared" si="319"/>
        <v>289655.8</v>
      </c>
      <c r="Y308" s="14">
        <f>Y309</f>
        <v>0</v>
      </c>
      <c r="Z308" s="67">
        <f t="shared" si="286"/>
        <v>289655.8</v>
      </c>
      <c r="AA308" s="14">
        <f>AA309</f>
        <v>0</v>
      </c>
      <c r="AB308" s="15"/>
      <c r="AC308" s="15"/>
      <c r="AD308" s="11"/>
      <c r="AE308" s="11"/>
      <c r="AF308" s="11"/>
      <c r="AG308" s="11"/>
      <c r="AH308" s="11"/>
    </row>
    <row r="309" spans="1:34" s="74" customFormat="1" x14ac:dyDescent="0.3">
      <c r="A309" s="56" t="s">
        <v>238</v>
      </c>
      <c r="B309" s="57"/>
      <c r="C309" s="56"/>
      <c r="D309" s="56"/>
      <c r="E309" s="58" t="s">
        <v>52</v>
      </c>
      <c r="F309" s="17">
        <f t="shared" ref="F309:K309" si="325">F310+F322</f>
        <v>323779.3</v>
      </c>
      <c r="G309" s="17">
        <f t="shared" si="325"/>
        <v>336277.6</v>
      </c>
      <c r="H309" s="17">
        <f t="shared" si="325"/>
        <v>260213.6</v>
      </c>
      <c r="I309" s="17">
        <f t="shared" si="325"/>
        <v>0</v>
      </c>
      <c r="J309" s="17">
        <f t="shared" si="325"/>
        <v>0</v>
      </c>
      <c r="K309" s="17">
        <f t="shared" si="325"/>
        <v>0</v>
      </c>
      <c r="L309" s="17">
        <f t="shared" si="281"/>
        <v>323779.3</v>
      </c>
      <c r="M309" s="17">
        <f t="shared" si="282"/>
        <v>336277.6</v>
      </c>
      <c r="N309" s="17">
        <f t="shared" si="283"/>
        <v>260213.6</v>
      </c>
      <c r="O309" s="17">
        <f>O310+O322</f>
        <v>36646.855000000003</v>
      </c>
      <c r="P309" s="17">
        <f>P310+P322</f>
        <v>29442.2</v>
      </c>
      <c r="Q309" s="17">
        <f>Q310+Q322</f>
        <v>29442.2</v>
      </c>
      <c r="R309" s="17">
        <f t="shared" si="317"/>
        <v>360426.15499999997</v>
      </c>
      <c r="S309" s="17">
        <f>S310+S322</f>
        <v>0</v>
      </c>
      <c r="T309" s="68">
        <f t="shared" si="284"/>
        <v>360426.15499999997</v>
      </c>
      <c r="U309" s="17">
        <f t="shared" si="318"/>
        <v>365719.8</v>
      </c>
      <c r="V309" s="17">
        <f>V310+V322</f>
        <v>0</v>
      </c>
      <c r="W309" s="68">
        <f t="shared" si="285"/>
        <v>365719.8</v>
      </c>
      <c r="X309" s="17">
        <f t="shared" si="319"/>
        <v>289655.8</v>
      </c>
      <c r="Y309" s="17">
        <f>Y310+Y322</f>
        <v>0</v>
      </c>
      <c r="Z309" s="68">
        <f t="shared" si="286"/>
        <v>289655.8</v>
      </c>
      <c r="AA309" s="17">
        <f>AA310+AA322</f>
        <v>0</v>
      </c>
      <c r="AB309" s="18"/>
      <c r="AC309" s="18"/>
      <c r="AD309" s="16"/>
      <c r="AE309" s="16"/>
      <c r="AF309" s="16"/>
      <c r="AG309" s="16"/>
      <c r="AH309" s="16"/>
    </row>
    <row r="310" spans="1:34" ht="78" x14ac:dyDescent="0.3">
      <c r="A310" s="59" t="s">
        <v>239</v>
      </c>
      <c r="B310" s="60"/>
      <c r="C310" s="59"/>
      <c r="D310" s="59"/>
      <c r="E310" s="61" t="s">
        <v>240</v>
      </c>
      <c r="F310" s="10">
        <f t="shared" ref="F310:K310" si="326">F311+F316+F319</f>
        <v>169517.4</v>
      </c>
      <c r="G310" s="10">
        <f t="shared" si="326"/>
        <v>178833.6</v>
      </c>
      <c r="H310" s="10">
        <f t="shared" si="326"/>
        <v>102769.60000000001</v>
      </c>
      <c r="I310" s="10">
        <f t="shared" si="326"/>
        <v>0</v>
      </c>
      <c r="J310" s="10">
        <f t="shared" si="326"/>
        <v>0</v>
      </c>
      <c r="K310" s="10">
        <f t="shared" si="326"/>
        <v>0</v>
      </c>
      <c r="L310" s="10">
        <f t="shared" si="281"/>
        <v>169517.4</v>
      </c>
      <c r="M310" s="10">
        <f t="shared" si="282"/>
        <v>178833.6</v>
      </c>
      <c r="N310" s="10">
        <f t="shared" si="283"/>
        <v>102769.60000000001</v>
      </c>
      <c r="O310" s="10">
        <f>O311+O316+O319</f>
        <v>13316.42607</v>
      </c>
      <c r="P310" s="10">
        <f>P311+P316+P319</f>
        <v>5000</v>
      </c>
      <c r="Q310" s="10">
        <f>Q311+Q316+Q319</f>
        <v>5000</v>
      </c>
      <c r="R310" s="10">
        <f t="shared" si="317"/>
        <v>182833.82606999998</v>
      </c>
      <c r="S310" s="10">
        <f>S311+S316+S319</f>
        <v>0</v>
      </c>
      <c r="T310" s="69">
        <f t="shared" si="284"/>
        <v>182833.82606999998</v>
      </c>
      <c r="U310" s="10">
        <f t="shared" si="318"/>
        <v>183833.60000000001</v>
      </c>
      <c r="V310" s="10">
        <f>V311+V316+V319</f>
        <v>0</v>
      </c>
      <c r="W310" s="69">
        <f t="shared" si="285"/>
        <v>183833.60000000001</v>
      </c>
      <c r="X310" s="10">
        <f t="shared" si="319"/>
        <v>107769.60000000001</v>
      </c>
      <c r="Y310" s="10">
        <f>Y311+Y316+Y319</f>
        <v>0</v>
      </c>
      <c r="Z310" s="69">
        <f t="shared" si="286"/>
        <v>107769.60000000001</v>
      </c>
      <c r="AA310" s="10">
        <f>AA311+AA316+AA319</f>
        <v>0</v>
      </c>
      <c r="AB310" s="20"/>
      <c r="AC310" s="20"/>
    </row>
    <row r="311" spans="1:34" ht="31.2" x14ac:dyDescent="0.3">
      <c r="A311" s="59" t="s">
        <v>241</v>
      </c>
      <c r="B311" s="60"/>
      <c r="C311" s="59"/>
      <c r="D311" s="59"/>
      <c r="E311" s="61" t="s">
        <v>242</v>
      </c>
      <c r="F311" s="10">
        <f t="shared" ref="F311:K311" si="327">F312+F314</f>
        <v>2114.4</v>
      </c>
      <c r="G311" s="10">
        <f t="shared" si="327"/>
        <v>2114.4</v>
      </c>
      <c r="H311" s="10">
        <f t="shared" si="327"/>
        <v>2114.4</v>
      </c>
      <c r="I311" s="10">
        <f t="shared" si="327"/>
        <v>0</v>
      </c>
      <c r="J311" s="10">
        <f t="shared" si="327"/>
        <v>0</v>
      </c>
      <c r="K311" s="10">
        <f t="shared" si="327"/>
        <v>0</v>
      </c>
      <c r="L311" s="10">
        <f t="shared" si="281"/>
        <v>2114.4</v>
      </c>
      <c r="M311" s="10">
        <f t="shared" si="282"/>
        <v>2114.4</v>
      </c>
      <c r="N311" s="10">
        <f t="shared" si="283"/>
        <v>2114.4</v>
      </c>
      <c r="O311" s="10">
        <f>O312+O314</f>
        <v>0</v>
      </c>
      <c r="P311" s="10">
        <f>P312+P314</f>
        <v>0</v>
      </c>
      <c r="Q311" s="10">
        <f>Q312+Q314</f>
        <v>0</v>
      </c>
      <c r="R311" s="10">
        <f t="shared" si="317"/>
        <v>2114.4</v>
      </c>
      <c r="S311" s="10">
        <f>S312+S314</f>
        <v>0</v>
      </c>
      <c r="T311" s="69">
        <f t="shared" si="284"/>
        <v>2114.4</v>
      </c>
      <c r="U311" s="10">
        <f t="shared" si="318"/>
        <v>2114.4</v>
      </c>
      <c r="V311" s="10">
        <f>V312+V314</f>
        <v>0</v>
      </c>
      <c r="W311" s="69">
        <f t="shared" si="285"/>
        <v>2114.4</v>
      </c>
      <c r="X311" s="10">
        <f t="shared" si="319"/>
        <v>2114.4</v>
      </c>
      <c r="Y311" s="10">
        <f>Y312+Y314</f>
        <v>0</v>
      </c>
      <c r="Z311" s="69">
        <f t="shared" si="286"/>
        <v>2114.4</v>
      </c>
      <c r="AA311" s="10">
        <f>AA312+AA314</f>
        <v>0</v>
      </c>
      <c r="AB311" s="20"/>
      <c r="AC311" s="20"/>
    </row>
    <row r="312" spans="1:34" ht="31.2" x14ac:dyDescent="0.3">
      <c r="A312" s="59" t="s">
        <v>241</v>
      </c>
      <c r="B312" s="60" t="s">
        <v>57</v>
      </c>
      <c r="C312" s="59"/>
      <c r="D312" s="59"/>
      <c r="E312" s="61" t="s">
        <v>58</v>
      </c>
      <c r="F312" s="10">
        <f t="shared" ref="F312:K312" si="328">F313</f>
        <v>1800.4</v>
      </c>
      <c r="G312" s="10">
        <f t="shared" si="328"/>
        <v>1729.4</v>
      </c>
      <c r="H312" s="10">
        <f t="shared" si="328"/>
        <v>1710.6000000000001</v>
      </c>
      <c r="I312" s="10">
        <f t="shared" si="328"/>
        <v>0</v>
      </c>
      <c r="J312" s="10">
        <f t="shared" si="328"/>
        <v>0</v>
      </c>
      <c r="K312" s="10">
        <f t="shared" si="328"/>
        <v>0</v>
      </c>
      <c r="L312" s="10">
        <f t="shared" si="281"/>
        <v>1800.4</v>
      </c>
      <c r="M312" s="10">
        <f t="shared" si="282"/>
        <v>1729.4</v>
      </c>
      <c r="N312" s="10">
        <f t="shared" si="283"/>
        <v>1710.6000000000001</v>
      </c>
      <c r="O312" s="10">
        <f>O313</f>
        <v>0</v>
      </c>
      <c r="P312" s="10">
        <f>P313</f>
        <v>0</v>
      </c>
      <c r="Q312" s="10">
        <f>Q313</f>
        <v>0</v>
      </c>
      <c r="R312" s="10">
        <f t="shared" si="317"/>
        <v>1800.4</v>
      </c>
      <c r="S312" s="10">
        <f>S313</f>
        <v>0</v>
      </c>
      <c r="T312" s="69">
        <f t="shared" si="284"/>
        <v>1800.4</v>
      </c>
      <c r="U312" s="10">
        <f t="shared" si="318"/>
        <v>1729.4</v>
      </c>
      <c r="V312" s="10">
        <f>V313</f>
        <v>0</v>
      </c>
      <c r="W312" s="69">
        <f t="shared" si="285"/>
        <v>1729.4</v>
      </c>
      <c r="X312" s="10">
        <f t="shared" si="319"/>
        <v>1710.6000000000001</v>
      </c>
      <c r="Y312" s="10">
        <f>Y313</f>
        <v>0</v>
      </c>
      <c r="Z312" s="69">
        <f t="shared" si="286"/>
        <v>1710.6000000000001</v>
      </c>
      <c r="AA312" s="10">
        <f>AA313</f>
        <v>0</v>
      </c>
      <c r="AB312" s="20"/>
      <c r="AC312" s="20"/>
    </row>
    <row r="313" spans="1:34" x14ac:dyDescent="0.3">
      <c r="A313" s="59" t="s">
        <v>241</v>
      </c>
      <c r="B313" s="60">
        <v>200</v>
      </c>
      <c r="C313" s="59" t="s">
        <v>28</v>
      </c>
      <c r="D313" s="59" t="s">
        <v>29</v>
      </c>
      <c r="E313" s="61" t="s">
        <v>30</v>
      </c>
      <c r="F313" s="10">
        <v>1800.4</v>
      </c>
      <c r="G313" s="10">
        <v>1729.4</v>
      </c>
      <c r="H313" s="10">
        <v>1710.6000000000001</v>
      </c>
      <c r="I313" s="10"/>
      <c r="J313" s="10"/>
      <c r="K313" s="10"/>
      <c r="L313" s="10">
        <f t="shared" si="281"/>
        <v>1800.4</v>
      </c>
      <c r="M313" s="10">
        <f t="shared" si="282"/>
        <v>1729.4</v>
      </c>
      <c r="N313" s="10">
        <f t="shared" si="283"/>
        <v>1710.6000000000001</v>
      </c>
      <c r="O313" s="10"/>
      <c r="P313" s="10"/>
      <c r="Q313" s="10"/>
      <c r="R313" s="10">
        <f t="shared" si="317"/>
        <v>1800.4</v>
      </c>
      <c r="S313" s="10"/>
      <c r="T313" s="69">
        <f t="shared" si="284"/>
        <v>1800.4</v>
      </c>
      <c r="U313" s="10">
        <f t="shared" si="318"/>
        <v>1729.4</v>
      </c>
      <c r="V313" s="10"/>
      <c r="W313" s="69">
        <f t="shared" si="285"/>
        <v>1729.4</v>
      </c>
      <c r="X313" s="10">
        <f t="shared" si="319"/>
        <v>1710.6000000000001</v>
      </c>
      <c r="Y313" s="10"/>
      <c r="Z313" s="69">
        <f t="shared" si="286"/>
        <v>1710.6000000000001</v>
      </c>
      <c r="AA313" s="10"/>
      <c r="AB313" s="20"/>
      <c r="AC313" s="20"/>
    </row>
    <row r="314" spans="1:34" x14ac:dyDescent="0.3">
      <c r="A314" s="59" t="s">
        <v>241</v>
      </c>
      <c r="B314" s="60" t="s">
        <v>43</v>
      </c>
      <c r="C314" s="59"/>
      <c r="D314" s="59"/>
      <c r="E314" s="61" t="s">
        <v>44</v>
      </c>
      <c r="F314" s="10">
        <f t="shared" ref="F314:K314" si="329">F315</f>
        <v>314</v>
      </c>
      <c r="G314" s="10">
        <f t="shared" si="329"/>
        <v>385</v>
      </c>
      <c r="H314" s="10">
        <f t="shared" si="329"/>
        <v>403.8</v>
      </c>
      <c r="I314" s="10">
        <f t="shared" si="329"/>
        <v>0</v>
      </c>
      <c r="J314" s="10">
        <f t="shared" si="329"/>
        <v>0</v>
      </c>
      <c r="K314" s="10">
        <f t="shared" si="329"/>
        <v>0</v>
      </c>
      <c r="L314" s="10">
        <f t="shared" si="281"/>
        <v>314</v>
      </c>
      <c r="M314" s="10">
        <f t="shared" si="282"/>
        <v>385</v>
      </c>
      <c r="N314" s="10">
        <f t="shared" si="283"/>
        <v>403.8</v>
      </c>
      <c r="O314" s="10">
        <f>O315</f>
        <v>0</v>
      </c>
      <c r="P314" s="10">
        <f>P315</f>
        <v>0</v>
      </c>
      <c r="Q314" s="10">
        <f>Q315</f>
        <v>0</v>
      </c>
      <c r="R314" s="10">
        <f t="shared" si="317"/>
        <v>314</v>
      </c>
      <c r="S314" s="10">
        <f>S315</f>
        <v>0</v>
      </c>
      <c r="T314" s="69">
        <f t="shared" si="284"/>
        <v>314</v>
      </c>
      <c r="U314" s="10">
        <f t="shared" si="318"/>
        <v>385</v>
      </c>
      <c r="V314" s="10">
        <f>V315</f>
        <v>0</v>
      </c>
      <c r="W314" s="69">
        <f t="shared" si="285"/>
        <v>385</v>
      </c>
      <c r="X314" s="10">
        <f t="shared" si="319"/>
        <v>403.8</v>
      </c>
      <c r="Y314" s="10">
        <f>Y315</f>
        <v>0</v>
      </c>
      <c r="Z314" s="69">
        <f t="shared" si="286"/>
        <v>403.8</v>
      </c>
      <c r="AA314" s="10">
        <f>AA315</f>
        <v>0</v>
      </c>
      <c r="AB314" s="20"/>
      <c r="AC314" s="20"/>
    </row>
    <row r="315" spans="1:34" x14ac:dyDescent="0.3">
      <c r="A315" s="59" t="s">
        <v>241</v>
      </c>
      <c r="B315" s="60">
        <v>800</v>
      </c>
      <c r="C315" s="59" t="s">
        <v>28</v>
      </c>
      <c r="D315" s="59" t="s">
        <v>29</v>
      </c>
      <c r="E315" s="61" t="s">
        <v>30</v>
      </c>
      <c r="F315" s="10">
        <v>314</v>
      </c>
      <c r="G315" s="10">
        <v>385</v>
      </c>
      <c r="H315" s="10">
        <v>403.8</v>
      </c>
      <c r="I315" s="10"/>
      <c r="J315" s="10"/>
      <c r="K315" s="10"/>
      <c r="L315" s="10">
        <f t="shared" si="281"/>
        <v>314</v>
      </c>
      <c r="M315" s="10">
        <f t="shared" si="282"/>
        <v>385</v>
      </c>
      <c r="N315" s="10">
        <f t="shared" si="283"/>
        <v>403.8</v>
      </c>
      <c r="O315" s="10"/>
      <c r="P315" s="10"/>
      <c r="Q315" s="10"/>
      <c r="R315" s="10">
        <f t="shared" si="317"/>
        <v>314</v>
      </c>
      <c r="S315" s="10"/>
      <c r="T315" s="69">
        <f t="shared" si="284"/>
        <v>314</v>
      </c>
      <c r="U315" s="10">
        <f t="shared" si="318"/>
        <v>385</v>
      </c>
      <c r="V315" s="10"/>
      <c r="W315" s="69">
        <f t="shared" si="285"/>
        <v>385</v>
      </c>
      <c r="X315" s="10">
        <f t="shared" si="319"/>
        <v>403.8</v>
      </c>
      <c r="Y315" s="10"/>
      <c r="Z315" s="69">
        <f t="shared" si="286"/>
        <v>403.8</v>
      </c>
      <c r="AA315" s="10"/>
      <c r="AB315" s="20"/>
      <c r="AC315" s="20"/>
    </row>
    <row r="316" spans="1:34" ht="31.2" x14ac:dyDescent="0.3">
      <c r="A316" s="59" t="s">
        <v>243</v>
      </c>
      <c r="B316" s="60"/>
      <c r="C316" s="59"/>
      <c r="D316" s="59"/>
      <c r="E316" s="61" t="s">
        <v>244</v>
      </c>
      <c r="F316" s="10">
        <f t="shared" ref="F316:F320" si="330">F317</f>
        <v>84247.5</v>
      </c>
      <c r="G316" s="10">
        <f t="shared" ref="G316:G320" si="331">G317</f>
        <v>59505.2</v>
      </c>
      <c r="H316" s="10">
        <f t="shared" ref="H316:H320" si="332">H317</f>
        <v>59505.2</v>
      </c>
      <c r="I316" s="10">
        <f t="shared" ref="I316:I320" si="333">I317</f>
        <v>0</v>
      </c>
      <c r="J316" s="10">
        <f t="shared" ref="J316:J320" si="334">J317</f>
        <v>0</v>
      </c>
      <c r="K316" s="10">
        <f t="shared" ref="K316:K320" si="335">K317</f>
        <v>0</v>
      </c>
      <c r="L316" s="10">
        <f t="shared" si="281"/>
        <v>84247.5</v>
      </c>
      <c r="M316" s="10">
        <f t="shared" si="282"/>
        <v>59505.2</v>
      </c>
      <c r="N316" s="10">
        <f t="shared" si="283"/>
        <v>59505.2</v>
      </c>
      <c r="O316" s="10">
        <f t="shared" ref="O316:O320" si="336">O317</f>
        <v>5212.5780699999996</v>
      </c>
      <c r="P316" s="10">
        <f t="shared" ref="P316:P320" si="337">P317</f>
        <v>5000</v>
      </c>
      <c r="Q316" s="10">
        <f t="shared" ref="Q316:Q320" si="338">Q317</f>
        <v>5000</v>
      </c>
      <c r="R316" s="10">
        <f t="shared" si="317"/>
        <v>89460.078070000003</v>
      </c>
      <c r="S316" s="10">
        <f t="shared" ref="S316:S320" si="339">S317</f>
        <v>0</v>
      </c>
      <c r="T316" s="69">
        <f t="shared" si="284"/>
        <v>89460.078070000003</v>
      </c>
      <c r="U316" s="10">
        <f t="shared" si="318"/>
        <v>64505.2</v>
      </c>
      <c r="V316" s="10">
        <f t="shared" ref="V316:AA320" si="340">V317</f>
        <v>0</v>
      </c>
      <c r="W316" s="69">
        <f t="shared" si="285"/>
        <v>64505.2</v>
      </c>
      <c r="X316" s="10">
        <f t="shared" si="319"/>
        <v>64505.2</v>
      </c>
      <c r="Y316" s="10">
        <f t="shared" si="340"/>
        <v>0</v>
      </c>
      <c r="Z316" s="69">
        <f t="shared" si="286"/>
        <v>64505.2</v>
      </c>
      <c r="AA316" s="10">
        <f t="shared" si="340"/>
        <v>0</v>
      </c>
      <c r="AB316" s="20"/>
      <c r="AC316" s="20"/>
    </row>
    <row r="317" spans="1:34" ht="31.2" x14ac:dyDescent="0.3">
      <c r="A317" s="59" t="s">
        <v>243</v>
      </c>
      <c r="B317" s="60" t="s">
        <v>57</v>
      </c>
      <c r="C317" s="59"/>
      <c r="D317" s="59"/>
      <c r="E317" s="61" t="s">
        <v>58</v>
      </c>
      <c r="F317" s="10">
        <f t="shared" si="330"/>
        <v>84247.5</v>
      </c>
      <c r="G317" s="10">
        <f t="shared" si="331"/>
        <v>59505.2</v>
      </c>
      <c r="H317" s="10">
        <f t="shared" si="332"/>
        <v>59505.2</v>
      </c>
      <c r="I317" s="10">
        <f t="shared" si="333"/>
        <v>0</v>
      </c>
      <c r="J317" s="10">
        <f t="shared" si="334"/>
        <v>0</v>
      </c>
      <c r="K317" s="10">
        <f t="shared" si="335"/>
        <v>0</v>
      </c>
      <c r="L317" s="10">
        <f t="shared" si="281"/>
        <v>84247.5</v>
      </c>
      <c r="M317" s="10">
        <f t="shared" si="282"/>
        <v>59505.2</v>
      </c>
      <c r="N317" s="10">
        <f t="shared" si="283"/>
        <v>59505.2</v>
      </c>
      <c r="O317" s="10">
        <f t="shared" si="336"/>
        <v>5212.5780699999996</v>
      </c>
      <c r="P317" s="10">
        <f t="shared" si="337"/>
        <v>5000</v>
      </c>
      <c r="Q317" s="10">
        <f t="shared" si="338"/>
        <v>5000</v>
      </c>
      <c r="R317" s="10">
        <f t="shared" si="317"/>
        <v>89460.078070000003</v>
      </c>
      <c r="S317" s="10">
        <f t="shared" si="339"/>
        <v>0</v>
      </c>
      <c r="T317" s="69">
        <f t="shared" si="284"/>
        <v>89460.078070000003</v>
      </c>
      <c r="U317" s="10">
        <f t="shared" si="318"/>
        <v>64505.2</v>
      </c>
      <c r="V317" s="10">
        <f t="shared" si="340"/>
        <v>0</v>
      </c>
      <c r="W317" s="69">
        <f t="shared" si="285"/>
        <v>64505.2</v>
      </c>
      <c r="X317" s="10">
        <f t="shared" si="319"/>
        <v>64505.2</v>
      </c>
      <c r="Y317" s="10">
        <f t="shared" si="340"/>
        <v>0</v>
      </c>
      <c r="Z317" s="69">
        <f t="shared" si="286"/>
        <v>64505.2</v>
      </c>
      <c r="AA317" s="10">
        <f t="shared" si="340"/>
        <v>0</v>
      </c>
      <c r="AB317" s="20"/>
      <c r="AC317" s="20"/>
    </row>
    <row r="318" spans="1:34" x14ac:dyDescent="0.3">
      <c r="A318" s="59" t="s">
        <v>243</v>
      </c>
      <c r="B318" s="60">
        <v>200</v>
      </c>
      <c r="C318" s="59" t="s">
        <v>28</v>
      </c>
      <c r="D318" s="59" t="s">
        <v>29</v>
      </c>
      <c r="E318" s="61" t="s">
        <v>30</v>
      </c>
      <c r="F318" s="10">
        <v>84247.5</v>
      </c>
      <c r="G318" s="10">
        <v>59505.2</v>
      </c>
      <c r="H318" s="10">
        <v>59505.2</v>
      </c>
      <c r="I318" s="10"/>
      <c r="J318" s="10"/>
      <c r="K318" s="10"/>
      <c r="L318" s="10">
        <f t="shared" si="281"/>
        <v>84247.5</v>
      </c>
      <c r="M318" s="10">
        <f t="shared" si="282"/>
        <v>59505.2</v>
      </c>
      <c r="N318" s="10">
        <f t="shared" si="283"/>
        <v>59505.2</v>
      </c>
      <c r="O318" s="10">
        <f>5000+212.57807</f>
        <v>5212.5780699999996</v>
      </c>
      <c r="P318" s="10">
        <v>5000</v>
      </c>
      <c r="Q318" s="10">
        <v>5000</v>
      </c>
      <c r="R318" s="10">
        <f t="shared" si="317"/>
        <v>89460.078070000003</v>
      </c>
      <c r="S318" s="10"/>
      <c r="T318" s="69">
        <f t="shared" si="284"/>
        <v>89460.078070000003</v>
      </c>
      <c r="U318" s="10">
        <f t="shared" si="318"/>
        <v>64505.2</v>
      </c>
      <c r="V318" s="10"/>
      <c r="W318" s="69">
        <f t="shared" si="285"/>
        <v>64505.2</v>
      </c>
      <c r="X318" s="10">
        <f t="shared" si="319"/>
        <v>64505.2</v>
      </c>
      <c r="Y318" s="10"/>
      <c r="Z318" s="69">
        <f t="shared" si="286"/>
        <v>64505.2</v>
      </c>
      <c r="AA318" s="10"/>
      <c r="AB318" s="20"/>
      <c r="AC318" s="20"/>
    </row>
    <row r="319" spans="1:34" ht="31.2" x14ac:dyDescent="0.3">
      <c r="A319" s="59" t="s">
        <v>245</v>
      </c>
      <c r="B319" s="60"/>
      <c r="C319" s="59"/>
      <c r="D319" s="59"/>
      <c r="E319" s="61" t="s">
        <v>246</v>
      </c>
      <c r="F319" s="10">
        <f t="shared" si="330"/>
        <v>83155.5</v>
      </c>
      <c r="G319" s="10">
        <f t="shared" si="331"/>
        <v>117214</v>
      </c>
      <c r="H319" s="10">
        <f t="shared" si="332"/>
        <v>41150</v>
      </c>
      <c r="I319" s="10">
        <f t="shared" si="333"/>
        <v>0</v>
      </c>
      <c r="J319" s="10">
        <f t="shared" si="334"/>
        <v>0</v>
      </c>
      <c r="K319" s="10">
        <f t="shared" si="335"/>
        <v>0</v>
      </c>
      <c r="L319" s="10">
        <f t="shared" si="281"/>
        <v>83155.5</v>
      </c>
      <c r="M319" s="10">
        <f t="shared" si="282"/>
        <v>117214</v>
      </c>
      <c r="N319" s="10">
        <f t="shared" si="283"/>
        <v>41150</v>
      </c>
      <c r="O319" s="10">
        <f t="shared" si="336"/>
        <v>8103.848</v>
      </c>
      <c r="P319" s="10">
        <f t="shared" si="337"/>
        <v>0</v>
      </c>
      <c r="Q319" s="10">
        <f t="shared" si="338"/>
        <v>0</v>
      </c>
      <c r="R319" s="10">
        <f t="shared" si="317"/>
        <v>91259.347999999998</v>
      </c>
      <c r="S319" s="10">
        <f t="shared" si="339"/>
        <v>0</v>
      </c>
      <c r="T319" s="69">
        <f t="shared" si="284"/>
        <v>91259.347999999998</v>
      </c>
      <c r="U319" s="10">
        <f t="shared" si="318"/>
        <v>117214</v>
      </c>
      <c r="V319" s="10">
        <f t="shared" si="340"/>
        <v>0</v>
      </c>
      <c r="W319" s="69">
        <f t="shared" si="285"/>
        <v>117214</v>
      </c>
      <c r="X319" s="10">
        <f t="shared" si="319"/>
        <v>41150</v>
      </c>
      <c r="Y319" s="10">
        <f t="shared" si="340"/>
        <v>0</v>
      </c>
      <c r="Z319" s="69">
        <f t="shared" si="286"/>
        <v>41150</v>
      </c>
      <c r="AA319" s="10">
        <f t="shared" si="340"/>
        <v>0</v>
      </c>
      <c r="AB319" s="20"/>
      <c r="AC319" s="20"/>
    </row>
    <row r="320" spans="1:34" ht="31.2" x14ac:dyDescent="0.3">
      <c r="A320" s="59" t="s">
        <v>245</v>
      </c>
      <c r="B320" s="60" t="s">
        <v>57</v>
      </c>
      <c r="C320" s="59"/>
      <c r="D320" s="59"/>
      <c r="E320" s="61" t="s">
        <v>58</v>
      </c>
      <c r="F320" s="10">
        <f t="shared" si="330"/>
        <v>83155.5</v>
      </c>
      <c r="G320" s="10">
        <f t="shared" si="331"/>
        <v>117214</v>
      </c>
      <c r="H320" s="10">
        <f t="shared" si="332"/>
        <v>41150</v>
      </c>
      <c r="I320" s="10">
        <f t="shared" si="333"/>
        <v>0</v>
      </c>
      <c r="J320" s="10">
        <f t="shared" si="334"/>
        <v>0</v>
      </c>
      <c r="K320" s="10">
        <f t="shared" si="335"/>
        <v>0</v>
      </c>
      <c r="L320" s="10">
        <f t="shared" si="281"/>
        <v>83155.5</v>
      </c>
      <c r="M320" s="10">
        <f t="shared" si="282"/>
        <v>117214</v>
      </c>
      <c r="N320" s="10">
        <f t="shared" si="283"/>
        <v>41150</v>
      </c>
      <c r="O320" s="10">
        <f t="shared" si="336"/>
        <v>8103.848</v>
      </c>
      <c r="P320" s="10">
        <f t="shared" si="337"/>
        <v>0</v>
      </c>
      <c r="Q320" s="10">
        <f t="shared" si="338"/>
        <v>0</v>
      </c>
      <c r="R320" s="10">
        <f t="shared" si="317"/>
        <v>91259.347999999998</v>
      </c>
      <c r="S320" s="10">
        <f t="shared" si="339"/>
        <v>0</v>
      </c>
      <c r="T320" s="69">
        <f t="shared" si="284"/>
        <v>91259.347999999998</v>
      </c>
      <c r="U320" s="10">
        <f t="shared" si="318"/>
        <v>117214</v>
      </c>
      <c r="V320" s="10">
        <f t="shared" si="340"/>
        <v>0</v>
      </c>
      <c r="W320" s="69">
        <f t="shared" si="285"/>
        <v>117214</v>
      </c>
      <c r="X320" s="10">
        <f t="shared" si="319"/>
        <v>41150</v>
      </c>
      <c r="Y320" s="10">
        <f t="shared" si="340"/>
        <v>0</v>
      </c>
      <c r="Z320" s="69">
        <f t="shared" si="286"/>
        <v>41150</v>
      </c>
      <c r="AA320" s="10">
        <f t="shared" si="340"/>
        <v>0</v>
      </c>
      <c r="AB320" s="20"/>
      <c r="AC320" s="20"/>
    </row>
    <row r="321" spans="1:34" x14ac:dyDescent="0.3">
      <c r="A321" s="59" t="s">
        <v>245</v>
      </c>
      <c r="B321" s="60">
        <v>200</v>
      </c>
      <c r="C321" s="59" t="s">
        <v>28</v>
      </c>
      <c r="D321" s="59" t="s">
        <v>29</v>
      </c>
      <c r="E321" s="61" t="s">
        <v>30</v>
      </c>
      <c r="F321" s="10">
        <v>83155.5</v>
      </c>
      <c r="G321" s="10">
        <v>117214</v>
      </c>
      <c r="H321" s="10">
        <v>41150</v>
      </c>
      <c r="I321" s="10"/>
      <c r="J321" s="10"/>
      <c r="K321" s="10"/>
      <c r="L321" s="10">
        <f t="shared" si="281"/>
        <v>83155.5</v>
      </c>
      <c r="M321" s="10">
        <f t="shared" si="282"/>
        <v>117214</v>
      </c>
      <c r="N321" s="10">
        <f t="shared" si="283"/>
        <v>41150</v>
      </c>
      <c r="O321" s="10">
        <v>8103.848</v>
      </c>
      <c r="P321" s="10"/>
      <c r="Q321" s="10"/>
      <c r="R321" s="10">
        <f t="shared" si="317"/>
        <v>91259.347999999998</v>
      </c>
      <c r="S321" s="10"/>
      <c r="T321" s="69">
        <f t="shared" si="284"/>
        <v>91259.347999999998</v>
      </c>
      <c r="U321" s="10">
        <f t="shared" si="318"/>
        <v>117214</v>
      </c>
      <c r="V321" s="10"/>
      <c r="W321" s="69">
        <f t="shared" si="285"/>
        <v>117214</v>
      </c>
      <c r="X321" s="10">
        <f t="shared" si="319"/>
        <v>41150</v>
      </c>
      <c r="Y321" s="10"/>
      <c r="Z321" s="69">
        <f t="shared" si="286"/>
        <v>41150</v>
      </c>
      <c r="AA321" s="10"/>
      <c r="AB321" s="20"/>
      <c r="AC321" s="20"/>
    </row>
    <row r="322" spans="1:34" ht="78" x14ac:dyDescent="0.3">
      <c r="A322" s="59" t="s">
        <v>247</v>
      </c>
      <c r="B322" s="60"/>
      <c r="C322" s="59"/>
      <c r="D322" s="59"/>
      <c r="E322" s="61" t="s">
        <v>248</v>
      </c>
      <c r="F322" s="10">
        <f t="shared" ref="F322:K322" si="341">F323+F328</f>
        <v>154261.9</v>
      </c>
      <c r="G322" s="10">
        <f t="shared" si="341"/>
        <v>157444</v>
      </c>
      <c r="H322" s="10">
        <f t="shared" si="341"/>
        <v>157444</v>
      </c>
      <c r="I322" s="10">
        <f t="shared" si="341"/>
        <v>0</v>
      </c>
      <c r="J322" s="10">
        <f t="shared" si="341"/>
        <v>0</v>
      </c>
      <c r="K322" s="10">
        <f t="shared" si="341"/>
        <v>0</v>
      </c>
      <c r="L322" s="10">
        <f t="shared" si="281"/>
        <v>154261.9</v>
      </c>
      <c r="M322" s="10">
        <f t="shared" si="282"/>
        <v>157444</v>
      </c>
      <c r="N322" s="10">
        <f t="shared" si="283"/>
        <v>157444</v>
      </c>
      <c r="O322" s="10">
        <f>O323+O328</f>
        <v>23330.428930000002</v>
      </c>
      <c r="P322" s="10">
        <f>P323+P328</f>
        <v>24442.2</v>
      </c>
      <c r="Q322" s="10">
        <f>Q323+Q328</f>
        <v>24442.2</v>
      </c>
      <c r="R322" s="10">
        <f t="shared" si="317"/>
        <v>177592.32892999999</v>
      </c>
      <c r="S322" s="10">
        <f>S323+S328</f>
        <v>0</v>
      </c>
      <c r="T322" s="69">
        <f t="shared" si="284"/>
        <v>177592.32892999999</v>
      </c>
      <c r="U322" s="10">
        <f t="shared" si="318"/>
        <v>181886.2</v>
      </c>
      <c r="V322" s="10">
        <f>V323+V328</f>
        <v>0</v>
      </c>
      <c r="W322" s="69">
        <f t="shared" si="285"/>
        <v>181886.2</v>
      </c>
      <c r="X322" s="10">
        <f t="shared" si="319"/>
        <v>181886.2</v>
      </c>
      <c r="Y322" s="10">
        <f>Y323+Y328</f>
        <v>0</v>
      </c>
      <c r="Z322" s="69">
        <f t="shared" si="286"/>
        <v>181886.2</v>
      </c>
      <c r="AA322" s="10">
        <f>AA323+AA328</f>
        <v>0</v>
      </c>
      <c r="AB322" s="20"/>
      <c r="AC322" s="20"/>
    </row>
    <row r="323" spans="1:34" ht="31.2" x14ac:dyDescent="0.3">
      <c r="A323" s="59" t="s">
        <v>249</v>
      </c>
      <c r="B323" s="60"/>
      <c r="C323" s="59"/>
      <c r="D323" s="59"/>
      <c r="E323" s="61" t="s">
        <v>167</v>
      </c>
      <c r="F323" s="10">
        <f t="shared" ref="F323:K323" si="342">F324+F326</f>
        <v>97879.599999999991</v>
      </c>
      <c r="G323" s="10">
        <f t="shared" si="342"/>
        <v>100729.4</v>
      </c>
      <c r="H323" s="10">
        <f t="shared" si="342"/>
        <v>100729.4</v>
      </c>
      <c r="I323" s="10">
        <f t="shared" si="342"/>
        <v>0</v>
      </c>
      <c r="J323" s="10">
        <f t="shared" si="342"/>
        <v>0</v>
      </c>
      <c r="K323" s="10">
        <f t="shared" si="342"/>
        <v>0</v>
      </c>
      <c r="L323" s="10">
        <f t="shared" si="281"/>
        <v>97879.599999999991</v>
      </c>
      <c r="M323" s="10">
        <f t="shared" si="282"/>
        <v>100729.4</v>
      </c>
      <c r="N323" s="10">
        <f t="shared" si="283"/>
        <v>100729.4</v>
      </c>
      <c r="O323" s="10">
        <f>O324+O326</f>
        <v>14149.4</v>
      </c>
      <c r="P323" s="10">
        <f>P324+P326</f>
        <v>17291.900000000001</v>
      </c>
      <c r="Q323" s="10">
        <f>Q324+Q326</f>
        <v>17291.900000000001</v>
      </c>
      <c r="R323" s="10">
        <f t="shared" si="317"/>
        <v>112028.99999999999</v>
      </c>
      <c r="S323" s="10">
        <f>S324+S326</f>
        <v>0</v>
      </c>
      <c r="T323" s="69">
        <f t="shared" si="284"/>
        <v>112028.99999999999</v>
      </c>
      <c r="U323" s="10">
        <f t="shared" si="318"/>
        <v>118021.29999999999</v>
      </c>
      <c r="V323" s="10">
        <f>V324+V326</f>
        <v>0</v>
      </c>
      <c r="W323" s="69">
        <f t="shared" si="285"/>
        <v>118021.29999999999</v>
      </c>
      <c r="X323" s="10">
        <f t="shared" si="319"/>
        <v>118021.29999999999</v>
      </c>
      <c r="Y323" s="10">
        <f>Y324+Y326</f>
        <v>0</v>
      </c>
      <c r="Z323" s="69">
        <f t="shared" si="286"/>
        <v>118021.29999999999</v>
      </c>
      <c r="AA323" s="10">
        <f>AA324+AA326</f>
        <v>0</v>
      </c>
      <c r="AB323" s="20"/>
      <c r="AC323" s="20"/>
    </row>
    <row r="324" spans="1:34" ht="93.6" x14ac:dyDescent="0.3">
      <c r="A324" s="59" t="s">
        <v>249</v>
      </c>
      <c r="B324" s="60" t="s">
        <v>139</v>
      </c>
      <c r="C324" s="59"/>
      <c r="D324" s="59"/>
      <c r="E324" s="61" t="s">
        <v>140</v>
      </c>
      <c r="F324" s="10">
        <f t="shared" ref="F324:K324" si="343">F325</f>
        <v>92713.7</v>
      </c>
      <c r="G324" s="10">
        <f t="shared" si="343"/>
        <v>95563.5</v>
      </c>
      <c r="H324" s="10">
        <f t="shared" si="343"/>
        <v>95563.5</v>
      </c>
      <c r="I324" s="10">
        <f t="shared" si="343"/>
        <v>0</v>
      </c>
      <c r="J324" s="10">
        <f t="shared" si="343"/>
        <v>0</v>
      </c>
      <c r="K324" s="10">
        <f t="shared" si="343"/>
        <v>0</v>
      </c>
      <c r="L324" s="10">
        <f t="shared" si="281"/>
        <v>92713.7</v>
      </c>
      <c r="M324" s="10">
        <f t="shared" si="282"/>
        <v>95563.5</v>
      </c>
      <c r="N324" s="10">
        <f t="shared" si="283"/>
        <v>95563.5</v>
      </c>
      <c r="O324" s="10">
        <f>O325</f>
        <v>14149.4</v>
      </c>
      <c r="P324" s="10">
        <f>P325</f>
        <v>17291.900000000001</v>
      </c>
      <c r="Q324" s="10">
        <f>Q325</f>
        <v>17291.900000000001</v>
      </c>
      <c r="R324" s="10">
        <f t="shared" si="317"/>
        <v>106863.09999999999</v>
      </c>
      <c r="S324" s="10">
        <f>S325</f>
        <v>0</v>
      </c>
      <c r="T324" s="69">
        <f t="shared" si="284"/>
        <v>106863.09999999999</v>
      </c>
      <c r="U324" s="10">
        <f t="shared" si="318"/>
        <v>112855.4</v>
      </c>
      <c r="V324" s="10">
        <f>V325</f>
        <v>0</v>
      </c>
      <c r="W324" s="69">
        <f t="shared" si="285"/>
        <v>112855.4</v>
      </c>
      <c r="X324" s="10">
        <f t="shared" si="319"/>
        <v>112855.4</v>
      </c>
      <c r="Y324" s="10">
        <f>Y325</f>
        <v>0</v>
      </c>
      <c r="Z324" s="69">
        <f t="shared" si="286"/>
        <v>112855.4</v>
      </c>
      <c r="AA324" s="10">
        <f>AA325</f>
        <v>0</v>
      </c>
      <c r="AB324" s="20"/>
      <c r="AC324" s="20"/>
    </row>
    <row r="325" spans="1:34" x14ac:dyDescent="0.3">
      <c r="A325" s="59" t="s">
        <v>249</v>
      </c>
      <c r="B325" s="60">
        <v>100</v>
      </c>
      <c r="C325" s="59" t="s">
        <v>28</v>
      </c>
      <c r="D325" s="59" t="s">
        <v>29</v>
      </c>
      <c r="E325" s="61" t="s">
        <v>30</v>
      </c>
      <c r="F325" s="10">
        <v>92713.7</v>
      </c>
      <c r="G325" s="10">
        <v>95563.5</v>
      </c>
      <c r="H325" s="10">
        <v>95563.5</v>
      </c>
      <c r="I325" s="10"/>
      <c r="J325" s="10"/>
      <c r="K325" s="10"/>
      <c r="L325" s="10">
        <f t="shared" si="281"/>
        <v>92713.7</v>
      </c>
      <c r="M325" s="10">
        <f t="shared" si="282"/>
        <v>95563.5</v>
      </c>
      <c r="N325" s="10">
        <f t="shared" si="283"/>
        <v>95563.5</v>
      </c>
      <c r="O325" s="10">
        <v>14149.4</v>
      </c>
      <c r="P325" s="10">
        <v>17291.900000000001</v>
      </c>
      <c r="Q325" s="10">
        <v>17291.900000000001</v>
      </c>
      <c r="R325" s="10">
        <f t="shared" si="317"/>
        <v>106863.09999999999</v>
      </c>
      <c r="S325" s="10"/>
      <c r="T325" s="69">
        <f t="shared" si="284"/>
        <v>106863.09999999999</v>
      </c>
      <c r="U325" s="10">
        <f t="shared" si="318"/>
        <v>112855.4</v>
      </c>
      <c r="V325" s="10"/>
      <c r="W325" s="69">
        <f t="shared" si="285"/>
        <v>112855.4</v>
      </c>
      <c r="X325" s="10">
        <f t="shared" si="319"/>
        <v>112855.4</v>
      </c>
      <c r="Y325" s="10"/>
      <c r="Z325" s="69">
        <f t="shared" si="286"/>
        <v>112855.4</v>
      </c>
      <c r="AA325" s="10"/>
      <c r="AB325" s="20"/>
      <c r="AC325" s="20"/>
    </row>
    <row r="326" spans="1:34" ht="31.2" x14ac:dyDescent="0.3">
      <c r="A326" s="59" t="s">
        <v>249</v>
      </c>
      <c r="B326" s="60" t="s">
        <v>57</v>
      </c>
      <c r="C326" s="59"/>
      <c r="D326" s="59"/>
      <c r="E326" s="61" t="s">
        <v>58</v>
      </c>
      <c r="F326" s="10">
        <f t="shared" ref="F326:K326" si="344">F327</f>
        <v>5165.8999999999996</v>
      </c>
      <c r="G326" s="10">
        <f t="shared" si="344"/>
        <v>5165.8999999999996</v>
      </c>
      <c r="H326" s="10">
        <f t="shared" si="344"/>
        <v>5165.8999999999996</v>
      </c>
      <c r="I326" s="10">
        <f t="shared" si="344"/>
        <v>0</v>
      </c>
      <c r="J326" s="10">
        <f t="shared" si="344"/>
        <v>0</v>
      </c>
      <c r="K326" s="10">
        <f t="shared" si="344"/>
        <v>0</v>
      </c>
      <c r="L326" s="10">
        <f t="shared" si="281"/>
        <v>5165.8999999999996</v>
      </c>
      <c r="M326" s="10">
        <f t="shared" si="282"/>
        <v>5165.8999999999996</v>
      </c>
      <c r="N326" s="10">
        <f t="shared" si="283"/>
        <v>5165.8999999999996</v>
      </c>
      <c r="O326" s="10">
        <f>O327</f>
        <v>0</v>
      </c>
      <c r="P326" s="10">
        <f>P327</f>
        <v>0</v>
      </c>
      <c r="Q326" s="10">
        <f>Q327</f>
        <v>0</v>
      </c>
      <c r="R326" s="10">
        <f t="shared" si="317"/>
        <v>5165.8999999999996</v>
      </c>
      <c r="S326" s="10">
        <f>S327</f>
        <v>0</v>
      </c>
      <c r="T326" s="69">
        <f t="shared" si="284"/>
        <v>5165.8999999999996</v>
      </c>
      <c r="U326" s="10">
        <f t="shared" si="318"/>
        <v>5165.8999999999996</v>
      </c>
      <c r="V326" s="10">
        <f>V327</f>
        <v>0</v>
      </c>
      <c r="W326" s="69">
        <f t="shared" si="285"/>
        <v>5165.8999999999996</v>
      </c>
      <c r="X326" s="10">
        <f t="shared" si="319"/>
        <v>5165.8999999999996</v>
      </c>
      <c r="Y326" s="10">
        <f>Y327</f>
        <v>0</v>
      </c>
      <c r="Z326" s="69">
        <f t="shared" si="286"/>
        <v>5165.8999999999996</v>
      </c>
      <c r="AA326" s="10">
        <f>AA327</f>
        <v>0</v>
      </c>
      <c r="AB326" s="20"/>
      <c r="AC326" s="20"/>
    </row>
    <row r="327" spans="1:34" x14ac:dyDescent="0.3">
      <c r="A327" s="59" t="s">
        <v>249</v>
      </c>
      <c r="B327" s="60">
        <v>200</v>
      </c>
      <c r="C327" s="59" t="s">
        <v>28</v>
      </c>
      <c r="D327" s="59" t="s">
        <v>29</v>
      </c>
      <c r="E327" s="61" t="s">
        <v>30</v>
      </c>
      <c r="F327" s="10">
        <v>5165.8999999999996</v>
      </c>
      <c r="G327" s="10">
        <v>5165.8999999999996</v>
      </c>
      <c r="H327" s="10">
        <v>5165.8999999999996</v>
      </c>
      <c r="I327" s="10"/>
      <c r="J327" s="10"/>
      <c r="K327" s="10"/>
      <c r="L327" s="10">
        <f t="shared" si="281"/>
        <v>5165.8999999999996</v>
      </c>
      <c r="M327" s="10">
        <f t="shared" si="282"/>
        <v>5165.8999999999996</v>
      </c>
      <c r="N327" s="10">
        <f t="shared" si="283"/>
        <v>5165.8999999999996</v>
      </c>
      <c r="O327" s="10"/>
      <c r="P327" s="10"/>
      <c r="Q327" s="10"/>
      <c r="R327" s="10">
        <f t="shared" si="317"/>
        <v>5165.8999999999996</v>
      </c>
      <c r="S327" s="10"/>
      <c r="T327" s="69">
        <f t="shared" si="284"/>
        <v>5165.8999999999996</v>
      </c>
      <c r="U327" s="10">
        <f t="shared" si="318"/>
        <v>5165.8999999999996</v>
      </c>
      <c r="V327" s="10"/>
      <c r="W327" s="69">
        <f t="shared" si="285"/>
        <v>5165.8999999999996</v>
      </c>
      <c r="X327" s="10">
        <f t="shared" si="319"/>
        <v>5165.8999999999996</v>
      </c>
      <c r="Y327" s="10"/>
      <c r="Z327" s="69">
        <f t="shared" si="286"/>
        <v>5165.8999999999996</v>
      </c>
      <c r="AA327" s="10"/>
      <c r="AB327" s="20"/>
      <c r="AC327" s="20"/>
    </row>
    <row r="328" spans="1:34" ht="46.8" x14ac:dyDescent="0.3">
      <c r="A328" s="59" t="s">
        <v>250</v>
      </c>
      <c r="B328" s="60"/>
      <c r="C328" s="59"/>
      <c r="D328" s="59"/>
      <c r="E328" s="61" t="s">
        <v>138</v>
      </c>
      <c r="F328" s="10">
        <f t="shared" ref="F328:K328" si="345">F329+F331+F333</f>
        <v>56382.3</v>
      </c>
      <c r="G328" s="10">
        <f t="shared" si="345"/>
        <v>56714.6</v>
      </c>
      <c r="H328" s="10">
        <f t="shared" si="345"/>
        <v>56714.6</v>
      </c>
      <c r="I328" s="10">
        <f t="shared" si="345"/>
        <v>0</v>
      </c>
      <c r="J328" s="10">
        <f t="shared" si="345"/>
        <v>0</v>
      </c>
      <c r="K328" s="10">
        <f t="shared" si="345"/>
        <v>0</v>
      </c>
      <c r="L328" s="10">
        <f t="shared" si="281"/>
        <v>56382.3</v>
      </c>
      <c r="M328" s="10">
        <f t="shared" si="282"/>
        <v>56714.6</v>
      </c>
      <c r="N328" s="10">
        <f t="shared" si="283"/>
        <v>56714.6</v>
      </c>
      <c r="O328" s="10">
        <f>O329+O331+O333</f>
        <v>9181.0289300000004</v>
      </c>
      <c r="P328" s="10">
        <f>P329+P331+P333</f>
        <v>7150.3</v>
      </c>
      <c r="Q328" s="10">
        <f>Q329+Q331+Q333</f>
        <v>7150.3</v>
      </c>
      <c r="R328" s="10">
        <f t="shared" si="317"/>
        <v>65563.328930000003</v>
      </c>
      <c r="S328" s="10">
        <f>S329+S331+S333</f>
        <v>0</v>
      </c>
      <c r="T328" s="69">
        <f t="shared" si="284"/>
        <v>65563.328930000003</v>
      </c>
      <c r="U328" s="10">
        <f t="shared" si="318"/>
        <v>63864.9</v>
      </c>
      <c r="V328" s="10">
        <f>V329+V331+V333</f>
        <v>0</v>
      </c>
      <c r="W328" s="69">
        <f t="shared" si="285"/>
        <v>63864.9</v>
      </c>
      <c r="X328" s="10">
        <f t="shared" si="319"/>
        <v>63864.9</v>
      </c>
      <c r="Y328" s="10">
        <f>Y329+Y331+Y333</f>
        <v>0</v>
      </c>
      <c r="Z328" s="69">
        <f t="shared" si="286"/>
        <v>63864.9</v>
      </c>
      <c r="AA328" s="10">
        <f>AA329+AA331+AA333</f>
        <v>0</v>
      </c>
      <c r="AB328" s="20"/>
      <c r="AC328" s="20"/>
    </row>
    <row r="329" spans="1:34" ht="93.6" x14ac:dyDescent="0.3">
      <c r="A329" s="59" t="s">
        <v>250</v>
      </c>
      <c r="B329" s="60" t="s">
        <v>139</v>
      </c>
      <c r="C329" s="59"/>
      <c r="D329" s="59"/>
      <c r="E329" s="61" t="s">
        <v>140</v>
      </c>
      <c r="F329" s="10">
        <f t="shared" ref="F329:K329" si="346">F330</f>
        <v>48071</v>
      </c>
      <c r="G329" s="10">
        <f t="shared" si="346"/>
        <v>49549.1</v>
      </c>
      <c r="H329" s="10">
        <f t="shared" si="346"/>
        <v>49549.1</v>
      </c>
      <c r="I329" s="10">
        <f t="shared" si="346"/>
        <v>0</v>
      </c>
      <c r="J329" s="10">
        <f t="shared" si="346"/>
        <v>0</v>
      </c>
      <c r="K329" s="10">
        <f t="shared" si="346"/>
        <v>0</v>
      </c>
      <c r="L329" s="10">
        <f t="shared" si="281"/>
        <v>48071</v>
      </c>
      <c r="M329" s="10">
        <f t="shared" si="282"/>
        <v>49549.1</v>
      </c>
      <c r="N329" s="10">
        <f t="shared" si="283"/>
        <v>49549.1</v>
      </c>
      <c r="O329" s="10">
        <f>O330</f>
        <v>5971.8</v>
      </c>
      <c r="P329" s="10">
        <f>P330</f>
        <v>7150.3</v>
      </c>
      <c r="Q329" s="10">
        <f>Q330</f>
        <v>7150.3</v>
      </c>
      <c r="R329" s="10">
        <f t="shared" si="317"/>
        <v>54042.8</v>
      </c>
      <c r="S329" s="10">
        <f>S330</f>
        <v>0</v>
      </c>
      <c r="T329" s="69">
        <f t="shared" si="284"/>
        <v>54042.8</v>
      </c>
      <c r="U329" s="10">
        <f t="shared" si="318"/>
        <v>56699.4</v>
      </c>
      <c r="V329" s="10">
        <f>V330</f>
        <v>0</v>
      </c>
      <c r="W329" s="69">
        <f t="shared" si="285"/>
        <v>56699.4</v>
      </c>
      <c r="X329" s="10">
        <f t="shared" si="319"/>
        <v>56699.4</v>
      </c>
      <c r="Y329" s="10">
        <f>Y330</f>
        <v>0</v>
      </c>
      <c r="Z329" s="69">
        <f t="shared" si="286"/>
        <v>56699.4</v>
      </c>
      <c r="AA329" s="10">
        <f>AA330</f>
        <v>0</v>
      </c>
      <c r="AB329" s="20"/>
      <c r="AC329" s="20"/>
    </row>
    <row r="330" spans="1:34" x14ac:dyDescent="0.3">
      <c r="A330" s="59" t="s">
        <v>250</v>
      </c>
      <c r="B330" s="60">
        <v>100</v>
      </c>
      <c r="C330" s="59" t="s">
        <v>28</v>
      </c>
      <c r="D330" s="59" t="s">
        <v>29</v>
      </c>
      <c r="E330" s="61" t="s">
        <v>30</v>
      </c>
      <c r="F330" s="10">
        <v>48071</v>
      </c>
      <c r="G330" s="10">
        <v>49549.1</v>
      </c>
      <c r="H330" s="10">
        <v>49549.1</v>
      </c>
      <c r="I330" s="10"/>
      <c r="J330" s="10"/>
      <c r="K330" s="10"/>
      <c r="L330" s="10">
        <f t="shared" si="281"/>
        <v>48071</v>
      </c>
      <c r="M330" s="10">
        <f t="shared" si="282"/>
        <v>49549.1</v>
      </c>
      <c r="N330" s="10">
        <f t="shared" si="283"/>
        <v>49549.1</v>
      </c>
      <c r="O330" s="10">
        <v>5971.8</v>
      </c>
      <c r="P330" s="10">
        <v>7150.3</v>
      </c>
      <c r="Q330" s="10">
        <v>7150.3</v>
      </c>
      <c r="R330" s="10">
        <f t="shared" si="317"/>
        <v>54042.8</v>
      </c>
      <c r="S330" s="10"/>
      <c r="T330" s="69">
        <f t="shared" si="284"/>
        <v>54042.8</v>
      </c>
      <c r="U330" s="10">
        <f t="shared" si="318"/>
        <v>56699.4</v>
      </c>
      <c r="V330" s="10"/>
      <c r="W330" s="69">
        <f t="shared" si="285"/>
        <v>56699.4</v>
      </c>
      <c r="X330" s="10">
        <f t="shared" si="319"/>
        <v>56699.4</v>
      </c>
      <c r="Y330" s="10"/>
      <c r="Z330" s="69">
        <f t="shared" si="286"/>
        <v>56699.4</v>
      </c>
      <c r="AA330" s="10"/>
      <c r="AB330" s="20"/>
      <c r="AC330" s="20"/>
    </row>
    <row r="331" spans="1:34" ht="31.2" x14ac:dyDescent="0.3">
      <c r="A331" s="59" t="s">
        <v>250</v>
      </c>
      <c r="B331" s="60" t="s">
        <v>57</v>
      </c>
      <c r="C331" s="59"/>
      <c r="D331" s="59"/>
      <c r="E331" s="61" t="s">
        <v>58</v>
      </c>
      <c r="F331" s="10">
        <f t="shared" ref="F331:K331" si="347">F332</f>
        <v>8104.4</v>
      </c>
      <c r="G331" s="10">
        <f t="shared" si="347"/>
        <v>6958.5999999999995</v>
      </c>
      <c r="H331" s="10">
        <f t="shared" si="347"/>
        <v>6958.5999999999995</v>
      </c>
      <c r="I331" s="10">
        <f t="shared" si="347"/>
        <v>0</v>
      </c>
      <c r="J331" s="10">
        <f t="shared" si="347"/>
        <v>0</v>
      </c>
      <c r="K331" s="10">
        <f t="shared" si="347"/>
        <v>0</v>
      </c>
      <c r="L331" s="10">
        <f t="shared" si="281"/>
        <v>8104.4</v>
      </c>
      <c r="M331" s="10">
        <f t="shared" si="282"/>
        <v>6958.5999999999995</v>
      </c>
      <c r="N331" s="10">
        <f t="shared" si="283"/>
        <v>6958.5999999999995</v>
      </c>
      <c r="O331" s="10">
        <f>O332</f>
        <v>3209.2289300000002</v>
      </c>
      <c r="P331" s="10">
        <f>P332</f>
        <v>0</v>
      </c>
      <c r="Q331" s="10">
        <f>Q332</f>
        <v>0</v>
      </c>
      <c r="R331" s="10">
        <f t="shared" si="317"/>
        <v>11313.628929999999</v>
      </c>
      <c r="S331" s="10">
        <f>S332</f>
        <v>0</v>
      </c>
      <c r="T331" s="69">
        <f t="shared" si="284"/>
        <v>11313.628929999999</v>
      </c>
      <c r="U331" s="10">
        <f t="shared" si="318"/>
        <v>6958.5999999999995</v>
      </c>
      <c r="V331" s="10">
        <f>V332</f>
        <v>0</v>
      </c>
      <c r="W331" s="69">
        <f t="shared" si="285"/>
        <v>6958.5999999999995</v>
      </c>
      <c r="X331" s="10">
        <f t="shared" si="319"/>
        <v>6958.5999999999995</v>
      </c>
      <c r="Y331" s="10">
        <f>Y332</f>
        <v>0</v>
      </c>
      <c r="Z331" s="69">
        <f t="shared" si="286"/>
        <v>6958.5999999999995</v>
      </c>
      <c r="AA331" s="10">
        <f>AA332</f>
        <v>0</v>
      </c>
      <c r="AB331" s="20"/>
      <c r="AC331" s="20"/>
    </row>
    <row r="332" spans="1:34" x14ac:dyDescent="0.3">
      <c r="A332" s="59" t="s">
        <v>250</v>
      </c>
      <c r="B332" s="60">
        <v>200</v>
      </c>
      <c r="C332" s="59" t="s">
        <v>28</v>
      </c>
      <c r="D332" s="59" t="s">
        <v>29</v>
      </c>
      <c r="E332" s="61" t="s">
        <v>30</v>
      </c>
      <c r="F332" s="10">
        <v>8104.4</v>
      </c>
      <c r="G332" s="10">
        <v>6958.5999999999995</v>
      </c>
      <c r="H332" s="10">
        <v>6958.5999999999995</v>
      </c>
      <c r="I332" s="10"/>
      <c r="J332" s="10"/>
      <c r="K332" s="10"/>
      <c r="L332" s="10">
        <f t="shared" si="281"/>
        <v>8104.4</v>
      </c>
      <c r="M332" s="10">
        <f t="shared" si="282"/>
        <v>6958.5999999999995</v>
      </c>
      <c r="N332" s="10">
        <f t="shared" si="283"/>
        <v>6958.5999999999995</v>
      </c>
      <c r="O332" s="10">
        <f>44.32893+3164.9</f>
        <v>3209.2289300000002</v>
      </c>
      <c r="P332" s="10"/>
      <c r="Q332" s="10"/>
      <c r="R332" s="10">
        <f t="shared" si="317"/>
        <v>11313.628929999999</v>
      </c>
      <c r="S332" s="10"/>
      <c r="T332" s="69">
        <f t="shared" si="284"/>
        <v>11313.628929999999</v>
      </c>
      <c r="U332" s="10">
        <f t="shared" si="318"/>
        <v>6958.5999999999995</v>
      </c>
      <c r="V332" s="10"/>
      <c r="W332" s="69">
        <f t="shared" si="285"/>
        <v>6958.5999999999995</v>
      </c>
      <c r="X332" s="10">
        <f t="shared" si="319"/>
        <v>6958.5999999999995</v>
      </c>
      <c r="Y332" s="10"/>
      <c r="Z332" s="69">
        <f t="shared" si="286"/>
        <v>6958.5999999999995</v>
      </c>
      <c r="AA332" s="10"/>
      <c r="AB332" s="20"/>
      <c r="AC332" s="20"/>
    </row>
    <row r="333" spans="1:34" x14ac:dyDescent="0.3">
      <c r="A333" s="59" t="s">
        <v>250</v>
      </c>
      <c r="B333" s="60" t="s">
        <v>43</v>
      </c>
      <c r="C333" s="59"/>
      <c r="D333" s="59"/>
      <c r="E333" s="61" t="s">
        <v>44</v>
      </c>
      <c r="F333" s="10">
        <f t="shared" ref="F333:K333" si="348">F334</f>
        <v>206.9</v>
      </c>
      <c r="G333" s="10">
        <f t="shared" si="348"/>
        <v>206.9</v>
      </c>
      <c r="H333" s="10">
        <f t="shared" si="348"/>
        <v>206.9</v>
      </c>
      <c r="I333" s="10">
        <f t="shared" si="348"/>
        <v>0</v>
      </c>
      <c r="J333" s="10">
        <f t="shared" si="348"/>
        <v>0</v>
      </c>
      <c r="K333" s="10">
        <f t="shared" si="348"/>
        <v>0</v>
      </c>
      <c r="L333" s="10">
        <f t="shared" si="281"/>
        <v>206.9</v>
      </c>
      <c r="M333" s="10">
        <f t="shared" si="282"/>
        <v>206.9</v>
      </c>
      <c r="N333" s="10">
        <f t="shared" si="283"/>
        <v>206.9</v>
      </c>
      <c r="O333" s="10">
        <f>O334</f>
        <v>0</v>
      </c>
      <c r="P333" s="10">
        <f>P334</f>
        <v>0</v>
      </c>
      <c r="Q333" s="10">
        <f>Q334</f>
        <v>0</v>
      </c>
      <c r="R333" s="10">
        <f t="shared" si="317"/>
        <v>206.9</v>
      </c>
      <c r="S333" s="10">
        <f>S334</f>
        <v>0</v>
      </c>
      <c r="T333" s="69">
        <f t="shared" si="284"/>
        <v>206.9</v>
      </c>
      <c r="U333" s="10">
        <f t="shared" si="318"/>
        <v>206.9</v>
      </c>
      <c r="V333" s="10">
        <f>V334</f>
        <v>0</v>
      </c>
      <c r="W333" s="69">
        <f t="shared" si="285"/>
        <v>206.9</v>
      </c>
      <c r="X333" s="10">
        <f t="shared" si="319"/>
        <v>206.9</v>
      </c>
      <c r="Y333" s="10">
        <f>Y334</f>
        <v>0</v>
      </c>
      <c r="Z333" s="69">
        <f t="shared" si="286"/>
        <v>206.9</v>
      </c>
      <c r="AA333" s="10">
        <f>AA334</f>
        <v>0</v>
      </c>
      <c r="AB333" s="20"/>
      <c r="AC333" s="20"/>
    </row>
    <row r="334" spans="1:34" x14ac:dyDescent="0.3">
      <c r="A334" s="59" t="s">
        <v>250</v>
      </c>
      <c r="B334" s="60">
        <v>800</v>
      </c>
      <c r="C334" s="59" t="s">
        <v>28</v>
      </c>
      <c r="D334" s="59" t="s">
        <v>29</v>
      </c>
      <c r="E334" s="61" t="s">
        <v>30</v>
      </c>
      <c r="F334" s="10">
        <v>206.9</v>
      </c>
      <c r="G334" s="10">
        <v>206.9</v>
      </c>
      <c r="H334" s="10">
        <v>206.9</v>
      </c>
      <c r="I334" s="10"/>
      <c r="J334" s="10"/>
      <c r="K334" s="10"/>
      <c r="L334" s="10">
        <f t="shared" si="281"/>
        <v>206.9</v>
      </c>
      <c r="M334" s="10">
        <f t="shared" si="282"/>
        <v>206.9</v>
      </c>
      <c r="N334" s="10">
        <f t="shared" si="283"/>
        <v>206.9</v>
      </c>
      <c r="O334" s="10"/>
      <c r="P334" s="10"/>
      <c r="Q334" s="10"/>
      <c r="R334" s="10">
        <f t="shared" si="317"/>
        <v>206.9</v>
      </c>
      <c r="S334" s="10"/>
      <c r="T334" s="69">
        <f t="shared" si="284"/>
        <v>206.9</v>
      </c>
      <c r="U334" s="10">
        <f t="shared" si="318"/>
        <v>206.9</v>
      </c>
      <c r="V334" s="10"/>
      <c r="W334" s="69">
        <f t="shared" si="285"/>
        <v>206.9</v>
      </c>
      <c r="X334" s="10">
        <f t="shared" si="319"/>
        <v>206.9</v>
      </c>
      <c r="Y334" s="10"/>
      <c r="Z334" s="69">
        <f t="shared" si="286"/>
        <v>206.9</v>
      </c>
      <c r="AA334" s="10"/>
      <c r="AB334" s="20"/>
      <c r="AC334" s="20"/>
    </row>
    <row r="335" spans="1:34" s="73" customFormat="1" ht="46.8" x14ac:dyDescent="0.3">
      <c r="A335" s="53" t="s">
        <v>251</v>
      </c>
      <c r="B335" s="54"/>
      <c r="C335" s="53"/>
      <c r="D335" s="53"/>
      <c r="E335" s="55" t="s">
        <v>252</v>
      </c>
      <c r="F335" s="14">
        <f>F344+F358</f>
        <v>1999649.5</v>
      </c>
      <c r="G335" s="14">
        <f>G344+G358</f>
        <v>1976877.1</v>
      </c>
      <c r="H335" s="14">
        <f>H344+H358</f>
        <v>1542507.8</v>
      </c>
      <c r="I335" s="14">
        <f>I344+I358+I336</f>
        <v>90855.9</v>
      </c>
      <c r="J335" s="14">
        <f>J344+J358+J336</f>
        <v>45732.5</v>
      </c>
      <c r="K335" s="14">
        <f>K344+K358+K336</f>
        <v>45732.5</v>
      </c>
      <c r="L335" s="14">
        <f t="shared" si="281"/>
        <v>2090505.4</v>
      </c>
      <c r="M335" s="14">
        <f t="shared" si="282"/>
        <v>2022609.6</v>
      </c>
      <c r="N335" s="14">
        <f t="shared" si="283"/>
        <v>1588240.3</v>
      </c>
      <c r="O335" s="14">
        <f>O344+O358+O336</f>
        <v>-154735.66044999997</v>
      </c>
      <c r="P335" s="14">
        <f>P344+P358+P336</f>
        <v>-276997.78200000001</v>
      </c>
      <c r="Q335" s="14">
        <f>Q344+Q358+Q336</f>
        <v>36172.017999999996</v>
      </c>
      <c r="R335" s="14">
        <f t="shared" si="317"/>
        <v>1935769.7395500001</v>
      </c>
      <c r="S335" s="14">
        <f>S344+S358+S336</f>
        <v>0</v>
      </c>
      <c r="T335" s="67">
        <f t="shared" si="284"/>
        <v>1935769.7395500001</v>
      </c>
      <c r="U335" s="14">
        <f t="shared" si="318"/>
        <v>1745611.818</v>
      </c>
      <c r="V335" s="14">
        <f>V344+V358+V336</f>
        <v>0</v>
      </c>
      <c r="W335" s="67">
        <f t="shared" si="285"/>
        <v>1745611.818</v>
      </c>
      <c r="X335" s="14">
        <f t="shared" si="319"/>
        <v>1624412.318</v>
      </c>
      <c r="Y335" s="14">
        <f>Y344+Y358+Y336</f>
        <v>0</v>
      </c>
      <c r="Z335" s="67">
        <f t="shared" si="286"/>
        <v>1624412.318</v>
      </c>
      <c r="AA335" s="14">
        <f>AA344+AA358+AA336</f>
        <v>0</v>
      </c>
      <c r="AB335" s="15"/>
      <c r="AC335" s="15"/>
      <c r="AD335" s="11"/>
      <c r="AE335" s="11"/>
      <c r="AF335" s="11"/>
      <c r="AG335" s="11"/>
      <c r="AH335" s="11"/>
    </row>
    <row r="336" spans="1:34" s="75" customFormat="1" ht="31.2" x14ac:dyDescent="0.35">
      <c r="A336" s="56" t="s">
        <v>253</v>
      </c>
      <c r="B336" s="63"/>
      <c r="C336" s="64"/>
      <c r="D336" s="64"/>
      <c r="E336" s="65" t="s">
        <v>254</v>
      </c>
      <c r="F336" s="23"/>
      <c r="G336" s="23"/>
      <c r="H336" s="23"/>
      <c r="I336" s="17">
        <f>I337</f>
        <v>72409.5</v>
      </c>
      <c r="J336" s="17">
        <f>J337</f>
        <v>0</v>
      </c>
      <c r="K336" s="17">
        <f>K337</f>
        <v>0</v>
      </c>
      <c r="L336" s="17">
        <f t="shared" ref="L336:L399" si="349">F336+I336</f>
        <v>72409.5</v>
      </c>
      <c r="M336" s="17">
        <f t="shared" ref="M336:M399" si="350">G336+J336</f>
        <v>0</v>
      </c>
      <c r="N336" s="17">
        <f t="shared" ref="N336:N399" si="351">H336+K336</f>
        <v>0</v>
      </c>
      <c r="O336" s="17">
        <f>O337</f>
        <v>-17617.550000000003</v>
      </c>
      <c r="P336" s="17">
        <f>P337</f>
        <v>0</v>
      </c>
      <c r="Q336" s="17">
        <f>Q337</f>
        <v>0</v>
      </c>
      <c r="R336" s="17">
        <f t="shared" si="317"/>
        <v>54791.95</v>
      </c>
      <c r="S336" s="17">
        <f>S337</f>
        <v>0</v>
      </c>
      <c r="T336" s="68">
        <f t="shared" si="284"/>
        <v>54791.95</v>
      </c>
      <c r="U336" s="17">
        <f t="shared" si="318"/>
        <v>0</v>
      </c>
      <c r="V336" s="17">
        <f>V337</f>
        <v>0</v>
      </c>
      <c r="W336" s="68">
        <f t="shared" si="285"/>
        <v>0</v>
      </c>
      <c r="X336" s="17">
        <f t="shared" si="319"/>
        <v>0</v>
      </c>
      <c r="Y336" s="17">
        <f>Y337</f>
        <v>0</v>
      </c>
      <c r="Z336" s="68">
        <f t="shared" si="286"/>
        <v>0</v>
      </c>
      <c r="AA336" s="17">
        <f>AA337</f>
        <v>0</v>
      </c>
      <c r="AB336" s="18"/>
      <c r="AC336" s="24"/>
      <c r="AD336" s="22"/>
      <c r="AE336" s="22"/>
      <c r="AF336" s="22"/>
      <c r="AG336" s="22"/>
      <c r="AH336" s="22"/>
    </row>
    <row r="337" spans="1:34" s="73" customFormat="1" ht="46.8" x14ac:dyDescent="0.3">
      <c r="A337" s="59" t="s">
        <v>255</v>
      </c>
      <c r="B337" s="54"/>
      <c r="C337" s="53"/>
      <c r="D337" s="53"/>
      <c r="E337" s="62" t="s">
        <v>256</v>
      </c>
      <c r="F337" s="14"/>
      <c r="G337" s="14"/>
      <c r="H337" s="14"/>
      <c r="I337" s="10">
        <f>I338+I341</f>
        <v>72409.5</v>
      </c>
      <c r="J337" s="10">
        <f>J338+J341</f>
        <v>0</v>
      </c>
      <c r="K337" s="10">
        <f>K338+K341</f>
        <v>0</v>
      </c>
      <c r="L337" s="10">
        <f t="shared" si="349"/>
        <v>72409.5</v>
      </c>
      <c r="M337" s="10">
        <f t="shared" si="350"/>
        <v>0</v>
      </c>
      <c r="N337" s="10">
        <f t="shared" si="351"/>
        <v>0</v>
      </c>
      <c r="O337" s="10">
        <f>O338+O341</f>
        <v>-17617.550000000003</v>
      </c>
      <c r="P337" s="10">
        <f>P338+P341</f>
        <v>0</v>
      </c>
      <c r="Q337" s="10">
        <f>Q338+Q341</f>
        <v>0</v>
      </c>
      <c r="R337" s="10">
        <f t="shared" si="317"/>
        <v>54791.95</v>
      </c>
      <c r="S337" s="10">
        <f>S338+S341</f>
        <v>0</v>
      </c>
      <c r="T337" s="69">
        <f t="shared" ref="T337" si="352">R337+S337</f>
        <v>54791.95</v>
      </c>
      <c r="U337" s="10">
        <f t="shared" si="318"/>
        <v>0</v>
      </c>
      <c r="V337" s="10">
        <f>V338+V341</f>
        <v>0</v>
      </c>
      <c r="W337" s="69">
        <f t="shared" ref="W337" si="353">U337+V337</f>
        <v>0</v>
      </c>
      <c r="X337" s="10">
        <f t="shared" si="319"/>
        <v>0</v>
      </c>
      <c r="Y337" s="10">
        <f>Y338+Y341</f>
        <v>0</v>
      </c>
      <c r="Z337" s="69">
        <f t="shared" ref="Z337" si="354">X337+Y337</f>
        <v>0</v>
      </c>
      <c r="AA337" s="10">
        <f>AA338+AA341</f>
        <v>0</v>
      </c>
      <c r="AB337" s="20"/>
      <c r="AC337" s="15"/>
      <c r="AD337" s="11"/>
      <c r="AE337" s="11"/>
      <c r="AF337" s="11"/>
      <c r="AG337" s="11"/>
      <c r="AH337" s="11"/>
    </row>
    <row r="338" spans="1:34" s="11" customFormat="1" ht="46.8" hidden="1" x14ac:dyDescent="0.3">
      <c r="A338" s="7" t="s">
        <v>257</v>
      </c>
      <c r="B338" s="13"/>
      <c r="C338" s="12"/>
      <c r="D338" s="12"/>
      <c r="E338" s="21" t="s">
        <v>258</v>
      </c>
      <c r="F338" s="14"/>
      <c r="G338" s="14"/>
      <c r="H338" s="14"/>
      <c r="I338" s="10">
        <f t="shared" ref="I338:I344" si="355">I339</f>
        <v>22000</v>
      </c>
      <c r="J338" s="10">
        <f t="shared" ref="J338:J344" si="356">J339</f>
        <v>0</v>
      </c>
      <c r="K338" s="10">
        <f t="shared" ref="K338:K344" si="357">K339</f>
        <v>0</v>
      </c>
      <c r="L338" s="10">
        <f t="shared" si="349"/>
        <v>22000</v>
      </c>
      <c r="M338" s="10">
        <f t="shared" si="350"/>
        <v>0</v>
      </c>
      <c r="N338" s="10">
        <f t="shared" si="351"/>
        <v>0</v>
      </c>
      <c r="O338" s="10">
        <f t="shared" ref="O338:O344" si="358">O339</f>
        <v>-22000</v>
      </c>
      <c r="P338" s="10">
        <f t="shared" ref="P338:P344" si="359">P339</f>
        <v>0</v>
      </c>
      <c r="Q338" s="10">
        <f t="shared" ref="Q338:Q344" si="360">Q339</f>
        <v>0</v>
      </c>
      <c r="R338" s="10">
        <f t="shared" si="317"/>
        <v>0</v>
      </c>
      <c r="S338" s="10">
        <f t="shared" ref="S338:S344" si="361">S339</f>
        <v>0</v>
      </c>
      <c r="T338" s="10"/>
      <c r="U338" s="10">
        <f t="shared" si="318"/>
        <v>0</v>
      </c>
      <c r="V338" s="10">
        <f t="shared" ref="V338:AA344" si="362">V339</f>
        <v>0</v>
      </c>
      <c r="W338" s="10"/>
      <c r="X338" s="10">
        <f t="shared" si="319"/>
        <v>0</v>
      </c>
      <c r="Y338" s="10">
        <f t="shared" si="362"/>
        <v>0</v>
      </c>
      <c r="Z338" s="10"/>
      <c r="AA338" s="10">
        <f t="shared" si="362"/>
        <v>0</v>
      </c>
      <c r="AB338" s="20">
        <v>0</v>
      </c>
      <c r="AC338" s="15"/>
    </row>
    <row r="339" spans="1:34" s="11" customFormat="1" ht="46.8" hidden="1" x14ac:dyDescent="0.3">
      <c r="A339" s="7" t="s">
        <v>257</v>
      </c>
      <c r="B339" s="8" t="s">
        <v>49</v>
      </c>
      <c r="C339" s="7"/>
      <c r="D339" s="7"/>
      <c r="E339" s="19" t="s">
        <v>50</v>
      </c>
      <c r="F339" s="14"/>
      <c r="G339" s="14"/>
      <c r="H339" s="14"/>
      <c r="I339" s="10">
        <f t="shared" si="355"/>
        <v>22000</v>
      </c>
      <c r="J339" s="10">
        <f t="shared" si="356"/>
        <v>0</v>
      </c>
      <c r="K339" s="10">
        <f t="shared" si="357"/>
        <v>0</v>
      </c>
      <c r="L339" s="10">
        <f t="shared" si="349"/>
        <v>22000</v>
      </c>
      <c r="M339" s="10">
        <f t="shared" si="350"/>
        <v>0</v>
      </c>
      <c r="N339" s="10">
        <f t="shared" si="351"/>
        <v>0</v>
      </c>
      <c r="O339" s="10">
        <f t="shared" si="358"/>
        <v>-22000</v>
      </c>
      <c r="P339" s="10">
        <f t="shared" si="359"/>
        <v>0</v>
      </c>
      <c r="Q339" s="10">
        <f t="shared" si="360"/>
        <v>0</v>
      </c>
      <c r="R339" s="10">
        <f t="shared" si="317"/>
        <v>0</v>
      </c>
      <c r="S339" s="10">
        <f t="shared" si="361"/>
        <v>0</v>
      </c>
      <c r="T339" s="10"/>
      <c r="U339" s="10">
        <f t="shared" si="318"/>
        <v>0</v>
      </c>
      <c r="V339" s="10">
        <f t="shared" si="362"/>
        <v>0</v>
      </c>
      <c r="W339" s="10"/>
      <c r="X339" s="10">
        <f t="shared" si="319"/>
        <v>0</v>
      </c>
      <c r="Y339" s="10">
        <f t="shared" si="362"/>
        <v>0</v>
      </c>
      <c r="Z339" s="10"/>
      <c r="AA339" s="10">
        <f t="shared" si="362"/>
        <v>0</v>
      </c>
      <c r="AB339" s="20">
        <v>0</v>
      </c>
      <c r="AC339" s="15"/>
    </row>
    <row r="340" spans="1:34" s="11" customFormat="1" hidden="1" x14ac:dyDescent="0.3">
      <c r="A340" s="7" t="s">
        <v>257</v>
      </c>
      <c r="B340" s="8">
        <v>600</v>
      </c>
      <c r="C340" s="7" t="s">
        <v>259</v>
      </c>
      <c r="D340" s="7" t="s">
        <v>97</v>
      </c>
      <c r="E340" s="19" t="s">
        <v>260</v>
      </c>
      <c r="F340" s="14"/>
      <c r="G340" s="14"/>
      <c r="H340" s="14"/>
      <c r="I340" s="10">
        <v>22000</v>
      </c>
      <c r="J340" s="10"/>
      <c r="K340" s="10"/>
      <c r="L340" s="10">
        <f t="shared" si="349"/>
        <v>22000</v>
      </c>
      <c r="M340" s="10">
        <f t="shared" si="350"/>
        <v>0</v>
      </c>
      <c r="N340" s="10">
        <f t="shared" si="351"/>
        <v>0</v>
      </c>
      <c r="O340" s="10">
        <v>-22000</v>
      </c>
      <c r="P340" s="10"/>
      <c r="Q340" s="10"/>
      <c r="R340" s="10">
        <f t="shared" si="317"/>
        <v>0</v>
      </c>
      <c r="S340" s="10"/>
      <c r="T340" s="10"/>
      <c r="U340" s="10">
        <f t="shared" si="318"/>
        <v>0</v>
      </c>
      <c r="V340" s="10"/>
      <c r="W340" s="10"/>
      <c r="X340" s="10">
        <f t="shared" si="319"/>
        <v>0</v>
      </c>
      <c r="Y340" s="10"/>
      <c r="Z340" s="10"/>
      <c r="AA340" s="10"/>
      <c r="AB340" s="20">
        <v>0</v>
      </c>
      <c r="AC340" s="20">
        <v>68</v>
      </c>
    </row>
    <row r="341" spans="1:34" s="73" customFormat="1" ht="31.2" x14ac:dyDescent="0.3">
      <c r="A341" s="59" t="s">
        <v>261</v>
      </c>
      <c r="B341" s="60"/>
      <c r="C341" s="59"/>
      <c r="D341" s="59"/>
      <c r="E341" s="62" t="s">
        <v>262</v>
      </c>
      <c r="F341" s="14"/>
      <c r="G341" s="14"/>
      <c r="H341" s="14"/>
      <c r="I341" s="10">
        <f t="shared" si="355"/>
        <v>50409.5</v>
      </c>
      <c r="J341" s="10">
        <f t="shared" si="356"/>
        <v>0</v>
      </c>
      <c r="K341" s="10">
        <f t="shared" si="357"/>
        <v>0</v>
      </c>
      <c r="L341" s="10">
        <f t="shared" si="349"/>
        <v>50409.5</v>
      </c>
      <c r="M341" s="10">
        <f t="shared" si="350"/>
        <v>0</v>
      </c>
      <c r="N341" s="10">
        <f t="shared" si="351"/>
        <v>0</v>
      </c>
      <c r="O341" s="10">
        <f t="shared" si="358"/>
        <v>4382.4499999999989</v>
      </c>
      <c r="P341" s="10">
        <f t="shared" si="359"/>
        <v>0</v>
      </c>
      <c r="Q341" s="10">
        <f t="shared" si="360"/>
        <v>0</v>
      </c>
      <c r="R341" s="10">
        <f t="shared" si="317"/>
        <v>54791.95</v>
      </c>
      <c r="S341" s="10">
        <f t="shared" si="361"/>
        <v>0</v>
      </c>
      <c r="T341" s="69">
        <f t="shared" ref="T341:T348" si="363">R341+S341</f>
        <v>54791.95</v>
      </c>
      <c r="U341" s="10">
        <f t="shared" si="318"/>
        <v>0</v>
      </c>
      <c r="V341" s="10">
        <f t="shared" si="362"/>
        <v>0</v>
      </c>
      <c r="W341" s="69">
        <f t="shared" ref="W341:W348" si="364">U341+V341</f>
        <v>0</v>
      </c>
      <c r="X341" s="10">
        <f t="shared" si="319"/>
        <v>0</v>
      </c>
      <c r="Y341" s="10">
        <f t="shared" si="362"/>
        <v>0</v>
      </c>
      <c r="Z341" s="69">
        <f t="shared" ref="Z341:Z348" si="365">X341+Y341</f>
        <v>0</v>
      </c>
      <c r="AA341" s="10">
        <f t="shared" si="362"/>
        <v>0</v>
      </c>
      <c r="AB341" s="20"/>
      <c r="AC341" s="20"/>
      <c r="AD341" s="11"/>
      <c r="AE341" s="11"/>
      <c r="AF341" s="11"/>
      <c r="AG341" s="11"/>
      <c r="AH341" s="11"/>
    </row>
    <row r="342" spans="1:34" s="73" customFormat="1" ht="46.8" x14ac:dyDescent="0.3">
      <c r="A342" s="59" t="s">
        <v>261</v>
      </c>
      <c r="B342" s="60" t="s">
        <v>49</v>
      </c>
      <c r="C342" s="59"/>
      <c r="D342" s="59"/>
      <c r="E342" s="61" t="s">
        <v>50</v>
      </c>
      <c r="F342" s="14"/>
      <c r="G342" s="14"/>
      <c r="H342" s="14"/>
      <c r="I342" s="10">
        <f t="shared" si="355"/>
        <v>50409.5</v>
      </c>
      <c r="J342" s="10">
        <f t="shared" si="356"/>
        <v>0</v>
      </c>
      <c r="K342" s="10">
        <f t="shared" si="357"/>
        <v>0</v>
      </c>
      <c r="L342" s="10">
        <f t="shared" si="349"/>
        <v>50409.5</v>
      </c>
      <c r="M342" s="10">
        <f t="shared" si="350"/>
        <v>0</v>
      </c>
      <c r="N342" s="10">
        <f t="shared" si="351"/>
        <v>0</v>
      </c>
      <c r="O342" s="10">
        <f t="shared" si="358"/>
        <v>4382.4499999999989</v>
      </c>
      <c r="P342" s="10">
        <f t="shared" si="359"/>
        <v>0</v>
      </c>
      <c r="Q342" s="10">
        <f t="shared" si="360"/>
        <v>0</v>
      </c>
      <c r="R342" s="10">
        <f t="shared" si="317"/>
        <v>54791.95</v>
      </c>
      <c r="S342" s="10">
        <f t="shared" si="361"/>
        <v>0</v>
      </c>
      <c r="T342" s="69">
        <f t="shared" si="363"/>
        <v>54791.95</v>
      </c>
      <c r="U342" s="10">
        <f t="shared" si="318"/>
        <v>0</v>
      </c>
      <c r="V342" s="10">
        <f t="shared" si="362"/>
        <v>0</v>
      </c>
      <c r="W342" s="69">
        <f t="shared" si="364"/>
        <v>0</v>
      </c>
      <c r="X342" s="10">
        <f t="shared" si="319"/>
        <v>0</v>
      </c>
      <c r="Y342" s="10">
        <f t="shared" si="362"/>
        <v>0</v>
      </c>
      <c r="Z342" s="69">
        <f t="shared" si="365"/>
        <v>0</v>
      </c>
      <c r="AA342" s="10">
        <f t="shared" si="362"/>
        <v>0</v>
      </c>
      <c r="AB342" s="20"/>
      <c r="AC342" s="20"/>
      <c r="AD342" s="11"/>
      <c r="AE342" s="11"/>
      <c r="AF342" s="11"/>
      <c r="AG342" s="11"/>
      <c r="AH342" s="11"/>
    </row>
    <row r="343" spans="1:34" s="73" customFormat="1" x14ac:dyDescent="0.3">
      <c r="A343" s="59" t="s">
        <v>261</v>
      </c>
      <c r="B343" s="60">
        <v>600</v>
      </c>
      <c r="C343" s="59" t="s">
        <v>259</v>
      </c>
      <c r="D343" s="59" t="s">
        <v>97</v>
      </c>
      <c r="E343" s="61" t="s">
        <v>260</v>
      </c>
      <c r="F343" s="14"/>
      <c r="G343" s="14"/>
      <c r="H343" s="14"/>
      <c r="I343" s="10">
        <v>50409.5</v>
      </c>
      <c r="J343" s="10"/>
      <c r="K343" s="10"/>
      <c r="L343" s="10">
        <f t="shared" si="349"/>
        <v>50409.5</v>
      </c>
      <c r="M343" s="10">
        <f t="shared" si="350"/>
        <v>0</v>
      </c>
      <c r="N343" s="10">
        <f t="shared" si="351"/>
        <v>0</v>
      </c>
      <c r="O343" s="10">
        <f>-5009.6+9392.05</f>
        <v>4382.4499999999989</v>
      </c>
      <c r="P343" s="10"/>
      <c r="Q343" s="10"/>
      <c r="R343" s="10">
        <f t="shared" si="317"/>
        <v>54791.95</v>
      </c>
      <c r="S343" s="10"/>
      <c r="T343" s="69">
        <f t="shared" si="363"/>
        <v>54791.95</v>
      </c>
      <c r="U343" s="10">
        <f t="shared" si="318"/>
        <v>0</v>
      </c>
      <c r="V343" s="10"/>
      <c r="W343" s="69">
        <f t="shared" si="364"/>
        <v>0</v>
      </c>
      <c r="X343" s="10">
        <f t="shared" si="319"/>
        <v>0</v>
      </c>
      <c r="Y343" s="10"/>
      <c r="Z343" s="69">
        <f t="shared" si="365"/>
        <v>0</v>
      </c>
      <c r="AA343" s="10"/>
      <c r="AB343" s="20"/>
      <c r="AC343" s="20" t="s">
        <v>263</v>
      </c>
      <c r="AD343" s="11"/>
      <c r="AE343" s="11"/>
      <c r="AF343" s="11"/>
      <c r="AG343" s="11"/>
      <c r="AH343" s="11"/>
    </row>
    <row r="344" spans="1:34" s="74" customFormat="1" x14ac:dyDescent="0.3">
      <c r="A344" s="56" t="s">
        <v>264</v>
      </c>
      <c r="B344" s="57"/>
      <c r="C344" s="56"/>
      <c r="D344" s="56"/>
      <c r="E344" s="58" t="s">
        <v>21</v>
      </c>
      <c r="F344" s="17">
        <f>F345</f>
        <v>345489.1</v>
      </c>
      <c r="G344" s="17">
        <f>G345</f>
        <v>313169.8</v>
      </c>
      <c r="H344" s="17">
        <f>H345</f>
        <v>0</v>
      </c>
      <c r="I344" s="17">
        <f t="shared" si="355"/>
        <v>0</v>
      </c>
      <c r="J344" s="17">
        <f t="shared" si="356"/>
        <v>0</v>
      </c>
      <c r="K344" s="17">
        <f t="shared" si="357"/>
        <v>0</v>
      </c>
      <c r="L344" s="17">
        <f t="shared" si="349"/>
        <v>345489.1</v>
      </c>
      <c r="M344" s="17">
        <f t="shared" si="350"/>
        <v>313169.8</v>
      </c>
      <c r="N344" s="17">
        <f t="shared" si="351"/>
        <v>0</v>
      </c>
      <c r="O344" s="17">
        <f t="shared" si="358"/>
        <v>-269917.78307999996</v>
      </c>
      <c r="P344" s="17">
        <f t="shared" si="359"/>
        <v>-313169.8</v>
      </c>
      <c r="Q344" s="17">
        <f t="shared" si="360"/>
        <v>0</v>
      </c>
      <c r="R344" s="17">
        <f t="shared" si="317"/>
        <v>75571.316920000012</v>
      </c>
      <c r="S344" s="17">
        <f t="shared" si="361"/>
        <v>0</v>
      </c>
      <c r="T344" s="68">
        <f t="shared" si="363"/>
        <v>75571.316920000012</v>
      </c>
      <c r="U344" s="17">
        <f t="shared" si="318"/>
        <v>0</v>
      </c>
      <c r="V344" s="17">
        <f t="shared" si="362"/>
        <v>0</v>
      </c>
      <c r="W344" s="68">
        <f t="shared" si="364"/>
        <v>0</v>
      </c>
      <c r="X344" s="17">
        <f t="shared" si="319"/>
        <v>0</v>
      </c>
      <c r="Y344" s="17">
        <f t="shared" si="362"/>
        <v>0</v>
      </c>
      <c r="Z344" s="68">
        <f t="shared" si="365"/>
        <v>0</v>
      </c>
      <c r="AA344" s="17">
        <f t="shared" si="362"/>
        <v>0</v>
      </c>
      <c r="AB344" s="18"/>
      <c r="AC344" s="18"/>
      <c r="AD344" s="16"/>
      <c r="AE344" s="16"/>
      <c r="AF344" s="16"/>
      <c r="AG344" s="16"/>
      <c r="AH344" s="16"/>
    </row>
    <row r="345" spans="1:34" ht="62.4" x14ac:dyDescent="0.3">
      <c r="A345" s="59" t="s">
        <v>265</v>
      </c>
      <c r="B345" s="60"/>
      <c r="C345" s="59"/>
      <c r="D345" s="59"/>
      <c r="E345" s="61" t="s">
        <v>266</v>
      </c>
      <c r="F345" s="10">
        <f t="shared" ref="F345:K345" si="366">F349+F352</f>
        <v>345489.1</v>
      </c>
      <c r="G345" s="10">
        <f t="shared" si="366"/>
        <v>313169.8</v>
      </c>
      <c r="H345" s="10">
        <f t="shared" si="366"/>
        <v>0</v>
      </c>
      <c r="I345" s="10">
        <f t="shared" si="366"/>
        <v>0</v>
      </c>
      <c r="J345" s="10">
        <f t="shared" si="366"/>
        <v>0</v>
      </c>
      <c r="K345" s="10">
        <f t="shared" si="366"/>
        <v>0</v>
      </c>
      <c r="L345" s="10">
        <f t="shared" si="349"/>
        <v>345489.1</v>
      </c>
      <c r="M345" s="10">
        <f t="shared" si="350"/>
        <v>313169.8</v>
      </c>
      <c r="N345" s="10">
        <f t="shared" si="351"/>
        <v>0</v>
      </c>
      <c r="O345" s="10">
        <f>O349+O352+O355+O346</f>
        <v>-269917.78307999996</v>
      </c>
      <c r="P345" s="10">
        <f>P349+P352+P355+P346</f>
        <v>-313169.8</v>
      </c>
      <c r="Q345" s="10">
        <f>Q349+Q352+Q355+Q346</f>
        <v>0</v>
      </c>
      <c r="R345" s="10">
        <f t="shared" si="317"/>
        <v>75571.316920000012</v>
      </c>
      <c r="S345" s="10">
        <f>S349+S352+S355</f>
        <v>0</v>
      </c>
      <c r="T345" s="69">
        <f t="shared" si="363"/>
        <v>75571.316920000012</v>
      </c>
      <c r="U345" s="10">
        <f t="shared" si="318"/>
        <v>0</v>
      </c>
      <c r="V345" s="10">
        <f>V349+V352+V355</f>
        <v>0</v>
      </c>
      <c r="W345" s="69">
        <f t="shared" si="364"/>
        <v>0</v>
      </c>
      <c r="X345" s="10">
        <f t="shared" si="319"/>
        <v>0</v>
      </c>
      <c r="Y345" s="10">
        <f>Y349+Y352+Y355</f>
        <v>0</v>
      </c>
      <c r="Z345" s="69">
        <f t="shared" si="365"/>
        <v>0</v>
      </c>
      <c r="AA345" s="10">
        <f>AA349+AA352+AA355</f>
        <v>0</v>
      </c>
      <c r="AB345" s="20"/>
      <c r="AC345" s="20"/>
    </row>
    <row r="346" spans="1:34" ht="31.2" x14ac:dyDescent="0.3">
      <c r="A346" s="59" t="s">
        <v>267</v>
      </c>
      <c r="B346" s="60"/>
      <c r="C346" s="59"/>
      <c r="D346" s="59"/>
      <c r="E346" s="62" t="s">
        <v>268</v>
      </c>
      <c r="F346" s="10"/>
      <c r="G346" s="10"/>
      <c r="H346" s="10"/>
      <c r="I346" s="10"/>
      <c r="J346" s="10"/>
      <c r="K346" s="10"/>
      <c r="L346" s="10"/>
      <c r="M346" s="10"/>
      <c r="N346" s="10"/>
      <c r="O346" s="10">
        <f t="shared" ref="O346:O356" si="367">O347</f>
        <v>12463.022499999999</v>
      </c>
      <c r="P346" s="10">
        <f t="shared" ref="P346:P356" si="368">P347</f>
        <v>0</v>
      </c>
      <c r="Q346" s="10">
        <f t="shared" ref="Q346:Q356" si="369">Q347</f>
        <v>0</v>
      </c>
      <c r="R346" s="10">
        <f t="shared" si="317"/>
        <v>12463.022499999999</v>
      </c>
      <c r="S346" s="10">
        <f t="shared" ref="S346:S356" si="370">S347</f>
        <v>0</v>
      </c>
      <c r="T346" s="69">
        <f t="shared" si="363"/>
        <v>12463.022499999999</v>
      </c>
      <c r="U346" s="10">
        <f t="shared" si="318"/>
        <v>0</v>
      </c>
      <c r="V346" s="10">
        <f t="shared" ref="V346:AA356" si="371">V347</f>
        <v>0</v>
      </c>
      <c r="W346" s="69">
        <f t="shared" si="364"/>
        <v>0</v>
      </c>
      <c r="X346" s="10">
        <f t="shared" si="319"/>
        <v>0</v>
      </c>
      <c r="Y346" s="10">
        <f t="shared" si="371"/>
        <v>0</v>
      </c>
      <c r="Z346" s="69">
        <f t="shared" si="365"/>
        <v>0</v>
      </c>
      <c r="AA346" s="10">
        <f t="shared" si="371"/>
        <v>0</v>
      </c>
      <c r="AB346" s="20"/>
      <c r="AC346" s="20"/>
    </row>
    <row r="347" spans="1:34" ht="46.8" x14ac:dyDescent="0.3">
      <c r="A347" s="59" t="s">
        <v>267</v>
      </c>
      <c r="B347" s="60" t="s">
        <v>26</v>
      </c>
      <c r="C347" s="59"/>
      <c r="D347" s="59"/>
      <c r="E347" s="61" t="s">
        <v>27</v>
      </c>
      <c r="F347" s="10"/>
      <c r="G347" s="10"/>
      <c r="H347" s="10"/>
      <c r="I347" s="10"/>
      <c r="J347" s="10"/>
      <c r="K347" s="10"/>
      <c r="L347" s="10"/>
      <c r="M347" s="10"/>
      <c r="N347" s="10"/>
      <c r="O347" s="10">
        <f t="shared" si="367"/>
        <v>12463.022499999999</v>
      </c>
      <c r="P347" s="10">
        <f t="shared" si="368"/>
        <v>0</v>
      </c>
      <c r="Q347" s="10">
        <f t="shared" si="369"/>
        <v>0</v>
      </c>
      <c r="R347" s="10">
        <f t="shared" si="317"/>
        <v>12463.022499999999</v>
      </c>
      <c r="S347" s="10">
        <f t="shared" si="370"/>
        <v>0</v>
      </c>
      <c r="T347" s="69">
        <f t="shared" si="363"/>
        <v>12463.022499999999</v>
      </c>
      <c r="U347" s="10">
        <f t="shared" si="318"/>
        <v>0</v>
      </c>
      <c r="V347" s="10">
        <f t="shared" si="371"/>
        <v>0</v>
      </c>
      <c r="W347" s="69">
        <f t="shared" si="364"/>
        <v>0</v>
      </c>
      <c r="X347" s="10">
        <f t="shared" si="319"/>
        <v>0</v>
      </c>
      <c r="Y347" s="10">
        <f t="shared" si="371"/>
        <v>0</v>
      </c>
      <c r="Z347" s="69">
        <f t="shared" si="365"/>
        <v>0</v>
      </c>
      <c r="AA347" s="10">
        <f t="shared" si="371"/>
        <v>0</v>
      </c>
      <c r="AB347" s="20"/>
      <c r="AC347" s="20"/>
    </row>
    <row r="348" spans="1:34" x14ac:dyDescent="0.3">
      <c r="A348" s="59" t="s">
        <v>267</v>
      </c>
      <c r="B348" s="60">
        <v>400</v>
      </c>
      <c r="C348" s="59" t="s">
        <v>259</v>
      </c>
      <c r="D348" s="59" t="s">
        <v>97</v>
      </c>
      <c r="E348" s="61" t="s">
        <v>260</v>
      </c>
      <c r="F348" s="10"/>
      <c r="G348" s="10"/>
      <c r="H348" s="10"/>
      <c r="I348" s="10"/>
      <c r="J348" s="10"/>
      <c r="K348" s="10"/>
      <c r="L348" s="10"/>
      <c r="M348" s="10"/>
      <c r="N348" s="10"/>
      <c r="O348" s="10">
        <v>12463.022499999999</v>
      </c>
      <c r="P348" s="10"/>
      <c r="Q348" s="10"/>
      <c r="R348" s="10">
        <f t="shared" si="317"/>
        <v>12463.022499999999</v>
      </c>
      <c r="S348" s="10"/>
      <c r="T348" s="69">
        <f t="shared" si="363"/>
        <v>12463.022499999999</v>
      </c>
      <c r="U348" s="10">
        <f t="shared" si="318"/>
        <v>0</v>
      </c>
      <c r="V348" s="10"/>
      <c r="W348" s="69">
        <f t="shared" si="364"/>
        <v>0</v>
      </c>
      <c r="X348" s="10">
        <f t="shared" si="319"/>
        <v>0</v>
      </c>
      <c r="Y348" s="10"/>
      <c r="Z348" s="69">
        <f t="shared" si="365"/>
        <v>0</v>
      </c>
      <c r="AA348" s="10"/>
      <c r="AB348" s="20"/>
      <c r="AC348" s="20"/>
    </row>
    <row r="349" spans="1:34" s="1" customFormat="1" ht="31.2" hidden="1" x14ac:dyDescent="0.3">
      <c r="A349" s="7" t="s">
        <v>269</v>
      </c>
      <c r="B349" s="8"/>
      <c r="C349" s="7"/>
      <c r="D349" s="7"/>
      <c r="E349" s="19" t="s">
        <v>270</v>
      </c>
      <c r="F349" s="10">
        <f t="shared" ref="F349:F353" si="372">F350</f>
        <v>190073.7</v>
      </c>
      <c r="G349" s="10">
        <f t="shared" ref="G349:G353" si="373">G350</f>
        <v>313169.8</v>
      </c>
      <c r="H349" s="10">
        <f t="shared" ref="H349:H353" si="374">H350</f>
        <v>0</v>
      </c>
      <c r="I349" s="10">
        <f t="shared" ref="I349:I353" si="375">I350</f>
        <v>0</v>
      </c>
      <c r="J349" s="10">
        <f t="shared" ref="J349:J353" si="376">J350</f>
        <v>0</v>
      </c>
      <c r="K349" s="10">
        <f t="shared" ref="K349:K353" si="377">K350</f>
        <v>0</v>
      </c>
      <c r="L349" s="10">
        <f t="shared" si="349"/>
        <v>190073.7</v>
      </c>
      <c r="M349" s="10">
        <f t="shared" si="350"/>
        <v>313169.8</v>
      </c>
      <c r="N349" s="10">
        <f t="shared" si="351"/>
        <v>0</v>
      </c>
      <c r="O349" s="10">
        <f t="shared" si="367"/>
        <v>-190073.7</v>
      </c>
      <c r="P349" s="10">
        <f t="shared" si="368"/>
        <v>-313169.8</v>
      </c>
      <c r="Q349" s="10">
        <f t="shared" si="369"/>
        <v>0</v>
      </c>
      <c r="R349" s="10">
        <f t="shared" si="317"/>
        <v>0</v>
      </c>
      <c r="S349" s="10">
        <f t="shared" si="370"/>
        <v>0</v>
      </c>
      <c r="T349" s="10"/>
      <c r="U349" s="10">
        <f t="shared" si="318"/>
        <v>0</v>
      </c>
      <c r="V349" s="10">
        <f t="shared" si="371"/>
        <v>0</v>
      </c>
      <c r="W349" s="10"/>
      <c r="X349" s="10">
        <f t="shared" si="319"/>
        <v>0</v>
      </c>
      <c r="Y349" s="10">
        <f t="shared" si="371"/>
        <v>0</v>
      </c>
      <c r="Z349" s="10"/>
      <c r="AA349" s="10">
        <f t="shared" si="371"/>
        <v>0</v>
      </c>
      <c r="AB349" s="20">
        <v>0</v>
      </c>
      <c r="AC349" s="20"/>
    </row>
    <row r="350" spans="1:34" s="1" customFormat="1" ht="46.8" hidden="1" x14ac:dyDescent="0.3">
      <c r="A350" s="7" t="s">
        <v>269</v>
      </c>
      <c r="B350" s="8" t="s">
        <v>26</v>
      </c>
      <c r="C350" s="7"/>
      <c r="D350" s="7"/>
      <c r="E350" s="19" t="s">
        <v>27</v>
      </c>
      <c r="F350" s="10">
        <f t="shared" si="372"/>
        <v>190073.7</v>
      </c>
      <c r="G350" s="10">
        <f t="shared" si="373"/>
        <v>313169.8</v>
      </c>
      <c r="H350" s="10">
        <f t="shared" si="374"/>
        <v>0</v>
      </c>
      <c r="I350" s="10">
        <f t="shared" si="375"/>
        <v>0</v>
      </c>
      <c r="J350" s="10">
        <f t="shared" si="376"/>
        <v>0</v>
      </c>
      <c r="K350" s="10">
        <f t="shared" si="377"/>
        <v>0</v>
      </c>
      <c r="L350" s="10">
        <f t="shared" si="349"/>
        <v>190073.7</v>
      </c>
      <c r="M350" s="10">
        <f t="shared" si="350"/>
        <v>313169.8</v>
      </c>
      <c r="N350" s="10">
        <f t="shared" si="351"/>
        <v>0</v>
      </c>
      <c r="O350" s="10">
        <f t="shared" si="367"/>
        <v>-190073.7</v>
      </c>
      <c r="P350" s="10">
        <f t="shared" si="368"/>
        <v>-313169.8</v>
      </c>
      <c r="Q350" s="10">
        <f t="shared" si="369"/>
        <v>0</v>
      </c>
      <c r="R350" s="10">
        <f t="shared" si="317"/>
        <v>0</v>
      </c>
      <c r="S350" s="10">
        <f t="shared" si="370"/>
        <v>0</v>
      </c>
      <c r="T350" s="10"/>
      <c r="U350" s="10">
        <f t="shared" si="318"/>
        <v>0</v>
      </c>
      <c r="V350" s="10">
        <f t="shared" si="371"/>
        <v>0</v>
      </c>
      <c r="W350" s="10"/>
      <c r="X350" s="10">
        <f t="shared" si="319"/>
        <v>0</v>
      </c>
      <c r="Y350" s="10">
        <f t="shared" si="371"/>
        <v>0</v>
      </c>
      <c r="Z350" s="10"/>
      <c r="AA350" s="10">
        <f t="shared" si="371"/>
        <v>0</v>
      </c>
      <c r="AB350" s="20">
        <v>0</v>
      </c>
      <c r="AC350" s="20"/>
    </row>
    <row r="351" spans="1:34" s="1" customFormat="1" hidden="1" x14ac:dyDescent="0.3">
      <c r="A351" s="7" t="s">
        <v>269</v>
      </c>
      <c r="B351" s="8">
        <v>400</v>
      </c>
      <c r="C351" s="7" t="s">
        <v>259</v>
      </c>
      <c r="D351" s="7" t="s">
        <v>97</v>
      </c>
      <c r="E351" s="19" t="s">
        <v>260</v>
      </c>
      <c r="F351" s="10">
        <v>190073.7</v>
      </c>
      <c r="G351" s="10">
        <v>313169.8</v>
      </c>
      <c r="H351" s="10">
        <v>0</v>
      </c>
      <c r="I351" s="10"/>
      <c r="J351" s="10"/>
      <c r="K351" s="10"/>
      <c r="L351" s="10">
        <f t="shared" si="349"/>
        <v>190073.7</v>
      </c>
      <c r="M351" s="10">
        <f t="shared" si="350"/>
        <v>313169.8</v>
      </c>
      <c r="N351" s="10">
        <f t="shared" si="351"/>
        <v>0</v>
      </c>
      <c r="O351" s="10">
        <v>-190073.7</v>
      </c>
      <c r="P351" s="10">
        <v>-313169.8</v>
      </c>
      <c r="Q351" s="10"/>
      <c r="R351" s="10">
        <f t="shared" si="317"/>
        <v>0</v>
      </c>
      <c r="S351" s="10"/>
      <c r="T351" s="10"/>
      <c r="U351" s="10">
        <f t="shared" si="318"/>
        <v>0</v>
      </c>
      <c r="V351" s="10"/>
      <c r="W351" s="10"/>
      <c r="X351" s="10">
        <f t="shared" si="319"/>
        <v>0</v>
      </c>
      <c r="Y351" s="10"/>
      <c r="Z351" s="10"/>
      <c r="AA351" s="10"/>
      <c r="AB351" s="20">
        <v>0</v>
      </c>
      <c r="AC351" s="20"/>
    </row>
    <row r="352" spans="1:34" s="1" customFormat="1" ht="46.8" hidden="1" x14ac:dyDescent="0.3">
      <c r="A352" s="7" t="s">
        <v>271</v>
      </c>
      <c r="B352" s="8"/>
      <c r="C352" s="7"/>
      <c r="D352" s="7"/>
      <c r="E352" s="19" t="s">
        <v>272</v>
      </c>
      <c r="F352" s="10">
        <f t="shared" si="372"/>
        <v>155415.4</v>
      </c>
      <c r="G352" s="10">
        <f t="shared" si="373"/>
        <v>0</v>
      </c>
      <c r="H352" s="10">
        <f t="shared" si="374"/>
        <v>0</v>
      </c>
      <c r="I352" s="10">
        <f t="shared" si="375"/>
        <v>0</v>
      </c>
      <c r="J352" s="10">
        <f t="shared" si="376"/>
        <v>0</v>
      </c>
      <c r="K352" s="10">
        <f t="shared" si="377"/>
        <v>0</v>
      </c>
      <c r="L352" s="10">
        <f t="shared" si="349"/>
        <v>155415.4</v>
      </c>
      <c r="M352" s="10">
        <f t="shared" si="350"/>
        <v>0</v>
      </c>
      <c r="N352" s="10">
        <f t="shared" si="351"/>
        <v>0</v>
      </c>
      <c r="O352" s="10">
        <f t="shared" si="367"/>
        <v>-155415.4</v>
      </c>
      <c r="P352" s="10">
        <f t="shared" si="368"/>
        <v>0</v>
      </c>
      <c r="Q352" s="10">
        <f t="shared" si="369"/>
        <v>0</v>
      </c>
      <c r="R352" s="10">
        <f t="shared" si="317"/>
        <v>0</v>
      </c>
      <c r="S352" s="10">
        <f t="shared" si="370"/>
        <v>0</v>
      </c>
      <c r="T352" s="10"/>
      <c r="U352" s="10">
        <f t="shared" si="318"/>
        <v>0</v>
      </c>
      <c r="V352" s="10">
        <f t="shared" si="371"/>
        <v>0</v>
      </c>
      <c r="W352" s="10"/>
      <c r="X352" s="10">
        <f t="shared" si="319"/>
        <v>0</v>
      </c>
      <c r="Y352" s="10">
        <f t="shared" si="371"/>
        <v>0</v>
      </c>
      <c r="Z352" s="10"/>
      <c r="AA352" s="10">
        <f t="shared" si="371"/>
        <v>0</v>
      </c>
      <c r="AB352" s="20">
        <v>0</v>
      </c>
      <c r="AC352" s="20"/>
    </row>
    <row r="353" spans="1:34" s="1" customFormat="1" ht="46.8" hidden="1" x14ac:dyDescent="0.3">
      <c r="A353" s="7" t="s">
        <v>271</v>
      </c>
      <c r="B353" s="8" t="s">
        <v>26</v>
      </c>
      <c r="C353" s="7"/>
      <c r="D353" s="7"/>
      <c r="E353" s="19" t="s">
        <v>27</v>
      </c>
      <c r="F353" s="10">
        <f t="shared" si="372"/>
        <v>155415.4</v>
      </c>
      <c r="G353" s="10">
        <f t="shared" si="373"/>
        <v>0</v>
      </c>
      <c r="H353" s="10">
        <f t="shared" si="374"/>
        <v>0</v>
      </c>
      <c r="I353" s="10">
        <f t="shared" si="375"/>
        <v>0</v>
      </c>
      <c r="J353" s="10">
        <f t="shared" si="376"/>
        <v>0</v>
      </c>
      <c r="K353" s="10">
        <f t="shared" si="377"/>
        <v>0</v>
      </c>
      <c r="L353" s="10">
        <f t="shared" si="349"/>
        <v>155415.4</v>
      </c>
      <c r="M353" s="10">
        <f t="shared" si="350"/>
        <v>0</v>
      </c>
      <c r="N353" s="10">
        <f t="shared" si="351"/>
        <v>0</v>
      </c>
      <c r="O353" s="10">
        <f t="shared" si="367"/>
        <v>-155415.4</v>
      </c>
      <c r="P353" s="10">
        <f t="shared" si="368"/>
        <v>0</v>
      </c>
      <c r="Q353" s="10">
        <f t="shared" si="369"/>
        <v>0</v>
      </c>
      <c r="R353" s="10">
        <f t="shared" si="317"/>
        <v>0</v>
      </c>
      <c r="S353" s="10">
        <f t="shared" si="370"/>
        <v>0</v>
      </c>
      <c r="T353" s="10"/>
      <c r="U353" s="10">
        <f t="shared" si="318"/>
        <v>0</v>
      </c>
      <c r="V353" s="10">
        <f t="shared" si="371"/>
        <v>0</v>
      </c>
      <c r="W353" s="10"/>
      <c r="X353" s="10">
        <f t="shared" si="319"/>
        <v>0</v>
      </c>
      <c r="Y353" s="10">
        <f t="shared" si="371"/>
        <v>0</v>
      </c>
      <c r="Z353" s="10"/>
      <c r="AA353" s="10">
        <f t="shared" si="371"/>
        <v>0</v>
      </c>
      <c r="AB353" s="20">
        <v>0</v>
      </c>
      <c r="AC353" s="20"/>
    </row>
    <row r="354" spans="1:34" s="1" customFormat="1" hidden="1" x14ac:dyDescent="0.3">
      <c r="A354" s="7" t="s">
        <v>271</v>
      </c>
      <c r="B354" s="8">
        <v>400</v>
      </c>
      <c r="C354" s="7" t="s">
        <v>259</v>
      </c>
      <c r="D354" s="7" t="s">
        <v>97</v>
      </c>
      <c r="E354" s="19" t="s">
        <v>260</v>
      </c>
      <c r="F354" s="10">
        <v>155415.4</v>
      </c>
      <c r="G354" s="10">
        <v>0</v>
      </c>
      <c r="H354" s="10">
        <v>0</v>
      </c>
      <c r="I354" s="10"/>
      <c r="J354" s="10"/>
      <c r="K354" s="10"/>
      <c r="L354" s="10">
        <f t="shared" si="349"/>
        <v>155415.4</v>
      </c>
      <c r="M354" s="10">
        <f t="shared" si="350"/>
        <v>0</v>
      </c>
      <c r="N354" s="10">
        <f t="shared" si="351"/>
        <v>0</v>
      </c>
      <c r="O354" s="10">
        <v>-155415.4</v>
      </c>
      <c r="P354" s="10"/>
      <c r="Q354" s="10"/>
      <c r="R354" s="10">
        <f t="shared" si="317"/>
        <v>0</v>
      </c>
      <c r="S354" s="10"/>
      <c r="T354" s="10"/>
      <c r="U354" s="10">
        <f t="shared" si="318"/>
        <v>0</v>
      </c>
      <c r="V354" s="10"/>
      <c r="W354" s="10"/>
      <c r="X354" s="10">
        <f t="shared" si="319"/>
        <v>0</v>
      </c>
      <c r="Y354" s="10"/>
      <c r="Z354" s="10"/>
      <c r="AA354" s="10"/>
      <c r="AB354" s="20">
        <v>0</v>
      </c>
      <c r="AC354" s="20"/>
    </row>
    <row r="355" spans="1:34" ht="31.2" x14ac:dyDescent="0.3">
      <c r="A355" s="59" t="s">
        <v>273</v>
      </c>
      <c r="B355" s="60"/>
      <c r="C355" s="59"/>
      <c r="D355" s="59"/>
      <c r="E355" s="62" t="s">
        <v>274</v>
      </c>
      <c r="F355" s="10"/>
      <c r="G355" s="10"/>
      <c r="H355" s="10"/>
      <c r="I355" s="10"/>
      <c r="J355" s="10"/>
      <c r="K355" s="10"/>
      <c r="L355" s="10"/>
      <c r="M355" s="10"/>
      <c r="N355" s="10"/>
      <c r="O355" s="10">
        <f t="shared" si="367"/>
        <v>63108.294419999998</v>
      </c>
      <c r="P355" s="10">
        <f t="shared" si="368"/>
        <v>0</v>
      </c>
      <c r="Q355" s="10">
        <f t="shared" si="369"/>
        <v>0</v>
      </c>
      <c r="R355" s="10">
        <f t="shared" si="317"/>
        <v>63108.294419999998</v>
      </c>
      <c r="S355" s="10">
        <f t="shared" si="370"/>
        <v>0</v>
      </c>
      <c r="T355" s="69">
        <f t="shared" ref="T355:T418" si="378">R355+S355</f>
        <v>63108.294419999998</v>
      </c>
      <c r="U355" s="10">
        <f t="shared" si="318"/>
        <v>0</v>
      </c>
      <c r="V355" s="10">
        <f t="shared" si="371"/>
        <v>0</v>
      </c>
      <c r="W355" s="69">
        <f t="shared" ref="W355:W418" si="379">U355+V355</f>
        <v>0</v>
      </c>
      <c r="X355" s="10">
        <f t="shared" si="319"/>
        <v>0</v>
      </c>
      <c r="Y355" s="10">
        <f t="shared" si="371"/>
        <v>0</v>
      </c>
      <c r="Z355" s="69">
        <f t="shared" ref="Z355:Z418" si="380">X355+Y355</f>
        <v>0</v>
      </c>
      <c r="AA355" s="10">
        <f t="shared" si="371"/>
        <v>0</v>
      </c>
      <c r="AB355" s="20"/>
      <c r="AC355" s="20"/>
    </row>
    <row r="356" spans="1:34" ht="46.8" x14ac:dyDescent="0.3">
      <c r="A356" s="59" t="s">
        <v>273</v>
      </c>
      <c r="B356" s="60" t="s">
        <v>26</v>
      </c>
      <c r="C356" s="59"/>
      <c r="D356" s="59"/>
      <c r="E356" s="61" t="s">
        <v>27</v>
      </c>
      <c r="F356" s="10"/>
      <c r="G356" s="10"/>
      <c r="H356" s="10"/>
      <c r="I356" s="10"/>
      <c r="J356" s="10"/>
      <c r="K356" s="10"/>
      <c r="L356" s="10"/>
      <c r="M356" s="10"/>
      <c r="N356" s="10"/>
      <c r="O356" s="10">
        <f t="shared" si="367"/>
        <v>63108.294419999998</v>
      </c>
      <c r="P356" s="10">
        <f t="shared" si="368"/>
        <v>0</v>
      </c>
      <c r="Q356" s="10">
        <f t="shared" si="369"/>
        <v>0</v>
      </c>
      <c r="R356" s="10">
        <f t="shared" si="317"/>
        <v>63108.294419999998</v>
      </c>
      <c r="S356" s="10">
        <f t="shared" si="370"/>
        <v>0</v>
      </c>
      <c r="T356" s="69">
        <f t="shared" si="378"/>
        <v>63108.294419999998</v>
      </c>
      <c r="U356" s="10">
        <f t="shared" si="318"/>
        <v>0</v>
      </c>
      <c r="V356" s="10">
        <f t="shared" si="371"/>
        <v>0</v>
      </c>
      <c r="W356" s="69">
        <f t="shared" si="379"/>
        <v>0</v>
      </c>
      <c r="X356" s="10">
        <f t="shared" si="319"/>
        <v>0</v>
      </c>
      <c r="Y356" s="10">
        <f t="shared" si="371"/>
        <v>0</v>
      </c>
      <c r="Z356" s="69">
        <f t="shared" si="380"/>
        <v>0</v>
      </c>
      <c r="AA356" s="10">
        <f t="shared" si="371"/>
        <v>0</v>
      </c>
      <c r="AB356" s="20"/>
      <c r="AC356" s="20"/>
    </row>
    <row r="357" spans="1:34" x14ac:dyDescent="0.3">
      <c r="A357" s="59" t="s">
        <v>273</v>
      </c>
      <c r="B357" s="60">
        <v>400</v>
      </c>
      <c r="C357" s="59" t="s">
        <v>259</v>
      </c>
      <c r="D357" s="59" t="s">
        <v>97</v>
      </c>
      <c r="E357" s="61" t="s">
        <v>260</v>
      </c>
      <c r="F357" s="10"/>
      <c r="G357" s="10"/>
      <c r="H357" s="10"/>
      <c r="I357" s="10"/>
      <c r="J357" s="10"/>
      <c r="K357" s="10"/>
      <c r="L357" s="10"/>
      <c r="M357" s="10"/>
      <c r="N357" s="10"/>
      <c r="O357" s="10">
        <v>63108.294419999998</v>
      </c>
      <c r="P357" s="10"/>
      <c r="Q357" s="10"/>
      <c r="R357" s="10">
        <f t="shared" si="317"/>
        <v>63108.294419999998</v>
      </c>
      <c r="S357" s="10"/>
      <c r="T357" s="69">
        <f t="shared" si="378"/>
        <v>63108.294419999998</v>
      </c>
      <c r="U357" s="10">
        <f t="shared" si="318"/>
        <v>0</v>
      </c>
      <c r="V357" s="10"/>
      <c r="W357" s="69">
        <f t="shared" si="379"/>
        <v>0</v>
      </c>
      <c r="X357" s="10">
        <f t="shared" si="319"/>
        <v>0</v>
      </c>
      <c r="Y357" s="10"/>
      <c r="Z357" s="69">
        <f t="shared" si="380"/>
        <v>0</v>
      </c>
      <c r="AA357" s="10"/>
      <c r="AB357" s="20"/>
      <c r="AC357" s="20"/>
    </row>
    <row r="358" spans="1:34" s="74" customFormat="1" x14ac:dyDescent="0.3">
      <c r="A358" s="56" t="s">
        <v>275</v>
      </c>
      <c r="B358" s="57"/>
      <c r="C358" s="56"/>
      <c r="D358" s="56"/>
      <c r="E358" s="58" t="s">
        <v>52</v>
      </c>
      <c r="F358" s="17">
        <f t="shared" ref="F358:K358" si="381">F359+F380+F404+F422</f>
        <v>1654160.4</v>
      </c>
      <c r="G358" s="17">
        <f t="shared" si="381"/>
        <v>1663707.3</v>
      </c>
      <c r="H358" s="17">
        <f t="shared" si="381"/>
        <v>1542507.8</v>
      </c>
      <c r="I358" s="17">
        <f t="shared" si="381"/>
        <v>18446.400000000001</v>
      </c>
      <c r="J358" s="17">
        <f t="shared" si="381"/>
        <v>45732.5</v>
      </c>
      <c r="K358" s="17">
        <f t="shared" si="381"/>
        <v>45732.5</v>
      </c>
      <c r="L358" s="17">
        <f t="shared" si="349"/>
        <v>1672606.7999999998</v>
      </c>
      <c r="M358" s="17">
        <f t="shared" si="350"/>
        <v>1709439.8</v>
      </c>
      <c r="N358" s="17">
        <f t="shared" si="351"/>
        <v>1588240.3</v>
      </c>
      <c r="O358" s="17">
        <f>O359+O380+O404+O422</f>
        <v>132799.67262999999</v>
      </c>
      <c r="P358" s="17">
        <f>P359+P380+P404+P422</f>
        <v>36172.017999999996</v>
      </c>
      <c r="Q358" s="17">
        <f>Q359+Q380+Q404+Q422</f>
        <v>36172.017999999996</v>
      </c>
      <c r="R358" s="17">
        <f t="shared" si="317"/>
        <v>1805406.4726299997</v>
      </c>
      <c r="S358" s="17">
        <f>S359+S380+S404+S422</f>
        <v>0</v>
      </c>
      <c r="T358" s="68">
        <f t="shared" si="378"/>
        <v>1805406.4726299997</v>
      </c>
      <c r="U358" s="17">
        <f t="shared" si="318"/>
        <v>1745611.818</v>
      </c>
      <c r="V358" s="17">
        <f>V359+V380+V404+V422</f>
        <v>0</v>
      </c>
      <c r="W358" s="68">
        <f t="shared" si="379"/>
        <v>1745611.818</v>
      </c>
      <c r="X358" s="17">
        <f t="shared" si="319"/>
        <v>1624412.318</v>
      </c>
      <c r="Y358" s="17">
        <f>Y359+Y380+Y404+Y422</f>
        <v>0</v>
      </c>
      <c r="Z358" s="68">
        <f t="shared" si="380"/>
        <v>1624412.318</v>
      </c>
      <c r="AA358" s="17">
        <f>AA359+AA380+AA404+AA422</f>
        <v>0</v>
      </c>
      <c r="AB358" s="18"/>
      <c r="AC358" s="18"/>
      <c r="AD358" s="16"/>
      <c r="AE358" s="16"/>
      <c r="AF358" s="16"/>
      <c r="AG358" s="16"/>
      <c r="AH358" s="16"/>
    </row>
    <row r="359" spans="1:34" ht="78" x14ac:dyDescent="0.3">
      <c r="A359" s="59" t="s">
        <v>276</v>
      </c>
      <c r="B359" s="60"/>
      <c r="C359" s="59"/>
      <c r="D359" s="59"/>
      <c r="E359" s="61" t="s">
        <v>277</v>
      </c>
      <c r="F359" s="10">
        <f t="shared" ref="F359:K359" si="382">F360+F364+F368+F372+F376</f>
        <v>334563.39999999997</v>
      </c>
      <c r="G359" s="10">
        <f t="shared" si="382"/>
        <v>317579</v>
      </c>
      <c r="H359" s="10">
        <f t="shared" si="382"/>
        <v>196379.5</v>
      </c>
      <c r="I359" s="10">
        <f t="shared" si="382"/>
        <v>-27009.599999999999</v>
      </c>
      <c r="J359" s="10">
        <f t="shared" si="382"/>
        <v>0</v>
      </c>
      <c r="K359" s="10">
        <f t="shared" si="382"/>
        <v>0</v>
      </c>
      <c r="L359" s="10">
        <f t="shared" si="349"/>
        <v>307553.8</v>
      </c>
      <c r="M359" s="10">
        <f t="shared" si="350"/>
        <v>317579</v>
      </c>
      <c r="N359" s="10">
        <f t="shared" si="351"/>
        <v>196379.5</v>
      </c>
      <c r="O359" s="10">
        <f>O360+O364+O368+O372+O376</f>
        <v>90058.604629999987</v>
      </c>
      <c r="P359" s="10">
        <f>P360+P364+P368+P372+P376</f>
        <v>0</v>
      </c>
      <c r="Q359" s="10">
        <f>Q360+Q364+Q368+Q372+Q376</f>
        <v>0</v>
      </c>
      <c r="R359" s="10">
        <f t="shared" si="317"/>
        <v>397612.40463</v>
      </c>
      <c r="S359" s="10">
        <f>S360+S364+S368+S372+S376</f>
        <v>0</v>
      </c>
      <c r="T359" s="69">
        <f t="shared" si="378"/>
        <v>397612.40463</v>
      </c>
      <c r="U359" s="10">
        <f t="shared" si="318"/>
        <v>317579</v>
      </c>
      <c r="V359" s="10">
        <f>V360+V364+V368+V372+V376</f>
        <v>0</v>
      </c>
      <c r="W359" s="69">
        <f t="shared" si="379"/>
        <v>317579</v>
      </c>
      <c r="X359" s="10">
        <f t="shared" si="319"/>
        <v>196379.5</v>
      </c>
      <c r="Y359" s="10">
        <f>Y360+Y364+Y368+Y372+Y376</f>
        <v>0</v>
      </c>
      <c r="Z359" s="69">
        <f t="shared" si="380"/>
        <v>196379.5</v>
      </c>
      <c r="AA359" s="10">
        <f>AA360+AA364+AA368+AA372+AA376</f>
        <v>0</v>
      </c>
      <c r="AB359" s="20"/>
      <c r="AC359" s="20"/>
    </row>
    <row r="360" spans="1:34" ht="31.2" x14ac:dyDescent="0.3">
      <c r="A360" s="59" t="s">
        <v>278</v>
      </c>
      <c r="B360" s="60"/>
      <c r="C360" s="59"/>
      <c r="D360" s="59"/>
      <c r="E360" s="61" t="s">
        <v>203</v>
      </c>
      <c r="F360" s="10">
        <f t="shared" ref="F360:K360" si="383">F361</f>
        <v>575.4</v>
      </c>
      <c r="G360" s="10">
        <f t="shared" si="383"/>
        <v>575.4</v>
      </c>
      <c r="H360" s="10">
        <f t="shared" si="383"/>
        <v>575.4</v>
      </c>
      <c r="I360" s="10">
        <f t="shared" si="383"/>
        <v>0</v>
      </c>
      <c r="J360" s="10">
        <f t="shared" si="383"/>
        <v>0</v>
      </c>
      <c r="K360" s="10">
        <f t="shared" si="383"/>
        <v>0</v>
      </c>
      <c r="L360" s="10">
        <f t="shared" si="349"/>
        <v>575.4</v>
      </c>
      <c r="M360" s="10">
        <f t="shared" si="350"/>
        <v>575.4</v>
      </c>
      <c r="N360" s="10">
        <f t="shared" si="351"/>
        <v>575.4</v>
      </c>
      <c r="O360" s="10">
        <f>O361</f>
        <v>0</v>
      </c>
      <c r="P360" s="10">
        <f>P361</f>
        <v>0</v>
      </c>
      <c r="Q360" s="10">
        <f>Q361</f>
        <v>0</v>
      </c>
      <c r="R360" s="10">
        <f t="shared" si="317"/>
        <v>575.4</v>
      </c>
      <c r="S360" s="10">
        <f>S361</f>
        <v>0</v>
      </c>
      <c r="T360" s="69">
        <f t="shared" si="378"/>
        <v>575.4</v>
      </c>
      <c r="U360" s="10">
        <f t="shared" si="318"/>
        <v>575.4</v>
      </c>
      <c r="V360" s="10">
        <f>V361</f>
        <v>0</v>
      </c>
      <c r="W360" s="69">
        <f t="shared" si="379"/>
        <v>575.4</v>
      </c>
      <c r="X360" s="10">
        <f t="shared" si="319"/>
        <v>575.4</v>
      </c>
      <c r="Y360" s="10">
        <f>Y361</f>
        <v>0</v>
      </c>
      <c r="Z360" s="69">
        <f t="shared" si="380"/>
        <v>575.4</v>
      </c>
      <c r="AA360" s="10">
        <f>AA361</f>
        <v>0</v>
      </c>
      <c r="AB360" s="20"/>
      <c r="AC360" s="20"/>
    </row>
    <row r="361" spans="1:34" ht="46.8" x14ac:dyDescent="0.3">
      <c r="A361" s="59" t="s">
        <v>278</v>
      </c>
      <c r="B361" s="60" t="s">
        <v>49</v>
      </c>
      <c r="C361" s="59"/>
      <c r="D361" s="59"/>
      <c r="E361" s="61" t="s">
        <v>50</v>
      </c>
      <c r="F361" s="10">
        <f t="shared" ref="F361:K361" si="384">F362+F363</f>
        <v>575.4</v>
      </c>
      <c r="G361" s="10">
        <f t="shared" si="384"/>
        <v>575.4</v>
      </c>
      <c r="H361" s="10">
        <f t="shared" si="384"/>
        <v>575.4</v>
      </c>
      <c r="I361" s="10">
        <f t="shared" si="384"/>
        <v>0</v>
      </c>
      <c r="J361" s="10">
        <f t="shared" si="384"/>
        <v>0</v>
      </c>
      <c r="K361" s="10">
        <f t="shared" si="384"/>
        <v>0</v>
      </c>
      <c r="L361" s="10">
        <f t="shared" si="349"/>
        <v>575.4</v>
      </c>
      <c r="M361" s="10">
        <f t="shared" si="350"/>
        <v>575.4</v>
      </c>
      <c r="N361" s="10">
        <f t="shared" si="351"/>
        <v>575.4</v>
      </c>
      <c r="O361" s="10">
        <f>O362+O363</f>
        <v>0</v>
      </c>
      <c r="P361" s="10">
        <f>P362+P363</f>
        <v>0</v>
      </c>
      <c r="Q361" s="10">
        <f>Q362+Q363</f>
        <v>0</v>
      </c>
      <c r="R361" s="10">
        <f t="shared" si="317"/>
        <v>575.4</v>
      </c>
      <c r="S361" s="10">
        <f>S362+S363</f>
        <v>0</v>
      </c>
      <c r="T361" s="69">
        <f t="shared" si="378"/>
        <v>575.4</v>
      </c>
      <c r="U361" s="10">
        <f t="shared" si="318"/>
        <v>575.4</v>
      </c>
      <c r="V361" s="10">
        <f>V362+V363</f>
        <v>0</v>
      </c>
      <c r="W361" s="69">
        <f t="shared" si="379"/>
        <v>575.4</v>
      </c>
      <c r="X361" s="10">
        <f t="shared" si="319"/>
        <v>575.4</v>
      </c>
      <c r="Y361" s="10">
        <f>Y362+Y363</f>
        <v>0</v>
      </c>
      <c r="Z361" s="69">
        <f t="shared" si="380"/>
        <v>575.4</v>
      </c>
      <c r="AA361" s="10">
        <f>AA362+AA363</f>
        <v>0</v>
      </c>
      <c r="AB361" s="20"/>
      <c r="AC361" s="20"/>
    </row>
    <row r="362" spans="1:34" x14ac:dyDescent="0.3">
      <c r="A362" s="59" t="s">
        <v>278</v>
      </c>
      <c r="B362" s="60">
        <v>600</v>
      </c>
      <c r="C362" s="59" t="s">
        <v>259</v>
      </c>
      <c r="D362" s="59" t="s">
        <v>28</v>
      </c>
      <c r="E362" s="61" t="s">
        <v>279</v>
      </c>
      <c r="F362" s="10">
        <v>60.3</v>
      </c>
      <c r="G362" s="10">
        <v>60.3</v>
      </c>
      <c r="H362" s="10">
        <v>60.3</v>
      </c>
      <c r="I362" s="10"/>
      <c r="J362" s="10"/>
      <c r="K362" s="10"/>
      <c r="L362" s="10">
        <f t="shared" si="349"/>
        <v>60.3</v>
      </c>
      <c r="M362" s="10">
        <f t="shared" si="350"/>
        <v>60.3</v>
      </c>
      <c r="N362" s="10">
        <f t="shared" si="351"/>
        <v>60.3</v>
      </c>
      <c r="O362" s="10"/>
      <c r="P362" s="10"/>
      <c r="Q362" s="10"/>
      <c r="R362" s="10">
        <f t="shared" si="317"/>
        <v>60.3</v>
      </c>
      <c r="S362" s="10"/>
      <c r="T362" s="69">
        <f t="shared" si="378"/>
        <v>60.3</v>
      </c>
      <c r="U362" s="10">
        <f t="shared" si="318"/>
        <v>60.3</v>
      </c>
      <c r="V362" s="10"/>
      <c r="W362" s="69">
        <f t="shared" si="379"/>
        <v>60.3</v>
      </c>
      <c r="X362" s="10">
        <f t="shared" si="319"/>
        <v>60.3</v>
      </c>
      <c r="Y362" s="10"/>
      <c r="Z362" s="69">
        <f t="shared" si="380"/>
        <v>60.3</v>
      </c>
      <c r="AA362" s="10"/>
      <c r="AB362" s="20"/>
      <c r="AC362" s="20"/>
    </row>
    <row r="363" spans="1:34" x14ac:dyDescent="0.3">
      <c r="A363" s="59" t="s">
        <v>278</v>
      </c>
      <c r="B363" s="60">
        <v>600</v>
      </c>
      <c r="C363" s="59" t="s">
        <v>259</v>
      </c>
      <c r="D363" s="59" t="s">
        <v>97</v>
      </c>
      <c r="E363" s="61" t="s">
        <v>260</v>
      </c>
      <c r="F363" s="10">
        <v>515.1</v>
      </c>
      <c r="G363" s="10">
        <v>515.1</v>
      </c>
      <c r="H363" s="10">
        <v>515.1</v>
      </c>
      <c r="I363" s="10"/>
      <c r="J363" s="10"/>
      <c r="K363" s="10"/>
      <c r="L363" s="10">
        <f t="shared" si="349"/>
        <v>515.1</v>
      </c>
      <c r="M363" s="10">
        <f t="shared" si="350"/>
        <v>515.1</v>
      </c>
      <c r="N363" s="10">
        <f t="shared" si="351"/>
        <v>515.1</v>
      </c>
      <c r="O363" s="10"/>
      <c r="P363" s="10"/>
      <c r="Q363" s="10"/>
      <c r="R363" s="10">
        <f t="shared" ref="R363:R426" si="385">L363+O363</f>
        <v>515.1</v>
      </c>
      <c r="S363" s="10"/>
      <c r="T363" s="69">
        <f t="shared" si="378"/>
        <v>515.1</v>
      </c>
      <c r="U363" s="10">
        <f t="shared" ref="U363:U426" si="386">M363+P363</f>
        <v>515.1</v>
      </c>
      <c r="V363" s="10"/>
      <c r="W363" s="69">
        <f t="shared" si="379"/>
        <v>515.1</v>
      </c>
      <c r="X363" s="10">
        <f t="shared" ref="X363:X426" si="387">N363+Q363</f>
        <v>515.1</v>
      </c>
      <c r="Y363" s="10"/>
      <c r="Z363" s="69">
        <f t="shared" si="380"/>
        <v>515.1</v>
      </c>
      <c r="AA363" s="10"/>
      <c r="AB363" s="20"/>
      <c r="AC363" s="20"/>
    </row>
    <row r="364" spans="1:34" ht="46.8" x14ac:dyDescent="0.3">
      <c r="A364" s="59" t="s">
        <v>280</v>
      </c>
      <c r="B364" s="60"/>
      <c r="C364" s="59"/>
      <c r="D364" s="59"/>
      <c r="E364" s="61" t="s">
        <v>281</v>
      </c>
      <c r="F364" s="10">
        <f t="shared" ref="F364:K364" si="388">F365</f>
        <v>199589.4</v>
      </c>
      <c r="G364" s="10">
        <f t="shared" si="388"/>
        <v>284518.09999999998</v>
      </c>
      <c r="H364" s="10">
        <f t="shared" si="388"/>
        <v>183318.6</v>
      </c>
      <c r="I364" s="10">
        <f t="shared" si="388"/>
        <v>0</v>
      </c>
      <c r="J364" s="10">
        <f t="shared" si="388"/>
        <v>0</v>
      </c>
      <c r="K364" s="10">
        <f t="shared" si="388"/>
        <v>0</v>
      </c>
      <c r="L364" s="10">
        <f t="shared" si="349"/>
        <v>199589.4</v>
      </c>
      <c r="M364" s="10">
        <f t="shared" si="350"/>
        <v>284518.09999999998</v>
      </c>
      <c r="N364" s="10">
        <f t="shared" si="351"/>
        <v>183318.6</v>
      </c>
      <c r="O364" s="10">
        <f>O365</f>
        <v>32482.25216</v>
      </c>
      <c r="P364" s="10">
        <f>P365</f>
        <v>0</v>
      </c>
      <c r="Q364" s="10">
        <f>Q365</f>
        <v>0</v>
      </c>
      <c r="R364" s="10">
        <f t="shared" si="385"/>
        <v>232071.65216</v>
      </c>
      <c r="S364" s="10">
        <f>S365</f>
        <v>0</v>
      </c>
      <c r="T364" s="69">
        <f t="shared" si="378"/>
        <v>232071.65216</v>
      </c>
      <c r="U364" s="10">
        <f t="shared" si="386"/>
        <v>284518.09999999998</v>
      </c>
      <c r="V364" s="10">
        <f>V365</f>
        <v>0</v>
      </c>
      <c r="W364" s="69">
        <f t="shared" si="379"/>
        <v>284518.09999999998</v>
      </c>
      <c r="X364" s="10">
        <f t="shared" si="387"/>
        <v>183318.6</v>
      </c>
      <c r="Y364" s="10">
        <f>Y365</f>
        <v>0</v>
      </c>
      <c r="Z364" s="69">
        <f t="shared" si="380"/>
        <v>183318.6</v>
      </c>
      <c r="AA364" s="10">
        <f>AA365</f>
        <v>0</v>
      </c>
      <c r="AB364" s="20"/>
      <c r="AC364" s="20"/>
    </row>
    <row r="365" spans="1:34" ht="46.8" x14ac:dyDescent="0.3">
      <c r="A365" s="59" t="s">
        <v>280</v>
      </c>
      <c r="B365" s="60" t="s">
        <v>49</v>
      </c>
      <c r="C365" s="59"/>
      <c r="D365" s="59"/>
      <c r="E365" s="61" t="s">
        <v>50</v>
      </c>
      <c r="F365" s="10">
        <f t="shared" ref="F365:K365" si="389">F366+F367</f>
        <v>199589.4</v>
      </c>
      <c r="G365" s="10">
        <f t="shared" si="389"/>
        <v>284518.09999999998</v>
      </c>
      <c r="H365" s="10">
        <f t="shared" si="389"/>
        <v>183318.6</v>
      </c>
      <c r="I365" s="10">
        <f t="shared" si="389"/>
        <v>0</v>
      </c>
      <c r="J365" s="10">
        <f t="shared" si="389"/>
        <v>0</v>
      </c>
      <c r="K365" s="10">
        <f t="shared" si="389"/>
        <v>0</v>
      </c>
      <c r="L365" s="10">
        <f t="shared" si="349"/>
        <v>199589.4</v>
      </c>
      <c r="M365" s="10">
        <f t="shared" si="350"/>
        <v>284518.09999999998</v>
      </c>
      <c r="N365" s="10">
        <f t="shared" si="351"/>
        <v>183318.6</v>
      </c>
      <c r="O365" s="10">
        <f>O366+O367</f>
        <v>32482.25216</v>
      </c>
      <c r="P365" s="10">
        <f>P366+P367</f>
        <v>0</v>
      </c>
      <c r="Q365" s="10">
        <f>Q366+Q367</f>
        <v>0</v>
      </c>
      <c r="R365" s="10">
        <f t="shared" si="385"/>
        <v>232071.65216</v>
      </c>
      <c r="S365" s="10">
        <f>S366+S367</f>
        <v>0</v>
      </c>
      <c r="T365" s="69">
        <f t="shared" si="378"/>
        <v>232071.65216</v>
      </c>
      <c r="U365" s="10">
        <f t="shared" si="386"/>
        <v>284518.09999999998</v>
      </c>
      <c r="V365" s="10">
        <f>V366+V367</f>
        <v>0</v>
      </c>
      <c r="W365" s="69">
        <f t="shared" si="379"/>
        <v>284518.09999999998</v>
      </c>
      <c r="X365" s="10">
        <f t="shared" si="387"/>
        <v>183318.6</v>
      </c>
      <c r="Y365" s="10">
        <f>Y366+Y367</f>
        <v>0</v>
      </c>
      <c r="Z365" s="69">
        <f t="shared" si="380"/>
        <v>183318.6</v>
      </c>
      <c r="AA365" s="10">
        <f>AA366+AA367</f>
        <v>0</v>
      </c>
      <c r="AB365" s="20"/>
      <c r="AC365" s="20"/>
    </row>
    <row r="366" spans="1:34" x14ac:dyDescent="0.3">
      <c r="A366" s="59" t="s">
        <v>280</v>
      </c>
      <c r="B366" s="60">
        <v>600</v>
      </c>
      <c r="C366" s="59" t="s">
        <v>259</v>
      </c>
      <c r="D366" s="59" t="s">
        <v>28</v>
      </c>
      <c r="E366" s="61" t="s">
        <v>279</v>
      </c>
      <c r="F366" s="10">
        <v>100513.2</v>
      </c>
      <c r="G366" s="10">
        <v>4167</v>
      </c>
      <c r="H366" s="10">
        <v>0</v>
      </c>
      <c r="I366" s="10"/>
      <c r="J366" s="10"/>
      <c r="K366" s="10"/>
      <c r="L366" s="10">
        <f t="shared" si="349"/>
        <v>100513.2</v>
      </c>
      <c r="M366" s="10">
        <f t="shared" si="350"/>
        <v>4167</v>
      </c>
      <c r="N366" s="10">
        <f t="shared" si="351"/>
        <v>0</v>
      </c>
      <c r="O366" s="10">
        <v>10.768700000000001</v>
      </c>
      <c r="P366" s="10"/>
      <c r="Q366" s="10"/>
      <c r="R366" s="10">
        <f t="shared" si="385"/>
        <v>100523.9687</v>
      </c>
      <c r="S366" s="10"/>
      <c r="T366" s="69">
        <f t="shared" si="378"/>
        <v>100523.9687</v>
      </c>
      <c r="U366" s="10">
        <f t="shared" si="386"/>
        <v>4167</v>
      </c>
      <c r="V366" s="10"/>
      <c r="W366" s="69">
        <f t="shared" si="379"/>
        <v>4167</v>
      </c>
      <c r="X366" s="10">
        <f t="shared" si="387"/>
        <v>0</v>
      </c>
      <c r="Y366" s="10"/>
      <c r="Z366" s="69">
        <f t="shared" si="380"/>
        <v>0</v>
      </c>
      <c r="AA366" s="10"/>
      <c r="AB366" s="20"/>
      <c r="AC366" s="20"/>
    </row>
    <row r="367" spans="1:34" x14ac:dyDescent="0.3">
      <c r="A367" s="59" t="s">
        <v>280</v>
      </c>
      <c r="B367" s="60">
        <v>600</v>
      </c>
      <c r="C367" s="59" t="s">
        <v>259</v>
      </c>
      <c r="D367" s="59" t="s">
        <v>97</v>
      </c>
      <c r="E367" s="61" t="s">
        <v>260</v>
      </c>
      <c r="F367" s="10">
        <v>99076.2</v>
      </c>
      <c r="G367" s="10">
        <v>280351.09999999998</v>
      </c>
      <c r="H367" s="10">
        <v>183318.6</v>
      </c>
      <c r="I367" s="10"/>
      <c r="J367" s="10"/>
      <c r="K367" s="10"/>
      <c r="L367" s="10">
        <f t="shared" si="349"/>
        <v>99076.2</v>
      </c>
      <c r="M367" s="10">
        <f t="shared" si="350"/>
        <v>280351.09999999998</v>
      </c>
      <c r="N367" s="10">
        <f t="shared" si="351"/>
        <v>183318.6</v>
      </c>
      <c r="O367" s="10">
        <f>1616.14646+30855.337</f>
        <v>32471.483459999999</v>
      </c>
      <c r="P367" s="10"/>
      <c r="Q367" s="10"/>
      <c r="R367" s="10">
        <f t="shared" si="385"/>
        <v>131547.68346</v>
      </c>
      <c r="S367" s="10"/>
      <c r="T367" s="69">
        <f t="shared" si="378"/>
        <v>131547.68346</v>
      </c>
      <c r="U367" s="10">
        <f t="shared" si="386"/>
        <v>280351.09999999998</v>
      </c>
      <c r="V367" s="10"/>
      <c r="W367" s="69">
        <f t="shared" si="379"/>
        <v>280351.09999999998</v>
      </c>
      <c r="X367" s="10">
        <f t="shared" si="387"/>
        <v>183318.6</v>
      </c>
      <c r="Y367" s="10"/>
      <c r="Z367" s="69">
        <f t="shared" si="380"/>
        <v>183318.6</v>
      </c>
      <c r="AA367" s="10"/>
      <c r="AB367" s="20"/>
      <c r="AC367" s="20"/>
    </row>
    <row r="368" spans="1:34" ht="46.8" x14ac:dyDescent="0.3">
      <c r="A368" s="59" t="s">
        <v>282</v>
      </c>
      <c r="B368" s="60"/>
      <c r="C368" s="59"/>
      <c r="D368" s="59"/>
      <c r="E368" s="61" t="s">
        <v>283</v>
      </c>
      <c r="F368" s="10">
        <f t="shared" ref="F368:F376" si="390">F369</f>
        <v>46485.5</v>
      </c>
      <c r="G368" s="10">
        <f t="shared" ref="G368:G376" si="391">G369</f>
        <v>12485.5</v>
      </c>
      <c r="H368" s="10">
        <f t="shared" ref="H368:H376" si="392">H369</f>
        <v>12485.5</v>
      </c>
      <c r="I368" s="10">
        <f t="shared" ref="I368:I376" si="393">I369</f>
        <v>0</v>
      </c>
      <c r="J368" s="10">
        <f t="shared" ref="J368:J376" si="394">J369</f>
        <v>0</v>
      </c>
      <c r="K368" s="10">
        <f t="shared" ref="K368:K376" si="395">K369</f>
        <v>0</v>
      </c>
      <c r="L368" s="10">
        <f t="shared" si="349"/>
        <v>46485.5</v>
      </c>
      <c r="M368" s="10">
        <f t="shared" si="350"/>
        <v>12485.5</v>
      </c>
      <c r="N368" s="10">
        <f t="shared" si="351"/>
        <v>12485.5</v>
      </c>
      <c r="O368" s="10">
        <f t="shared" ref="O368:O376" si="396">O369</f>
        <v>5966.7524699999994</v>
      </c>
      <c r="P368" s="10">
        <f t="shared" ref="P368:P376" si="397">P369</f>
        <v>0</v>
      </c>
      <c r="Q368" s="10">
        <f t="shared" ref="Q368:Q376" si="398">Q369</f>
        <v>0</v>
      </c>
      <c r="R368" s="10">
        <f t="shared" si="385"/>
        <v>52452.252469999999</v>
      </c>
      <c r="S368" s="10">
        <f t="shared" ref="S368:S376" si="399">S369</f>
        <v>0</v>
      </c>
      <c r="T368" s="69">
        <f t="shared" si="378"/>
        <v>52452.252469999999</v>
      </c>
      <c r="U368" s="10">
        <f t="shared" si="386"/>
        <v>12485.5</v>
      </c>
      <c r="V368" s="10">
        <f t="shared" ref="V368:AA376" si="400">V369</f>
        <v>0</v>
      </c>
      <c r="W368" s="69">
        <f t="shared" si="379"/>
        <v>12485.5</v>
      </c>
      <c r="X368" s="10">
        <f t="shared" si="387"/>
        <v>12485.5</v>
      </c>
      <c r="Y368" s="10">
        <f t="shared" si="400"/>
        <v>0</v>
      </c>
      <c r="Z368" s="69">
        <f t="shared" si="380"/>
        <v>12485.5</v>
      </c>
      <c r="AA368" s="10">
        <f t="shared" si="400"/>
        <v>0</v>
      </c>
      <c r="AB368" s="20"/>
      <c r="AC368" s="20"/>
    </row>
    <row r="369" spans="1:29" ht="46.8" x14ac:dyDescent="0.3">
      <c r="A369" s="59" t="s">
        <v>282</v>
      </c>
      <c r="B369" s="60" t="s">
        <v>49</v>
      </c>
      <c r="C369" s="59"/>
      <c r="D369" s="59"/>
      <c r="E369" s="61" t="s">
        <v>50</v>
      </c>
      <c r="F369" s="10">
        <f t="shared" si="390"/>
        <v>46485.5</v>
      </c>
      <c r="G369" s="10">
        <f t="shared" si="391"/>
        <v>12485.5</v>
      </c>
      <c r="H369" s="10">
        <f t="shared" si="392"/>
        <v>12485.5</v>
      </c>
      <c r="I369" s="10">
        <f t="shared" si="393"/>
        <v>0</v>
      </c>
      <c r="J369" s="10">
        <f t="shared" si="394"/>
        <v>0</v>
      </c>
      <c r="K369" s="10">
        <f t="shared" si="395"/>
        <v>0</v>
      </c>
      <c r="L369" s="10">
        <f t="shared" si="349"/>
        <v>46485.5</v>
      </c>
      <c r="M369" s="10">
        <f t="shared" si="350"/>
        <v>12485.5</v>
      </c>
      <c r="N369" s="10">
        <f t="shared" si="351"/>
        <v>12485.5</v>
      </c>
      <c r="O369" s="10">
        <f>O370+O371</f>
        <v>5966.7524699999994</v>
      </c>
      <c r="P369" s="10">
        <f>P370+P371</f>
        <v>0</v>
      </c>
      <c r="Q369" s="10">
        <f>Q370+Q371</f>
        <v>0</v>
      </c>
      <c r="R369" s="10">
        <f t="shared" si="385"/>
        <v>52452.252469999999</v>
      </c>
      <c r="S369" s="10">
        <f>S370+S371</f>
        <v>0</v>
      </c>
      <c r="T369" s="69">
        <f t="shared" si="378"/>
        <v>52452.252469999999</v>
      </c>
      <c r="U369" s="10">
        <f t="shared" si="386"/>
        <v>12485.5</v>
      </c>
      <c r="V369" s="10">
        <f>V370+V371</f>
        <v>0</v>
      </c>
      <c r="W369" s="69">
        <f t="shared" si="379"/>
        <v>12485.5</v>
      </c>
      <c r="X369" s="10">
        <f t="shared" si="387"/>
        <v>12485.5</v>
      </c>
      <c r="Y369" s="10">
        <f>Y370+Y371</f>
        <v>0</v>
      </c>
      <c r="Z369" s="69">
        <f t="shared" si="380"/>
        <v>12485.5</v>
      </c>
      <c r="AA369" s="10">
        <f>AA370+AA371</f>
        <v>0</v>
      </c>
      <c r="AB369" s="20"/>
      <c r="AC369" s="20"/>
    </row>
    <row r="370" spans="1:29" x14ac:dyDescent="0.3">
      <c r="A370" s="59" t="s">
        <v>282</v>
      </c>
      <c r="B370" s="60">
        <v>600</v>
      </c>
      <c r="C370" s="59" t="s">
        <v>259</v>
      </c>
      <c r="D370" s="59" t="s">
        <v>28</v>
      </c>
      <c r="E370" s="61" t="s">
        <v>279</v>
      </c>
      <c r="F370" s="10">
        <v>46485.5</v>
      </c>
      <c r="G370" s="10">
        <v>12485.5</v>
      </c>
      <c r="H370" s="10">
        <v>12485.5</v>
      </c>
      <c r="I370" s="10"/>
      <c r="J370" s="10"/>
      <c r="K370" s="10"/>
      <c r="L370" s="10">
        <f t="shared" si="349"/>
        <v>46485.5</v>
      </c>
      <c r="M370" s="10">
        <f t="shared" si="350"/>
        <v>12485.5</v>
      </c>
      <c r="N370" s="10">
        <f t="shared" si="351"/>
        <v>12485.5</v>
      </c>
      <c r="O370" s="10">
        <v>2432.2824700000001</v>
      </c>
      <c r="P370" s="10"/>
      <c r="Q370" s="10"/>
      <c r="R370" s="10">
        <f t="shared" si="385"/>
        <v>48917.782469999998</v>
      </c>
      <c r="S370" s="10"/>
      <c r="T370" s="69">
        <f t="shared" si="378"/>
        <v>48917.782469999998</v>
      </c>
      <c r="U370" s="10">
        <f t="shared" si="386"/>
        <v>12485.5</v>
      </c>
      <c r="V370" s="10"/>
      <c r="W370" s="69">
        <f t="shared" si="379"/>
        <v>12485.5</v>
      </c>
      <c r="X370" s="10">
        <f t="shared" si="387"/>
        <v>12485.5</v>
      </c>
      <c r="Y370" s="10"/>
      <c r="Z370" s="69">
        <f t="shared" si="380"/>
        <v>12485.5</v>
      </c>
      <c r="AA370" s="10"/>
      <c r="AB370" s="20"/>
      <c r="AC370" s="20"/>
    </row>
    <row r="371" spans="1:29" x14ac:dyDescent="0.3">
      <c r="A371" s="59" t="s">
        <v>282</v>
      </c>
      <c r="B371" s="60">
        <v>600</v>
      </c>
      <c r="C371" s="59" t="s">
        <v>259</v>
      </c>
      <c r="D371" s="59" t="s">
        <v>97</v>
      </c>
      <c r="E371" s="61" t="s">
        <v>260</v>
      </c>
      <c r="F371" s="10"/>
      <c r="G371" s="10"/>
      <c r="H371" s="10"/>
      <c r="I371" s="10"/>
      <c r="J371" s="10"/>
      <c r="K371" s="10"/>
      <c r="L371" s="10"/>
      <c r="M371" s="10"/>
      <c r="N371" s="10"/>
      <c r="O371" s="10">
        <v>3534.47</v>
      </c>
      <c r="P371" s="10"/>
      <c r="Q371" s="10"/>
      <c r="R371" s="10">
        <f t="shared" si="385"/>
        <v>3534.47</v>
      </c>
      <c r="S371" s="10"/>
      <c r="T371" s="69">
        <f t="shared" si="378"/>
        <v>3534.47</v>
      </c>
      <c r="U371" s="10">
        <f t="shared" si="386"/>
        <v>0</v>
      </c>
      <c r="V371" s="10"/>
      <c r="W371" s="69">
        <f t="shared" si="379"/>
        <v>0</v>
      </c>
      <c r="X371" s="10">
        <f t="shared" si="387"/>
        <v>0</v>
      </c>
      <c r="Y371" s="10"/>
      <c r="Z371" s="69">
        <f t="shared" si="380"/>
        <v>0</v>
      </c>
      <c r="AA371" s="10"/>
      <c r="AB371" s="20"/>
      <c r="AC371" s="20"/>
    </row>
    <row r="372" spans="1:29" ht="46.8" x14ac:dyDescent="0.3">
      <c r="A372" s="59" t="s">
        <v>284</v>
      </c>
      <c r="B372" s="60"/>
      <c r="C372" s="59"/>
      <c r="D372" s="59"/>
      <c r="E372" s="61" t="s">
        <v>285</v>
      </c>
      <c r="F372" s="10">
        <f t="shared" si="390"/>
        <v>52913.1</v>
      </c>
      <c r="G372" s="10">
        <f t="shared" si="391"/>
        <v>0</v>
      </c>
      <c r="H372" s="10">
        <f t="shared" si="392"/>
        <v>0</v>
      </c>
      <c r="I372" s="10">
        <f t="shared" si="393"/>
        <v>-27009.599999999999</v>
      </c>
      <c r="J372" s="10">
        <f t="shared" si="394"/>
        <v>0</v>
      </c>
      <c r="K372" s="10">
        <f t="shared" si="395"/>
        <v>0</v>
      </c>
      <c r="L372" s="10">
        <f t="shared" si="349"/>
        <v>25903.5</v>
      </c>
      <c r="M372" s="10">
        <f t="shared" si="350"/>
        <v>0</v>
      </c>
      <c r="N372" s="10">
        <f t="shared" si="351"/>
        <v>0</v>
      </c>
      <c r="O372" s="10">
        <f t="shared" si="396"/>
        <v>51609.599999999999</v>
      </c>
      <c r="P372" s="10">
        <f t="shared" si="397"/>
        <v>0</v>
      </c>
      <c r="Q372" s="10">
        <f t="shared" si="398"/>
        <v>0</v>
      </c>
      <c r="R372" s="10">
        <f t="shared" si="385"/>
        <v>77513.100000000006</v>
      </c>
      <c r="S372" s="10">
        <f t="shared" si="399"/>
        <v>0</v>
      </c>
      <c r="T372" s="69">
        <f t="shared" si="378"/>
        <v>77513.100000000006</v>
      </c>
      <c r="U372" s="10">
        <f t="shared" si="386"/>
        <v>0</v>
      </c>
      <c r="V372" s="10">
        <f t="shared" si="400"/>
        <v>0</v>
      </c>
      <c r="W372" s="69">
        <f t="shared" si="379"/>
        <v>0</v>
      </c>
      <c r="X372" s="10">
        <f t="shared" si="387"/>
        <v>0</v>
      </c>
      <c r="Y372" s="10">
        <f t="shared" si="400"/>
        <v>0</v>
      </c>
      <c r="Z372" s="69">
        <f t="shared" si="380"/>
        <v>0</v>
      </c>
      <c r="AA372" s="10">
        <f t="shared" si="400"/>
        <v>0</v>
      </c>
      <c r="AB372" s="20"/>
      <c r="AC372" s="20"/>
    </row>
    <row r="373" spans="1:29" ht="46.8" x14ac:dyDescent="0.3">
      <c r="A373" s="59" t="s">
        <v>284</v>
      </c>
      <c r="B373" s="60" t="s">
        <v>49</v>
      </c>
      <c r="C373" s="59"/>
      <c r="D373" s="59"/>
      <c r="E373" s="61" t="s">
        <v>50</v>
      </c>
      <c r="F373" s="10">
        <f t="shared" ref="F373:K373" si="401">F375</f>
        <v>52913.1</v>
      </c>
      <c r="G373" s="10">
        <f t="shared" si="401"/>
        <v>0</v>
      </c>
      <c r="H373" s="10">
        <f t="shared" si="401"/>
        <v>0</v>
      </c>
      <c r="I373" s="10">
        <f t="shared" si="401"/>
        <v>-27009.599999999999</v>
      </c>
      <c r="J373" s="10">
        <f t="shared" si="401"/>
        <v>0</v>
      </c>
      <c r="K373" s="10">
        <f t="shared" si="401"/>
        <v>0</v>
      </c>
      <c r="L373" s="10">
        <f t="shared" si="349"/>
        <v>25903.5</v>
      </c>
      <c r="M373" s="10">
        <f t="shared" si="350"/>
        <v>0</v>
      </c>
      <c r="N373" s="10">
        <f t="shared" si="351"/>
        <v>0</v>
      </c>
      <c r="O373" s="10">
        <f>O375+O374</f>
        <v>51609.599999999999</v>
      </c>
      <c r="P373" s="10">
        <f>P375+P374</f>
        <v>0</v>
      </c>
      <c r="Q373" s="10">
        <f>Q375+Q374</f>
        <v>0</v>
      </c>
      <c r="R373" s="10">
        <f t="shared" si="385"/>
        <v>77513.100000000006</v>
      </c>
      <c r="S373" s="10">
        <f>S375</f>
        <v>0</v>
      </c>
      <c r="T373" s="69">
        <f t="shared" si="378"/>
        <v>77513.100000000006</v>
      </c>
      <c r="U373" s="10">
        <f t="shared" si="386"/>
        <v>0</v>
      </c>
      <c r="V373" s="10">
        <f>V375</f>
        <v>0</v>
      </c>
      <c r="W373" s="69">
        <f t="shared" si="379"/>
        <v>0</v>
      </c>
      <c r="X373" s="10">
        <f t="shared" si="387"/>
        <v>0</v>
      </c>
      <c r="Y373" s="10">
        <f>Y375</f>
        <v>0</v>
      </c>
      <c r="Z373" s="69">
        <f t="shared" si="380"/>
        <v>0</v>
      </c>
      <c r="AA373" s="10">
        <f>AA375</f>
        <v>0</v>
      </c>
      <c r="AB373" s="20"/>
      <c r="AC373" s="20"/>
    </row>
    <row r="374" spans="1:29" x14ac:dyDescent="0.3">
      <c r="A374" s="59" t="s">
        <v>284</v>
      </c>
      <c r="B374" s="60">
        <v>600</v>
      </c>
      <c r="C374" s="59" t="s">
        <v>259</v>
      </c>
      <c r="D374" s="59" t="s">
        <v>28</v>
      </c>
      <c r="E374" s="61" t="s">
        <v>279</v>
      </c>
      <c r="F374" s="10"/>
      <c r="G374" s="10"/>
      <c r="H374" s="10"/>
      <c r="I374" s="10"/>
      <c r="J374" s="10"/>
      <c r="K374" s="10"/>
      <c r="L374" s="10"/>
      <c r="M374" s="10"/>
      <c r="N374" s="10"/>
      <c r="O374" s="10">
        <v>24600</v>
      </c>
      <c r="P374" s="10"/>
      <c r="Q374" s="10"/>
      <c r="R374" s="10">
        <f t="shared" si="385"/>
        <v>24600</v>
      </c>
      <c r="S374" s="10"/>
      <c r="T374" s="69">
        <f t="shared" si="378"/>
        <v>24600</v>
      </c>
      <c r="U374" s="10">
        <f t="shared" si="386"/>
        <v>0</v>
      </c>
      <c r="V374" s="10"/>
      <c r="W374" s="69">
        <f t="shared" si="379"/>
        <v>0</v>
      </c>
      <c r="X374" s="10">
        <f t="shared" si="387"/>
        <v>0</v>
      </c>
      <c r="Y374" s="10"/>
      <c r="Z374" s="69">
        <f t="shared" si="380"/>
        <v>0</v>
      </c>
      <c r="AA374" s="10"/>
      <c r="AB374" s="20"/>
      <c r="AC374" s="20"/>
    </row>
    <row r="375" spans="1:29" x14ac:dyDescent="0.3">
      <c r="A375" s="59" t="s">
        <v>284</v>
      </c>
      <c r="B375" s="60">
        <v>600</v>
      </c>
      <c r="C375" s="59" t="s">
        <v>259</v>
      </c>
      <c r="D375" s="59" t="s">
        <v>97</v>
      </c>
      <c r="E375" s="61" t="s">
        <v>260</v>
      </c>
      <c r="F375" s="10">
        <f>52907.4+5.7</f>
        <v>52913.1</v>
      </c>
      <c r="G375" s="10">
        <v>0</v>
      </c>
      <c r="H375" s="10">
        <v>0</v>
      </c>
      <c r="I375" s="10">
        <v>-27009.599999999999</v>
      </c>
      <c r="J375" s="10"/>
      <c r="K375" s="10"/>
      <c r="L375" s="10">
        <f t="shared" si="349"/>
        <v>25903.5</v>
      </c>
      <c r="M375" s="10">
        <f t="shared" si="350"/>
        <v>0</v>
      </c>
      <c r="N375" s="10">
        <f t="shared" si="351"/>
        <v>0</v>
      </c>
      <c r="O375" s="10">
        <f>27009.6</f>
        <v>27009.599999999999</v>
      </c>
      <c r="P375" s="10"/>
      <c r="Q375" s="10"/>
      <c r="R375" s="10">
        <f t="shared" si="385"/>
        <v>52913.1</v>
      </c>
      <c r="S375" s="10"/>
      <c r="T375" s="69">
        <f t="shared" si="378"/>
        <v>52913.1</v>
      </c>
      <c r="U375" s="10">
        <f t="shared" si="386"/>
        <v>0</v>
      </c>
      <c r="V375" s="10"/>
      <c r="W375" s="69">
        <f t="shared" si="379"/>
        <v>0</v>
      </c>
      <c r="X375" s="10">
        <f t="shared" si="387"/>
        <v>0</v>
      </c>
      <c r="Y375" s="10"/>
      <c r="Z375" s="69">
        <f t="shared" si="380"/>
        <v>0</v>
      </c>
      <c r="AA375" s="10"/>
      <c r="AB375" s="20"/>
      <c r="AC375" s="20">
        <v>67</v>
      </c>
    </row>
    <row r="376" spans="1:29" ht="31.2" x14ac:dyDescent="0.3">
      <c r="A376" s="59" t="s">
        <v>286</v>
      </c>
      <c r="B376" s="60"/>
      <c r="C376" s="59"/>
      <c r="D376" s="59"/>
      <c r="E376" s="61" t="s">
        <v>287</v>
      </c>
      <c r="F376" s="10">
        <f t="shared" si="390"/>
        <v>35000</v>
      </c>
      <c r="G376" s="10">
        <f t="shared" si="391"/>
        <v>20000</v>
      </c>
      <c r="H376" s="10">
        <f t="shared" si="392"/>
        <v>0</v>
      </c>
      <c r="I376" s="10">
        <f t="shared" si="393"/>
        <v>0</v>
      </c>
      <c r="J376" s="10">
        <f t="shared" si="394"/>
        <v>0</v>
      </c>
      <c r="K376" s="10">
        <f t="shared" si="395"/>
        <v>0</v>
      </c>
      <c r="L376" s="10">
        <f t="shared" si="349"/>
        <v>35000</v>
      </c>
      <c r="M376" s="10">
        <f t="shared" si="350"/>
        <v>20000</v>
      </c>
      <c r="N376" s="10">
        <f t="shared" si="351"/>
        <v>0</v>
      </c>
      <c r="O376" s="10">
        <f t="shared" si="396"/>
        <v>0</v>
      </c>
      <c r="P376" s="10">
        <f t="shared" si="397"/>
        <v>0</v>
      </c>
      <c r="Q376" s="10">
        <f t="shared" si="398"/>
        <v>0</v>
      </c>
      <c r="R376" s="10">
        <f t="shared" si="385"/>
        <v>35000</v>
      </c>
      <c r="S376" s="10">
        <f t="shared" si="399"/>
        <v>0</v>
      </c>
      <c r="T376" s="69">
        <f t="shared" si="378"/>
        <v>35000</v>
      </c>
      <c r="U376" s="10">
        <f t="shared" si="386"/>
        <v>20000</v>
      </c>
      <c r="V376" s="10">
        <f t="shared" si="400"/>
        <v>0</v>
      </c>
      <c r="W376" s="69">
        <f t="shared" si="379"/>
        <v>20000</v>
      </c>
      <c r="X376" s="10">
        <f t="shared" si="387"/>
        <v>0</v>
      </c>
      <c r="Y376" s="10">
        <f t="shared" si="400"/>
        <v>0</v>
      </c>
      <c r="Z376" s="69">
        <f t="shared" si="380"/>
        <v>0</v>
      </c>
      <c r="AA376" s="10">
        <f t="shared" si="400"/>
        <v>0</v>
      </c>
      <c r="AB376" s="20"/>
      <c r="AC376" s="20"/>
    </row>
    <row r="377" spans="1:29" ht="46.8" x14ac:dyDescent="0.3">
      <c r="A377" s="59" t="s">
        <v>286</v>
      </c>
      <c r="B377" s="60" t="s">
        <v>49</v>
      </c>
      <c r="C377" s="59"/>
      <c r="D377" s="59"/>
      <c r="E377" s="61" t="s">
        <v>50</v>
      </c>
      <c r="F377" s="10">
        <f t="shared" ref="F377:K377" si="402">F378+F379</f>
        <v>35000</v>
      </c>
      <c r="G377" s="10">
        <f t="shared" si="402"/>
        <v>20000</v>
      </c>
      <c r="H377" s="10">
        <f t="shared" si="402"/>
        <v>0</v>
      </c>
      <c r="I377" s="10">
        <f t="shared" si="402"/>
        <v>0</v>
      </c>
      <c r="J377" s="10">
        <f t="shared" si="402"/>
        <v>0</v>
      </c>
      <c r="K377" s="10">
        <f t="shared" si="402"/>
        <v>0</v>
      </c>
      <c r="L377" s="10">
        <f t="shared" si="349"/>
        <v>35000</v>
      </c>
      <c r="M377" s="10">
        <f t="shared" si="350"/>
        <v>20000</v>
      </c>
      <c r="N377" s="10">
        <f t="shared" si="351"/>
        <v>0</v>
      </c>
      <c r="O377" s="10">
        <f>O378+O379</f>
        <v>0</v>
      </c>
      <c r="P377" s="10">
        <f>P378+P379</f>
        <v>0</v>
      </c>
      <c r="Q377" s="10">
        <f>Q378+Q379</f>
        <v>0</v>
      </c>
      <c r="R377" s="10">
        <f t="shared" si="385"/>
        <v>35000</v>
      </c>
      <c r="S377" s="10">
        <f>S378+S379</f>
        <v>0</v>
      </c>
      <c r="T377" s="69">
        <f t="shared" si="378"/>
        <v>35000</v>
      </c>
      <c r="U377" s="10">
        <f t="shared" si="386"/>
        <v>20000</v>
      </c>
      <c r="V377" s="10">
        <f>V378+V379</f>
        <v>0</v>
      </c>
      <c r="W377" s="69">
        <f t="shared" si="379"/>
        <v>20000</v>
      </c>
      <c r="X377" s="10">
        <f t="shared" si="387"/>
        <v>0</v>
      </c>
      <c r="Y377" s="10">
        <f>Y378+Y379</f>
        <v>0</v>
      </c>
      <c r="Z377" s="69">
        <f t="shared" si="380"/>
        <v>0</v>
      </c>
      <c r="AA377" s="10">
        <f>AA378+AA379</f>
        <v>0</v>
      </c>
      <c r="AB377" s="20"/>
      <c r="AC377" s="20"/>
    </row>
    <row r="378" spans="1:29" x14ac:dyDescent="0.3">
      <c r="A378" s="59" t="s">
        <v>286</v>
      </c>
      <c r="B378" s="60">
        <v>600</v>
      </c>
      <c r="C378" s="59" t="s">
        <v>259</v>
      </c>
      <c r="D378" s="59" t="s">
        <v>28</v>
      </c>
      <c r="E378" s="61" t="s">
        <v>279</v>
      </c>
      <c r="F378" s="10">
        <v>35000</v>
      </c>
      <c r="G378" s="10">
        <v>0</v>
      </c>
      <c r="H378" s="10">
        <v>0</v>
      </c>
      <c r="I378" s="10"/>
      <c r="J378" s="10"/>
      <c r="K378" s="10"/>
      <c r="L378" s="10">
        <f t="shared" si="349"/>
        <v>35000</v>
      </c>
      <c r="M378" s="10">
        <f t="shared" si="350"/>
        <v>0</v>
      </c>
      <c r="N378" s="10">
        <f t="shared" si="351"/>
        <v>0</v>
      </c>
      <c r="O378" s="10"/>
      <c r="P378" s="10"/>
      <c r="Q378" s="10"/>
      <c r="R378" s="10">
        <f t="shared" si="385"/>
        <v>35000</v>
      </c>
      <c r="S378" s="10"/>
      <c r="T378" s="69">
        <f t="shared" si="378"/>
        <v>35000</v>
      </c>
      <c r="U378" s="10">
        <f t="shared" si="386"/>
        <v>0</v>
      </c>
      <c r="V378" s="10"/>
      <c r="W378" s="69">
        <f t="shared" si="379"/>
        <v>0</v>
      </c>
      <c r="X378" s="10">
        <f t="shared" si="387"/>
        <v>0</v>
      </c>
      <c r="Y378" s="10"/>
      <c r="Z378" s="69">
        <f t="shared" si="380"/>
        <v>0</v>
      </c>
      <c r="AA378" s="10"/>
      <c r="AB378" s="20"/>
      <c r="AC378" s="20"/>
    </row>
    <row r="379" spans="1:29" x14ac:dyDescent="0.3">
      <c r="A379" s="59" t="s">
        <v>286</v>
      </c>
      <c r="B379" s="60">
        <v>600</v>
      </c>
      <c r="C379" s="59" t="s">
        <v>259</v>
      </c>
      <c r="D379" s="59" t="s">
        <v>97</v>
      </c>
      <c r="E379" s="61" t="s">
        <v>260</v>
      </c>
      <c r="F379" s="10">
        <v>0</v>
      </c>
      <c r="G379" s="10">
        <v>20000</v>
      </c>
      <c r="H379" s="10">
        <v>0</v>
      </c>
      <c r="I379" s="10"/>
      <c r="J379" s="10"/>
      <c r="K379" s="10"/>
      <c r="L379" s="10">
        <f t="shared" si="349"/>
        <v>0</v>
      </c>
      <c r="M379" s="10">
        <f t="shared" si="350"/>
        <v>20000</v>
      </c>
      <c r="N379" s="10">
        <f t="shared" si="351"/>
        <v>0</v>
      </c>
      <c r="O379" s="10"/>
      <c r="P379" s="10"/>
      <c r="Q379" s="10"/>
      <c r="R379" s="10">
        <f t="shared" si="385"/>
        <v>0</v>
      </c>
      <c r="S379" s="10"/>
      <c r="T379" s="69">
        <f t="shared" si="378"/>
        <v>0</v>
      </c>
      <c r="U379" s="10">
        <f t="shared" si="386"/>
        <v>20000</v>
      </c>
      <c r="V379" s="10"/>
      <c r="W379" s="69">
        <f t="shared" si="379"/>
        <v>20000</v>
      </c>
      <c r="X379" s="10">
        <f t="shared" si="387"/>
        <v>0</v>
      </c>
      <c r="Y379" s="10"/>
      <c r="Z379" s="69">
        <f t="shared" si="380"/>
        <v>0</v>
      </c>
      <c r="AA379" s="10"/>
      <c r="AB379" s="20"/>
      <c r="AC379" s="20"/>
    </row>
    <row r="380" spans="1:29" ht="46.8" x14ac:dyDescent="0.3">
      <c r="A380" s="59" t="s">
        <v>288</v>
      </c>
      <c r="B380" s="60"/>
      <c r="C380" s="59"/>
      <c r="D380" s="59"/>
      <c r="E380" s="61" t="s">
        <v>289</v>
      </c>
      <c r="F380" s="10">
        <f t="shared" ref="F380:K380" si="403">F381+F384+F387+F395+F398+F401</f>
        <v>267807.90000000002</v>
      </c>
      <c r="G380" s="10">
        <f t="shared" si="403"/>
        <v>270333</v>
      </c>
      <c r="H380" s="10">
        <f t="shared" si="403"/>
        <v>270333</v>
      </c>
      <c r="I380" s="10">
        <f t="shared" si="403"/>
        <v>0</v>
      </c>
      <c r="J380" s="10">
        <f t="shared" si="403"/>
        <v>0</v>
      </c>
      <c r="K380" s="10">
        <f t="shared" si="403"/>
        <v>0</v>
      </c>
      <c r="L380" s="10">
        <f t="shared" si="349"/>
        <v>267807.90000000002</v>
      </c>
      <c r="M380" s="10">
        <f t="shared" si="350"/>
        <v>270333</v>
      </c>
      <c r="N380" s="10">
        <f t="shared" si="351"/>
        <v>270333</v>
      </c>
      <c r="O380" s="10">
        <f>O381+O384+O387+O395+O398+O401</f>
        <v>28954.867999999999</v>
      </c>
      <c r="P380" s="10">
        <f>P381+P384+P387+P395+P398+P401</f>
        <v>26746.718000000001</v>
      </c>
      <c r="Q380" s="10">
        <f>Q381+Q384+Q387+Q395+Q398+Q401</f>
        <v>26746.718000000001</v>
      </c>
      <c r="R380" s="10">
        <f t="shared" si="385"/>
        <v>296762.76800000004</v>
      </c>
      <c r="S380" s="10">
        <f>S381+S384+S387+S395+S398+S401</f>
        <v>0</v>
      </c>
      <c r="T380" s="69">
        <f t="shared" si="378"/>
        <v>296762.76800000004</v>
      </c>
      <c r="U380" s="10">
        <f t="shared" si="386"/>
        <v>297079.71799999999</v>
      </c>
      <c r="V380" s="10">
        <f>V381+V384+V387+V395+V398+V401</f>
        <v>0</v>
      </c>
      <c r="W380" s="69">
        <f t="shared" si="379"/>
        <v>297079.71799999999</v>
      </c>
      <c r="X380" s="10">
        <f t="shared" si="387"/>
        <v>297079.71799999999</v>
      </c>
      <c r="Y380" s="10">
        <f>Y381+Y384+Y387+Y395+Y398+Y401</f>
        <v>0</v>
      </c>
      <c r="Z380" s="69">
        <f t="shared" si="380"/>
        <v>297079.71799999999</v>
      </c>
      <c r="AA380" s="10">
        <f>AA381+AA384+AA387+AA395+AA398+AA401</f>
        <v>0</v>
      </c>
      <c r="AB380" s="20"/>
      <c r="AC380" s="20"/>
    </row>
    <row r="381" spans="1:29" ht="46.8" x14ac:dyDescent="0.3">
      <c r="A381" s="59" t="s">
        <v>290</v>
      </c>
      <c r="B381" s="60"/>
      <c r="C381" s="59"/>
      <c r="D381" s="59"/>
      <c r="E381" s="61" t="s">
        <v>138</v>
      </c>
      <c r="F381" s="10">
        <f t="shared" ref="F381:F385" si="404">F382</f>
        <v>139389.9</v>
      </c>
      <c r="G381" s="10">
        <f t="shared" ref="G381:G385" si="405">G382</f>
        <v>145306.20000000001</v>
      </c>
      <c r="H381" s="10">
        <f t="shared" ref="H381:H385" si="406">H382</f>
        <v>145306.20000000001</v>
      </c>
      <c r="I381" s="10">
        <f t="shared" ref="I381:I385" si="407">I382</f>
        <v>0</v>
      </c>
      <c r="J381" s="10">
        <f t="shared" ref="J381:J385" si="408">J382</f>
        <v>0</v>
      </c>
      <c r="K381" s="10">
        <f t="shared" ref="K381:K385" si="409">K382</f>
        <v>0</v>
      </c>
      <c r="L381" s="10">
        <f t="shared" si="349"/>
        <v>139389.9</v>
      </c>
      <c r="M381" s="10">
        <f t="shared" si="350"/>
        <v>145306.20000000001</v>
      </c>
      <c r="N381" s="10">
        <f t="shared" si="351"/>
        <v>145306.20000000001</v>
      </c>
      <c r="O381" s="10">
        <f t="shared" ref="O381:O385" si="410">O382</f>
        <v>2967.8629999999998</v>
      </c>
      <c r="P381" s="10">
        <f t="shared" ref="P381:P385" si="411">P382</f>
        <v>3144.8789999999999</v>
      </c>
      <c r="Q381" s="10">
        <f t="shared" ref="Q381:Q385" si="412">Q382</f>
        <v>3144.8789999999999</v>
      </c>
      <c r="R381" s="10">
        <f t="shared" si="385"/>
        <v>142357.76300000001</v>
      </c>
      <c r="S381" s="10">
        <f t="shared" ref="S381:S385" si="413">S382</f>
        <v>0</v>
      </c>
      <c r="T381" s="69">
        <f t="shared" si="378"/>
        <v>142357.76300000001</v>
      </c>
      <c r="U381" s="10">
        <f t="shared" si="386"/>
        <v>148451.079</v>
      </c>
      <c r="V381" s="10">
        <f t="shared" ref="V381:AA385" si="414">V382</f>
        <v>0</v>
      </c>
      <c r="W381" s="69">
        <f t="shared" si="379"/>
        <v>148451.079</v>
      </c>
      <c r="X381" s="10">
        <f t="shared" si="387"/>
        <v>148451.079</v>
      </c>
      <c r="Y381" s="10">
        <f t="shared" si="414"/>
        <v>0</v>
      </c>
      <c r="Z381" s="69">
        <f t="shared" si="380"/>
        <v>148451.079</v>
      </c>
      <c r="AA381" s="10">
        <f t="shared" si="414"/>
        <v>0</v>
      </c>
      <c r="AB381" s="20"/>
      <c r="AC381" s="20"/>
    </row>
    <row r="382" spans="1:29" ht="46.8" x14ac:dyDescent="0.3">
      <c r="A382" s="59" t="s">
        <v>290</v>
      </c>
      <c r="B382" s="60" t="s">
        <v>49</v>
      </c>
      <c r="C382" s="59"/>
      <c r="D382" s="59"/>
      <c r="E382" s="61" t="s">
        <v>50</v>
      </c>
      <c r="F382" s="10">
        <f t="shared" si="404"/>
        <v>139389.9</v>
      </c>
      <c r="G382" s="10">
        <f t="shared" si="405"/>
        <v>145306.20000000001</v>
      </c>
      <c r="H382" s="10">
        <f t="shared" si="406"/>
        <v>145306.20000000001</v>
      </c>
      <c r="I382" s="10">
        <f t="shared" si="407"/>
        <v>0</v>
      </c>
      <c r="J382" s="10">
        <f t="shared" si="408"/>
        <v>0</v>
      </c>
      <c r="K382" s="10">
        <f t="shared" si="409"/>
        <v>0</v>
      </c>
      <c r="L382" s="10">
        <f t="shared" si="349"/>
        <v>139389.9</v>
      </c>
      <c r="M382" s="10">
        <f t="shared" si="350"/>
        <v>145306.20000000001</v>
      </c>
      <c r="N382" s="10">
        <f t="shared" si="351"/>
        <v>145306.20000000001</v>
      </c>
      <c r="O382" s="10">
        <f t="shared" si="410"/>
        <v>2967.8629999999998</v>
      </c>
      <c r="P382" s="10">
        <f t="shared" si="411"/>
        <v>3144.8789999999999</v>
      </c>
      <c r="Q382" s="10">
        <f t="shared" si="412"/>
        <v>3144.8789999999999</v>
      </c>
      <c r="R382" s="10">
        <f t="shared" si="385"/>
        <v>142357.76300000001</v>
      </c>
      <c r="S382" s="10">
        <f t="shared" si="413"/>
        <v>0</v>
      </c>
      <c r="T382" s="69">
        <f t="shared" si="378"/>
        <v>142357.76300000001</v>
      </c>
      <c r="U382" s="10">
        <f t="shared" si="386"/>
        <v>148451.079</v>
      </c>
      <c r="V382" s="10">
        <f t="shared" si="414"/>
        <v>0</v>
      </c>
      <c r="W382" s="69">
        <f t="shared" si="379"/>
        <v>148451.079</v>
      </c>
      <c r="X382" s="10">
        <f t="shared" si="387"/>
        <v>148451.079</v>
      </c>
      <c r="Y382" s="10">
        <f t="shared" si="414"/>
        <v>0</v>
      </c>
      <c r="Z382" s="69">
        <f t="shared" si="380"/>
        <v>148451.079</v>
      </c>
      <c r="AA382" s="10">
        <f t="shared" si="414"/>
        <v>0</v>
      </c>
      <c r="AB382" s="20"/>
      <c r="AC382" s="20"/>
    </row>
    <row r="383" spans="1:29" x14ac:dyDescent="0.3">
      <c r="A383" s="59" t="s">
        <v>290</v>
      </c>
      <c r="B383" s="60">
        <v>600</v>
      </c>
      <c r="C383" s="59" t="s">
        <v>259</v>
      </c>
      <c r="D383" s="59" t="s">
        <v>28</v>
      </c>
      <c r="E383" s="61" t="s">
        <v>279</v>
      </c>
      <c r="F383" s="10">
        <v>139389.9</v>
      </c>
      <c r="G383" s="10">
        <v>145306.20000000001</v>
      </c>
      <c r="H383" s="10">
        <v>145306.20000000001</v>
      </c>
      <c r="I383" s="10"/>
      <c r="J383" s="10"/>
      <c r="K383" s="10"/>
      <c r="L383" s="10">
        <f t="shared" si="349"/>
        <v>139389.9</v>
      </c>
      <c r="M383" s="10">
        <f t="shared" si="350"/>
        <v>145306.20000000001</v>
      </c>
      <c r="N383" s="10">
        <f t="shared" si="351"/>
        <v>145306.20000000001</v>
      </c>
      <c r="O383" s="10">
        <v>2967.8629999999998</v>
      </c>
      <c r="P383" s="10">
        <v>3144.8789999999999</v>
      </c>
      <c r="Q383" s="10">
        <v>3144.8789999999999</v>
      </c>
      <c r="R383" s="10">
        <f t="shared" si="385"/>
        <v>142357.76300000001</v>
      </c>
      <c r="S383" s="10"/>
      <c r="T383" s="69">
        <f t="shared" si="378"/>
        <v>142357.76300000001</v>
      </c>
      <c r="U383" s="10">
        <f t="shared" si="386"/>
        <v>148451.079</v>
      </c>
      <c r="V383" s="10"/>
      <c r="W383" s="69">
        <f t="shared" si="379"/>
        <v>148451.079</v>
      </c>
      <c r="X383" s="10">
        <f t="shared" si="387"/>
        <v>148451.079</v>
      </c>
      <c r="Y383" s="10"/>
      <c r="Z383" s="69">
        <f t="shared" si="380"/>
        <v>148451.079</v>
      </c>
      <c r="AA383" s="10"/>
      <c r="AB383" s="20"/>
      <c r="AC383" s="20"/>
    </row>
    <row r="384" spans="1:29" x14ac:dyDescent="0.3">
      <c r="A384" s="59" t="s">
        <v>291</v>
      </c>
      <c r="B384" s="60"/>
      <c r="C384" s="59"/>
      <c r="D384" s="59"/>
      <c r="E384" s="61" t="s">
        <v>193</v>
      </c>
      <c r="F384" s="10">
        <f t="shared" si="404"/>
        <v>3391.2000000000003</v>
      </c>
      <c r="G384" s="10">
        <f t="shared" si="405"/>
        <v>0</v>
      </c>
      <c r="H384" s="10">
        <f t="shared" si="406"/>
        <v>0</v>
      </c>
      <c r="I384" s="10">
        <f t="shared" si="407"/>
        <v>0</v>
      </c>
      <c r="J384" s="10">
        <f t="shared" si="408"/>
        <v>0</v>
      </c>
      <c r="K384" s="10">
        <f t="shared" si="409"/>
        <v>0</v>
      </c>
      <c r="L384" s="10">
        <f t="shared" si="349"/>
        <v>3391.2000000000003</v>
      </c>
      <c r="M384" s="10">
        <f t="shared" si="350"/>
        <v>0</v>
      </c>
      <c r="N384" s="10">
        <f t="shared" si="351"/>
        <v>0</v>
      </c>
      <c r="O384" s="10">
        <f t="shared" si="410"/>
        <v>2385.1659999999997</v>
      </c>
      <c r="P384" s="10">
        <f t="shared" si="411"/>
        <v>0</v>
      </c>
      <c r="Q384" s="10">
        <f t="shared" si="412"/>
        <v>0</v>
      </c>
      <c r="R384" s="10">
        <f t="shared" si="385"/>
        <v>5776.366</v>
      </c>
      <c r="S384" s="10">
        <f t="shared" si="413"/>
        <v>0</v>
      </c>
      <c r="T384" s="69">
        <f t="shared" si="378"/>
        <v>5776.366</v>
      </c>
      <c r="U384" s="10">
        <f t="shared" si="386"/>
        <v>0</v>
      </c>
      <c r="V384" s="10">
        <f t="shared" si="414"/>
        <v>0</v>
      </c>
      <c r="W384" s="69">
        <f t="shared" si="379"/>
        <v>0</v>
      </c>
      <c r="X384" s="10">
        <f t="shared" si="387"/>
        <v>0</v>
      </c>
      <c r="Y384" s="10">
        <f t="shared" si="414"/>
        <v>0</v>
      </c>
      <c r="Z384" s="69">
        <f t="shared" si="380"/>
        <v>0</v>
      </c>
      <c r="AA384" s="10">
        <f t="shared" si="414"/>
        <v>0</v>
      </c>
      <c r="AB384" s="20"/>
      <c r="AC384" s="20"/>
    </row>
    <row r="385" spans="1:29" ht="46.8" x14ac:dyDescent="0.3">
      <c r="A385" s="59" t="s">
        <v>291</v>
      </c>
      <c r="B385" s="60" t="s">
        <v>49</v>
      </c>
      <c r="C385" s="59"/>
      <c r="D385" s="59"/>
      <c r="E385" s="61" t="s">
        <v>50</v>
      </c>
      <c r="F385" s="10">
        <f t="shared" si="404"/>
        <v>3391.2000000000003</v>
      </c>
      <c r="G385" s="10">
        <f t="shared" si="405"/>
        <v>0</v>
      </c>
      <c r="H385" s="10">
        <f t="shared" si="406"/>
        <v>0</v>
      </c>
      <c r="I385" s="10">
        <f t="shared" si="407"/>
        <v>0</v>
      </c>
      <c r="J385" s="10">
        <f t="shared" si="408"/>
        <v>0</v>
      </c>
      <c r="K385" s="10">
        <f t="shared" si="409"/>
        <v>0</v>
      </c>
      <c r="L385" s="10">
        <f t="shared" si="349"/>
        <v>3391.2000000000003</v>
      </c>
      <c r="M385" s="10">
        <f t="shared" si="350"/>
        <v>0</v>
      </c>
      <c r="N385" s="10">
        <f t="shared" si="351"/>
        <v>0</v>
      </c>
      <c r="O385" s="10">
        <f t="shared" si="410"/>
        <v>2385.1659999999997</v>
      </c>
      <c r="P385" s="10">
        <f t="shared" si="411"/>
        <v>0</v>
      </c>
      <c r="Q385" s="10">
        <f t="shared" si="412"/>
        <v>0</v>
      </c>
      <c r="R385" s="10">
        <f t="shared" si="385"/>
        <v>5776.366</v>
      </c>
      <c r="S385" s="10">
        <f t="shared" si="413"/>
        <v>0</v>
      </c>
      <c r="T385" s="69">
        <f t="shared" si="378"/>
        <v>5776.366</v>
      </c>
      <c r="U385" s="10">
        <f t="shared" si="386"/>
        <v>0</v>
      </c>
      <c r="V385" s="10">
        <f t="shared" si="414"/>
        <v>0</v>
      </c>
      <c r="W385" s="69">
        <f t="shared" si="379"/>
        <v>0</v>
      </c>
      <c r="X385" s="10">
        <f t="shared" si="387"/>
        <v>0</v>
      </c>
      <c r="Y385" s="10">
        <f t="shared" si="414"/>
        <v>0</v>
      </c>
      <c r="Z385" s="69">
        <f t="shared" si="380"/>
        <v>0</v>
      </c>
      <c r="AA385" s="10">
        <f t="shared" si="414"/>
        <v>0</v>
      </c>
      <c r="AB385" s="20"/>
      <c r="AC385" s="20"/>
    </row>
    <row r="386" spans="1:29" x14ac:dyDescent="0.3">
      <c r="A386" s="59" t="s">
        <v>291</v>
      </c>
      <c r="B386" s="60">
        <v>600</v>
      </c>
      <c r="C386" s="59" t="s">
        <v>259</v>
      </c>
      <c r="D386" s="59" t="s">
        <v>28</v>
      </c>
      <c r="E386" s="61" t="s">
        <v>279</v>
      </c>
      <c r="F386" s="10">
        <v>3391.2000000000003</v>
      </c>
      <c r="G386" s="10">
        <v>0</v>
      </c>
      <c r="H386" s="10">
        <v>0</v>
      </c>
      <c r="I386" s="10"/>
      <c r="J386" s="10"/>
      <c r="K386" s="10"/>
      <c r="L386" s="10">
        <f t="shared" si="349"/>
        <v>3391.2000000000003</v>
      </c>
      <c r="M386" s="10">
        <f t="shared" si="350"/>
        <v>0</v>
      </c>
      <c r="N386" s="10">
        <f t="shared" si="351"/>
        <v>0</v>
      </c>
      <c r="O386" s="10">
        <f>101.466+2283.7</f>
        <v>2385.1659999999997</v>
      </c>
      <c r="P386" s="10"/>
      <c r="Q386" s="10"/>
      <c r="R386" s="10">
        <f t="shared" si="385"/>
        <v>5776.366</v>
      </c>
      <c r="S386" s="10"/>
      <c r="T386" s="69">
        <f t="shared" si="378"/>
        <v>5776.366</v>
      </c>
      <c r="U386" s="10">
        <f t="shared" si="386"/>
        <v>0</v>
      </c>
      <c r="V386" s="10"/>
      <c r="W386" s="69">
        <f t="shared" si="379"/>
        <v>0</v>
      </c>
      <c r="X386" s="10">
        <f t="shared" si="387"/>
        <v>0</v>
      </c>
      <c r="Y386" s="10"/>
      <c r="Z386" s="69">
        <f t="shared" si="380"/>
        <v>0</v>
      </c>
      <c r="AA386" s="10"/>
      <c r="AB386" s="20"/>
      <c r="AC386" s="20"/>
    </row>
    <row r="387" spans="1:29" ht="46.8" x14ac:dyDescent="0.3">
      <c r="A387" s="59" t="s">
        <v>292</v>
      </c>
      <c r="B387" s="60"/>
      <c r="C387" s="59"/>
      <c r="D387" s="59"/>
      <c r="E387" s="61" t="s">
        <v>293</v>
      </c>
      <c r="F387" s="10">
        <f t="shared" ref="F387:K387" si="415">F388+F391+F393</f>
        <v>41820.199999999997</v>
      </c>
      <c r="G387" s="10">
        <f t="shared" si="415"/>
        <v>41820.199999999997</v>
      </c>
      <c r="H387" s="10">
        <f t="shared" si="415"/>
        <v>41820.199999999997</v>
      </c>
      <c r="I387" s="10">
        <f t="shared" si="415"/>
        <v>0</v>
      </c>
      <c r="J387" s="10">
        <f t="shared" si="415"/>
        <v>0</v>
      </c>
      <c r="K387" s="10">
        <f t="shared" si="415"/>
        <v>0</v>
      </c>
      <c r="L387" s="10">
        <f t="shared" si="349"/>
        <v>41820.199999999997</v>
      </c>
      <c r="M387" s="10">
        <f t="shared" si="350"/>
        <v>41820.199999999997</v>
      </c>
      <c r="N387" s="10">
        <f t="shared" si="351"/>
        <v>41820.199999999997</v>
      </c>
      <c r="O387" s="10">
        <f>O388+O391+O393</f>
        <v>3601.8389999999999</v>
      </c>
      <c r="P387" s="10">
        <f>P388+P391+P393</f>
        <v>3601.8389999999999</v>
      </c>
      <c r="Q387" s="10">
        <f>Q388+Q391+Q393</f>
        <v>3601.8389999999999</v>
      </c>
      <c r="R387" s="10">
        <f t="shared" si="385"/>
        <v>45422.038999999997</v>
      </c>
      <c r="S387" s="10">
        <f>S388+S391+S393</f>
        <v>0</v>
      </c>
      <c r="T387" s="69">
        <f t="shared" si="378"/>
        <v>45422.038999999997</v>
      </c>
      <c r="U387" s="10">
        <f t="shared" si="386"/>
        <v>45422.038999999997</v>
      </c>
      <c r="V387" s="10">
        <f>V388+V391+V393</f>
        <v>0</v>
      </c>
      <c r="W387" s="69">
        <f t="shared" si="379"/>
        <v>45422.038999999997</v>
      </c>
      <c r="X387" s="10">
        <f t="shared" si="387"/>
        <v>45422.038999999997</v>
      </c>
      <c r="Y387" s="10">
        <f>Y388+Y391+Y393</f>
        <v>0</v>
      </c>
      <c r="Z387" s="69">
        <f t="shared" si="380"/>
        <v>45422.038999999997</v>
      </c>
      <c r="AA387" s="10">
        <f>AA388+AA391+AA393</f>
        <v>0</v>
      </c>
      <c r="AB387" s="20"/>
      <c r="AC387" s="20"/>
    </row>
    <row r="388" spans="1:29" ht="31.2" x14ac:dyDescent="0.3">
      <c r="A388" s="59" t="s">
        <v>292</v>
      </c>
      <c r="B388" s="60" t="s">
        <v>57</v>
      </c>
      <c r="C388" s="59"/>
      <c r="D388" s="59"/>
      <c r="E388" s="61" t="s">
        <v>58</v>
      </c>
      <c r="F388" s="10">
        <f t="shared" ref="F388:K388" si="416">F389+F390</f>
        <v>14034.800000000003</v>
      </c>
      <c r="G388" s="10">
        <f t="shared" si="416"/>
        <v>14034.800000000003</v>
      </c>
      <c r="H388" s="10">
        <f t="shared" si="416"/>
        <v>14034.800000000003</v>
      </c>
      <c r="I388" s="10">
        <f t="shared" si="416"/>
        <v>0</v>
      </c>
      <c r="J388" s="10">
        <f t="shared" si="416"/>
        <v>0</v>
      </c>
      <c r="K388" s="10">
        <f t="shared" si="416"/>
        <v>0</v>
      </c>
      <c r="L388" s="10">
        <f t="shared" si="349"/>
        <v>14034.800000000003</v>
      </c>
      <c r="M388" s="10">
        <f t="shared" si="350"/>
        <v>14034.800000000003</v>
      </c>
      <c r="N388" s="10">
        <f t="shared" si="351"/>
        <v>14034.800000000003</v>
      </c>
      <c r="O388" s="10">
        <f>O389+O390</f>
        <v>0</v>
      </c>
      <c r="P388" s="10">
        <f>P389+P390</f>
        <v>0</v>
      </c>
      <c r="Q388" s="10">
        <f>Q389+Q390</f>
        <v>0</v>
      </c>
      <c r="R388" s="10">
        <f t="shared" si="385"/>
        <v>14034.800000000003</v>
      </c>
      <c r="S388" s="10">
        <f>S389+S390</f>
        <v>0</v>
      </c>
      <c r="T388" s="69">
        <f t="shared" si="378"/>
        <v>14034.800000000003</v>
      </c>
      <c r="U388" s="10">
        <f t="shared" si="386"/>
        <v>14034.800000000003</v>
      </c>
      <c r="V388" s="10">
        <f>V389+V390</f>
        <v>0</v>
      </c>
      <c r="W388" s="69">
        <f t="shared" si="379"/>
        <v>14034.800000000003</v>
      </c>
      <c r="X388" s="10">
        <f t="shared" si="387"/>
        <v>14034.800000000003</v>
      </c>
      <c r="Y388" s="10">
        <f>Y389+Y390</f>
        <v>0</v>
      </c>
      <c r="Z388" s="69">
        <f t="shared" si="380"/>
        <v>14034.800000000003</v>
      </c>
      <c r="AA388" s="10">
        <f>AA389+AA390</f>
        <v>0</v>
      </c>
      <c r="AB388" s="20"/>
      <c r="AC388" s="20"/>
    </row>
    <row r="389" spans="1:29" x14ac:dyDescent="0.3">
      <c r="A389" s="59" t="s">
        <v>292</v>
      </c>
      <c r="B389" s="60">
        <v>200</v>
      </c>
      <c r="C389" s="59" t="s">
        <v>259</v>
      </c>
      <c r="D389" s="59" t="s">
        <v>28</v>
      </c>
      <c r="E389" s="61" t="s">
        <v>279</v>
      </c>
      <c r="F389" s="10">
        <v>13314.100000000002</v>
      </c>
      <c r="G389" s="10">
        <v>13314.100000000002</v>
      </c>
      <c r="H389" s="10">
        <v>13314.100000000002</v>
      </c>
      <c r="I389" s="10"/>
      <c r="J389" s="10"/>
      <c r="K389" s="10"/>
      <c r="L389" s="10">
        <f t="shared" si="349"/>
        <v>13314.100000000002</v>
      </c>
      <c r="M389" s="10">
        <f t="shared" si="350"/>
        <v>13314.100000000002</v>
      </c>
      <c r="N389" s="10">
        <f t="shared" si="351"/>
        <v>13314.100000000002</v>
      </c>
      <c r="O389" s="10"/>
      <c r="P389" s="10"/>
      <c r="Q389" s="10"/>
      <c r="R389" s="10">
        <f t="shared" si="385"/>
        <v>13314.100000000002</v>
      </c>
      <c r="S389" s="10"/>
      <c r="T389" s="69">
        <f t="shared" si="378"/>
        <v>13314.100000000002</v>
      </c>
      <c r="U389" s="10">
        <f t="shared" si="386"/>
        <v>13314.100000000002</v>
      </c>
      <c r="V389" s="10"/>
      <c r="W389" s="69">
        <f t="shared" si="379"/>
        <v>13314.100000000002</v>
      </c>
      <c r="X389" s="10">
        <f t="shared" si="387"/>
        <v>13314.100000000002</v>
      </c>
      <c r="Y389" s="10"/>
      <c r="Z389" s="69">
        <f t="shared" si="380"/>
        <v>13314.100000000002</v>
      </c>
      <c r="AA389" s="10"/>
      <c r="AB389" s="20"/>
      <c r="AC389" s="20"/>
    </row>
    <row r="390" spans="1:29" x14ac:dyDescent="0.3">
      <c r="A390" s="59" t="s">
        <v>292</v>
      </c>
      <c r="B390" s="60">
        <v>200</v>
      </c>
      <c r="C390" s="59" t="s">
        <v>259</v>
      </c>
      <c r="D390" s="59" t="s">
        <v>294</v>
      </c>
      <c r="E390" s="61" t="s">
        <v>295</v>
      </c>
      <c r="F390" s="10">
        <v>720.7</v>
      </c>
      <c r="G390" s="10">
        <v>720.7</v>
      </c>
      <c r="H390" s="10">
        <v>720.7</v>
      </c>
      <c r="I390" s="10"/>
      <c r="J390" s="10"/>
      <c r="K390" s="10"/>
      <c r="L390" s="10">
        <f t="shared" si="349"/>
        <v>720.7</v>
      </c>
      <c r="M390" s="10">
        <f t="shared" si="350"/>
        <v>720.7</v>
      </c>
      <c r="N390" s="10">
        <f t="shared" si="351"/>
        <v>720.7</v>
      </c>
      <c r="O390" s="10"/>
      <c r="P390" s="10"/>
      <c r="Q390" s="10"/>
      <c r="R390" s="10">
        <f t="shared" si="385"/>
        <v>720.7</v>
      </c>
      <c r="S390" s="10"/>
      <c r="T390" s="69">
        <f t="shared" si="378"/>
        <v>720.7</v>
      </c>
      <c r="U390" s="10">
        <f t="shared" si="386"/>
        <v>720.7</v>
      </c>
      <c r="V390" s="10"/>
      <c r="W390" s="69">
        <f t="shared" si="379"/>
        <v>720.7</v>
      </c>
      <c r="X390" s="10">
        <f t="shared" si="387"/>
        <v>720.7</v>
      </c>
      <c r="Y390" s="10"/>
      <c r="Z390" s="69">
        <f t="shared" si="380"/>
        <v>720.7</v>
      </c>
      <c r="AA390" s="10"/>
      <c r="AB390" s="20"/>
      <c r="AC390" s="20"/>
    </row>
    <row r="391" spans="1:29" ht="46.8" x14ac:dyDescent="0.3">
      <c r="A391" s="59" t="s">
        <v>292</v>
      </c>
      <c r="B391" s="60" t="s">
        <v>49</v>
      </c>
      <c r="C391" s="59"/>
      <c r="D391" s="59"/>
      <c r="E391" s="61" t="s">
        <v>50</v>
      </c>
      <c r="F391" s="10">
        <f t="shared" ref="F391:K391" si="417">F392</f>
        <v>22785.399999999998</v>
      </c>
      <c r="G391" s="10">
        <f t="shared" si="417"/>
        <v>22785.399999999998</v>
      </c>
      <c r="H391" s="10">
        <f t="shared" si="417"/>
        <v>22785.399999999998</v>
      </c>
      <c r="I391" s="10">
        <f t="shared" si="417"/>
        <v>0</v>
      </c>
      <c r="J391" s="10">
        <f t="shared" si="417"/>
        <v>0</v>
      </c>
      <c r="K391" s="10">
        <f t="shared" si="417"/>
        <v>0</v>
      </c>
      <c r="L391" s="10">
        <f t="shared" si="349"/>
        <v>22785.399999999998</v>
      </c>
      <c r="M391" s="10">
        <f t="shared" si="350"/>
        <v>22785.399999999998</v>
      </c>
      <c r="N391" s="10">
        <f t="shared" si="351"/>
        <v>22785.399999999998</v>
      </c>
      <c r="O391" s="10">
        <f>O392</f>
        <v>3601.8389999999999</v>
      </c>
      <c r="P391" s="10">
        <f>P392</f>
        <v>3601.8389999999999</v>
      </c>
      <c r="Q391" s="10">
        <f>Q392</f>
        <v>3601.8389999999999</v>
      </c>
      <c r="R391" s="10">
        <f t="shared" si="385"/>
        <v>26387.238999999998</v>
      </c>
      <c r="S391" s="10">
        <f>S392</f>
        <v>0</v>
      </c>
      <c r="T391" s="69">
        <f t="shared" si="378"/>
        <v>26387.238999999998</v>
      </c>
      <c r="U391" s="10">
        <f t="shared" si="386"/>
        <v>26387.238999999998</v>
      </c>
      <c r="V391" s="10">
        <f>V392</f>
        <v>0</v>
      </c>
      <c r="W391" s="69">
        <f t="shared" si="379"/>
        <v>26387.238999999998</v>
      </c>
      <c r="X391" s="10">
        <f t="shared" si="387"/>
        <v>26387.238999999998</v>
      </c>
      <c r="Y391" s="10">
        <f>Y392</f>
        <v>0</v>
      </c>
      <c r="Z391" s="69">
        <f t="shared" si="380"/>
        <v>26387.238999999998</v>
      </c>
      <c r="AA391" s="10">
        <f>AA392</f>
        <v>0</v>
      </c>
      <c r="AB391" s="20"/>
      <c r="AC391" s="20"/>
    </row>
    <row r="392" spans="1:29" x14ac:dyDescent="0.3">
      <c r="A392" s="59" t="s">
        <v>292</v>
      </c>
      <c r="B392" s="60">
        <v>600</v>
      </c>
      <c r="C392" s="59" t="s">
        <v>259</v>
      </c>
      <c r="D392" s="59" t="s">
        <v>294</v>
      </c>
      <c r="E392" s="61" t="s">
        <v>295</v>
      </c>
      <c r="F392" s="10">
        <v>22785.399999999998</v>
      </c>
      <c r="G392" s="10">
        <v>22785.399999999998</v>
      </c>
      <c r="H392" s="10">
        <v>22785.399999999998</v>
      </c>
      <c r="I392" s="10"/>
      <c r="J392" s="10"/>
      <c r="K392" s="10"/>
      <c r="L392" s="10">
        <f t="shared" si="349"/>
        <v>22785.399999999998</v>
      </c>
      <c r="M392" s="10">
        <f t="shared" si="350"/>
        <v>22785.399999999998</v>
      </c>
      <c r="N392" s="10">
        <f t="shared" si="351"/>
        <v>22785.399999999998</v>
      </c>
      <c r="O392" s="10">
        <v>3601.8389999999999</v>
      </c>
      <c r="P392" s="10">
        <v>3601.8389999999999</v>
      </c>
      <c r="Q392" s="10">
        <v>3601.8389999999999</v>
      </c>
      <c r="R392" s="10">
        <f t="shared" si="385"/>
        <v>26387.238999999998</v>
      </c>
      <c r="S392" s="10"/>
      <c r="T392" s="69">
        <f t="shared" si="378"/>
        <v>26387.238999999998</v>
      </c>
      <c r="U392" s="10">
        <f t="shared" si="386"/>
        <v>26387.238999999998</v>
      </c>
      <c r="V392" s="10"/>
      <c r="W392" s="69">
        <f t="shared" si="379"/>
        <v>26387.238999999998</v>
      </c>
      <c r="X392" s="10">
        <f t="shared" si="387"/>
        <v>26387.238999999998</v>
      </c>
      <c r="Y392" s="10"/>
      <c r="Z392" s="69">
        <f t="shared" si="380"/>
        <v>26387.238999999998</v>
      </c>
      <c r="AA392" s="10"/>
      <c r="AB392" s="20"/>
      <c r="AC392" s="20"/>
    </row>
    <row r="393" spans="1:29" x14ac:dyDescent="0.3">
      <c r="A393" s="59" t="s">
        <v>292</v>
      </c>
      <c r="B393" s="60" t="s">
        <v>43</v>
      </c>
      <c r="C393" s="59"/>
      <c r="D393" s="59"/>
      <c r="E393" s="61" t="s">
        <v>44</v>
      </c>
      <c r="F393" s="10">
        <f t="shared" ref="F393:K393" si="418">F394</f>
        <v>5000</v>
      </c>
      <c r="G393" s="10">
        <f t="shared" si="418"/>
        <v>5000</v>
      </c>
      <c r="H393" s="10">
        <f t="shared" si="418"/>
        <v>5000</v>
      </c>
      <c r="I393" s="10">
        <f t="shared" si="418"/>
        <v>0</v>
      </c>
      <c r="J393" s="10">
        <f t="shared" si="418"/>
        <v>0</v>
      </c>
      <c r="K393" s="10">
        <f t="shared" si="418"/>
        <v>0</v>
      </c>
      <c r="L393" s="10">
        <f t="shared" si="349"/>
        <v>5000</v>
      </c>
      <c r="M393" s="10">
        <f t="shared" si="350"/>
        <v>5000</v>
      </c>
      <c r="N393" s="10">
        <f t="shared" si="351"/>
        <v>5000</v>
      </c>
      <c r="O393" s="10">
        <f>O394</f>
        <v>0</v>
      </c>
      <c r="P393" s="10">
        <f>P394</f>
        <v>0</v>
      </c>
      <c r="Q393" s="10">
        <f>Q394</f>
        <v>0</v>
      </c>
      <c r="R393" s="10">
        <f t="shared" si="385"/>
        <v>5000</v>
      </c>
      <c r="S393" s="10">
        <f>S394</f>
        <v>0</v>
      </c>
      <c r="T393" s="69">
        <f t="shared" si="378"/>
        <v>5000</v>
      </c>
      <c r="U393" s="10">
        <f t="shared" si="386"/>
        <v>5000</v>
      </c>
      <c r="V393" s="10">
        <f>V394</f>
        <v>0</v>
      </c>
      <c r="W393" s="69">
        <f t="shared" si="379"/>
        <v>5000</v>
      </c>
      <c r="X393" s="10">
        <f t="shared" si="387"/>
        <v>5000</v>
      </c>
      <c r="Y393" s="10">
        <f>Y394</f>
        <v>0</v>
      </c>
      <c r="Z393" s="69">
        <f t="shared" si="380"/>
        <v>5000</v>
      </c>
      <c r="AA393" s="10">
        <f>AA394</f>
        <v>0</v>
      </c>
      <c r="AB393" s="20"/>
      <c r="AC393" s="20"/>
    </row>
    <row r="394" spans="1:29" x14ac:dyDescent="0.3">
      <c r="A394" s="59" t="s">
        <v>292</v>
      </c>
      <c r="B394" s="60">
        <v>800</v>
      </c>
      <c r="C394" s="59" t="s">
        <v>259</v>
      </c>
      <c r="D394" s="59" t="s">
        <v>28</v>
      </c>
      <c r="E394" s="61" t="s">
        <v>279</v>
      </c>
      <c r="F394" s="10">
        <v>5000</v>
      </c>
      <c r="G394" s="10">
        <v>5000</v>
      </c>
      <c r="H394" s="10">
        <v>5000</v>
      </c>
      <c r="I394" s="10"/>
      <c r="J394" s="10"/>
      <c r="K394" s="10"/>
      <c r="L394" s="10">
        <f t="shared" si="349"/>
        <v>5000</v>
      </c>
      <c r="M394" s="10">
        <f t="shared" si="350"/>
        <v>5000</v>
      </c>
      <c r="N394" s="10">
        <f t="shared" si="351"/>
        <v>5000</v>
      </c>
      <c r="O394" s="10"/>
      <c r="P394" s="10"/>
      <c r="Q394" s="10"/>
      <c r="R394" s="10">
        <f t="shared" si="385"/>
        <v>5000</v>
      </c>
      <c r="S394" s="10"/>
      <c r="T394" s="69">
        <f t="shared" si="378"/>
        <v>5000</v>
      </c>
      <c r="U394" s="10">
        <f t="shared" si="386"/>
        <v>5000</v>
      </c>
      <c r="V394" s="10"/>
      <c r="W394" s="69">
        <f t="shared" si="379"/>
        <v>5000</v>
      </c>
      <c r="X394" s="10">
        <f t="shared" si="387"/>
        <v>5000</v>
      </c>
      <c r="Y394" s="10"/>
      <c r="Z394" s="69">
        <f t="shared" si="380"/>
        <v>5000</v>
      </c>
      <c r="AA394" s="10"/>
      <c r="AB394" s="20"/>
      <c r="AC394" s="20"/>
    </row>
    <row r="395" spans="1:29" ht="109.2" x14ac:dyDescent="0.3">
      <c r="A395" s="59" t="s">
        <v>296</v>
      </c>
      <c r="B395" s="60"/>
      <c r="C395" s="59"/>
      <c r="D395" s="59"/>
      <c r="E395" s="61" t="s">
        <v>297</v>
      </c>
      <c r="F395" s="10">
        <f t="shared" ref="F395:F402" si="419">F396</f>
        <v>806.6</v>
      </c>
      <c r="G395" s="10">
        <f t="shared" ref="G395:G402" si="420">G396</f>
        <v>806.6</v>
      </c>
      <c r="H395" s="10">
        <f t="shared" ref="H395:H402" si="421">H396</f>
        <v>806.6</v>
      </c>
      <c r="I395" s="10">
        <f t="shared" ref="I395:I402" si="422">I396</f>
        <v>0</v>
      </c>
      <c r="J395" s="10">
        <f t="shared" ref="J395:J402" si="423">J396</f>
        <v>0</v>
      </c>
      <c r="K395" s="10">
        <f t="shared" ref="K395:K402" si="424">K396</f>
        <v>0</v>
      </c>
      <c r="L395" s="10">
        <f t="shared" si="349"/>
        <v>806.6</v>
      </c>
      <c r="M395" s="10">
        <f t="shared" si="350"/>
        <v>806.6</v>
      </c>
      <c r="N395" s="10">
        <f t="shared" si="351"/>
        <v>806.6</v>
      </c>
      <c r="O395" s="10">
        <f t="shared" ref="O395:O402" si="425">O396</f>
        <v>0</v>
      </c>
      <c r="P395" s="10">
        <f t="shared" ref="P395:P402" si="426">P396</f>
        <v>0</v>
      </c>
      <c r="Q395" s="10">
        <f t="shared" ref="Q395:Q402" si="427">Q396</f>
        <v>0</v>
      </c>
      <c r="R395" s="10">
        <f t="shared" si="385"/>
        <v>806.6</v>
      </c>
      <c r="S395" s="10">
        <f t="shared" ref="S395:S402" si="428">S396</f>
        <v>0</v>
      </c>
      <c r="T395" s="69">
        <f t="shared" si="378"/>
        <v>806.6</v>
      </c>
      <c r="U395" s="10">
        <f t="shared" si="386"/>
        <v>806.6</v>
      </c>
      <c r="V395" s="10">
        <f t="shared" ref="V395:AA402" si="429">V396</f>
        <v>0</v>
      </c>
      <c r="W395" s="69">
        <f t="shared" si="379"/>
        <v>806.6</v>
      </c>
      <c r="X395" s="10">
        <f t="shared" si="387"/>
        <v>806.6</v>
      </c>
      <c r="Y395" s="10">
        <f t="shared" si="429"/>
        <v>0</v>
      </c>
      <c r="Z395" s="69">
        <f t="shared" si="380"/>
        <v>806.6</v>
      </c>
      <c r="AA395" s="10">
        <f t="shared" si="429"/>
        <v>0</v>
      </c>
      <c r="AB395" s="20"/>
      <c r="AC395" s="20"/>
    </row>
    <row r="396" spans="1:29" ht="46.8" x14ac:dyDescent="0.3">
      <c r="A396" s="59" t="s">
        <v>296</v>
      </c>
      <c r="B396" s="60" t="s">
        <v>49</v>
      </c>
      <c r="C396" s="59"/>
      <c r="D396" s="59"/>
      <c r="E396" s="61" t="s">
        <v>50</v>
      </c>
      <c r="F396" s="10">
        <f t="shared" si="419"/>
        <v>806.6</v>
      </c>
      <c r="G396" s="10">
        <f t="shared" si="420"/>
        <v>806.6</v>
      </c>
      <c r="H396" s="10">
        <f t="shared" si="421"/>
        <v>806.6</v>
      </c>
      <c r="I396" s="10">
        <f t="shared" si="422"/>
        <v>0</v>
      </c>
      <c r="J396" s="10">
        <f t="shared" si="423"/>
        <v>0</v>
      </c>
      <c r="K396" s="10">
        <f t="shared" si="424"/>
        <v>0</v>
      </c>
      <c r="L396" s="10">
        <f t="shared" si="349"/>
        <v>806.6</v>
      </c>
      <c r="M396" s="10">
        <f t="shared" si="350"/>
        <v>806.6</v>
      </c>
      <c r="N396" s="10">
        <f t="shared" si="351"/>
        <v>806.6</v>
      </c>
      <c r="O396" s="10">
        <f t="shared" si="425"/>
        <v>0</v>
      </c>
      <c r="P396" s="10">
        <f t="shared" si="426"/>
        <v>0</v>
      </c>
      <c r="Q396" s="10">
        <f t="shared" si="427"/>
        <v>0</v>
      </c>
      <c r="R396" s="10">
        <f t="shared" si="385"/>
        <v>806.6</v>
      </c>
      <c r="S396" s="10">
        <f t="shared" si="428"/>
        <v>0</v>
      </c>
      <c r="T396" s="69">
        <f t="shared" si="378"/>
        <v>806.6</v>
      </c>
      <c r="U396" s="10">
        <f t="shared" si="386"/>
        <v>806.6</v>
      </c>
      <c r="V396" s="10">
        <f t="shared" si="429"/>
        <v>0</v>
      </c>
      <c r="W396" s="69">
        <f t="shared" si="379"/>
        <v>806.6</v>
      </c>
      <c r="X396" s="10">
        <f t="shared" si="387"/>
        <v>806.6</v>
      </c>
      <c r="Y396" s="10">
        <f t="shared" si="429"/>
        <v>0</v>
      </c>
      <c r="Z396" s="69">
        <f t="shared" si="380"/>
        <v>806.6</v>
      </c>
      <c r="AA396" s="10">
        <f t="shared" si="429"/>
        <v>0</v>
      </c>
      <c r="AB396" s="20"/>
      <c r="AC396" s="20"/>
    </row>
    <row r="397" spans="1:29" x14ac:dyDescent="0.3">
      <c r="A397" s="59" t="s">
        <v>296</v>
      </c>
      <c r="B397" s="60">
        <v>600</v>
      </c>
      <c r="C397" s="59" t="s">
        <v>259</v>
      </c>
      <c r="D397" s="59" t="s">
        <v>28</v>
      </c>
      <c r="E397" s="61" t="s">
        <v>279</v>
      </c>
      <c r="F397" s="10">
        <v>806.6</v>
      </c>
      <c r="G397" s="10">
        <v>806.6</v>
      </c>
      <c r="H397" s="10">
        <v>806.6</v>
      </c>
      <c r="I397" s="10"/>
      <c r="J397" s="10"/>
      <c r="K397" s="10"/>
      <c r="L397" s="10">
        <f t="shared" si="349"/>
        <v>806.6</v>
      </c>
      <c r="M397" s="10">
        <f t="shared" si="350"/>
        <v>806.6</v>
      </c>
      <c r="N397" s="10">
        <f t="shared" si="351"/>
        <v>806.6</v>
      </c>
      <c r="O397" s="10"/>
      <c r="P397" s="10"/>
      <c r="Q397" s="10"/>
      <c r="R397" s="10">
        <f t="shared" si="385"/>
        <v>806.6</v>
      </c>
      <c r="S397" s="10"/>
      <c r="T397" s="69">
        <f t="shared" si="378"/>
        <v>806.6</v>
      </c>
      <c r="U397" s="10">
        <f t="shared" si="386"/>
        <v>806.6</v>
      </c>
      <c r="V397" s="10"/>
      <c r="W397" s="69">
        <f t="shared" si="379"/>
        <v>806.6</v>
      </c>
      <c r="X397" s="10">
        <f t="shared" si="387"/>
        <v>806.6</v>
      </c>
      <c r="Y397" s="10"/>
      <c r="Z397" s="69">
        <f t="shared" si="380"/>
        <v>806.6</v>
      </c>
      <c r="AA397" s="10"/>
      <c r="AB397" s="20"/>
      <c r="AC397" s="20"/>
    </row>
    <row r="398" spans="1:29" ht="78" x14ac:dyDescent="0.3">
      <c r="A398" s="59" t="s">
        <v>298</v>
      </c>
      <c r="B398" s="60"/>
      <c r="C398" s="59"/>
      <c r="D398" s="59"/>
      <c r="E398" s="61" t="s">
        <v>299</v>
      </c>
      <c r="F398" s="10">
        <f t="shared" si="419"/>
        <v>2400</v>
      </c>
      <c r="G398" s="10">
        <f t="shared" si="420"/>
        <v>2400</v>
      </c>
      <c r="H398" s="10">
        <f t="shared" si="421"/>
        <v>2400</v>
      </c>
      <c r="I398" s="10">
        <f t="shared" si="422"/>
        <v>0</v>
      </c>
      <c r="J398" s="10">
        <f t="shared" si="423"/>
        <v>0</v>
      </c>
      <c r="K398" s="10">
        <f t="shared" si="424"/>
        <v>0</v>
      </c>
      <c r="L398" s="10">
        <f t="shared" si="349"/>
        <v>2400</v>
      </c>
      <c r="M398" s="10">
        <f t="shared" si="350"/>
        <v>2400</v>
      </c>
      <c r="N398" s="10">
        <f t="shared" si="351"/>
        <v>2400</v>
      </c>
      <c r="O398" s="10">
        <f t="shared" si="425"/>
        <v>0</v>
      </c>
      <c r="P398" s="10">
        <f t="shared" si="426"/>
        <v>0</v>
      </c>
      <c r="Q398" s="10">
        <f t="shared" si="427"/>
        <v>0</v>
      </c>
      <c r="R398" s="10">
        <f t="shared" si="385"/>
        <v>2400</v>
      </c>
      <c r="S398" s="10">
        <f t="shared" si="428"/>
        <v>0</v>
      </c>
      <c r="T398" s="69">
        <f t="shared" si="378"/>
        <v>2400</v>
      </c>
      <c r="U398" s="10">
        <f t="shared" si="386"/>
        <v>2400</v>
      </c>
      <c r="V398" s="10">
        <f t="shared" si="429"/>
        <v>0</v>
      </c>
      <c r="W398" s="69">
        <f t="shared" si="379"/>
        <v>2400</v>
      </c>
      <c r="X398" s="10">
        <f t="shared" si="387"/>
        <v>2400</v>
      </c>
      <c r="Y398" s="10">
        <f t="shared" si="429"/>
        <v>0</v>
      </c>
      <c r="Z398" s="69">
        <f t="shared" si="380"/>
        <v>2400</v>
      </c>
      <c r="AA398" s="10">
        <f t="shared" si="429"/>
        <v>0</v>
      </c>
      <c r="AB398" s="20"/>
      <c r="AC398" s="20"/>
    </row>
    <row r="399" spans="1:29" ht="46.8" x14ac:dyDescent="0.3">
      <c r="A399" s="59" t="s">
        <v>298</v>
      </c>
      <c r="B399" s="60" t="s">
        <v>49</v>
      </c>
      <c r="C399" s="59"/>
      <c r="D399" s="59"/>
      <c r="E399" s="61" t="s">
        <v>50</v>
      </c>
      <c r="F399" s="10">
        <f t="shared" si="419"/>
        <v>2400</v>
      </c>
      <c r="G399" s="10">
        <f t="shared" si="420"/>
        <v>2400</v>
      </c>
      <c r="H399" s="10">
        <f t="shared" si="421"/>
        <v>2400</v>
      </c>
      <c r="I399" s="10">
        <f t="shared" si="422"/>
        <v>0</v>
      </c>
      <c r="J399" s="10">
        <f t="shared" si="423"/>
        <v>0</v>
      </c>
      <c r="K399" s="10">
        <f t="shared" si="424"/>
        <v>0</v>
      </c>
      <c r="L399" s="10">
        <f t="shared" si="349"/>
        <v>2400</v>
      </c>
      <c r="M399" s="10">
        <f t="shared" si="350"/>
        <v>2400</v>
      </c>
      <c r="N399" s="10">
        <f t="shared" si="351"/>
        <v>2400</v>
      </c>
      <c r="O399" s="10">
        <f t="shared" si="425"/>
        <v>0</v>
      </c>
      <c r="P399" s="10">
        <f t="shared" si="426"/>
        <v>0</v>
      </c>
      <c r="Q399" s="10">
        <f t="shared" si="427"/>
        <v>0</v>
      </c>
      <c r="R399" s="10">
        <f t="shared" si="385"/>
        <v>2400</v>
      </c>
      <c r="S399" s="10">
        <f t="shared" si="428"/>
        <v>0</v>
      </c>
      <c r="T399" s="69">
        <f t="shared" si="378"/>
        <v>2400</v>
      </c>
      <c r="U399" s="10">
        <f t="shared" si="386"/>
        <v>2400</v>
      </c>
      <c r="V399" s="10">
        <f t="shared" si="429"/>
        <v>0</v>
      </c>
      <c r="W399" s="69">
        <f t="shared" si="379"/>
        <v>2400</v>
      </c>
      <c r="X399" s="10">
        <f t="shared" si="387"/>
        <v>2400</v>
      </c>
      <c r="Y399" s="10">
        <f t="shared" si="429"/>
        <v>0</v>
      </c>
      <c r="Z399" s="69">
        <f t="shared" si="380"/>
        <v>2400</v>
      </c>
      <c r="AA399" s="10">
        <f t="shared" si="429"/>
        <v>0</v>
      </c>
      <c r="AB399" s="20"/>
      <c r="AC399" s="20"/>
    </row>
    <row r="400" spans="1:29" x14ac:dyDescent="0.3">
      <c r="A400" s="59" t="s">
        <v>298</v>
      </c>
      <c r="B400" s="60">
        <v>600</v>
      </c>
      <c r="C400" s="59" t="s">
        <v>259</v>
      </c>
      <c r="D400" s="59" t="s">
        <v>28</v>
      </c>
      <c r="E400" s="61" t="s">
        <v>279</v>
      </c>
      <c r="F400" s="10">
        <v>2400</v>
      </c>
      <c r="G400" s="10">
        <v>2400</v>
      </c>
      <c r="H400" s="10">
        <v>2400</v>
      </c>
      <c r="I400" s="10"/>
      <c r="J400" s="10"/>
      <c r="K400" s="10"/>
      <c r="L400" s="10">
        <f t="shared" ref="L400:L463" si="430">F400+I400</f>
        <v>2400</v>
      </c>
      <c r="M400" s="10">
        <f t="shared" ref="M400:M463" si="431">G400+J400</f>
        <v>2400</v>
      </c>
      <c r="N400" s="10">
        <f t="shared" ref="N400:N463" si="432">H400+K400</f>
        <v>2400</v>
      </c>
      <c r="O400" s="10"/>
      <c r="P400" s="10"/>
      <c r="Q400" s="10"/>
      <c r="R400" s="10">
        <f t="shared" si="385"/>
        <v>2400</v>
      </c>
      <c r="S400" s="10"/>
      <c r="T400" s="69">
        <f t="shared" si="378"/>
        <v>2400</v>
      </c>
      <c r="U400" s="10">
        <f t="shared" si="386"/>
        <v>2400</v>
      </c>
      <c r="V400" s="10"/>
      <c r="W400" s="69">
        <f t="shared" si="379"/>
        <v>2400</v>
      </c>
      <c r="X400" s="10">
        <f t="shared" si="387"/>
        <v>2400</v>
      </c>
      <c r="Y400" s="10"/>
      <c r="Z400" s="69">
        <f t="shared" si="380"/>
        <v>2400</v>
      </c>
      <c r="AA400" s="10"/>
      <c r="AB400" s="20"/>
      <c r="AC400" s="20"/>
    </row>
    <row r="401" spans="1:29" ht="93.6" x14ac:dyDescent="0.3">
      <c r="A401" s="59" t="s">
        <v>300</v>
      </c>
      <c r="B401" s="60"/>
      <c r="C401" s="59"/>
      <c r="D401" s="59"/>
      <c r="E401" s="61" t="s">
        <v>301</v>
      </c>
      <c r="F401" s="10">
        <f t="shared" si="419"/>
        <v>80000</v>
      </c>
      <c r="G401" s="10">
        <f t="shared" si="420"/>
        <v>80000</v>
      </c>
      <c r="H401" s="10">
        <f t="shared" si="421"/>
        <v>80000</v>
      </c>
      <c r="I401" s="10">
        <f t="shared" si="422"/>
        <v>0</v>
      </c>
      <c r="J401" s="10">
        <f t="shared" si="423"/>
        <v>0</v>
      </c>
      <c r="K401" s="10">
        <f t="shared" si="424"/>
        <v>0</v>
      </c>
      <c r="L401" s="10">
        <f t="shared" si="430"/>
        <v>80000</v>
      </c>
      <c r="M401" s="10">
        <f t="shared" si="431"/>
        <v>80000</v>
      </c>
      <c r="N401" s="10">
        <f t="shared" si="432"/>
        <v>80000</v>
      </c>
      <c r="O401" s="10">
        <f t="shared" si="425"/>
        <v>20000</v>
      </c>
      <c r="P401" s="10">
        <f t="shared" si="426"/>
        <v>20000</v>
      </c>
      <c r="Q401" s="10">
        <f t="shared" si="427"/>
        <v>20000</v>
      </c>
      <c r="R401" s="10">
        <f t="shared" si="385"/>
        <v>100000</v>
      </c>
      <c r="S401" s="10">
        <f t="shared" si="428"/>
        <v>0</v>
      </c>
      <c r="T401" s="69">
        <f t="shared" si="378"/>
        <v>100000</v>
      </c>
      <c r="U401" s="10">
        <f t="shared" si="386"/>
        <v>100000</v>
      </c>
      <c r="V401" s="10">
        <f t="shared" si="429"/>
        <v>0</v>
      </c>
      <c r="W401" s="69">
        <f t="shared" si="379"/>
        <v>100000</v>
      </c>
      <c r="X401" s="10">
        <f t="shared" si="387"/>
        <v>100000</v>
      </c>
      <c r="Y401" s="10">
        <f t="shared" si="429"/>
        <v>0</v>
      </c>
      <c r="Z401" s="69">
        <f t="shared" si="380"/>
        <v>100000</v>
      </c>
      <c r="AA401" s="10">
        <f t="shared" si="429"/>
        <v>0</v>
      </c>
      <c r="AB401" s="20"/>
      <c r="AC401" s="20"/>
    </row>
    <row r="402" spans="1:29" ht="46.8" x14ac:dyDescent="0.3">
      <c r="A402" s="59" t="s">
        <v>300</v>
      </c>
      <c r="B402" s="60" t="s">
        <v>49</v>
      </c>
      <c r="C402" s="59"/>
      <c r="D402" s="59"/>
      <c r="E402" s="61" t="s">
        <v>50</v>
      </c>
      <c r="F402" s="10">
        <f t="shared" si="419"/>
        <v>80000</v>
      </c>
      <c r="G402" s="10">
        <f t="shared" si="420"/>
        <v>80000</v>
      </c>
      <c r="H402" s="10">
        <f t="shared" si="421"/>
        <v>80000</v>
      </c>
      <c r="I402" s="10">
        <f t="shared" si="422"/>
        <v>0</v>
      </c>
      <c r="J402" s="10">
        <f t="shared" si="423"/>
        <v>0</v>
      </c>
      <c r="K402" s="10">
        <f t="shared" si="424"/>
        <v>0</v>
      </c>
      <c r="L402" s="10">
        <f t="shared" si="430"/>
        <v>80000</v>
      </c>
      <c r="M402" s="10">
        <f t="shared" si="431"/>
        <v>80000</v>
      </c>
      <c r="N402" s="10">
        <f t="shared" si="432"/>
        <v>80000</v>
      </c>
      <c r="O402" s="10">
        <f t="shared" si="425"/>
        <v>20000</v>
      </c>
      <c r="P402" s="10">
        <f t="shared" si="426"/>
        <v>20000</v>
      </c>
      <c r="Q402" s="10">
        <f t="shared" si="427"/>
        <v>20000</v>
      </c>
      <c r="R402" s="10">
        <f t="shared" si="385"/>
        <v>100000</v>
      </c>
      <c r="S402" s="10">
        <f t="shared" si="428"/>
        <v>0</v>
      </c>
      <c r="T402" s="69">
        <f t="shared" si="378"/>
        <v>100000</v>
      </c>
      <c r="U402" s="10">
        <f t="shared" si="386"/>
        <v>100000</v>
      </c>
      <c r="V402" s="10">
        <f t="shared" si="429"/>
        <v>0</v>
      </c>
      <c r="W402" s="69">
        <f t="shared" si="379"/>
        <v>100000</v>
      </c>
      <c r="X402" s="10">
        <f t="shared" si="387"/>
        <v>100000</v>
      </c>
      <c r="Y402" s="10">
        <f t="shared" si="429"/>
        <v>0</v>
      </c>
      <c r="Z402" s="69">
        <f t="shared" si="380"/>
        <v>100000</v>
      </c>
      <c r="AA402" s="10">
        <f t="shared" si="429"/>
        <v>0</v>
      </c>
      <c r="AB402" s="20"/>
      <c r="AC402" s="20"/>
    </row>
    <row r="403" spans="1:29" x14ac:dyDescent="0.3">
      <c r="A403" s="59" t="s">
        <v>300</v>
      </c>
      <c r="B403" s="60">
        <v>600</v>
      </c>
      <c r="C403" s="59" t="s">
        <v>259</v>
      </c>
      <c r="D403" s="59" t="s">
        <v>97</v>
      </c>
      <c r="E403" s="61" t="s">
        <v>260</v>
      </c>
      <c r="F403" s="10">
        <v>80000</v>
      </c>
      <c r="G403" s="10">
        <v>80000</v>
      </c>
      <c r="H403" s="10">
        <v>80000</v>
      </c>
      <c r="I403" s="10"/>
      <c r="J403" s="10"/>
      <c r="K403" s="10"/>
      <c r="L403" s="10">
        <f t="shared" si="430"/>
        <v>80000</v>
      </c>
      <c r="M403" s="10">
        <f t="shared" si="431"/>
        <v>80000</v>
      </c>
      <c r="N403" s="10">
        <f t="shared" si="432"/>
        <v>80000</v>
      </c>
      <c r="O403" s="10">
        <v>20000</v>
      </c>
      <c r="P403" s="10">
        <v>20000</v>
      </c>
      <c r="Q403" s="10">
        <v>20000</v>
      </c>
      <c r="R403" s="10">
        <f t="shared" si="385"/>
        <v>100000</v>
      </c>
      <c r="S403" s="10"/>
      <c r="T403" s="69">
        <f t="shared" si="378"/>
        <v>100000</v>
      </c>
      <c r="U403" s="10">
        <f t="shared" si="386"/>
        <v>100000</v>
      </c>
      <c r="V403" s="10"/>
      <c r="W403" s="69">
        <f t="shared" si="379"/>
        <v>100000</v>
      </c>
      <c r="X403" s="10">
        <f t="shared" si="387"/>
        <v>100000</v>
      </c>
      <c r="Y403" s="10"/>
      <c r="Z403" s="69">
        <f t="shared" si="380"/>
        <v>100000</v>
      </c>
      <c r="AA403" s="10"/>
      <c r="AB403" s="20"/>
      <c r="AC403" s="20"/>
    </row>
    <row r="404" spans="1:29" ht="46.8" x14ac:dyDescent="0.3">
      <c r="A404" s="59" t="s">
        <v>302</v>
      </c>
      <c r="B404" s="60"/>
      <c r="C404" s="59"/>
      <c r="D404" s="59"/>
      <c r="E404" s="61" t="s">
        <v>303</v>
      </c>
      <c r="F404" s="10">
        <f t="shared" ref="F404:K404" si="433">F405+F409+F412+F416+F419</f>
        <v>971912.1</v>
      </c>
      <c r="G404" s="10">
        <f t="shared" si="433"/>
        <v>993686.5</v>
      </c>
      <c r="H404" s="10">
        <f t="shared" si="433"/>
        <v>993686.5</v>
      </c>
      <c r="I404" s="10">
        <f t="shared" si="433"/>
        <v>45456</v>
      </c>
      <c r="J404" s="10">
        <f t="shared" si="433"/>
        <v>45732.5</v>
      </c>
      <c r="K404" s="10">
        <f t="shared" si="433"/>
        <v>45732.5</v>
      </c>
      <c r="L404" s="10">
        <f t="shared" si="430"/>
        <v>1017368.1</v>
      </c>
      <c r="M404" s="10">
        <f t="shared" si="431"/>
        <v>1039419</v>
      </c>
      <c r="N404" s="10">
        <f t="shared" si="432"/>
        <v>1039419</v>
      </c>
      <c r="O404" s="10">
        <f>O405+O409+O412+O416+O419</f>
        <v>5792.7000000000007</v>
      </c>
      <c r="P404" s="10">
        <f>P405+P409+P412+P416+P419</f>
        <v>0</v>
      </c>
      <c r="Q404" s="10">
        <f>Q405+Q409+Q412+Q416+Q419</f>
        <v>0</v>
      </c>
      <c r="R404" s="10">
        <f t="shared" si="385"/>
        <v>1023160.7999999999</v>
      </c>
      <c r="S404" s="10">
        <f>S405+S409+S412+S416+S419</f>
        <v>0</v>
      </c>
      <c r="T404" s="69">
        <f t="shared" si="378"/>
        <v>1023160.7999999999</v>
      </c>
      <c r="U404" s="10">
        <f t="shared" si="386"/>
        <v>1039419</v>
      </c>
      <c r="V404" s="10">
        <f>V405+V409+V412+V416+V419</f>
        <v>0</v>
      </c>
      <c r="W404" s="69">
        <f t="shared" si="379"/>
        <v>1039419</v>
      </c>
      <c r="X404" s="10">
        <f t="shared" si="387"/>
        <v>1039419</v>
      </c>
      <c r="Y404" s="10">
        <f>Y405+Y409+Y412+Y416+Y419</f>
        <v>0</v>
      </c>
      <c r="Z404" s="69">
        <f t="shared" si="380"/>
        <v>1039419</v>
      </c>
      <c r="AA404" s="10">
        <f>AA405+AA409+AA412+AA416+AA419</f>
        <v>0</v>
      </c>
      <c r="AB404" s="20"/>
      <c r="AC404" s="20"/>
    </row>
    <row r="405" spans="1:29" ht="46.8" x14ac:dyDescent="0.3">
      <c r="A405" s="59" t="s">
        <v>304</v>
      </c>
      <c r="B405" s="60"/>
      <c r="C405" s="59"/>
      <c r="D405" s="59"/>
      <c r="E405" s="61" t="s">
        <v>138</v>
      </c>
      <c r="F405" s="10">
        <f t="shared" ref="F405:K405" si="434">F406</f>
        <v>906535.6</v>
      </c>
      <c r="G405" s="10">
        <f t="shared" si="434"/>
        <v>935758</v>
      </c>
      <c r="H405" s="10">
        <f t="shared" si="434"/>
        <v>935758</v>
      </c>
      <c r="I405" s="10">
        <f t="shared" si="434"/>
        <v>44562.7</v>
      </c>
      <c r="J405" s="10">
        <f t="shared" si="434"/>
        <v>45210.7</v>
      </c>
      <c r="K405" s="10">
        <f t="shared" si="434"/>
        <v>45210.7</v>
      </c>
      <c r="L405" s="10">
        <f t="shared" si="430"/>
        <v>951098.29999999993</v>
      </c>
      <c r="M405" s="10">
        <f t="shared" si="431"/>
        <v>980968.7</v>
      </c>
      <c r="N405" s="10">
        <f t="shared" si="432"/>
        <v>980968.7</v>
      </c>
      <c r="O405" s="10">
        <f>O406</f>
        <v>0</v>
      </c>
      <c r="P405" s="10">
        <f>P406</f>
        <v>0</v>
      </c>
      <c r="Q405" s="10">
        <f>Q406</f>
        <v>0</v>
      </c>
      <c r="R405" s="10">
        <f t="shared" si="385"/>
        <v>951098.29999999993</v>
      </c>
      <c r="S405" s="10">
        <f>S406</f>
        <v>0</v>
      </c>
      <c r="T405" s="69">
        <f t="shared" si="378"/>
        <v>951098.29999999993</v>
      </c>
      <c r="U405" s="10">
        <f t="shared" si="386"/>
        <v>980968.7</v>
      </c>
      <c r="V405" s="10">
        <f>V406</f>
        <v>0</v>
      </c>
      <c r="W405" s="69">
        <f t="shared" si="379"/>
        <v>980968.7</v>
      </c>
      <c r="X405" s="10">
        <f t="shared" si="387"/>
        <v>980968.7</v>
      </c>
      <c r="Y405" s="10">
        <f>Y406</f>
        <v>0</v>
      </c>
      <c r="Z405" s="69">
        <f t="shared" si="380"/>
        <v>980968.7</v>
      </c>
      <c r="AA405" s="10">
        <f>AA406</f>
        <v>0</v>
      </c>
      <c r="AB405" s="20"/>
      <c r="AC405" s="20"/>
    </row>
    <row r="406" spans="1:29" ht="46.8" x14ac:dyDescent="0.3">
      <c r="A406" s="59" t="s">
        <v>304</v>
      </c>
      <c r="B406" s="60" t="s">
        <v>49</v>
      </c>
      <c r="C406" s="59"/>
      <c r="D406" s="59"/>
      <c r="E406" s="61" t="s">
        <v>50</v>
      </c>
      <c r="F406" s="10">
        <f t="shared" ref="F406:K406" si="435">F407+F408</f>
        <v>906535.6</v>
      </c>
      <c r="G406" s="10">
        <f t="shared" si="435"/>
        <v>935758</v>
      </c>
      <c r="H406" s="10">
        <f t="shared" si="435"/>
        <v>935758</v>
      </c>
      <c r="I406" s="10">
        <f t="shared" si="435"/>
        <v>44562.7</v>
      </c>
      <c r="J406" s="10">
        <f t="shared" si="435"/>
        <v>45210.7</v>
      </c>
      <c r="K406" s="10">
        <f t="shared" si="435"/>
        <v>45210.7</v>
      </c>
      <c r="L406" s="10">
        <f t="shared" si="430"/>
        <v>951098.29999999993</v>
      </c>
      <c r="M406" s="10">
        <f t="shared" si="431"/>
        <v>980968.7</v>
      </c>
      <c r="N406" s="10">
        <f t="shared" si="432"/>
        <v>980968.7</v>
      </c>
      <c r="O406" s="10">
        <f>O407+O408</f>
        <v>0</v>
      </c>
      <c r="P406" s="10">
        <f>P407+P408</f>
        <v>0</v>
      </c>
      <c r="Q406" s="10">
        <f>Q407+Q408</f>
        <v>0</v>
      </c>
      <c r="R406" s="10">
        <f t="shared" si="385"/>
        <v>951098.29999999993</v>
      </c>
      <c r="S406" s="10">
        <f>S407+S408</f>
        <v>0</v>
      </c>
      <c r="T406" s="69">
        <f t="shared" si="378"/>
        <v>951098.29999999993</v>
      </c>
      <c r="U406" s="10">
        <f t="shared" si="386"/>
        <v>980968.7</v>
      </c>
      <c r="V406" s="10">
        <f>V407+V408</f>
        <v>0</v>
      </c>
      <c r="W406" s="69">
        <f t="shared" si="379"/>
        <v>980968.7</v>
      </c>
      <c r="X406" s="10">
        <f t="shared" si="387"/>
        <v>980968.7</v>
      </c>
      <c r="Y406" s="10">
        <f>Y407+Y408</f>
        <v>0</v>
      </c>
      <c r="Z406" s="69">
        <f t="shared" si="380"/>
        <v>980968.7</v>
      </c>
      <c r="AA406" s="10">
        <f>AA407+AA408</f>
        <v>0</v>
      </c>
      <c r="AB406" s="20"/>
      <c r="AC406" s="20"/>
    </row>
    <row r="407" spans="1:29" x14ac:dyDescent="0.3">
      <c r="A407" s="59" t="s">
        <v>304</v>
      </c>
      <c r="B407" s="60">
        <v>600</v>
      </c>
      <c r="C407" s="59" t="s">
        <v>259</v>
      </c>
      <c r="D407" s="59" t="s">
        <v>28</v>
      </c>
      <c r="E407" s="61" t="s">
        <v>279</v>
      </c>
      <c r="F407" s="10">
        <f>4627.4-13.4+0.3</f>
        <v>4614.3</v>
      </c>
      <c r="G407" s="10">
        <f>4736.8+0.1</f>
        <v>4736.9000000000005</v>
      </c>
      <c r="H407" s="10">
        <f>4736.8+0.1</f>
        <v>4736.9000000000005</v>
      </c>
      <c r="I407" s="10"/>
      <c r="J407" s="10"/>
      <c r="K407" s="10"/>
      <c r="L407" s="10">
        <f t="shared" si="430"/>
        <v>4614.3</v>
      </c>
      <c r="M407" s="10">
        <f t="shared" si="431"/>
        <v>4736.9000000000005</v>
      </c>
      <c r="N407" s="10">
        <f t="shared" si="432"/>
        <v>4736.9000000000005</v>
      </c>
      <c r="O407" s="10"/>
      <c r="P407" s="10"/>
      <c r="Q407" s="10"/>
      <c r="R407" s="10">
        <f t="shared" si="385"/>
        <v>4614.3</v>
      </c>
      <c r="S407" s="10"/>
      <c r="T407" s="69">
        <f t="shared" si="378"/>
        <v>4614.3</v>
      </c>
      <c r="U407" s="10">
        <f t="shared" si="386"/>
        <v>4736.9000000000005</v>
      </c>
      <c r="V407" s="10"/>
      <c r="W407" s="69">
        <f t="shared" si="379"/>
        <v>4736.9000000000005</v>
      </c>
      <c r="X407" s="10">
        <f t="shared" si="387"/>
        <v>4736.9000000000005</v>
      </c>
      <c r="Y407" s="10"/>
      <c r="Z407" s="69">
        <f t="shared" si="380"/>
        <v>4736.9000000000005</v>
      </c>
      <c r="AA407" s="10"/>
      <c r="AB407" s="20"/>
      <c r="AC407" s="20"/>
    </row>
    <row r="408" spans="1:29" x14ac:dyDescent="0.3">
      <c r="A408" s="59" t="s">
        <v>304</v>
      </c>
      <c r="B408" s="60">
        <v>600</v>
      </c>
      <c r="C408" s="59" t="s">
        <v>259</v>
      </c>
      <c r="D408" s="59" t="s">
        <v>97</v>
      </c>
      <c r="E408" s="61" t="s">
        <v>260</v>
      </c>
      <c r="F408" s="10">
        <f>901921.6-0.3</f>
        <v>901921.29999999993</v>
      </c>
      <c r="G408" s="10">
        <f>931021.2-0.1</f>
        <v>931021.1</v>
      </c>
      <c r="H408" s="10">
        <f>931021.2-0.1</f>
        <v>931021.1</v>
      </c>
      <c r="I408" s="10">
        <v>44562.7</v>
      </c>
      <c r="J408" s="10">
        <v>45210.7</v>
      </c>
      <c r="K408" s="10">
        <v>45210.7</v>
      </c>
      <c r="L408" s="10">
        <f t="shared" si="430"/>
        <v>946483.99999999988</v>
      </c>
      <c r="M408" s="10">
        <f t="shared" si="431"/>
        <v>976231.79999999993</v>
      </c>
      <c r="N408" s="10">
        <f t="shared" si="432"/>
        <v>976231.79999999993</v>
      </c>
      <c r="O408" s="10"/>
      <c r="P408" s="10"/>
      <c r="Q408" s="10"/>
      <c r="R408" s="10">
        <f t="shared" si="385"/>
        <v>946483.99999999988</v>
      </c>
      <c r="S408" s="10"/>
      <c r="T408" s="69">
        <f t="shared" si="378"/>
        <v>946483.99999999988</v>
      </c>
      <c r="U408" s="10">
        <f t="shared" si="386"/>
        <v>976231.79999999993</v>
      </c>
      <c r="V408" s="10"/>
      <c r="W408" s="69">
        <f t="shared" si="379"/>
        <v>976231.79999999993</v>
      </c>
      <c r="X408" s="10">
        <f t="shared" si="387"/>
        <v>976231.79999999993</v>
      </c>
      <c r="Y408" s="10"/>
      <c r="Z408" s="69">
        <f t="shared" si="380"/>
        <v>976231.79999999993</v>
      </c>
      <c r="AA408" s="10"/>
      <c r="AB408" s="20"/>
      <c r="AC408" s="20">
        <v>70</v>
      </c>
    </row>
    <row r="409" spans="1:29" ht="78" x14ac:dyDescent="0.3">
      <c r="A409" s="59" t="s">
        <v>305</v>
      </c>
      <c r="B409" s="60"/>
      <c r="C409" s="59"/>
      <c r="D409" s="59"/>
      <c r="E409" s="61" t="s">
        <v>306</v>
      </c>
      <c r="F409" s="10">
        <f t="shared" ref="F409:F412" si="436">F410</f>
        <v>38855.699999999997</v>
      </c>
      <c r="G409" s="10">
        <f t="shared" ref="G409:G412" si="437">G410</f>
        <v>38855.699999999997</v>
      </c>
      <c r="H409" s="10">
        <f t="shared" ref="H409:H412" si="438">H410</f>
        <v>38855.699999999997</v>
      </c>
      <c r="I409" s="10">
        <f t="shared" ref="I409:I412" si="439">I410</f>
        <v>0</v>
      </c>
      <c r="J409" s="10">
        <f t="shared" ref="J409:J412" si="440">J410</f>
        <v>0</v>
      </c>
      <c r="K409" s="10">
        <f t="shared" ref="K409:K412" si="441">K410</f>
        <v>0</v>
      </c>
      <c r="L409" s="10">
        <f t="shared" si="430"/>
        <v>38855.699999999997</v>
      </c>
      <c r="M409" s="10">
        <f t="shared" si="431"/>
        <v>38855.699999999997</v>
      </c>
      <c r="N409" s="10">
        <f t="shared" si="432"/>
        <v>38855.699999999997</v>
      </c>
      <c r="O409" s="10">
        <f t="shared" ref="O409:O412" si="442">O410</f>
        <v>0</v>
      </c>
      <c r="P409" s="10">
        <f t="shared" ref="P409:P412" si="443">P410</f>
        <v>0</v>
      </c>
      <c r="Q409" s="10">
        <f t="shared" ref="Q409:Q412" si="444">Q410</f>
        <v>0</v>
      </c>
      <c r="R409" s="10">
        <f t="shared" si="385"/>
        <v>38855.699999999997</v>
      </c>
      <c r="S409" s="10">
        <f t="shared" ref="S409:S412" si="445">S410</f>
        <v>0</v>
      </c>
      <c r="T409" s="69">
        <f t="shared" si="378"/>
        <v>38855.699999999997</v>
      </c>
      <c r="U409" s="10">
        <f t="shared" si="386"/>
        <v>38855.699999999997</v>
      </c>
      <c r="V409" s="10">
        <f t="shared" ref="V409:AA412" si="446">V410</f>
        <v>0</v>
      </c>
      <c r="W409" s="69">
        <f t="shared" si="379"/>
        <v>38855.699999999997</v>
      </c>
      <c r="X409" s="10">
        <f t="shared" si="387"/>
        <v>38855.699999999997</v>
      </c>
      <c r="Y409" s="10">
        <f t="shared" si="446"/>
        <v>0</v>
      </c>
      <c r="Z409" s="69">
        <f t="shared" si="380"/>
        <v>38855.699999999997</v>
      </c>
      <c r="AA409" s="10">
        <f t="shared" si="446"/>
        <v>0</v>
      </c>
      <c r="AB409" s="20"/>
      <c r="AC409" s="20"/>
    </row>
    <row r="410" spans="1:29" ht="46.8" x14ac:dyDescent="0.3">
      <c r="A410" s="59" t="s">
        <v>305</v>
      </c>
      <c r="B410" s="60" t="s">
        <v>49</v>
      </c>
      <c r="C410" s="59"/>
      <c r="D410" s="59"/>
      <c r="E410" s="61" t="s">
        <v>50</v>
      </c>
      <c r="F410" s="10">
        <f t="shared" si="436"/>
        <v>38855.699999999997</v>
      </c>
      <c r="G410" s="10">
        <f t="shared" si="437"/>
        <v>38855.699999999997</v>
      </c>
      <c r="H410" s="10">
        <f t="shared" si="438"/>
        <v>38855.699999999997</v>
      </c>
      <c r="I410" s="10">
        <f t="shared" si="439"/>
        <v>0</v>
      </c>
      <c r="J410" s="10">
        <f t="shared" si="440"/>
        <v>0</v>
      </c>
      <c r="K410" s="10">
        <f t="shared" si="441"/>
        <v>0</v>
      </c>
      <c r="L410" s="10">
        <f t="shared" si="430"/>
        <v>38855.699999999997</v>
      </c>
      <c r="M410" s="10">
        <f t="shared" si="431"/>
        <v>38855.699999999997</v>
      </c>
      <c r="N410" s="10">
        <f t="shared" si="432"/>
        <v>38855.699999999997</v>
      </c>
      <c r="O410" s="10">
        <f t="shared" si="442"/>
        <v>0</v>
      </c>
      <c r="P410" s="10">
        <f t="shared" si="443"/>
        <v>0</v>
      </c>
      <c r="Q410" s="10">
        <f t="shared" si="444"/>
        <v>0</v>
      </c>
      <c r="R410" s="10">
        <f t="shared" si="385"/>
        <v>38855.699999999997</v>
      </c>
      <c r="S410" s="10">
        <f t="shared" si="445"/>
        <v>0</v>
      </c>
      <c r="T410" s="69">
        <f t="shared" si="378"/>
        <v>38855.699999999997</v>
      </c>
      <c r="U410" s="10">
        <f t="shared" si="386"/>
        <v>38855.699999999997</v>
      </c>
      <c r="V410" s="10">
        <f t="shared" si="446"/>
        <v>0</v>
      </c>
      <c r="W410" s="69">
        <f t="shared" si="379"/>
        <v>38855.699999999997</v>
      </c>
      <c r="X410" s="10">
        <f t="shared" si="387"/>
        <v>38855.699999999997</v>
      </c>
      <c r="Y410" s="10">
        <f t="shared" si="446"/>
        <v>0</v>
      </c>
      <c r="Z410" s="69">
        <f t="shared" si="380"/>
        <v>38855.699999999997</v>
      </c>
      <c r="AA410" s="10">
        <f t="shared" si="446"/>
        <v>0</v>
      </c>
      <c r="AB410" s="20"/>
      <c r="AC410" s="20"/>
    </row>
    <row r="411" spans="1:29" x14ac:dyDescent="0.3">
      <c r="A411" s="59" t="s">
        <v>305</v>
      </c>
      <c r="B411" s="60">
        <v>600</v>
      </c>
      <c r="C411" s="59" t="s">
        <v>259</v>
      </c>
      <c r="D411" s="59" t="s">
        <v>97</v>
      </c>
      <c r="E411" s="61" t="s">
        <v>260</v>
      </c>
      <c r="F411" s="10">
        <v>38855.699999999997</v>
      </c>
      <c r="G411" s="10">
        <v>38855.699999999997</v>
      </c>
      <c r="H411" s="10">
        <v>38855.699999999997</v>
      </c>
      <c r="I411" s="10"/>
      <c r="J411" s="10"/>
      <c r="K411" s="10"/>
      <c r="L411" s="10">
        <f t="shared" si="430"/>
        <v>38855.699999999997</v>
      </c>
      <c r="M411" s="10">
        <f t="shared" si="431"/>
        <v>38855.699999999997</v>
      </c>
      <c r="N411" s="10">
        <f t="shared" si="432"/>
        <v>38855.699999999997</v>
      </c>
      <c r="O411" s="10"/>
      <c r="P411" s="10"/>
      <c r="Q411" s="10"/>
      <c r="R411" s="10">
        <f t="shared" si="385"/>
        <v>38855.699999999997</v>
      </c>
      <c r="S411" s="10"/>
      <c r="T411" s="69">
        <f t="shared" si="378"/>
        <v>38855.699999999997</v>
      </c>
      <c r="U411" s="10">
        <f t="shared" si="386"/>
        <v>38855.699999999997</v>
      </c>
      <c r="V411" s="10"/>
      <c r="W411" s="69">
        <f t="shared" si="379"/>
        <v>38855.699999999997</v>
      </c>
      <c r="X411" s="10">
        <f t="shared" si="387"/>
        <v>38855.699999999997</v>
      </c>
      <c r="Y411" s="10"/>
      <c r="Z411" s="69">
        <f t="shared" si="380"/>
        <v>38855.699999999997</v>
      </c>
      <c r="AA411" s="10"/>
      <c r="AB411" s="20"/>
      <c r="AC411" s="20"/>
    </row>
    <row r="412" spans="1:29" x14ac:dyDescent="0.3">
      <c r="A412" s="59" t="s">
        <v>307</v>
      </c>
      <c r="B412" s="60"/>
      <c r="C412" s="59"/>
      <c r="D412" s="59"/>
      <c r="E412" s="61" t="s">
        <v>193</v>
      </c>
      <c r="F412" s="10">
        <f t="shared" si="436"/>
        <v>7448</v>
      </c>
      <c r="G412" s="10">
        <f t="shared" si="437"/>
        <v>0</v>
      </c>
      <c r="H412" s="10">
        <f t="shared" si="438"/>
        <v>0</v>
      </c>
      <c r="I412" s="10">
        <f t="shared" si="439"/>
        <v>371.5</v>
      </c>
      <c r="J412" s="10">
        <f t="shared" si="440"/>
        <v>0</v>
      </c>
      <c r="K412" s="10">
        <f t="shared" si="441"/>
        <v>0</v>
      </c>
      <c r="L412" s="10">
        <f t="shared" si="430"/>
        <v>7819.5</v>
      </c>
      <c r="M412" s="10">
        <f t="shared" si="431"/>
        <v>0</v>
      </c>
      <c r="N412" s="10">
        <f t="shared" si="432"/>
        <v>0</v>
      </c>
      <c r="O412" s="10">
        <f t="shared" si="442"/>
        <v>5112.4000000000005</v>
      </c>
      <c r="P412" s="10">
        <f t="shared" si="443"/>
        <v>0</v>
      </c>
      <c r="Q412" s="10">
        <f t="shared" si="444"/>
        <v>0</v>
      </c>
      <c r="R412" s="10">
        <f t="shared" si="385"/>
        <v>12931.900000000001</v>
      </c>
      <c r="S412" s="10">
        <f t="shared" si="445"/>
        <v>0</v>
      </c>
      <c r="T412" s="69">
        <f t="shared" si="378"/>
        <v>12931.900000000001</v>
      </c>
      <c r="U412" s="10">
        <f t="shared" si="386"/>
        <v>0</v>
      </c>
      <c r="V412" s="10">
        <f t="shared" si="446"/>
        <v>0</v>
      </c>
      <c r="W412" s="69">
        <f t="shared" si="379"/>
        <v>0</v>
      </c>
      <c r="X412" s="10">
        <f t="shared" si="387"/>
        <v>0</v>
      </c>
      <c r="Y412" s="10">
        <f t="shared" si="446"/>
        <v>0</v>
      </c>
      <c r="Z412" s="69">
        <f t="shared" si="380"/>
        <v>0</v>
      </c>
      <c r="AA412" s="10">
        <f t="shared" si="446"/>
        <v>0</v>
      </c>
      <c r="AB412" s="20"/>
      <c r="AC412" s="20"/>
    </row>
    <row r="413" spans="1:29" ht="46.8" x14ac:dyDescent="0.3">
      <c r="A413" s="59" t="s">
        <v>307</v>
      </c>
      <c r="B413" s="60" t="s">
        <v>49</v>
      </c>
      <c r="C413" s="59"/>
      <c r="D413" s="59"/>
      <c r="E413" s="61" t="s">
        <v>50</v>
      </c>
      <c r="F413" s="10">
        <f t="shared" ref="F413:K413" si="447">F414+F415</f>
        <v>7448</v>
      </c>
      <c r="G413" s="10">
        <f t="shared" si="447"/>
        <v>0</v>
      </c>
      <c r="H413" s="10">
        <f t="shared" si="447"/>
        <v>0</v>
      </c>
      <c r="I413" s="10">
        <f t="shared" si="447"/>
        <v>371.5</v>
      </c>
      <c r="J413" s="10">
        <f t="shared" si="447"/>
        <v>0</v>
      </c>
      <c r="K413" s="10">
        <f t="shared" si="447"/>
        <v>0</v>
      </c>
      <c r="L413" s="10">
        <f t="shared" si="430"/>
        <v>7819.5</v>
      </c>
      <c r="M413" s="10">
        <f t="shared" si="431"/>
        <v>0</v>
      </c>
      <c r="N413" s="10">
        <f t="shared" si="432"/>
        <v>0</v>
      </c>
      <c r="O413" s="10">
        <f>O414+O415</f>
        <v>5112.4000000000005</v>
      </c>
      <c r="P413" s="10">
        <f>P414+P415</f>
        <v>0</v>
      </c>
      <c r="Q413" s="10">
        <f>Q414+Q415</f>
        <v>0</v>
      </c>
      <c r="R413" s="10">
        <f t="shared" si="385"/>
        <v>12931.900000000001</v>
      </c>
      <c r="S413" s="10">
        <f>S414+S415</f>
        <v>0</v>
      </c>
      <c r="T413" s="69">
        <f t="shared" si="378"/>
        <v>12931.900000000001</v>
      </c>
      <c r="U413" s="10">
        <f t="shared" si="386"/>
        <v>0</v>
      </c>
      <c r="V413" s="10">
        <f>V414+V415</f>
        <v>0</v>
      </c>
      <c r="W413" s="69">
        <f t="shared" si="379"/>
        <v>0</v>
      </c>
      <c r="X413" s="10">
        <f t="shared" si="387"/>
        <v>0</v>
      </c>
      <c r="Y413" s="10">
        <f>Y414+Y415</f>
        <v>0</v>
      </c>
      <c r="Z413" s="69">
        <f t="shared" si="380"/>
        <v>0</v>
      </c>
      <c r="AA413" s="10">
        <f>AA414+AA415</f>
        <v>0</v>
      </c>
      <c r="AB413" s="20"/>
      <c r="AC413" s="20"/>
    </row>
    <row r="414" spans="1:29" x14ac:dyDescent="0.3">
      <c r="A414" s="59" t="s">
        <v>307</v>
      </c>
      <c r="B414" s="60">
        <v>600</v>
      </c>
      <c r="C414" s="59" t="s">
        <v>259</v>
      </c>
      <c r="D414" s="59" t="s">
        <v>28</v>
      </c>
      <c r="E414" s="76" t="s">
        <v>279</v>
      </c>
      <c r="F414" s="10">
        <f>62.7+7.7</f>
        <v>70.400000000000006</v>
      </c>
      <c r="G414" s="10">
        <v>0</v>
      </c>
      <c r="H414" s="10">
        <v>0</v>
      </c>
      <c r="I414" s="10"/>
      <c r="J414" s="10"/>
      <c r="K414" s="10"/>
      <c r="L414" s="10">
        <f t="shared" si="430"/>
        <v>70.400000000000006</v>
      </c>
      <c r="M414" s="10">
        <f t="shared" si="431"/>
        <v>0</v>
      </c>
      <c r="N414" s="10">
        <f t="shared" si="432"/>
        <v>0</v>
      </c>
      <c r="O414" s="10">
        <v>46.1</v>
      </c>
      <c r="P414" s="10"/>
      <c r="Q414" s="10"/>
      <c r="R414" s="10">
        <f t="shared" si="385"/>
        <v>116.5</v>
      </c>
      <c r="S414" s="10"/>
      <c r="T414" s="69">
        <f t="shared" si="378"/>
        <v>116.5</v>
      </c>
      <c r="U414" s="10">
        <f t="shared" si="386"/>
        <v>0</v>
      </c>
      <c r="V414" s="10"/>
      <c r="W414" s="69">
        <f t="shared" si="379"/>
        <v>0</v>
      </c>
      <c r="X414" s="10">
        <f t="shared" si="387"/>
        <v>0</v>
      </c>
      <c r="Y414" s="10"/>
      <c r="Z414" s="69">
        <f t="shared" si="380"/>
        <v>0</v>
      </c>
      <c r="AA414" s="10"/>
      <c r="AB414" s="20"/>
      <c r="AC414" s="20"/>
    </row>
    <row r="415" spans="1:29" x14ac:dyDescent="0.3">
      <c r="A415" s="59" t="s">
        <v>307</v>
      </c>
      <c r="B415" s="60">
        <v>600</v>
      </c>
      <c r="C415" s="59" t="s">
        <v>259</v>
      </c>
      <c r="D415" s="59" t="s">
        <v>97</v>
      </c>
      <c r="E415" s="61" t="s">
        <v>260</v>
      </c>
      <c r="F415" s="10">
        <v>7377.6</v>
      </c>
      <c r="G415" s="10">
        <v>0</v>
      </c>
      <c r="H415" s="10">
        <v>0</v>
      </c>
      <c r="I415" s="10">
        <v>371.5</v>
      </c>
      <c r="J415" s="10"/>
      <c r="K415" s="10"/>
      <c r="L415" s="10">
        <f t="shared" si="430"/>
        <v>7749.1</v>
      </c>
      <c r="M415" s="10">
        <f t="shared" si="431"/>
        <v>0</v>
      </c>
      <c r="N415" s="10">
        <f t="shared" si="432"/>
        <v>0</v>
      </c>
      <c r="O415" s="10">
        <v>5066.3</v>
      </c>
      <c r="P415" s="10"/>
      <c r="Q415" s="10"/>
      <c r="R415" s="10">
        <f t="shared" si="385"/>
        <v>12815.400000000001</v>
      </c>
      <c r="S415" s="10"/>
      <c r="T415" s="69">
        <f t="shared" si="378"/>
        <v>12815.400000000001</v>
      </c>
      <c r="U415" s="10">
        <f t="shared" si="386"/>
        <v>0</v>
      </c>
      <c r="V415" s="10"/>
      <c r="W415" s="69">
        <f t="shared" si="379"/>
        <v>0</v>
      </c>
      <c r="X415" s="10">
        <f t="shared" si="387"/>
        <v>0</v>
      </c>
      <c r="Y415" s="10"/>
      <c r="Z415" s="69">
        <f t="shared" si="380"/>
        <v>0</v>
      </c>
      <c r="AA415" s="10"/>
      <c r="AB415" s="20"/>
      <c r="AC415" s="20">
        <v>71</v>
      </c>
    </row>
    <row r="416" spans="1:29" ht="46.8" x14ac:dyDescent="0.3">
      <c r="A416" s="59" t="s">
        <v>308</v>
      </c>
      <c r="B416" s="60"/>
      <c r="C416" s="59"/>
      <c r="D416" s="59"/>
      <c r="E416" s="61" t="s">
        <v>309</v>
      </c>
      <c r="F416" s="10">
        <f t="shared" ref="F416:F420" si="448">F417</f>
        <v>2850</v>
      </c>
      <c r="G416" s="10">
        <f t="shared" ref="G416:G420" si="449">G417</f>
        <v>2850</v>
      </c>
      <c r="H416" s="10">
        <f t="shared" ref="H416:H420" si="450">H417</f>
        <v>2850</v>
      </c>
      <c r="I416" s="10">
        <f t="shared" ref="I416:I420" si="451">I417</f>
        <v>0</v>
      </c>
      <c r="J416" s="10">
        <f t="shared" ref="J416:J420" si="452">J417</f>
        <v>0</v>
      </c>
      <c r="K416" s="10">
        <f t="shared" ref="K416:K420" si="453">K417</f>
        <v>0</v>
      </c>
      <c r="L416" s="10">
        <f t="shared" si="430"/>
        <v>2850</v>
      </c>
      <c r="M416" s="10">
        <f t="shared" si="431"/>
        <v>2850</v>
      </c>
      <c r="N416" s="10">
        <f t="shared" si="432"/>
        <v>2850</v>
      </c>
      <c r="O416" s="10">
        <f t="shared" ref="O416:O420" si="454">O417</f>
        <v>0</v>
      </c>
      <c r="P416" s="10">
        <f t="shared" ref="P416:P420" si="455">P417</f>
        <v>0</v>
      </c>
      <c r="Q416" s="10">
        <f t="shared" ref="Q416:Q420" si="456">Q417</f>
        <v>0</v>
      </c>
      <c r="R416" s="10">
        <f t="shared" si="385"/>
        <v>2850</v>
      </c>
      <c r="S416" s="10">
        <f t="shared" ref="S416:S420" si="457">S417</f>
        <v>0</v>
      </c>
      <c r="T416" s="69">
        <f t="shared" si="378"/>
        <v>2850</v>
      </c>
      <c r="U416" s="10">
        <f t="shared" si="386"/>
        <v>2850</v>
      </c>
      <c r="V416" s="10">
        <f t="shared" ref="V416:AA420" si="458">V417</f>
        <v>0</v>
      </c>
      <c r="W416" s="69">
        <f t="shared" si="379"/>
        <v>2850</v>
      </c>
      <c r="X416" s="10">
        <f t="shared" si="387"/>
        <v>2850</v>
      </c>
      <c r="Y416" s="10">
        <f t="shared" si="458"/>
        <v>0</v>
      </c>
      <c r="Z416" s="69">
        <f t="shared" si="380"/>
        <v>2850</v>
      </c>
      <c r="AA416" s="10">
        <f t="shared" si="458"/>
        <v>0</v>
      </c>
      <c r="AB416" s="20"/>
      <c r="AC416" s="20"/>
    </row>
    <row r="417" spans="1:29" ht="31.2" x14ac:dyDescent="0.3">
      <c r="A417" s="59" t="s">
        <v>308</v>
      </c>
      <c r="B417" s="60" t="s">
        <v>183</v>
      </c>
      <c r="C417" s="59"/>
      <c r="D417" s="59"/>
      <c r="E417" s="61" t="s">
        <v>184</v>
      </c>
      <c r="F417" s="10">
        <f t="shared" si="448"/>
        <v>2850</v>
      </c>
      <c r="G417" s="10">
        <f t="shared" si="449"/>
        <v>2850</v>
      </c>
      <c r="H417" s="10">
        <f t="shared" si="450"/>
        <v>2850</v>
      </c>
      <c r="I417" s="10">
        <f t="shared" si="451"/>
        <v>0</v>
      </c>
      <c r="J417" s="10">
        <f t="shared" si="452"/>
        <v>0</v>
      </c>
      <c r="K417" s="10">
        <f t="shared" si="453"/>
        <v>0</v>
      </c>
      <c r="L417" s="10">
        <f t="shared" si="430"/>
        <v>2850</v>
      </c>
      <c r="M417" s="10">
        <f t="shared" si="431"/>
        <v>2850</v>
      </c>
      <c r="N417" s="10">
        <f t="shared" si="432"/>
        <v>2850</v>
      </c>
      <c r="O417" s="10">
        <f t="shared" si="454"/>
        <v>0</v>
      </c>
      <c r="P417" s="10">
        <f t="shared" si="455"/>
        <v>0</v>
      </c>
      <c r="Q417" s="10">
        <f t="shared" si="456"/>
        <v>0</v>
      </c>
      <c r="R417" s="10">
        <f t="shared" si="385"/>
        <v>2850</v>
      </c>
      <c r="S417" s="10">
        <f t="shared" si="457"/>
        <v>0</v>
      </c>
      <c r="T417" s="69">
        <f t="shared" si="378"/>
        <v>2850</v>
      </c>
      <c r="U417" s="10">
        <f t="shared" si="386"/>
        <v>2850</v>
      </c>
      <c r="V417" s="10">
        <f t="shared" si="458"/>
        <v>0</v>
      </c>
      <c r="W417" s="69">
        <f t="shared" si="379"/>
        <v>2850</v>
      </c>
      <c r="X417" s="10">
        <f t="shared" si="387"/>
        <v>2850</v>
      </c>
      <c r="Y417" s="10">
        <f t="shared" si="458"/>
        <v>0</v>
      </c>
      <c r="Z417" s="69">
        <f t="shared" si="380"/>
        <v>2850</v>
      </c>
      <c r="AA417" s="10">
        <f t="shared" si="458"/>
        <v>0</v>
      </c>
      <c r="AB417" s="20"/>
      <c r="AC417" s="20"/>
    </row>
    <row r="418" spans="1:29" x14ac:dyDescent="0.3">
      <c r="A418" s="59" t="s">
        <v>308</v>
      </c>
      <c r="B418" s="60">
        <v>300</v>
      </c>
      <c r="C418" s="59" t="s">
        <v>259</v>
      </c>
      <c r="D418" s="59" t="s">
        <v>97</v>
      </c>
      <c r="E418" s="61" t="s">
        <v>260</v>
      </c>
      <c r="F418" s="10">
        <v>2850</v>
      </c>
      <c r="G418" s="10">
        <v>2850</v>
      </c>
      <c r="H418" s="10">
        <v>2850</v>
      </c>
      <c r="I418" s="10"/>
      <c r="J418" s="10"/>
      <c r="K418" s="10"/>
      <c r="L418" s="10">
        <f t="shared" si="430"/>
        <v>2850</v>
      </c>
      <c r="M418" s="10">
        <f t="shared" si="431"/>
        <v>2850</v>
      </c>
      <c r="N418" s="10">
        <f t="shared" si="432"/>
        <v>2850</v>
      </c>
      <c r="O418" s="10"/>
      <c r="P418" s="10"/>
      <c r="Q418" s="10"/>
      <c r="R418" s="10">
        <f t="shared" si="385"/>
        <v>2850</v>
      </c>
      <c r="S418" s="10"/>
      <c r="T418" s="69">
        <f t="shared" si="378"/>
        <v>2850</v>
      </c>
      <c r="U418" s="10">
        <f t="shared" si="386"/>
        <v>2850</v>
      </c>
      <c r="V418" s="10"/>
      <c r="W418" s="69">
        <f t="shared" si="379"/>
        <v>2850</v>
      </c>
      <c r="X418" s="10">
        <f t="shared" si="387"/>
        <v>2850</v>
      </c>
      <c r="Y418" s="10"/>
      <c r="Z418" s="69">
        <f t="shared" si="380"/>
        <v>2850</v>
      </c>
      <c r="AA418" s="10"/>
      <c r="AB418" s="20"/>
      <c r="AC418" s="20"/>
    </row>
    <row r="419" spans="1:29" ht="62.4" x14ac:dyDescent="0.3">
      <c r="A419" s="59" t="s">
        <v>310</v>
      </c>
      <c r="B419" s="60"/>
      <c r="C419" s="59"/>
      <c r="D419" s="59"/>
      <c r="E419" s="61" t="s">
        <v>214</v>
      </c>
      <c r="F419" s="10">
        <f t="shared" si="448"/>
        <v>16222.800000000001</v>
      </c>
      <c r="G419" s="10">
        <f t="shared" si="449"/>
        <v>16222.800000000001</v>
      </c>
      <c r="H419" s="10">
        <f t="shared" si="450"/>
        <v>16222.800000000001</v>
      </c>
      <c r="I419" s="10">
        <f t="shared" si="451"/>
        <v>521.79999999999995</v>
      </c>
      <c r="J419" s="10">
        <f t="shared" si="452"/>
        <v>521.79999999999995</v>
      </c>
      <c r="K419" s="10">
        <f t="shared" si="453"/>
        <v>521.79999999999995</v>
      </c>
      <c r="L419" s="10">
        <f t="shared" si="430"/>
        <v>16744.600000000002</v>
      </c>
      <c r="M419" s="10">
        <f t="shared" si="431"/>
        <v>16744.600000000002</v>
      </c>
      <c r="N419" s="10">
        <f t="shared" si="432"/>
        <v>16744.600000000002</v>
      </c>
      <c r="O419" s="10">
        <f t="shared" si="454"/>
        <v>680.3</v>
      </c>
      <c r="P419" s="10">
        <f t="shared" si="455"/>
        <v>0</v>
      </c>
      <c r="Q419" s="10">
        <f t="shared" si="456"/>
        <v>0</v>
      </c>
      <c r="R419" s="10">
        <f t="shared" si="385"/>
        <v>17424.900000000001</v>
      </c>
      <c r="S419" s="10">
        <f t="shared" si="457"/>
        <v>0</v>
      </c>
      <c r="T419" s="69">
        <f t="shared" ref="T419:T482" si="459">R419+S419</f>
        <v>17424.900000000001</v>
      </c>
      <c r="U419" s="10">
        <f t="shared" si="386"/>
        <v>16744.600000000002</v>
      </c>
      <c r="V419" s="10">
        <f t="shared" si="458"/>
        <v>0</v>
      </c>
      <c r="W419" s="69">
        <f t="shared" ref="W419:W482" si="460">U419+V419</f>
        <v>16744.600000000002</v>
      </c>
      <c r="X419" s="10">
        <f t="shared" si="387"/>
        <v>16744.600000000002</v>
      </c>
      <c r="Y419" s="10">
        <f t="shared" si="458"/>
        <v>0</v>
      </c>
      <c r="Z419" s="69">
        <f t="shared" ref="Z419:Z482" si="461">X419+Y419</f>
        <v>16744.600000000002</v>
      </c>
      <c r="AA419" s="10">
        <f t="shared" si="458"/>
        <v>0</v>
      </c>
      <c r="AB419" s="20"/>
      <c r="AC419" s="20"/>
    </row>
    <row r="420" spans="1:29" ht="46.8" x14ac:dyDescent="0.3">
      <c r="A420" s="59" t="s">
        <v>310</v>
      </c>
      <c r="B420" s="60" t="s">
        <v>49</v>
      </c>
      <c r="C420" s="59"/>
      <c r="D420" s="59"/>
      <c r="E420" s="61" t="s">
        <v>50</v>
      </c>
      <c r="F420" s="10">
        <f t="shared" si="448"/>
        <v>16222.800000000001</v>
      </c>
      <c r="G420" s="10">
        <f t="shared" si="449"/>
        <v>16222.800000000001</v>
      </c>
      <c r="H420" s="10">
        <f t="shared" si="450"/>
        <v>16222.800000000001</v>
      </c>
      <c r="I420" s="10">
        <f t="shared" si="451"/>
        <v>521.79999999999995</v>
      </c>
      <c r="J420" s="10">
        <f t="shared" si="452"/>
        <v>521.79999999999995</v>
      </c>
      <c r="K420" s="10">
        <f t="shared" si="453"/>
        <v>521.79999999999995</v>
      </c>
      <c r="L420" s="10">
        <f t="shared" si="430"/>
        <v>16744.600000000002</v>
      </c>
      <c r="M420" s="10">
        <f t="shared" si="431"/>
        <v>16744.600000000002</v>
      </c>
      <c r="N420" s="10">
        <f t="shared" si="432"/>
        <v>16744.600000000002</v>
      </c>
      <c r="O420" s="10">
        <f t="shared" si="454"/>
        <v>680.3</v>
      </c>
      <c r="P420" s="10">
        <f t="shared" si="455"/>
        <v>0</v>
      </c>
      <c r="Q420" s="10">
        <f t="shared" si="456"/>
        <v>0</v>
      </c>
      <c r="R420" s="10">
        <f t="shared" si="385"/>
        <v>17424.900000000001</v>
      </c>
      <c r="S420" s="10">
        <f t="shared" si="457"/>
        <v>0</v>
      </c>
      <c r="T420" s="69">
        <f t="shared" si="459"/>
        <v>17424.900000000001</v>
      </c>
      <c r="U420" s="10">
        <f t="shared" si="386"/>
        <v>16744.600000000002</v>
      </c>
      <c r="V420" s="10">
        <f t="shared" si="458"/>
        <v>0</v>
      </c>
      <c r="W420" s="69">
        <f t="shared" si="460"/>
        <v>16744.600000000002</v>
      </c>
      <c r="X420" s="10">
        <f t="shared" si="387"/>
        <v>16744.600000000002</v>
      </c>
      <c r="Y420" s="10">
        <f t="shared" si="458"/>
        <v>0</v>
      </c>
      <c r="Z420" s="69">
        <f t="shared" si="461"/>
        <v>16744.600000000002</v>
      </c>
      <c r="AA420" s="10">
        <f t="shared" si="458"/>
        <v>0</v>
      </c>
      <c r="AB420" s="20"/>
      <c r="AC420" s="20"/>
    </row>
    <row r="421" spans="1:29" x14ac:dyDescent="0.3">
      <c r="A421" s="59" t="s">
        <v>310</v>
      </c>
      <c r="B421" s="60">
        <v>600</v>
      </c>
      <c r="C421" s="59" t="s">
        <v>259</v>
      </c>
      <c r="D421" s="59" t="s">
        <v>97</v>
      </c>
      <c r="E421" s="61" t="s">
        <v>260</v>
      </c>
      <c r="F421" s="10">
        <v>16222.800000000001</v>
      </c>
      <c r="G421" s="10">
        <v>16222.800000000001</v>
      </c>
      <c r="H421" s="10">
        <v>16222.800000000001</v>
      </c>
      <c r="I421" s="10">
        <v>521.79999999999995</v>
      </c>
      <c r="J421" s="10">
        <v>521.79999999999995</v>
      </c>
      <c r="K421" s="10">
        <v>521.79999999999995</v>
      </c>
      <c r="L421" s="10">
        <f t="shared" si="430"/>
        <v>16744.600000000002</v>
      </c>
      <c r="M421" s="10">
        <f t="shared" si="431"/>
        <v>16744.600000000002</v>
      </c>
      <c r="N421" s="10">
        <f t="shared" si="432"/>
        <v>16744.600000000002</v>
      </c>
      <c r="O421" s="10">
        <v>680.3</v>
      </c>
      <c r="P421" s="10"/>
      <c r="Q421" s="10"/>
      <c r="R421" s="10">
        <f t="shared" si="385"/>
        <v>17424.900000000001</v>
      </c>
      <c r="S421" s="10"/>
      <c r="T421" s="69">
        <f t="shared" si="459"/>
        <v>17424.900000000001</v>
      </c>
      <c r="U421" s="10">
        <f t="shared" si="386"/>
        <v>16744.600000000002</v>
      </c>
      <c r="V421" s="10"/>
      <c r="W421" s="69">
        <f t="shared" si="460"/>
        <v>16744.600000000002</v>
      </c>
      <c r="X421" s="10">
        <f t="shared" si="387"/>
        <v>16744.600000000002</v>
      </c>
      <c r="Y421" s="10"/>
      <c r="Z421" s="69">
        <f t="shared" si="461"/>
        <v>16744.600000000002</v>
      </c>
      <c r="AA421" s="10"/>
      <c r="AB421" s="20"/>
      <c r="AC421" s="20">
        <v>72</v>
      </c>
    </row>
    <row r="422" spans="1:29" ht="62.4" x14ac:dyDescent="0.3">
      <c r="A422" s="59" t="s">
        <v>311</v>
      </c>
      <c r="B422" s="60"/>
      <c r="C422" s="59"/>
      <c r="D422" s="59"/>
      <c r="E422" s="61" t="s">
        <v>312</v>
      </c>
      <c r="F422" s="10">
        <f t="shared" ref="F422:K422" si="462">F423+F428</f>
        <v>79877</v>
      </c>
      <c r="G422" s="10">
        <f t="shared" si="462"/>
        <v>82108.800000000003</v>
      </c>
      <c r="H422" s="10">
        <f t="shared" si="462"/>
        <v>82108.800000000003</v>
      </c>
      <c r="I422" s="10">
        <f t="shared" si="462"/>
        <v>0</v>
      </c>
      <c r="J422" s="10">
        <f t="shared" si="462"/>
        <v>0</v>
      </c>
      <c r="K422" s="10">
        <f t="shared" si="462"/>
        <v>0</v>
      </c>
      <c r="L422" s="10">
        <f t="shared" si="430"/>
        <v>79877</v>
      </c>
      <c r="M422" s="10">
        <f t="shared" si="431"/>
        <v>82108.800000000003</v>
      </c>
      <c r="N422" s="10">
        <f t="shared" si="432"/>
        <v>82108.800000000003</v>
      </c>
      <c r="O422" s="10">
        <f>O423+O428</f>
        <v>7993.5</v>
      </c>
      <c r="P422" s="10">
        <f>P423+P428</f>
        <v>9425.2999999999993</v>
      </c>
      <c r="Q422" s="10">
        <f>Q423+Q428</f>
        <v>9425.2999999999993</v>
      </c>
      <c r="R422" s="10">
        <f t="shared" si="385"/>
        <v>87870.5</v>
      </c>
      <c r="S422" s="10">
        <f>S423+S428</f>
        <v>0</v>
      </c>
      <c r="T422" s="69">
        <f t="shared" si="459"/>
        <v>87870.5</v>
      </c>
      <c r="U422" s="10">
        <f t="shared" si="386"/>
        <v>91534.1</v>
      </c>
      <c r="V422" s="10">
        <f>V423+V428</f>
        <v>0</v>
      </c>
      <c r="W422" s="69">
        <f t="shared" si="460"/>
        <v>91534.1</v>
      </c>
      <c r="X422" s="10">
        <f t="shared" si="387"/>
        <v>91534.1</v>
      </c>
      <c r="Y422" s="10">
        <f>Y423+Y428</f>
        <v>0</v>
      </c>
      <c r="Z422" s="69">
        <f t="shared" si="461"/>
        <v>91534.1</v>
      </c>
      <c r="AA422" s="10">
        <f>AA423+AA428</f>
        <v>0</v>
      </c>
      <c r="AB422" s="20"/>
      <c r="AC422" s="20"/>
    </row>
    <row r="423" spans="1:29" ht="31.2" x14ac:dyDescent="0.3">
      <c r="A423" s="59" t="s">
        <v>313</v>
      </c>
      <c r="B423" s="60"/>
      <c r="C423" s="59"/>
      <c r="D423" s="59"/>
      <c r="E423" s="61" t="s">
        <v>167</v>
      </c>
      <c r="F423" s="10">
        <f t="shared" ref="F423:K423" si="463">F424+F426</f>
        <v>18373.400000000001</v>
      </c>
      <c r="G423" s="10">
        <f t="shared" si="463"/>
        <v>18895.600000000002</v>
      </c>
      <c r="H423" s="10">
        <f t="shared" si="463"/>
        <v>18895.600000000002</v>
      </c>
      <c r="I423" s="10">
        <f t="shared" si="463"/>
        <v>0</v>
      </c>
      <c r="J423" s="10">
        <f t="shared" si="463"/>
        <v>0</v>
      </c>
      <c r="K423" s="10">
        <f t="shared" si="463"/>
        <v>0</v>
      </c>
      <c r="L423" s="10">
        <f t="shared" si="430"/>
        <v>18373.400000000001</v>
      </c>
      <c r="M423" s="10">
        <f t="shared" si="431"/>
        <v>18895.600000000002</v>
      </c>
      <c r="N423" s="10">
        <f t="shared" si="432"/>
        <v>18895.600000000002</v>
      </c>
      <c r="O423" s="10">
        <f>O424+O426</f>
        <v>2696.7</v>
      </c>
      <c r="P423" s="10">
        <f>P424+P426</f>
        <v>3307.2</v>
      </c>
      <c r="Q423" s="10">
        <f>Q424+Q426</f>
        <v>3307.2</v>
      </c>
      <c r="R423" s="10">
        <f t="shared" si="385"/>
        <v>21070.100000000002</v>
      </c>
      <c r="S423" s="10">
        <f>S424+S426</f>
        <v>0</v>
      </c>
      <c r="T423" s="69">
        <f t="shared" si="459"/>
        <v>21070.100000000002</v>
      </c>
      <c r="U423" s="10">
        <f t="shared" si="386"/>
        <v>22202.800000000003</v>
      </c>
      <c r="V423" s="10">
        <f>V424+V426</f>
        <v>0</v>
      </c>
      <c r="W423" s="69">
        <f t="shared" si="460"/>
        <v>22202.800000000003</v>
      </c>
      <c r="X423" s="10">
        <f t="shared" si="387"/>
        <v>22202.800000000003</v>
      </c>
      <c r="Y423" s="10">
        <f>Y424+Y426</f>
        <v>0</v>
      </c>
      <c r="Z423" s="69">
        <f t="shared" si="461"/>
        <v>22202.800000000003</v>
      </c>
      <c r="AA423" s="10">
        <f>AA424+AA426</f>
        <v>0</v>
      </c>
      <c r="AB423" s="20"/>
      <c r="AC423" s="20"/>
    </row>
    <row r="424" spans="1:29" ht="93.6" x14ac:dyDescent="0.3">
      <c r="A424" s="59" t="s">
        <v>313</v>
      </c>
      <c r="B424" s="60" t="s">
        <v>139</v>
      </c>
      <c r="C424" s="59"/>
      <c r="D424" s="59"/>
      <c r="E424" s="61" t="s">
        <v>140</v>
      </c>
      <c r="F424" s="10">
        <f t="shared" ref="F424:K424" si="464">F425</f>
        <v>17178.400000000001</v>
      </c>
      <c r="G424" s="10">
        <f t="shared" si="464"/>
        <v>17700.600000000002</v>
      </c>
      <c r="H424" s="10">
        <f t="shared" si="464"/>
        <v>17700.600000000002</v>
      </c>
      <c r="I424" s="10">
        <f t="shared" si="464"/>
        <v>0</v>
      </c>
      <c r="J424" s="10">
        <f t="shared" si="464"/>
        <v>0</v>
      </c>
      <c r="K424" s="10">
        <f t="shared" si="464"/>
        <v>0</v>
      </c>
      <c r="L424" s="10">
        <f t="shared" si="430"/>
        <v>17178.400000000001</v>
      </c>
      <c r="M424" s="10">
        <f t="shared" si="431"/>
        <v>17700.600000000002</v>
      </c>
      <c r="N424" s="10">
        <f t="shared" si="432"/>
        <v>17700.600000000002</v>
      </c>
      <c r="O424" s="10">
        <f>O425</f>
        <v>2696.7</v>
      </c>
      <c r="P424" s="10">
        <f>P425</f>
        <v>3307.2</v>
      </c>
      <c r="Q424" s="10">
        <f>Q425</f>
        <v>3307.2</v>
      </c>
      <c r="R424" s="10">
        <f t="shared" si="385"/>
        <v>19875.100000000002</v>
      </c>
      <c r="S424" s="10">
        <f>S425</f>
        <v>0</v>
      </c>
      <c r="T424" s="69">
        <f t="shared" si="459"/>
        <v>19875.100000000002</v>
      </c>
      <c r="U424" s="10">
        <f t="shared" si="386"/>
        <v>21007.800000000003</v>
      </c>
      <c r="V424" s="10">
        <f>V425</f>
        <v>0</v>
      </c>
      <c r="W424" s="69">
        <f t="shared" si="460"/>
        <v>21007.800000000003</v>
      </c>
      <c r="X424" s="10">
        <f t="shared" si="387"/>
        <v>21007.800000000003</v>
      </c>
      <c r="Y424" s="10">
        <f>Y425</f>
        <v>0</v>
      </c>
      <c r="Z424" s="69">
        <f t="shared" si="461"/>
        <v>21007.800000000003</v>
      </c>
      <c r="AA424" s="10">
        <f>AA425</f>
        <v>0</v>
      </c>
      <c r="AB424" s="20"/>
      <c r="AC424" s="20"/>
    </row>
    <row r="425" spans="1:29" ht="31.2" x14ac:dyDescent="0.3">
      <c r="A425" s="59" t="s">
        <v>313</v>
      </c>
      <c r="B425" s="60">
        <v>100</v>
      </c>
      <c r="C425" s="59" t="s">
        <v>259</v>
      </c>
      <c r="D425" s="59" t="s">
        <v>314</v>
      </c>
      <c r="E425" s="61" t="s">
        <v>315</v>
      </c>
      <c r="F425" s="10">
        <v>17178.400000000001</v>
      </c>
      <c r="G425" s="10">
        <v>17700.600000000002</v>
      </c>
      <c r="H425" s="10">
        <v>17700.600000000002</v>
      </c>
      <c r="I425" s="10"/>
      <c r="J425" s="10"/>
      <c r="K425" s="10"/>
      <c r="L425" s="10">
        <f t="shared" si="430"/>
        <v>17178.400000000001</v>
      </c>
      <c r="M425" s="10">
        <f t="shared" si="431"/>
        <v>17700.600000000002</v>
      </c>
      <c r="N425" s="10">
        <f t="shared" si="432"/>
        <v>17700.600000000002</v>
      </c>
      <c r="O425" s="10">
        <v>2696.7</v>
      </c>
      <c r="P425" s="10">
        <v>3307.2</v>
      </c>
      <c r="Q425" s="10">
        <v>3307.2</v>
      </c>
      <c r="R425" s="10">
        <f t="shared" si="385"/>
        <v>19875.100000000002</v>
      </c>
      <c r="S425" s="10"/>
      <c r="T425" s="69">
        <f t="shared" si="459"/>
        <v>19875.100000000002</v>
      </c>
      <c r="U425" s="10">
        <f t="shared" si="386"/>
        <v>21007.800000000003</v>
      </c>
      <c r="V425" s="10"/>
      <c r="W425" s="69">
        <f t="shared" si="460"/>
        <v>21007.800000000003</v>
      </c>
      <c r="X425" s="10">
        <f t="shared" si="387"/>
        <v>21007.800000000003</v>
      </c>
      <c r="Y425" s="10"/>
      <c r="Z425" s="69">
        <f t="shared" si="461"/>
        <v>21007.800000000003</v>
      </c>
      <c r="AA425" s="10"/>
      <c r="AB425" s="20"/>
      <c r="AC425" s="20"/>
    </row>
    <row r="426" spans="1:29" ht="31.2" x14ac:dyDescent="0.3">
      <c r="A426" s="59" t="s">
        <v>313</v>
      </c>
      <c r="B426" s="60" t="s">
        <v>57</v>
      </c>
      <c r="C426" s="59"/>
      <c r="D426" s="59"/>
      <c r="E426" s="61" t="s">
        <v>58</v>
      </c>
      <c r="F426" s="10">
        <f t="shared" ref="F426:K426" si="465">F427</f>
        <v>1195</v>
      </c>
      <c r="G426" s="10">
        <f t="shared" si="465"/>
        <v>1195</v>
      </c>
      <c r="H426" s="10">
        <f t="shared" si="465"/>
        <v>1195</v>
      </c>
      <c r="I426" s="10">
        <f t="shared" si="465"/>
        <v>0</v>
      </c>
      <c r="J426" s="10">
        <f t="shared" si="465"/>
        <v>0</v>
      </c>
      <c r="K426" s="10">
        <f t="shared" si="465"/>
        <v>0</v>
      </c>
      <c r="L426" s="10">
        <f t="shared" si="430"/>
        <v>1195</v>
      </c>
      <c r="M426" s="10">
        <f t="shared" si="431"/>
        <v>1195</v>
      </c>
      <c r="N426" s="10">
        <f t="shared" si="432"/>
        <v>1195</v>
      </c>
      <c r="O426" s="10">
        <f>O427</f>
        <v>0</v>
      </c>
      <c r="P426" s="10">
        <f>P427</f>
        <v>0</v>
      </c>
      <c r="Q426" s="10">
        <f>Q427</f>
        <v>0</v>
      </c>
      <c r="R426" s="10">
        <f t="shared" si="385"/>
        <v>1195</v>
      </c>
      <c r="S426" s="10">
        <f>S427</f>
        <v>0</v>
      </c>
      <c r="T426" s="69">
        <f t="shared" si="459"/>
        <v>1195</v>
      </c>
      <c r="U426" s="10">
        <f t="shared" si="386"/>
        <v>1195</v>
      </c>
      <c r="V426" s="10">
        <f>V427</f>
        <v>0</v>
      </c>
      <c r="W426" s="69">
        <f t="shared" si="460"/>
        <v>1195</v>
      </c>
      <c r="X426" s="10">
        <f t="shared" si="387"/>
        <v>1195</v>
      </c>
      <c r="Y426" s="10">
        <f>Y427</f>
        <v>0</v>
      </c>
      <c r="Z426" s="69">
        <f t="shared" si="461"/>
        <v>1195</v>
      </c>
      <c r="AA426" s="10">
        <f>AA427</f>
        <v>0</v>
      </c>
      <c r="AB426" s="20"/>
      <c r="AC426" s="20"/>
    </row>
    <row r="427" spans="1:29" ht="31.2" x14ac:dyDescent="0.3">
      <c r="A427" s="59" t="s">
        <v>313</v>
      </c>
      <c r="B427" s="60">
        <v>200</v>
      </c>
      <c r="C427" s="59" t="s">
        <v>259</v>
      </c>
      <c r="D427" s="59" t="s">
        <v>314</v>
      </c>
      <c r="E427" s="61" t="s">
        <v>315</v>
      </c>
      <c r="F427" s="10">
        <v>1195</v>
      </c>
      <c r="G427" s="10">
        <v>1195</v>
      </c>
      <c r="H427" s="10">
        <v>1195</v>
      </c>
      <c r="I427" s="10"/>
      <c r="J427" s="10"/>
      <c r="K427" s="10"/>
      <c r="L427" s="10">
        <f t="shared" si="430"/>
        <v>1195</v>
      </c>
      <c r="M427" s="10">
        <f t="shared" si="431"/>
        <v>1195</v>
      </c>
      <c r="N427" s="10">
        <f t="shared" si="432"/>
        <v>1195</v>
      </c>
      <c r="O427" s="10"/>
      <c r="P427" s="10"/>
      <c r="Q427" s="10"/>
      <c r="R427" s="10">
        <f t="shared" ref="R427:R490" si="466">L427+O427</f>
        <v>1195</v>
      </c>
      <c r="S427" s="10"/>
      <c r="T427" s="69">
        <f t="shared" si="459"/>
        <v>1195</v>
      </c>
      <c r="U427" s="10">
        <f t="shared" ref="U427:U490" si="467">M427+P427</f>
        <v>1195</v>
      </c>
      <c r="V427" s="10"/>
      <c r="W427" s="69">
        <f t="shared" si="460"/>
        <v>1195</v>
      </c>
      <c r="X427" s="10">
        <f t="shared" ref="X427:X490" si="468">N427+Q427</f>
        <v>1195</v>
      </c>
      <c r="Y427" s="10"/>
      <c r="Z427" s="69">
        <f t="shared" si="461"/>
        <v>1195</v>
      </c>
      <c r="AA427" s="10"/>
      <c r="AB427" s="20"/>
      <c r="AC427" s="20"/>
    </row>
    <row r="428" spans="1:29" ht="46.8" x14ac:dyDescent="0.3">
      <c r="A428" s="59" t="s">
        <v>316</v>
      </c>
      <c r="B428" s="60"/>
      <c r="C428" s="59"/>
      <c r="D428" s="59"/>
      <c r="E428" s="61" t="s">
        <v>138</v>
      </c>
      <c r="F428" s="10">
        <f t="shared" ref="F428:K428" si="469">F429+F431</f>
        <v>61503.600000000006</v>
      </c>
      <c r="G428" s="10">
        <f t="shared" si="469"/>
        <v>63213.2</v>
      </c>
      <c r="H428" s="10">
        <f t="shared" si="469"/>
        <v>63213.2</v>
      </c>
      <c r="I428" s="10">
        <f t="shared" si="469"/>
        <v>0</v>
      </c>
      <c r="J428" s="10">
        <f t="shared" si="469"/>
        <v>0</v>
      </c>
      <c r="K428" s="10">
        <f t="shared" si="469"/>
        <v>0</v>
      </c>
      <c r="L428" s="10">
        <f t="shared" si="430"/>
        <v>61503.600000000006</v>
      </c>
      <c r="M428" s="10">
        <f t="shared" si="431"/>
        <v>63213.2</v>
      </c>
      <c r="N428" s="10">
        <f t="shared" si="432"/>
        <v>63213.2</v>
      </c>
      <c r="O428" s="10">
        <f>O429+O431</f>
        <v>5296.8</v>
      </c>
      <c r="P428" s="10">
        <f>P429+P431</f>
        <v>6118.1</v>
      </c>
      <c r="Q428" s="10">
        <f>Q429+Q431</f>
        <v>6118.1</v>
      </c>
      <c r="R428" s="10">
        <f t="shared" si="466"/>
        <v>66800.400000000009</v>
      </c>
      <c r="S428" s="10">
        <f>S429+S431</f>
        <v>0</v>
      </c>
      <c r="T428" s="69">
        <f t="shared" si="459"/>
        <v>66800.400000000009</v>
      </c>
      <c r="U428" s="10">
        <f t="shared" si="467"/>
        <v>69331.3</v>
      </c>
      <c r="V428" s="10">
        <f>V429+V431</f>
        <v>0</v>
      </c>
      <c r="W428" s="69">
        <f t="shared" si="460"/>
        <v>69331.3</v>
      </c>
      <c r="X428" s="10">
        <f t="shared" si="468"/>
        <v>69331.3</v>
      </c>
      <c r="Y428" s="10">
        <f>Y429+Y431</f>
        <v>0</v>
      </c>
      <c r="Z428" s="69">
        <f t="shared" si="461"/>
        <v>69331.3</v>
      </c>
      <c r="AA428" s="10">
        <f>AA429+AA431</f>
        <v>0</v>
      </c>
      <c r="AB428" s="20"/>
      <c r="AC428" s="20"/>
    </row>
    <row r="429" spans="1:29" ht="93.6" x14ac:dyDescent="0.3">
      <c r="A429" s="59" t="s">
        <v>316</v>
      </c>
      <c r="B429" s="60" t="s">
        <v>139</v>
      </c>
      <c r="C429" s="59"/>
      <c r="D429" s="59"/>
      <c r="E429" s="61" t="s">
        <v>140</v>
      </c>
      <c r="F429" s="10">
        <f t="shared" ref="F429:K429" si="470">F430</f>
        <v>55596.600000000006</v>
      </c>
      <c r="G429" s="10">
        <f t="shared" si="470"/>
        <v>57306.2</v>
      </c>
      <c r="H429" s="10">
        <f t="shared" si="470"/>
        <v>57306.2</v>
      </c>
      <c r="I429" s="10">
        <f t="shared" si="470"/>
        <v>0</v>
      </c>
      <c r="J429" s="10">
        <f t="shared" si="470"/>
        <v>0</v>
      </c>
      <c r="K429" s="10">
        <f t="shared" si="470"/>
        <v>0</v>
      </c>
      <c r="L429" s="10">
        <f t="shared" si="430"/>
        <v>55596.600000000006</v>
      </c>
      <c r="M429" s="10">
        <f t="shared" si="431"/>
        <v>57306.2</v>
      </c>
      <c r="N429" s="10">
        <f t="shared" si="432"/>
        <v>57306.2</v>
      </c>
      <c r="O429" s="10">
        <f>O430</f>
        <v>5296.8</v>
      </c>
      <c r="P429" s="10">
        <f>P430</f>
        <v>6118.1</v>
      </c>
      <c r="Q429" s="10">
        <f>Q430</f>
        <v>6118.1</v>
      </c>
      <c r="R429" s="10">
        <f t="shared" si="466"/>
        <v>60893.400000000009</v>
      </c>
      <c r="S429" s="10">
        <f>S430</f>
        <v>0</v>
      </c>
      <c r="T429" s="69">
        <f t="shared" si="459"/>
        <v>60893.400000000009</v>
      </c>
      <c r="U429" s="10">
        <f t="shared" si="467"/>
        <v>63424.299999999996</v>
      </c>
      <c r="V429" s="10">
        <f>V430</f>
        <v>0</v>
      </c>
      <c r="W429" s="69">
        <f t="shared" si="460"/>
        <v>63424.299999999996</v>
      </c>
      <c r="X429" s="10">
        <f t="shared" si="468"/>
        <v>63424.299999999996</v>
      </c>
      <c r="Y429" s="10">
        <f>Y430</f>
        <v>0</v>
      </c>
      <c r="Z429" s="69">
        <f t="shared" si="461"/>
        <v>63424.299999999996</v>
      </c>
      <c r="AA429" s="10">
        <f>AA430</f>
        <v>0</v>
      </c>
      <c r="AB429" s="20"/>
      <c r="AC429" s="20"/>
    </row>
    <row r="430" spans="1:29" ht="31.2" x14ac:dyDescent="0.3">
      <c r="A430" s="59" t="s">
        <v>316</v>
      </c>
      <c r="B430" s="60">
        <v>100</v>
      </c>
      <c r="C430" s="59" t="s">
        <v>259</v>
      </c>
      <c r="D430" s="59" t="s">
        <v>314</v>
      </c>
      <c r="E430" s="61" t="s">
        <v>315</v>
      </c>
      <c r="F430" s="10">
        <v>55596.600000000006</v>
      </c>
      <c r="G430" s="10">
        <v>57306.2</v>
      </c>
      <c r="H430" s="10">
        <v>57306.2</v>
      </c>
      <c r="I430" s="10"/>
      <c r="J430" s="10"/>
      <c r="K430" s="10"/>
      <c r="L430" s="10">
        <f t="shared" si="430"/>
        <v>55596.600000000006</v>
      </c>
      <c r="M430" s="10">
        <f t="shared" si="431"/>
        <v>57306.2</v>
      </c>
      <c r="N430" s="10">
        <f t="shared" si="432"/>
        <v>57306.2</v>
      </c>
      <c r="O430" s="10">
        <v>5296.8</v>
      </c>
      <c r="P430" s="10">
        <v>6118.1</v>
      </c>
      <c r="Q430" s="10">
        <v>6118.1</v>
      </c>
      <c r="R430" s="10">
        <f t="shared" si="466"/>
        <v>60893.400000000009</v>
      </c>
      <c r="S430" s="10"/>
      <c r="T430" s="69">
        <f t="shared" si="459"/>
        <v>60893.400000000009</v>
      </c>
      <c r="U430" s="10">
        <f t="shared" si="467"/>
        <v>63424.299999999996</v>
      </c>
      <c r="V430" s="10"/>
      <c r="W430" s="69">
        <f t="shared" si="460"/>
        <v>63424.299999999996</v>
      </c>
      <c r="X430" s="10">
        <f t="shared" si="468"/>
        <v>63424.299999999996</v>
      </c>
      <c r="Y430" s="10"/>
      <c r="Z430" s="69">
        <f t="shared" si="461"/>
        <v>63424.299999999996</v>
      </c>
      <c r="AA430" s="10"/>
      <c r="AB430" s="20"/>
      <c r="AC430" s="20"/>
    </row>
    <row r="431" spans="1:29" ht="31.2" x14ac:dyDescent="0.3">
      <c r="A431" s="59" t="s">
        <v>316</v>
      </c>
      <c r="B431" s="60" t="s">
        <v>57</v>
      </c>
      <c r="C431" s="59"/>
      <c r="D431" s="59"/>
      <c r="E431" s="61" t="s">
        <v>58</v>
      </c>
      <c r="F431" s="10">
        <f t="shared" ref="F431:K431" si="471">F432</f>
        <v>5907</v>
      </c>
      <c r="G431" s="10">
        <f t="shared" si="471"/>
        <v>5907</v>
      </c>
      <c r="H431" s="10">
        <f t="shared" si="471"/>
        <v>5907</v>
      </c>
      <c r="I431" s="10">
        <f t="shared" si="471"/>
        <v>0</v>
      </c>
      <c r="J431" s="10">
        <f t="shared" si="471"/>
        <v>0</v>
      </c>
      <c r="K431" s="10">
        <f t="shared" si="471"/>
        <v>0</v>
      </c>
      <c r="L431" s="10">
        <f t="shared" si="430"/>
        <v>5907</v>
      </c>
      <c r="M431" s="10">
        <f t="shared" si="431"/>
        <v>5907</v>
      </c>
      <c r="N431" s="10">
        <f t="shared" si="432"/>
        <v>5907</v>
      </c>
      <c r="O431" s="10">
        <f>O432</f>
        <v>0</v>
      </c>
      <c r="P431" s="10">
        <f>P432</f>
        <v>0</v>
      </c>
      <c r="Q431" s="10">
        <f>Q432</f>
        <v>0</v>
      </c>
      <c r="R431" s="10">
        <f t="shared" si="466"/>
        <v>5907</v>
      </c>
      <c r="S431" s="10">
        <f>S432</f>
        <v>0</v>
      </c>
      <c r="T431" s="69">
        <f t="shared" si="459"/>
        <v>5907</v>
      </c>
      <c r="U431" s="10">
        <f t="shared" si="467"/>
        <v>5907</v>
      </c>
      <c r="V431" s="10">
        <f>V432</f>
        <v>0</v>
      </c>
      <c r="W431" s="69">
        <f t="shared" si="460"/>
        <v>5907</v>
      </c>
      <c r="X431" s="10">
        <f t="shared" si="468"/>
        <v>5907</v>
      </c>
      <c r="Y431" s="10">
        <f>Y432</f>
        <v>0</v>
      </c>
      <c r="Z431" s="69">
        <f t="shared" si="461"/>
        <v>5907</v>
      </c>
      <c r="AA431" s="10">
        <f>AA432</f>
        <v>0</v>
      </c>
      <c r="AB431" s="20"/>
      <c r="AC431" s="20"/>
    </row>
    <row r="432" spans="1:29" ht="31.2" x14ac:dyDescent="0.3">
      <c r="A432" s="59" t="s">
        <v>316</v>
      </c>
      <c r="B432" s="60">
        <v>200</v>
      </c>
      <c r="C432" s="59" t="s">
        <v>259</v>
      </c>
      <c r="D432" s="59" t="s">
        <v>314</v>
      </c>
      <c r="E432" s="61" t="s">
        <v>315</v>
      </c>
      <c r="F432" s="10">
        <v>5907</v>
      </c>
      <c r="G432" s="10">
        <v>5907</v>
      </c>
      <c r="H432" s="10">
        <v>5907</v>
      </c>
      <c r="I432" s="10"/>
      <c r="J432" s="10"/>
      <c r="K432" s="10"/>
      <c r="L432" s="10">
        <f t="shared" si="430"/>
        <v>5907</v>
      </c>
      <c r="M432" s="10">
        <f t="shared" si="431"/>
        <v>5907</v>
      </c>
      <c r="N432" s="10">
        <f t="shared" si="432"/>
        <v>5907</v>
      </c>
      <c r="O432" s="10"/>
      <c r="P432" s="10"/>
      <c r="Q432" s="10"/>
      <c r="R432" s="10">
        <f t="shared" si="466"/>
        <v>5907</v>
      </c>
      <c r="S432" s="10"/>
      <c r="T432" s="69">
        <f t="shared" si="459"/>
        <v>5907</v>
      </c>
      <c r="U432" s="10">
        <f t="shared" si="467"/>
        <v>5907</v>
      </c>
      <c r="V432" s="10"/>
      <c r="W432" s="69">
        <f t="shared" si="460"/>
        <v>5907</v>
      </c>
      <c r="X432" s="10">
        <f t="shared" si="468"/>
        <v>5907</v>
      </c>
      <c r="Y432" s="10"/>
      <c r="Z432" s="69">
        <f t="shared" si="461"/>
        <v>5907</v>
      </c>
      <c r="AA432" s="10"/>
      <c r="AB432" s="20"/>
      <c r="AC432" s="20"/>
    </row>
    <row r="433" spans="1:34" s="73" customFormat="1" ht="46.8" x14ac:dyDescent="0.3">
      <c r="A433" s="53" t="s">
        <v>317</v>
      </c>
      <c r="B433" s="54"/>
      <c r="C433" s="53"/>
      <c r="D433" s="53"/>
      <c r="E433" s="55" t="s">
        <v>318</v>
      </c>
      <c r="F433" s="14">
        <f t="shared" ref="F433:K433" si="472">F434</f>
        <v>733620</v>
      </c>
      <c r="G433" s="14">
        <f t="shared" si="472"/>
        <v>700160</v>
      </c>
      <c r="H433" s="14">
        <f t="shared" si="472"/>
        <v>750160</v>
      </c>
      <c r="I433" s="14">
        <f t="shared" si="472"/>
        <v>0</v>
      </c>
      <c r="J433" s="14">
        <f t="shared" si="472"/>
        <v>0</v>
      </c>
      <c r="K433" s="14">
        <f t="shared" si="472"/>
        <v>0</v>
      </c>
      <c r="L433" s="14">
        <f t="shared" si="430"/>
        <v>733620</v>
      </c>
      <c r="M433" s="14">
        <f t="shared" si="431"/>
        <v>700160</v>
      </c>
      <c r="N433" s="14">
        <f t="shared" si="432"/>
        <v>750160</v>
      </c>
      <c r="O433" s="14">
        <f>O434</f>
        <v>8704</v>
      </c>
      <c r="P433" s="14">
        <f>P434</f>
        <v>7183</v>
      </c>
      <c r="Q433" s="14">
        <f>Q434</f>
        <v>7183</v>
      </c>
      <c r="R433" s="14">
        <f t="shared" si="466"/>
        <v>742324</v>
      </c>
      <c r="S433" s="14">
        <f>S434</f>
        <v>0</v>
      </c>
      <c r="T433" s="67">
        <f t="shared" si="459"/>
        <v>742324</v>
      </c>
      <c r="U433" s="14">
        <f t="shared" si="467"/>
        <v>707343</v>
      </c>
      <c r="V433" s="14">
        <f>V434</f>
        <v>0</v>
      </c>
      <c r="W433" s="67">
        <f t="shared" si="460"/>
        <v>707343</v>
      </c>
      <c r="X433" s="14">
        <f t="shared" si="468"/>
        <v>757343</v>
      </c>
      <c r="Y433" s="14">
        <f>Y434</f>
        <v>0</v>
      </c>
      <c r="Z433" s="67">
        <f t="shared" si="461"/>
        <v>757343</v>
      </c>
      <c r="AA433" s="14">
        <f>AA434</f>
        <v>0</v>
      </c>
      <c r="AB433" s="15"/>
      <c r="AC433" s="15"/>
      <c r="AD433" s="11"/>
      <c r="AE433" s="11"/>
      <c r="AF433" s="11"/>
      <c r="AG433" s="11"/>
      <c r="AH433" s="11"/>
    </row>
    <row r="434" spans="1:34" s="74" customFormat="1" x14ac:dyDescent="0.3">
      <c r="A434" s="56" t="s">
        <v>319</v>
      </c>
      <c r="B434" s="57"/>
      <c r="C434" s="56"/>
      <c r="D434" s="56"/>
      <c r="E434" s="58" t="s">
        <v>52</v>
      </c>
      <c r="F434" s="17">
        <f t="shared" ref="F434:K434" si="473">F435+F458+F479+F513</f>
        <v>733620</v>
      </c>
      <c r="G434" s="17">
        <f t="shared" si="473"/>
        <v>700160</v>
      </c>
      <c r="H434" s="17">
        <f t="shared" si="473"/>
        <v>750160</v>
      </c>
      <c r="I434" s="17">
        <f t="shared" si="473"/>
        <v>0</v>
      </c>
      <c r="J434" s="17">
        <f t="shared" si="473"/>
        <v>0</v>
      </c>
      <c r="K434" s="17">
        <f t="shared" si="473"/>
        <v>0</v>
      </c>
      <c r="L434" s="17">
        <f t="shared" si="430"/>
        <v>733620</v>
      </c>
      <c r="M434" s="17">
        <f t="shared" si="431"/>
        <v>700160</v>
      </c>
      <c r="N434" s="17">
        <f t="shared" si="432"/>
        <v>750160</v>
      </c>
      <c r="O434" s="17">
        <f>O435+O458+O479+O513</f>
        <v>8704</v>
      </c>
      <c r="P434" s="17">
        <f>P435+P458+P479+P513</f>
        <v>7183</v>
      </c>
      <c r="Q434" s="17">
        <f>Q435+Q458+Q479+Q513</f>
        <v>7183</v>
      </c>
      <c r="R434" s="17">
        <f t="shared" si="466"/>
        <v>742324</v>
      </c>
      <c r="S434" s="17">
        <f>S435+S458+S479+S513</f>
        <v>0</v>
      </c>
      <c r="T434" s="68">
        <f t="shared" si="459"/>
        <v>742324</v>
      </c>
      <c r="U434" s="17">
        <f t="shared" si="467"/>
        <v>707343</v>
      </c>
      <c r="V434" s="17">
        <f>V435+V458+V479+V513</f>
        <v>0</v>
      </c>
      <c r="W434" s="68">
        <f t="shared" si="460"/>
        <v>707343</v>
      </c>
      <c r="X434" s="17">
        <f t="shared" si="468"/>
        <v>757343</v>
      </c>
      <c r="Y434" s="17">
        <f>Y435+Y458+Y479+Y513</f>
        <v>0</v>
      </c>
      <c r="Z434" s="68">
        <f t="shared" si="461"/>
        <v>757343</v>
      </c>
      <c r="AA434" s="17">
        <f>AA435+AA458+AA479+AA513</f>
        <v>0</v>
      </c>
      <c r="AB434" s="18"/>
      <c r="AC434" s="18"/>
      <c r="AD434" s="16"/>
      <c r="AE434" s="16"/>
      <c r="AF434" s="16"/>
      <c r="AG434" s="16"/>
      <c r="AH434" s="16"/>
    </row>
    <row r="435" spans="1:34" ht="62.4" x14ac:dyDescent="0.3">
      <c r="A435" s="59" t="s">
        <v>320</v>
      </c>
      <c r="B435" s="60"/>
      <c r="C435" s="59"/>
      <c r="D435" s="59"/>
      <c r="E435" s="61" t="s">
        <v>321</v>
      </c>
      <c r="F435" s="10">
        <f t="shared" ref="F435:K435" si="474">F436+F441+F446+F449+F452+F455</f>
        <v>179044</v>
      </c>
      <c r="G435" s="10">
        <f t="shared" si="474"/>
        <v>179044</v>
      </c>
      <c r="H435" s="10">
        <f t="shared" si="474"/>
        <v>229044</v>
      </c>
      <c r="I435" s="10">
        <f t="shared" si="474"/>
        <v>0</v>
      </c>
      <c r="J435" s="10">
        <f t="shared" si="474"/>
        <v>0</v>
      </c>
      <c r="K435" s="10">
        <f t="shared" si="474"/>
        <v>0</v>
      </c>
      <c r="L435" s="10">
        <f t="shared" si="430"/>
        <v>179044</v>
      </c>
      <c r="M435" s="10">
        <f t="shared" si="431"/>
        <v>179044</v>
      </c>
      <c r="N435" s="10">
        <f t="shared" si="432"/>
        <v>229044</v>
      </c>
      <c r="O435" s="10">
        <f>O436+O441+O446+O449+O452+O455</f>
        <v>912.09999999999991</v>
      </c>
      <c r="P435" s="10">
        <f>P436+P441+P446+P449+P452+P455</f>
        <v>0</v>
      </c>
      <c r="Q435" s="10">
        <f>Q436+Q441+Q446+Q449+Q452+Q455</f>
        <v>0</v>
      </c>
      <c r="R435" s="10">
        <f t="shared" si="466"/>
        <v>179956.1</v>
      </c>
      <c r="S435" s="10">
        <f>S436+S441+S446+S449+S452+S455</f>
        <v>0</v>
      </c>
      <c r="T435" s="69">
        <f t="shared" si="459"/>
        <v>179956.1</v>
      </c>
      <c r="U435" s="10">
        <f t="shared" si="467"/>
        <v>179044</v>
      </c>
      <c r="V435" s="10">
        <f>V436+V441+V446+V449+V452+V455</f>
        <v>0</v>
      </c>
      <c r="W435" s="69">
        <f t="shared" si="460"/>
        <v>179044</v>
      </c>
      <c r="X435" s="10">
        <f t="shared" si="468"/>
        <v>229044</v>
      </c>
      <c r="Y435" s="10">
        <f>Y436+Y441+Y446+Y449+Y452+Y455</f>
        <v>0</v>
      </c>
      <c r="Z435" s="69">
        <f t="shared" si="461"/>
        <v>229044</v>
      </c>
      <c r="AA435" s="10">
        <f>AA436+AA441+AA446+AA449+AA452+AA455</f>
        <v>0</v>
      </c>
      <c r="AB435" s="20"/>
      <c r="AC435" s="20"/>
    </row>
    <row r="436" spans="1:34" ht="124.8" x14ac:dyDescent="0.3">
      <c r="A436" s="59" t="s">
        <v>322</v>
      </c>
      <c r="B436" s="60"/>
      <c r="C436" s="59"/>
      <c r="D436" s="59"/>
      <c r="E436" s="61" t="s">
        <v>323</v>
      </c>
      <c r="F436" s="10">
        <f t="shared" ref="F436:K436" si="475">F437+F439</f>
        <v>13129.7</v>
      </c>
      <c r="G436" s="10">
        <f t="shared" si="475"/>
        <v>13129.7</v>
      </c>
      <c r="H436" s="10">
        <f t="shared" si="475"/>
        <v>13129.7</v>
      </c>
      <c r="I436" s="10">
        <f t="shared" si="475"/>
        <v>0</v>
      </c>
      <c r="J436" s="10">
        <f t="shared" si="475"/>
        <v>0</v>
      </c>
      <c r="K436" s="10">
        <f t="shared" si="475"/>
        <v>0</v>
      </c>
      <c r="L436" s="10">
        <f t="shared" si="430"/>
        <v>13129.7</v>
      </c>
      <c r="M436" s="10">
        <f t="shared" si="431"/>
        <v>13129.7</v>
      </c>
      <c r="N436" s="10">
        <f t="shared" si="432"/>
        <v>13129.7</v>
      </c>
      <c r="O436" s="10">
        <f>O437+O439</f>
        <v>536.69999999999993</v>
      </c>
      <c r="P436" s="10">
        <f>P437+P439</f>
        <v>0</v>
      </c>
      <c r="Q436" s="10">
        <f>Q437+Q439</f>
        <v>0</v>
      </c>
      <c r="R436" s="10">
        <f t="shared" si="466"/>
        <v>13666.400000000001</v>
      </c>
      <c r="S436" s="10">
        <f>S437+S439</f>
        <v>0</v>
      </c>
      <c r="T436" s="69">
        <f t="shared" si="459"/>
        <v>13666.400000000001</v>
      </c>
      <c r="U436" s="10">
        <f t="shared" si="467"/>
        <v>13129.7</v>
      </c>
      <c r="V436" s="10">
        <f>V437+V439</f>
        <v>0</v>
      </c>
      <c r="W436" s="69">
        <f t="shared" si="460"/>
        <v>13129.7</v>
      </c>
      <c r="X436" s="10">
        <f t="shared" si="468"/>
        <v>13129.7</v>
      </c>
      <c r="Y436" s="10">
        <f>Y437+Y439</f>
        <v>0</v>
      </c>
      <c r="Z436" s="69">
        <f t="shared" si="461"/>
        <v>13129.7</v>
      </c>
      <c r="AA436" s="10">
        <f>AA437+AA439</f>
        <v>0</v>
      </c>
      <c r="AB436" s="20"/>
      <c r="AC436" s="20"/>
    </row>
    <row r="437" spans="1:34" ht="31.2" x14ac:dyDescent="0.3">
      <c r="A437" s="59" t="s">
        <v>322</v>
      </c>
      <c r="B437" s="60" t="s">
        <v>57</v>
      </c>
      <c r="C437" s="59"/>
      <c r="D437" s="59"/>
      <c r="E437" s="61" t="s">
        <v>58</v>
      </c>
      <c r="F437" s="10">
        <f t="shared" ref="F437:K437" si="476">F438</f>
        <v>34.200000000000003</v>
      </c>
      <c r="G437" s="10">
        <f t="shared" si="476"/>
        <v>34.200000000000003</v>
      </c>
      <c r="H437" s="10">
        <f t="shared" si="476"/>
        <v>34.200000000000003</v>
      </c>
      <c r="I437" s="10">
        <f t="shared" si="476"/>
        <v>0</v>
      </c>
      <c r="J437" s="10">
        <f t="shared" si="476"/>
        <v>0</v>
      </c>
      <c r="K437" s="10">
        <f t="shared" si="476"/>
        <v>0</v>
      </c>
      <c r="L437" s="10">
        <f t="shared" si="430"/>
        <v>34.200000000000003</v>
      </c>
      <c r="M437" s="10">
        <f t="shared" si="431"/>
        <v>34.200000000000003</v>
      </c>
      <c r="N437" s="10">
        <f t="shared" si="432"/>
        <v>34.200000000000003</v>
      </c>
      <c r="O437" s="10">
        <f>O438</f>
        <v>1.4</v>
      </c>
      <c r="P437" s="10">
        <f>P438</f>
        <v>0</v>
      </c>
      <c r="Q437" s="10">
        <f>Q438</f>
        <v>0</v>
      </c>
      <c r="R437" s="10">
        <f t="shared" si="466"/>
        <v>35.6</v>
      </c>
      <c r="S437" s="10">
        <f>S438</f>
        <v>0</v>
      </c>
      <c r="T437" s="69">
        <f t="shared" si="459"/>
        <v>35.6</v>
      </c>
      <c r="U437" s="10">
        <f t="shared" si="467"/>
        <v>34.200000000000003</v>
      </c>
      <c r="V437" s="10">
        <f>V438</f>
        <v>0</v>
      </c>
      <c r="W437" s="69">
        <f t="shared" si="460"/>
        <v>34.200000000000003</v>
      </c>
      <c r="X437" s="10">
        <f t="shared" si="468"/>
        <v>34.200000000000003</v>
      </c>
      <c r="Y437" s="10">
        <f>Y438</f>
        <v>0</v>
      </c>
      <c r="Z437" s="69">
        <f t="shared" si="461"/>
        <v>34.200000000000003</v>
      </c>
      <c r="AA437" s="10">
        <f>AA438</f>
        <v>0</v>
      </c>
      <c r="AB437" s="20"/>
      <c r="AC437" s="20"/>
    </row>
    <row r="438" spans="1:34" x14ac:dyDescent="0.3">
      <c r="A438" s="59" t="s">
        <v>322</v>
      </c>
      <c r="B438" s="60">
        <v>200</v>
      </c>
      <c r="C438" s="59" t="s">
        <v>98</v>
      </c>
      <c r="D438" s="59" t="s">
        <v>324</v>
      </c>
      <c r="E438" s="61" t="s">
        <v>325</v>
      </c>
      <c r="F438" s="10">
        <v>34.200000000000003</v>
      </c>
      <c r="G438" s="10">
        <v>34.200000000000003</v>
      </c>
      <c r="H438" s="10">
        <v>34.200000000000003</v>
      </c>
      <c r="I438" s="10"/>
      <c r="J438" s="10"/>
      <c r="K438" s="10"/>
      <c r="L438" s="10">
        <f t="shared" si="430"/>
        <v>34.200000000000003</v>
      </c>
      <c r="M438" s="10">
        <f t="shared" si="431"/>
        <v>34.200000000000003</v>
      </c>
      <c r="N438" s="10">
        <f t="shared" si="432"/>
        <v>34.200000000000003</v>
      </c>
      <c r="O438" s="10">
        <v>1.4</v>
      </c>
      <c r="P438" s="10"/>
      <c r="Q438" s="10"/>
      <c r="R438" s="10">
        <f t="shared" si="466"/>
        <v>35.6</v>
      </c>
      <c r="S438" s="10"/>
      <c r="T438" s="69">
        <f t="shared" si="459"/>
        <v>35.6</v>
      </c>
      <c r="U438" s="10">
        <f t="shared" si="467"/>
        <v>34.200000000000003</v>
      </c>
      <c r="V438" s="10"/>
      <c r="W438" s="69">
        <f t="shared" si="460"/>
        <v>34.200000000000003</v>
      </c>
      <c r="X438" s="10">
        <f t="shared" si="468"/>
        <v>34.200000000000003</v>
      </c>
      <c r="Y438" s="10"/>
      <c r="Z438" s="69">
        <f t="shared" si="461"/>
        <v>34.200000000000003</v>
      </c>
      <c r="AA438" s="10"/>
      <c r="AB438" s="20"/>
      <c r="AC438" s="20"/>
    </row>
    <row r="439" spans="1:34" ht="31.2" x14ac:dyDescent="0.3">
      <c r="A439" s="59" t="s">
        <v>322</v>
      </c>
      <c r="B439" s="60" t="s">
        <v>183</v>
      </c>
      <c r="C439" s="59"/>
      <c r="D439" s="59"/>
      <c r="E439" s="61" t="s">
        <v>184</v>
      </c>
      <c r="F439" s="10">
        <f t="shared" ref="F439:K439" si="477">F440</f>
        <v>13095.5</v>
      </c>
      <c r="G439" s="10">
        <f t="shared" si="477"/>
        <v>13095.5</v>
      </c>
      <c r="H439" s="10">
        <f t="shared" si="477"/>
        <v>13095.5</v>
      </c>
      <c r="I439" s="10">
        <f t="shared" si="477"/>
        <v>0</v>
      </c>
      <c r="J439" s="10">
        <f t="shared" si="477"/>
        <v>0</v>
      </c>
      <c r="K439" s="10">
        <f t="shared" si="477"/>
        <v>0</v>
      </c>
      <c r="L439" s="10">
        <f t="shared" si="430"/>
        <v>13095.5</v>
      </c>
      <c r="M439" s="10">
        <f t="shared" si="431"/>
        <v>13095.5</v>
      </c>
      <c r="N439" s="10">
        <f t="shared" si="432"/>
        <v>13095.5</v>
      </c>
      <c r="O439" s="10">
        <f>O440</f>
        <v>535.29999999999995</v>
      </c>
      <c r="P439" s="10">
        <f>P440</f>
        <v>0</v>
      </c>
      <c r="Q439" s="10">
        <f>Q440</f>
        <v>0</v>
      </c>
      <c r="R439" s="10">
        <f t="shared" si="466"/>
        <v>13630.8</v>
      </c>
      <c r="S439" s="10">
        <f>S440</f>
        <v>0</v>
      </c>
      <c r="T439" s="69">
        <f t="shared" si="459"/>
        <v>13630.8</v>
      </c>
      <c r="U439" s="10">
        <f t="shared" si="467"/>
        <v>13095.5</v>
      </c>
      <c r="V439" s="10">
        <f>V440</f>
        <v>0</v>
      </c>
      <c r="W439" s="69">
        <f t="shared" si="460"/>
        <v>13095.5</v>
      </c>
      <c r="X439" s="10">
        <f t="shared" si="468"/>
        <v>13095.5</v>
      </c>
      <c r="Y439" s="10">
        <f>Y440</f>
        <v>0</v>
      </c>
      <c r="Z439" s="69">
        <f t="shared" si="461"/>
        <v>13095.5</v>
      </c>
      <c r="AA439" s="10">
        <f>AA440</f>
        <v>0</v>
      </c>
      <c r="AB439" s="20"/>
      <c r="AC439" s="20"/>
    </row>
    <row r="440" spans="1:34" x14ac:dyDescent="0.3">
      <c r="A440" s="59" t="s">
        <v>322</v>
      </c>
      <c r="B440" s="60">
        <v>300</v>
      </c>
      <c r="C440" s="59" t="s">
        <v>98</v>
      </c>
      <c r="D440" s="59" t="s">
        <v>97</v>
      </c>
      <c r="E440" s="61" t="s">
        <v>215</v>
      </c>
      <c r="F440" s="10">
        <v>13095.5</v>
      </c>
      <c r="G440" s="10">
        <v>13095.5</v>
      </c>
      <c r="H440" s="10">
        <v>13095.5</v>
      </c>
      <c r="I440" s="10"/>
      <c r="J440" s="10"/>
      <c r="K440" s="10"/>
      <c r="L440" s="10">
        <f t="shared" si="430"/>
        <v>13095.5</v>
      </c>
      <c r="M440" s="10">
        <f t="shared" si="431"/>
        <v>13095.5</v>
      </c>
      <c r="N440" s="10">
        <f t="shared" si="432"/>
        <v>13095.5</v>
      </c>
      <c r="O440" s="10">
        <v>535.29999999999995</v>
      </c>
      <c r="P440" s="10"/>
      <c r="Q440" s="10"/>
      <c r="R440" s="10">
        <f t="shared" si="466"/>
        <v>13630.8</v>
      </c>
      <c r="S440" s="10"/>
      <c r="T440" s="69">
        <f t="shared" si="459"/>
        <v>13630.8</v>
      </c>
      <c r="U440" s="10">
        <f t="shared" si="467"/>
        <v>13095.5</v>
      </c>
      <c r="V440" s="10"/>
      <c r="W440" s="69">
        <f t="shared" si="460"/>
        <v>13095.5</v>
      </c>
      <c r="X440" s="10">
        <f t="shared" si="468"/>
        <v>13095.5</v>
      </c>
      <c r="Y440" s="10"/>
      <c r="Z440" s="69">
        <f t="shared" si="461"/>
        <v>13095.5</v>
      </c>
      <c r="AA440" s="10"/>
      <c r="AB440" s="20"/>
      <c r="AC440" s="20"/>
    </row>
    <row r="441" spans="1:34" ht="62.4" x14ac:dyDescent="0.3">
      <c r="A441" s="59" t="s">
        <v>326</v>
      </c>
      <c r="B441" s="60"/>
      <c r="C441" s="59"/>
      <c r="D441" s="59"/>
      <c r="E441" s="61" t="s">
        <v>327</v>
      </c>
      <c r="F441" s="10">
        <f t="shared" ref="F441:K441" si="478">F442+F444</f>
        <v>3068.3</v>
      </c>
      <c r="G441" s="10">
        <f t="shared" si="478"/>
        <v>3068.3</v>
      </c>
      <c r="H441" s="10">
        <f t="shared" si="478"/>
        <v>3068.3</v>
      </c>
      <c r="I441" s="10">
        <f t="shared" si="478"/>
        <v>0</v>
      </c>
      <c r="J441" s="10">
        <f t="shared" si="478"/>
        <v>0</v>
      </c>
      <c r="K441" s="10">
        <f t="shared" si="478"/>
        <v>0</v>
      </c>
      <c r="L441" s="10">
        <f t="shared" si="430"/>
        <v>3068.3</v>
      </c>
      <c r="M441" s="10">
        <f t="shared" si="431"/>
        <v>3068.3</v>
      </c>
      <c r="N441" s="10">
        <f t="shared" si="432"/>
        <v>3068.3</v>
      </c>
      <c r="O441" s="10">
        <f>O442+O444</f>
        <v>125.39999999999999</v>
      </c>
      <c r="P441" s="10">
        <f>P442+P444</f>
        <v>0</v>
      </c>
      <c r="Q441" s="10">
        <f>Q442+Q444</f>
        <v>0</v>
      </c>
      <c r="R441" s="10">
        <f t="shared" si="466"/>
        <v>3193.7000000000003</v>
      </c>
      <c r="S441" s="10">
        <f>S442+S444</f>
        <v>0</v>
      </c>
      <c r="T441" s="69">
        <f t="shared" si="459"/>
        <v>3193.7000000000003</v>
      </c>
      <c r="U441" s="10">
        <f t="shared" si="467"/>
        <v>3068.3</v>
      </c>
      <c r="V441" s="10">
        <f>V442+V444</f>
        <v>0</v>
      </c>
      <c r="W441" s="69">
        <f t="shared" si="460"/>
        <v>3068.3</v>
      </c>
      <c r="X441" s="10">
        <f t="shared" si="468"/>
        <v>3068.3</v>
      </c>
      <c r="Y441" s="10">
        <f>Y442+Y444</f>
        <v>0</v>
      </c>
      <c r="Z441" s="69">
        <f t="shared" si="461"/>
        <v>3068.3</v>
      </c>
      <c r="AA441" s="10">
        <f>AA442+AA444</f>
        <v>0</v>
      </c>
      <c r="AB441" s="20"/>
      <c r="AC441" s="20"/>
    </row>
    <row r="442" spans="1:34" ht="31.2" x14ac:dyDescent="0.3">
      <c r="A442" s="59" t="s">
        <v>326</v>
      </c>
      <c r="B442" s="60" t="s">
        <v>57</v>
      </c>
      <c r="C442" s="59"/>
      <c r="D442" s="59"/>
      <c r="E442" s="61" t="s">
        <v>58</v>
      </c>
      <c r="F442" s="10">
        <f t="shared" ref="F442:K442" si="479">F443</f>
        <v>8</v>
      </c>
      <c r="G442" s="10">
        <f t="shared" si="479"/>
        <v>8</v>
      </c>
      <c r="H442" s="10">
        <f t="shared" si="479"/>
        <v>8</v>
      </c>
      <c r="I442" s="10">
        <f t="shared" si="479"/>
        <v>0</v>
      </c>
      <c r="J442" s="10">
        <f t="shared" si="479"/>
        <v>0</v>
      </c>
      <c r="K442" s="10">
        <f t="shared" si="479"/>
        <v>0</v>
      </c>
      <c r="L442" s="10">
        <f t="shared" si="430"/>
        <v>8</v>
      </c>
      <c r="M442" s="10">
        <f t="shared" si="431"/>
        <v>8</v>
      </c>
      <c r="N442" s="10">
        <f t="shared" si="432"/>
        <v>8</v>
      </c>
      <c r="O442" s="10">
        <f>O443</f>
        <v>0.3</v>
      </c>
      <c r="P442" s="10">
        <f>P443</f>
        <v>0</v>
      </c>
      <c r="Q442" s="10">
        <f>Q443</f>
        <v>0</v>
      </c>
      <c r="R442" s="10">
        <f t="shared" si="466"/>
        <v>8.3000000000000007</v>
      </c>
      <c r="S442" s="10">
        <f>S443</f>
        <v>0</v>
      </c>
      <c r="T442" s="69">
        <f t="shared" si="459"/>
        <v>8.3000000000000007</v>
      </c>
      <c r="U442" s="10">
        <f t="shared" si="467"/>
        <v>8</v>
      </c>
      <c r="V442" s="10">
        <f>V443</f>
        <v>0</v>
      </c>
      <c r="W442" s="69">
        <f t="shared" si="460"/>
        <v>8</v>
      </c>
      <c r="X442" s="10">
        <f t="shared" si="468"/>
        <v>8</v>
      </c>
      <c r="Y442" s="10">
        <f>Y443</f>
        <v>0</v>
      </c>
      <c r="Z442" s="69">
        <f t="shared" si="461"/>
        <v>8</v>
      </c>
      <c r="AA442" s="10">
        <f>AA443</f>
        <v>0</v>
      </c>
      <c r="AB442" s="20"/>
      <c r="AC442" s="20"/>
    </row>
    <row r="443" spans="1:34" x14ac:dyDescent="0.3">
      <c r="A443" s="59" t="s">
        <v>326</v>
      </c>
      <c r="B443" s="60">
        <v>200</v>
      </c>
      <c r="C443" s="59" t="s">
        <v>98</v>
      </c>
      <c r="D443" s="59" t="s">
        <v>324</v>
      </c>
      <c r="E443" s="61" t="s">
        <v>325</v>
      </c>
      <c r="F443" s="10">
        <v>8</v>
      </c>
      <c r="G443" s="10">
        <v>8</v>
      </c>
      <c r="H443" s="10">
        <v>8</v>
      </c>
      <c r="I443" s="10"/>
      <c r="J443" s="10"/>
      <c r="K443" s="10"/>
      <c r="L443" s="10">
        <f t="shared" si="430"/>
        <v>8</v>
      </c>
      <c r="M443" s="10">
        <f t="shared" si="431"/>
        <v>8</v>
      </c>
      <c r="N443" s="10">
        <f t="shared" si="432"/>
        <v>8</v>
      </c>
      <c r="O443" s="10">
        <v>0.3</v>
      </c>
      <c r="P443" s="10"/>
      <c r="Q443" s="10"/>
      <c r="R443" s="10">
        <f t="shared" si="466"/>
        <v>8.3000000000000007</v>
      </c>
      <c r="S443" s="10"/>
      <c r="T443" s="69">
        <f t="shared" si="459"/>
        <v>8.3000000000000007</v>
      </c>
      <c r="U443" s="10">
        <f t="shared" si="467"/>
        <v>8</v>
      </c>
      <c r="V443" s="10"/>
      <c r="W443" s="69">
        <f t="shared" si="460"/>
        <v>8</v>
      </c>
      <c r="X443" s="10">
        <f t="shared" si="468"/>
        <v>8</v>
      </c>
      <c r="Y443" s="10"/>
      <c r="Z443" s="69">
        <f t="shared" si="461"/>
        <v>8</v>
      </c>
      <c r="AA443" s="10"/>
      <c r="AB443" s="20"/>
      <c r="AC443" s="20"/>
    </row>
    <row r="444" spans="1:34" ht="31.2" x14ac:dyDescent="0.3">
      <c r="A444" s="59" t="s">
        <v>326</v>
      </c>
      <c r="B444" s="60" t="s">
        <v>183</v>
      </c>
      <c r="C444" s="59"/>
      <c r="D444" s="59"/>
      <c r="E444" s="61" t="s">
        <v>184</v>
      </c>
      <c r="F444" s="10">
        <f t="shared" ref="F444:K444" si="480">F445</f>
        <v>3060.3</v>
      </c>
      <c r="G444" s="10">
        <f t="shared" si="480"/>
        <v>3060.3</v>
      </c>
      <c r="H444" s="10">
        <f t="shared" si="480"/>
        <v>3060.3</v>
      </c>
      <c r="I444" s="10">
        <f t="shared" si="480"/>
        <v>0</v>
      </c>
      <c r="J444" s="10">
        <f t="shared" si="480"/>
        <v>0</v>
      </c>
      <c r="K444" s="10">
        <f t="shared" si="480"/>
        <v>0</v>
      </c>
      <c r="L444" s="10">
        <f t="shared" si="430"/>
        <v>3060.3</v>
      </c>
      <c r="M444" s="10">
        <f t="shared" si="431"/>
        <v>3060.3</v>
      </c>
      <c r="N444" s="10">
        <f t="shared" si="432"/>
        <v>3060.3</v>
      </c>
      <c r="O444" s="10">
        <f>O445</f>
        <v>125.1</v>
      </c>
      <c r="P444" s="10">
        <f>P445</f>
        <v>0</v>
      </c>
      <c r="Q444" s="10">
        <f>Q445</f>
        <v>0</v>
      </c>
      <c r="R444" s="10">
        <f t="shared" si="466"/>
        <v>3185.4</v>
      </c>
      <c r="S444" s="10">
        <f>S445</f>
        <v>0</v>
      </c>
      <c r="T444" s="69">
        <f t="shared" si="459"/>
        <v>3185.4</v>
      </c>
      <c r="U444" s="10">
        <f t="shared" si="467"/>
        <v>3060.3</v>
      </c>
      <c r="V444" s="10">
        <f>V445</f>
        <v>0</v>
      </c>
      <c r="W444" s="69">
        <f t="shared" si="460"/>
        <v>3060.3</v>
      </c>
      <c r="X444" s="10">
        <f t="shared" si="468"/>
        <v>3060.3</v>
      </c>
      <c r="Y444" s="10">
        <f>Y445</f>
        <v>0</v>
      </c>
      <c r="Z444" s="69">
        <f t="shared" si="461"/>
        <v>3060.3</v>
      </c>
      <c r="AA444" s="10">
        <f>AA445</f>
        <v>0</v>
      </c>
      <c r="AB444" s="20"/>
      <c r="AC444" s="20"/>
    </row>
    <row r="445" spans="1:34" x14ac:dyDescent="0.3">
      <c r="A445" s="59" t="s">
        <v>326</v>
      </c>
      <c r="B445" s="60">
        <v>300</v>
      </c>
      <c r="C445" s="59" t="s">
        <v>98</v>
      </c>
      <c r="D445" s="59" t="s">
        <v>97</v>
      </c>
      <c r="E445" s="61" t="s">
        <v>215</v>
      </c>
      <c r="F445" s="10">
        <v>3060.3</v>
      </c>
      <c r="G445" s="10">
        <v>3060.3</v>
      </c>
      <c r="H445" s="10">
        <v>3060.3</v>
      </c>
      <c r="I445" s="10"/>
      <c r="J445" s="10"/>
      <c r="K445" s="10"/>
      <c r="L445" s="10">
        <f t="shared" si="430"/>
        <v>3060.3</v>
      </c>
      <c r="M445" s="10">
        <f t="shared" si="431"/>
        <v>3060.3</v>
      </c>
      <c r="N445" s="10">
        <f t="shared" si="432"/>
        <v>3060.3</v>
      </c>
      <c r="O445" s="10">
        <v>125.1</v>
      </c>
      <c r="P445" s="10"/>
      <c r="Q445" s="10"/>
      <c r="R445" s="10">
        <f t="shared" si="466"/>
        <v>3185.4</v>
      </c>
      <c r="S445" s="10"/>
      <c r="T445" s="69">
        <f t="shared" si="459"/>
        <v>3185.4</v>
      </c>
      <c r="U445" s="10">
        <f t="shared" si="467"/>
        <v>3060.3</v>
      </c>
      <c r="V445" s="10"/>
      <c r="W445" s="69">
        <f t="shared" si="460"/>
        <v>3060.3</v>
      </c>
      <c r="X445" s="10">
        <f t="shared" si="468"/>
        <v>3060.3</v>
      </c>
      <c r="Y445" s="10"/>
      <c r="Z445" s="69">
        <f t="shared" si="461"/>
        <v>3060.3</v>
      </c>
      <c r="AA445" s="10"/>
      <c r="AB445" s="20"/>
      <c r="AC445" s="20"/>
    </row>
    <row r="446" spans="1:34" ht="31.2" x14ac:dyDescent="0.3">
      <c r="A446" s="59" t="s">
        <v>328</v>
      </c>
      <c r="B446" s="60"/>
      <c r="C446" s="59"/>
      <c r="D446" s="59"/>
      <c r="E446" s="61" t="s">
        <v>329</v>
      </c>
      <c r="F446" s="10">
        <f t="shared" ref="F446:F456" si="481">F447</f>
        <v>8995.4000000000015</v>
      </c>
      <c r="G446" s="10">
        <f t="shared" ref="G446:G456" si="482">G447</f>
        <v>8995.4000000000015</v>
      </c>
      <c r="H446" s="10">
        <f t="shared" ref="H446:H456" si="483">H447</f>
        <v>8995.4000000000015</v>
      </c>
      <c r="I446" s="10">
        <f t="shared" ref="I446:I456" si="484">I447</f>
        <v>0</v>
      </c>
      <c r="J446" s="10">
        <f t="shared" ref="J446:J456" si="485">J447</f>
        <v>0</v>
      </c>
      <c r="K446" s="10">
        <f t="shared" ref="K446:K456" si="486">K447</f>
        <v>0</v>
      </c>
      <c r="L446" s="10">
        <f t="shared" si="430"/>
        <v>8995.4000000000015</v>
      </c>
      <c r="M446" s="10">
        <f t="shared" si="431"/>
        <v>8995.4000000000015</v>
      </c>
      <c r="N446" s="10">
        <f t="shared" si="432"/>
        <v>8995.4000000000015</v>
      </c>
      <c r="O446" s="10">
        <f t="shared" ref="O446:O456" si="487">O447</f>
        <v>0</v>
      </c>
      <c r="P446" s="10">
        <f t="shared" ref="P446:P456" si="488">P447</f>
        <v>0</v>
      </c>
      <c r="Q446" s="10">
        <f t="shared" ref="Q446:Q456" si="489">Q447</f>
        <v>0</v>
      </c>
      <c r="R446" s="10">
        <f t="shared" si="466"/>
        <v>8995.4000000000015</v>
      </c>
      <c r="S446" s="10">
        <f t="shared" ref="S446:S456" si="490">S447</f>
        <v>0</v>
      </c>
      <c r="T446" s="69">
        <f t="shared" si="459"/>
        <v>8995.4000000000015</v>
      </c>
      <c r="U446" s="10">
        <f t="shared" si="467"/>
        <v>8995.4000000000015</v>
      </c>
      <c r="V446" s="10">
        <f t="shared" ref="V446:AA456" si="491">V447</f>
        <v>0</v>
      </c>
      <c r="W446" s="69">
        <f t="shared" si="460"/>
        <v>8995.4000000000015</v>
      </c>
      <c r="X446" s="10">
        <f t="shared" si="468"/>
        <v>8995.4000000000015</v>
      </c>
      <c r="Y446" s="10">
        <f t="shared" si="491"/>
        <v>0</v>
      </c>
      <c r="Z446" s="69">
        <f t="shared" si="461"/>
        <v>8995.4000000000015</v>
      </c>
      <c r="AA446" s="10">
        <f t="shared" si="491"/>
        <v>0</v>
      </c>
      <c r="AB446" s="20"/>
      <c r="AC446" s="20"/>
    </row>
    <row r="447" spans="1:34" ht="31.2" x14ac:dyDescent="0.3">
      <c r="A447" s="59" t="s">
        <v>328</v>
      </c>
      <c r="B447" s="60" t="s">
        <v>183</v>
      </c>
      <c r="C447" s="59"/>
      <c r="D447" s="59"/>
      <c r="E447" s="61" t="s">
        <v>184</v>
      </c>
      <c r="F447" s="10">
        <f t="shared" si="481"/>
        <v>8995.4000000000015</v>
      </c>
      <c r="G447" s="10">
        <f t="shared" si="482"/>
        <v>8995.4000000000015</v>
      </c>
      <c r="H447" s="10">
        <f t="shared" si="483"/>
        <v>8995.4000000000015</v>
      </c>
      <c r="I447" s="10">
        <f t="shared" si="484"/>
        <v>0</v>
      </c>
      <c r="J447" s="10">
        <f t="shared" si="485"/>
        <v>0</v>
      </c>
      <c r="K447" s="10">
        <f t="shared" si="486"/>
        <v>0</v>
      </c>
      <c r="L447" s="10">
        <f t="shared" si="430"/>
        <v>8995.4000000000015</v>
      </c>
      <c r="M447" s="10">
        <f t="shared" si="431"/>
        <v>8995.4000000000015</v>
      </c>
      <c r="N447" s="10">
        <f t="shared" si="432"/>
        <v>8995.4000000000015</v>
      </c>
      <c r="O447" s="10">
        <f t="shared" si="487"/>
        <v>0</v>
      </c>
      <c r="P447" s="10">
        <f t="shared" si="488"/>
        <v>0</v>
      </c>
      <c r="Q447" s="10">
        <f t="shared" si="489"/>
        <v>0</v>
      </c>
      <c r="R447" s="10">
        <f t="shared" si="466"/>
        <v>8995.4000000000015</v>
      </c>
      <c r="S447" s="10">
        <f t="shared" si="490"/>
        <v>0</v>
      </c>
      <c r="T447" s="69">
        <f t="shared" si="459"/>
        <v>8995.4000000000015</v>
      </c>
      <c r="U447" s="10">
        <f t="shared" si="467"/>
        <v>8995.4000000000015</v>
      </c>
      <c r="V447" s="10">
        <f t="shared" si="491"/>
        <v>0</v>
      </c>
      <c r="W447" s="69">
        <f t="shared" si="460"/>
        <v>8995.4000000000015</v>
      </c>
      <c r="X447" s="10">
        <f t="shared" si="468"/>
        <v>8995.4000000000015</v>
      </c>
      <c r="Y447" s="10">
        <f t="shared" si="491"/>
        <v>0</v>
      </c>
      <c r="Z447" s="69">
        <f t="shared" si="461"/>
        <v>8995.4000000000015</v>
      </c>
      <c r="AA447" s="10">
        <f t="shared" si="491"/>
        <v>0</v>
      </c>
      <c r="AB447" s="20"/>
      <c r="AC447" s="20"/>
    </row>
    <row r="448" spans="1:34" x14ac:dyDescent="0.3">
      <c r="A448" s="59" t="s">
        <v>328</v>
      </c>
      <c r="B448" s="60">
        <v>300</v>
      </c>
      <c r="C448" s="59" t="s">
        <v>98</v>
      </c>
      <c r="D448" s="59" t="s">
        <v>324</v>
      </c>
      <c r="E448" s="61" t="s">
        <v>325</v>
      </c>
      <c r="F448" s="10">
        <v>8995.4000000000015</v>
      </c>
      <c r="G448" s="10">
        <v>8995.4000000000015</v>
      </c>
      <c r="H448" s="10">
        <v>8995.4000000000015</v>
      </c>
      <c r="I448" s="10"/>
      <c r="J448" s="10"/>
      <c r="K448" s="10"/>
      <c r="L448" s="10">
        <f t="shared" si="430"/>
        <v>8995.4000000000015</v>
      </c>
      <c r="M448" s="10">
        <f t="shared" si="431"/>
        <v>8995.4000000000015</v>
      </c>
      <c r="N448" s="10">
        <f t="shared" si="432"/>
        <v>8995.4000000000015</v>
      </c>
      <c r="O448" s="10"/>
      <c r="P448" s="10"/>
      <c r="Q448" s="10"/>
      <c r="R448" s="10">
        <f t="shared" si="466"/>
        <v>8995.4000000000015</v>
      </c>
      <c r="S448" s="10"/>
      <c r="T448" s="69">
        <f t="shared" si="459"/>
        <v>8995.4000000000015</v>
      </c>
      <c r="U448" s="10">
        <f t="shared" si="467"/>
        <v>8995.4000000000015</v>
      </c>
      <c r="V448" s="10"/>
      <c r="W448" s="69">
        <f t="shared" si="460"/>
        <v>8995.4000000000015</v>
      </c>
      <c r="X448" s="10">
        <f t="shared" si="468"/>
        <v>8995.4000000000015</v>
      </c>
      <c r="Y448" s="10"/>
      <c r="Z448" s="69">
        <f t="shared" si="461"/>
        <v>8995.4000000000015</v>
      </c>
      <c r="AA448" s="10"/>
      <c r="AB448" s="20"/>
      <c r="AC448" s="20"/>
    </row>
    <row r="449" spans="1:29" x14ac:dyDescent="0.3">
      <c r="A449" s="59" t="s">
        <v>330</v>
      </c>
      <c r="B449" s="60"/>
      <c r="C449" s="59"/>
      <c r="D449" s="59"/>
      <c r="E449" s="61" t="s">
        <v>331</v>
      </c>
      <c r="F449" s="10">
        <f t="shared" si="481"/>
        <v>402.3</v>
      </c>
      <c r="G449" s="10">
        <f t="shared" si="482"/>
        <v>402.3</v>
      </c>
      <c r="H449" s="10">
        <f t="shared" si="483"/>
        <v>402.3</v>
      </c>
      <c r="I449" s="10">
        <f t="shared" si="484"/>
        <v>0</v>
      </c>
      <c r="J449" s="10">
        <f t="shared" si="485"/>
        <v>0</v>
      </c>
      <c r="K449" s="10">
        <f t="shared" si="486"/>
        <v>0</v>
      </c>
      <c r="L449" s="10">
        <f t="shared" si="430"/>
        <v>402.3</v>
      </c>
      <c r="M449" s="10">
        <f t="shared" si="431"/>
        <v>402.3</v>
      </c>
      <c r="N449" s="10">
        <f t="shared" si="432"/>
        <v>402.3</v>
      </c>
      <c r="O449" s="10">
        <f t="shared" si="487"/>
        <v>0</v>
      </c>
      <c r="P449" s="10">
        <f t="shared" si="488"/>
        <v>0</v>
      </c>
      <c r="Q449" s="10">
        <f t="shared" si="489"/>
        <v>0</v>
      </c>
      <c r="R449" s="10">
        <f t="shared" si="466"/>
        <v>402.3</v>
      </c>
      <c r="S449" s="10">
        <f t="shared" si="490"/>
        <v>0</v>
      </c>
      <c r="T449" s="69">
        <f t="shared" si="459"/>
        <v>402.3</v>
      </c>
      <c r="U449" s="10">
        <f t="shared" si="467"/>
        <v>402.3</v>
      </c>
      <c r="V449" s="10">
        <f t="shared" si="491"/>
        <v>0</v>
      </c>
      <c r="W449" s="69">
        <f t="shared" si="460"/>
        <v>402.3</v>
      </c>
      <c r="X449" s="10">
        <f t="shared" si="468"/>
        <v>402.3</v>
      </c>
      <c r="Y449" s="10">
        <f t="shared" si="491"/>
        <v>0</v>
      </c>
      <c r="Z449" s="69">
        <f t="shared" si="461"/>
        <v>402.3</v>
      </c>
      <c r="AA449" s="10">
        <f t="shared" si="491"/>
        <v>0</v>
      </c>
      <c r="AB449" s="20"/>
      <c r="AC449" s="20"/>
    </row>
    <row r="450" spans="1:29" ht="31.2" x14ac:dyDescent="0.3">
      <c r="A450" s="59" t="s">
        <v>330</v>
      </c>
      <c r="B450" s="60" t="s">
        <v>183</v>
      </c>
      <c r="C450" s="59"/>
      <c r="D450" s="59"/>
      <c r="E450" s="61" t="s">
        <v>184</v>
      </c>
      <c r="F450" s="10">
        <f t="shared" si="481"/>
        <v>402.3</v>
      </c>
      <c r="G450" s="10">
        <f t="shared" si="482"/>
        <v>402.3</v>
      </c>
      <c r="H450" s="10">
        <f t="shared" si="483"/>
        <v>402.3</v>
      </c>
      <c r="I450" s="10">
        <f t="shared" si="484"/>
        <v>0</v>
      </c>
      <c r="J450" s="10">
        <f t="shared" si="485"/>
        <v>0</v>
      </c>
      <c r="K450" s="10">
        <f t="shared" si="486"/>
        <v>0</v>
      </c>
      <c r="L450" s="10">
        <f t="shared" si="430"/>
        <v>402.3</v>
      </c>
      <c r="M450" s="10">
        <f t="shared" si="431"/>
        <v>402.3</v>
      </c>
      <c r="N450" s="10">
        <f t="shared" si="432"/>
        <v>402.3</v>
      </c>
      <c r="O450" s="10">
        <f t="shared" si="487"/>
        <v>0</v>
      </c>
      <c r="P450" s="10">
        <f t="shared" si="488"/>
        <v>0</v>
      </c>
      <c r="Q450" s="10">
        <f t="shared" si="489"/>
        <v>0</v>
      </c>
      <c r="R450" s="10">
        <f t="shared" si="466"/>
        <v>402.3</v>
      </c>
      <c r="S450" s="10">
        <f t="shared" si="490"/>
        <v>0</v>
      </c>
      <c r="T450" s="69">
        <f t="shared" si="459"/>
        <v>402.3</v>
      </c>
      <c r="U450" s="10">
        <f t="shared" si="467"/>
        <v>402.3</v>
      </c>
      <c r="V450" s="10">
        <f t="shared" si="491"/>
        <v>0</v>
      </c>
      <c r="W450" s="69">
        <f t="shared" si="460"/>
        <v>402.3</v>
      </c>
      <c r="X450" s="10">
        <f t="shared" si="468"/>
        <v>402.3</v>
      </c>
      <c r="Y450" s="10">
        <f t="shared" si="491"/>
        <v>0</v>
      </c>
      <c r="Z450" s="69">
        <f t="shared" si="461"/>
        <v>402.3</v>
      </c>
      <c r="AA450" s="10">
        <f t="shared" si="491"/>
        <v>0</v>
      </c>
      <c r="AB450" s="20"/>
      <c r="AC450" s="20"/>
    </row>
    <row r="451" spans="1:29" x14ac:dyDescent="0.3">
      <c r="A451" s="59" t="s">
        <v>330</v>
      </c>
      <c r="B451" s="60">
        <v>300</v>
      </c>
      <c r="C451" s="59" t="s">
        <v>98</v>
      </c>
      <c r="D451" s="59" t="s">
        <v>97</v>
      </c>
      <c r="E451" s="61" t="s">
        <v>215</v>
      </c>
      <c r="F451" s="10">
        <v>402.3</v>
      </c>
      <c r="G451" s="10">
        <v>402.3</v>
      </c>
      <c r="H451" s="10">
        <v>402.3</v>
      </c>
      <c r="I451" s="10"/>
      <c r="J451" s="10"/>
      <c r="K451" s="10"/>
      <c r="L451" s="10">
        <f t="shared" si="430"/>
        <v>402.3</v>
      </c>
      <c r="M451" s="10">
        <f t="shared" si="431"/>
        <v>402.3</v>
      </c>
      <c r="N451" s="10">
        <f t="shared" si="432"/>
        <v>402.3</v>
      </c>
      <c r="O451" s="10"/>
      <c r="P451" s="10"/>
      <c r="Q451" s="10"/>
      <c r="R451" s="10">
        <f t="shared" si="466"/>
        <v>402.3</v>
      </c>
      <c r="S451" s="10"/>
      <c r="T451" s="69">
        <f t="shared" si="459"/>
        <v>402.3</v>
      </c>
      <c r="U451" s="10">
        <f t="shared" si="467"/>
        <v>402.3</v>
      </c>
      <c r="V451" s="10"/>
      <c r="W451" s="69">
        <f t="shared" si="460"/>
        <v>402.3</v>
      </c>
      <c r="X451" s="10">
        <f t="shared" si="468"/>
        <v>402.3</v>
      </c>
      <c r="Y451" s="10"/>
      <c r="Z451" s="69">
        <f t="shared" si="461"/>
        <v>402.3</v>
      </c>
      <c r="AA451" s="10"/>
      <c r="AB451" s="20"/>
      <c r="AC451" s="20"/>
    </row>
    <row r="452" spans="1:29" ht="62.4" x14ac:dyDescent="0.3">
      <c r="A452" s="59" t="s">
        <v>332</v>
      </c>
      <c r="B452" s="60"/>
      <c r="C452" s="59"/>
      <c r="D452" s="59"/>
      <c r="E452" s="61" t="s">
        <v>333</v>
      </c>
      <c r="F452" s="10">
        <f t="shared" si="481"/>
        <v>150000</v>
      </c>
      <c r="G452" s="10">
        <f t="shared" si="482"/>
        <v>150000</v>
      </c>
      <c r="H452" s="10">
        <f t="shared" si="483"/>
        <v>200000</v>
      </c>
      <c r="I452" s="10">
        <f t="shared" si="484"/>
        <v>0</v>
      </c>
      <c r="J452" s="10">
        <f t="shared" si="485"/>
        <v>0</v>
      </c>
      <c r="K452" s="10">
        <f t="shared" si="486"/>
        <v>0</v>
      </c>
      <c r="L452" s="10">
        <f t="shared" si="430"/>
        <v>150000</v>
      </c>
      <c r="M452" s="10">
        <f t="shared" si="431"/>
        <v>150000</v>
      </c>
      <c r="N452" s="10">
        <f t="shared" si="432"/>
        <v>200000</v>
      </c>
      <c r="O452" s="10">
        <f t="shared" si="487"/>
        <v>250</v>
      </c>
      <c r="P452" s="10">
        <f t="shared" si="488"/>
        <v>0</v>
      </c>
      <c r="Q452" s="10">
        <f t="shared" si="489"/>
        <v>0</v>
      </c>
      <c r="R452" s="10">
        <f t="shared" si="466"/>
        <v>150250</v>
      </c>
      <c r="S452" s="10">
        <f t="shared" si="490"/>
        <v>0</v>
      </c>
      <c r="T452" s="69">
        <f t="shared" si="459"/>
        <v>150250</v>
      </c>
      <c r="U452" s="10">
        <f t="shared" si="467"/>
        <v>150000</v>
      </c>
      <c r="V452" s="10">
        <f t="shared" si="491"/>
        <v>0</v>
      </c>
      <c r="W452" s="69">
        <f t="shared" si="460"/>
        <v>150000</v>
      </c>
      <c r="X452" s="10">
        <f t="shared" si="468"/>
        <v>200000</v>
      </c>
      <c r="Y452" s="10">
        <f t="shared" si="491"/>
        <v>0</v>
      </c>
      <c r="Z452" s="69">
        <f t="shared" si="461"/>
        <v>200000</v>
      </c>
      <c r="AA452" s="10">
        <f t="shared" si="491"/>
        <v>0</v>
      </c>
      <c r="AB452" s="20"/>
      <c r="AC452" s="20"/>
    </row>
    <row r="453" spans="1:29" ht="31.2" x14ac:dyDescent="0.3">
      <c r="A453" s="59" t="s">
        <v>332</v>
      </c>
      <c r="B453" s="60" t="s">
        <v>183</v>
      </c>
      <c r="C453" s="59"/>
      <c r="D453" s="59"/>
      <c r="E453" s="61" t="s">
        <v>184</v>
      </c>
      <c r="F453" s="10">
        <f t="shared" si="481"/>
        <v>150000</v>
      </c>
      <c r="G453" s="10">
        <f t="shared" si="482"/>
        <v>150000</v>
      </c>
      <c r="H453" s="10">
        <f t="shared" si="483"/>
        <v>200000</v>
      </c>
      <c r="I453" s="10">
        <f t="shared" si="484"/>
        <v>0</v>
      </c>
      <c r="J453" s="10">
        <f t="shared" si="485"/>
        <v>0</v>
      </c>
      <c r="K453" s="10">
        <f t="shared" si="486"/>
        <v>0</v>
      </c>
      <c r="L453" s="10">
        <f t="shared" si="430"/>
        <v>150000</v>
      </c>
      <c r="M453" s="10">
        <f t="shared" si="431"/>
        <v>150000</v>
      </c>
      <c r="N453" s="10">
        <f t="shared" si="432"/>
        <v>200000</v>
      </c>
      <c r="O453" s="10">
        <f t="shared" si="487"/>
        <v>250</v>
      </c>
      <c r="P453" s="10">
        <f t="shared" si="488"/>
        <v>0</v>
      </c>
      <c r="Q453" s="10">
        <f t="shared" si="489"/>
        <v>0</v>
      </c>
      <c r="R453" s="10">
        <f t="shared" si="466"/>
        <v>150250</v>
      </c>
      <c r="S453" s="10">
        <f t="shared" si="490"/>
        <v>0</v>
      </c>
      <c r="T453" s="69">
        <f t="shared" si="459"/>
        <v>150250</v>
      </c>
      <c r="U453" s="10">
        <f t="shared" si="467"/>
        <v>150000</v>
      </c>
      <c r="V453" s="10">
        <f t="shared" si="491"/>
        <v>0</v>
      </c>
      <c r="W453" s="69">
        <f t="shared" si="460"/>
        <v>150000</v>
      </c>
      <c r="X453" s="10">
        <f t="shared" si="468"/>
        <v>200000</v>
      </c>
      <c r="Y453" s="10">
        <f t="shared" si="491"/>
        <v>0</v>
      </c>
      <c r="Z453" s="69">
        <f t="shared" si="461"/>
        <v>200000</v>
      </c>
      <c r="AA453" s="10">
        <f t="shared" si="491"/>
        <v>0</v>
      </c>
      <c r="AB453" s="20"/>
      <c r="AC453" s="20"/>
    </row>
    <row r="454" spans="1:29" x14ac:dyDescent="0.3">
      <c r="A454" s="59" t="s">
        <v>332</v>
      </c>
      <c r="B454" s="60">
        <v>300</v>
      </c>
      <c r="C454" s="59" t="s">
        <v>98</v>
      </c>
      <c r="D454" s="59" t="s">
        <v>97</v>
      </c>
      <c r="E454" s="61" t="s">
        <v>215</v>
      </c>
      <c r="F454" s="10">
        <v>150000</v>
      </c>
      <c r="G454" s="10">
        <v>150000</v>
      </c>
      <c r="H454" s="10">
        <v>200000</v>
      </c>
      <c r="I454" s="10"/>
      <c r="J454" s="10"/>
      <c r="K454" s="10"/>
      <c r="L454" s="10">
        <f t="shared" si="430"/>
        <v>150000</v>
      </c>
      <c r="M454" s="10">
        <f t="shared" si="431"/>
        <v>150000</v>
      </c>
      <c r="N454" s="10">
        <f t="shared" si="432"/>
        <v>200000</v>
      </c>
      <c r="O454" s="10">
        <v>250</v>
      </c>
      <c r="P454" s="10"/>
      <c r="Q454" s="10"/>
      <c r="R454" s="10">
        <f t="shared" si="466"/>
        <v>150250</v>
      </c>
      <c r="S454" s="10"/>
      <c r="T454" s="69">
        <f t="shared" si="459"/>
        <v>150250</v>
      </c>
      <c r="U454" s="10">
        <f t="shared" si="467"/>
        <v>150000</v>
      </c>
      <c r="V454" s="10"/>
      <c r="W454" s="69">
        <f t="shared" si="460"/>
        <v>150000</v>
      </c>
      <c r="X454" s="10">
        <f t="shared" si="468"/>
        <v>200000</v>
      </c>
      <c r="Y454" s="10"/>
      <c r="Z454" s="69">
        <f t="shared" si="461"/>
        <v>200000</v>
      </c>
      <c r="AA454" s="10"/>
      <c r="AB454" s="20"/>
      <c r="AC454" s="20"/>
    </row>
    <row r="455" spans="1:29" ht="46.8" x14ac:dyDescent="0.3">
      <c r="A455" s="59" t="s">
        <v>334</v>
      </c>
      <c r="B455" s="60"/>
      <c r="C455" s="59"/>
      <c r="D455" s="59"/>
      <c r="E455" s="61" t="s">
        <v>335</v>
      </c>
      <c r="F455" s="10">
        <f t="shared" si="481"/>
        <v>3448.3</v>
      </c>
      <c r="G455" s="10">
        <f t="shared" si="482"/>
        <v>3448.3</v>
      </c>
      <c r="H455" s="10">
        <f t="shared" si="483"/>
        <v>3448.3</v>
      </c>
      <c r="I455" s="10">
        <f t="shared" si="484"/>
        <v>0</v>
      </c>
      <c r="J455" s="10">
        <f t="shared" si="485"/>
        <v>0</v>
      </c>
      <c r="K455" s="10">
        <f t="shared" si="486"/>
        <v>0</v>
      </c>
      <c r="L455" s="10">
        <f t="shared" si="430"/>
        <v>3448.3</v>
      </c>
      <c r="M455" s="10">
        <f t="shared" si="431"/>
        <v>3448.3</v>
      </c>
      <c r="N455" s="10">
        <f t="shared" si="432"/>
        <v>3448.3</v>
      </c>
      <c r="O455" s="10">
        <f t="shared" si="487"/>
        <v>0</v>
      </c>
      <c r="P455" s="10">
        <f t="shared" si="488"/>
        <v>0</v>
      </c>
      <c r="Q455" s="10">
        <f t="shared" si="489"/>
        <v>0</v>
      </c>
      <c r="R455" s="10">
        <f t="shared" si="466"/>
        <v>3448.3</v>
      </c>
      <c r="S455" s="10">
        <f t="shared" si="490"/>
        <v>0</v>
      </c>
      <c r="T455" s="69">
        <f t="shared" si="459"/>
        <v>3448.3</v>
      </c>
      <c r="U455" s="10">
        <f t="shared" si="467"/>
        <v>3448.3</v>
      </c>
      <c r="V455" s="10">
        <f t="shared" si="491"/>
        <v>0</v>
      </c>
      <c r="W455" s="69">
        <f t="shared" si="460"/>
        <v>3448.3</v>
      </c>
      <c r="X455" s="10">
        <f t="shared" si="468"/>
        <v>3448.3</v>
      </c>
      <c r="Y455" s="10">
        <f t="shared" si="491"/>
        <v>0</v>
      </c>
      <c r="Z455" s="69">
        <f t="shared" si="461"/>
        <v>3448.3</v>
      </c>
      <c r="AA455" s="10">
        <f t="shared" si="491"/>
        <v>0</v>
      </c>
      <c r="AB455" s="20"/>
      <c r="AC455" s="20"/>
    </row>
    <row r="456" spans="1:29" ht="31.2" x14ac:dyDescent="0.3">
      <c r="A456" s="59" t="s">
        <v>334</v>
      </c>
      <c r="B456" s="60" t="s">
        <v>183</v>
      </c>
      <c r="C456" s="59"/>
      <c r="D456" s="59"/>
      <c r="E456" s="61" t="s">
        <v>184</v>
      </c>
      <c r="F456" s="10">
        <f t="shared" si="481"/>
        <v>3448.3</v>
      </c>
      <c r="G456" s="10">
        <f t="shared" si="482"/>
        <v>3448.3</v>
      </c>
      <c r="H456" s="10">
        <f t="shared" si="483"/>
        <v>3448.3</v>
      </c>
      <c r="I456" s="10">
        <f t="shared" si="484"/>
        <v>0</v>
      </c>
      <c r="J456" s="10">
        <f t="shared" si="485"/>
        <v>0</v>
      </c>
      <c r="K456" s="10">
        <f t="shared" si="486"/>
        <v>0</v>
      </c>
      <c r="L456" s="10">
        <f t="shared" si="430"/>
        <v>3448.3</v>
      </c>
      <c r="M456" s="10">
        <f t="shared" si="431"/>
        <v>3448.3</v>
      </c>
      <c r="N456" s="10">
        <f t="shared" si="432"/>
        <v>3448.3</v>
      </c>
      <c r="O456" s="10">
        <f t="shared" si="487"/>
        <v>0</v>
      </c>
      <c r="P456" s="10">
        <f t="shared" si="488"/>
        <v>0</v>
      </c>
      <c r="Q456" s="10">
        <f t="shared" si="489"/>
        <v>0</v>
      </c>
      <c r="R456" s="10">
        <f t="shared" si="466"/>
        <v>3448.3</v>
      </c>
      <c r="S456" s="10">
        <f t="shared" si="490"/>
        <v>0</v>
      </c>
      <c r="T456" s="69">
        <f t="shared" si="459"/>
        <v>3448.3</v>
      </c>
      <c r="U456" s="10">
        <f t="shared" si="467"/>
        <v>3448.3</v>
      </c>
      <c r="V456" s="10">
        <f t="shared" si="491"/>
        <v>0</v>
      </c>
      <c r="W456" s="69">
        <f t="shared" si="460"/>
        <v>3448.3</v>
      </c>
      <c r="X456" s="10">
        <f t="shared" si="468"/>
        <v>3448.3</v>
      </c>
      <c r="Y456" s="10">
        <f t="shared" si="491"/>
        <v>0</v>
      </c>
      <c r="Z456" s="69">
        <f t="shared" si="461"/>
        <v>3448.3</v>
      </c>
      <c r="AA456" s="10">
        <f t="shared" si="491"/>
        <v>0</v>
      </c>
      <c r="AB456" s="20"/>
      <c r="AC456" s="20"/>
    </row>
    <row r="457" spans="1:29" x14ac:dyDescent="0.3">
      <c r="A457" s="59" t="s">
        <v>334</v>
      </c>
      <c r="B457" s="60">
        <v>300</v>
      </c>
      <c r="C457" s="59" t="s">
        <v>98</v>
      </c>
      <c r="D457" s="59" t="s">
        <v>97</v>
      </c>
      <c r="E457" s="61" t="s">
        <v>215</v>
      </c>
      <c r="F457" s="10">
        <v>3448.3</v>
      </c>
      <c r="G457" s="10">
        <v>3448.3</v>
      </c>
      <c r="H457" s="10">
        <v>3448.3</v>
      </c>
      <c r="I457" s="10"/>
      <c r="J457" s="10"/>
      <c r="K457" s="10"/>
      <c r="L457" s="10">
        <f t="shared" si="430"/>
        <v>3448.3</v>
      </c>
      <c r="M457" s="10">
        <f t="shared" si="431"/>
        <v>3448.3</v>
      </c>
      <c r="N457" s="10">
        <f t="shared" si="432"/>
        <v>3448.3</v>
      </c>
      <c r="O457" s="10"/>
      <c r="P457" s="10"/>
      <c r="Q457" s="10"/>
      <c r="R457" s="10">
        <f t="shared" si="466"/>
        <v>3448.3</v>
      </c>
      <c r="S457" s="10"/>
      <c r="T457" s="69">
        <f t="shared" si="459"/>
        <v>3448.3</v>
      </c>
      <c r="U457" s="10">
        <f t="shared" si="467"/>
        <v>3448.3</v>
      </c>
      <c r="V457" s="10"/>
      <c r="W457" s="69">
        <f t="shared" si="460"/>
        <v>3448.3</v>
      </c>
      <c r="X457" s="10">
        <f t="shared" si="468"/>
        <v>3448.3</v>
      </c>
      <c r="Y457" s="10"/>
      <c r="Z457" s="69">
        <f t="shared" si="461"/>
        <v>3448.3</v>
      </c>
      <c r="AA457" s="10"/>
      <c r="AB457" s="20"/>
      <c r="AC457" s="20"/>
    </row>
    <row r="458" spans="1:29" ht="46.8" x14ac:dyDescent="0.3">
      <c r="A458" s="59" t="s">
        <v>336</v>
      </c>
      <c r="B458" s="60"/>
      <c r="C458" s="59"/>
      <c r="D458" s="59"/>
      <c r="E458" s="61" t="s">
        <v>337</v>
      </c>
      <c r="F458" s="10">
        <f t="shared" ref="F458:K458" si="492">F459+F464+F472</f>
        <v>68563.199999999997</v>
      </c>
      <c r="G458" s="10">
        <f t="shared" si="492"/>
        <v>31064</v>
      </c>
      <c r="H458" s="10">
        <f t="shared" si="492"/>
        <v>31064</v>
      </c>
      <c r="I458" s="10">
        <f t="shared" si="492"/>
        <v>0</v>
      </c>
      <c r="J458" s="10">
        <f t="shared" si="492"/>
        <v>0</v>
      </c>
      <c r="K458" s="10">
        <f t="shared" si="492"/>
        <v>0</v>
      </c>
      <c r="L458" s="10">
        <f t="shared" si="430"/>
        <v>68563.199999999997</v>
      </c>
      <c r="M458" s="10">
        <f t="shared" si="431"/>
        <v>31064</v>
      </c>
      <c r="N458" s="10">
        <f t="shared" si="432"/>
        <v>31064</v>
      </c>
      <c r="O458" s="10">
        <f>O459+O464+O472</f>
        <v>925</v>
      </c>
      <c r="P458" s="10">
        <f>P459+P464+P472</f>
        <v>0</v>
      </c>
      <c r="Q458" s="10">
        <f>Q459+Q464+Q472</f>
        <v>0</v>
      </c>
      <c r="R458" s="10">
        <f t="shared" si="466"/>
        <v>69488.2</v>
      </c>
      <c r="S458" s="10">
        <f>S459+S464+S472</f>
        <v>0</v>
      </c>
      <c r="T458" s="69">
        <f t="shared" si="459"/>
        <v>69488.2</v>
      </c>
      <c r="U458" s="10">
        <f t="shared" si="467"/>
        <v>31064</v>
      </c>
      <c r="V458" s="10">
        <f>V459+V464+V472</f>
        <v>0</v>
      </c>
      <c r="W458" s="69">
        <f t="shared" si="460"/>
        <v>31064</v>
      </c>
      <c r="X458" s="10">
        <f t="shared" si="468"/>
        <v>31064</v>
      </c>
      <c r="Y458" s="10">
        <f>Y459+Y464+Y472</f>
        <v>0</v>
      </c>
      <c r="Z458" s="69">
        <f t="shared" si="461"/>
        <v>31064</v>
      </c>
      <c r="AA458" s="10">
        <f>AA459+AA464+AA472</f>
        <v>0</v>
      </c>
      <c r="AB458" s="20"/>
      <c r="AC458" s="20"/>
    </row>
    <row r="459" spans="1:29" ht="31.2" x14ac:dyDescent="0.3">
      <c r="A459" s="59" t="s">
        <v>338</v>
      </c>
      <c r="B459" s="60"/>
      <c r="C459" s="59"/>
      <c r="D459" s="59"/>
      <c r="E459" s="61" t="s">
        <v>339</v>
      </c>
      <c r="F459" s="10">
        <f t="shared" ref="F459:K459" si="493">F460+F462</f>
        <v>41766.9</v>
      </c>
      <c r="G459" s="10">
        <f t="shared" si="493"/>
        <v>5766.9</v>
      </c>
      <c r="H459" s="10">
        <f t="shared" si="493"/>
        <v>5766.9</v>
      </c>
      <c r="I459" s="10">
        <f t="shared" si="493"/>
        <v>0</v>
      </c>
      <c r="J459" s="10">
        <f t="shared" si="493"/>
        <v>0</v>
      </c>
      <c r="K459" s="10">
        <f t="shared" si="493"/>
        <v>0</v>
      </c>
      <c r="L459" s="10">
        <f t="shared" si="430"/>
        <v>41766.9</v>
      </c>
      <c r="M459" s="10">
        <f t="shared" si="431"/>
        <v>5766.9</v>
      </c>
      <c r="N459" s="10">
        <f t="shared" si="432"/>
        <v>5766.9</v>
      </c>
      <c r="O459" s="10">
        <f>O460+O462</f>
        <v>925</v>
      </c>
      <c r="P459" s="10">
        <f>P460+P462</f>
        <v>0</v>
      </c>
      <c r="Q459" s="10">
        <f>Q460+Q462</f>
        <v>0</v>
      </c>
      <c r="R459" s="10">
        <f t="shared" si="466"/>
        <v>42691.9</v>
      </c>
      <c r="S459" s="10">
        <f>S460+S462</f>
        <v>0</v>
      </c>
      <c r="T459" s="69">
        <f t="shared" si="459"/>
        <v>42691.9</v>
      </c>
      <c r="U459" s="10">
        <f t="shared" si="467"/>
        <v>5766.9</v>
      </c>
      <c r="V459" s="10">
        <f>V460+V462</f>
        <v>0</v>
      </c>
      <c r="W459" s="69">
        <f t="shared" si="460"/>
        <v>5766.9</v>
      </c>
      <c r="X459" s="10">
        <f t="shared" si="468"/>
        <v>5766.9</v>
      </c>
      <c r="Y459" s="10">
        <f>Y460+Y462</f>
        <v>0</v>
      </c>
      <c r="Z459" s="69">
        <f t="shared" si="461"/>
        <v>5766.9</v>
      </c>
      <c r="AA459" s="10">
        <f>AA460+AA462</f>
        <v>0</v>
      </c>
      <c r="AB459" s="20"/>
      <c r="AC459" s="20"/>
    </row>
    <row r="460" spans="1:29" ht="31.2" x14ac:dyDescent="0.3">
      <c r="A460" s="59" t="s">
        <v>338</v>
      </c>
      <c r="B460" s="60" t="s">
        <v>57</v>
      </c>
      <c r="C460" s="59"/>
      <c r="D460" s="59"/>
      <c r="E460" s="61" t="s">
        <v>58</v>
      </c>
      <c r="F460" s="10">
        <f t="shared" ref="F460:K460" si="494">F461</f>
        <v>40506.400000000001</v>
      </c>
      <c r="G460" s="10">
        <f t="shared" si="494"/>
        <v>4506.3999999999996</v>
      </c>
      <c r="H460" s="10">
        <f t="shared" si="494"/>
        <v>4506.3999999999996</v>
      </c>
      <c r="I460" s="10">
        <f t="shared" si="494"/>
        <v>0</v>
      </c>
      <c r="J460" s="10">
        <f t="shared" si="494"/>
        <v>0</v>
      </c>
      <c r="K460" s="10">
        <f t="shared" si="494"/>
        <v>0</v>
      </c>
      <c r="L460" s="10">
        <f t="shared" si="430"/>
        <v>40506.400000000001</v>
      </c>
      <c r="M460" s="10">
        <f t="shared" si="431"/>
        <v>4506.3999999999996</v>
      </c>
      <c r="N460" s="10">
        <f t="shared" si="432"/>
        <v>4506.3999999999996</v>
      </c>
      <c r="O460" s="10">
        <f>O461</f>
        <v>925</v>
      </c>
      <c r="P460" s="10">
        <f>P461</f>
        <v>0</v>
      </c>
      <c r="Q460" s="10">
        <f>Q461</f>
        <v>0</v>
      </c>
      <c r="R460" s="10">
        <f t="shared" si="466"/>
        <v>41431.4</v>
      </c>
      <c r="S460" s="10">
        <f>S461</f>
        <v>0</v>
      </c>
      <c r="T460" s="69">
        <f t="shared" si="459"/>
        <v>41431.4</v>
      </c>
      <c r="U460" s="10">
        <f t="shared" si="467"/>
        <v>4506.3999999999996</v>
      </c>
      <c r="V460" s="10">
        <f>V461</f>
        <v>0</v>
      </c>
      <c r="W460" s="69">
        <f t="shared" si="460"/>
        <v>4506.3999999999996</v>
      </c>
      <c r="X460" s="10">
        <f t="shared" si="468"/>
        <v>4506.3999999999996</v>
      </c>
      <c r="Y460" s="10">
        <f>Y461</f>
        <v>0</v>
      </c>
      <c r="Z460" s="69">
        <f t="shared" si="461"/>
        <v>4506.3999999999996</v>
      </c>
      <c r="AA460" s="10">
        <f>AA461</f>
        <v>0</v>
      </c>
      <c r="AB460" s="20"/>
      <c r="AC460" s="20"/>
    </row>
    <row r="461" spans="1:29" x14ac:dyDescent="0.3">
      <c r="A461" s="59" t="s">
        <v>338</v>
      </c>
      <c r="B461" s="60">
        <v>200</v>
      </c>
      <c r="C461" s="59" t="s">
        <v>98</v>
      </c>
      <c r="D461" s="59" t="s">
        <v>324</v>
      </c>
      <c r="E461" s="61" t="s">
        <v>325</v>
      </c>
      <c r="F461" s="10">
        <v>40506.400000000001</v>
      </c>
      <c r="G461" s="10">
        <v>4506.3999999999996</v>
      </c>
      <c r="H461" s="10">
        <v>4506.3999999999996</v>
      </c>
      <c r="I461" s="10"/>
      <c r="J461" s="10"/>
      <c r="K461" s="10"/>
      <c r="L461" s="10">
        <f t="shared" si="430"/>
        <v>40506.400000000001</v>
      </c>
      <c r="M461" s="10">
        <f t="shared" si="431"/>
        <v>4506.3999999999996</v>
      </c>
      <c r="N461" s="10">
        <f t="shared" si="432"/>
        <v>4506.3999999999996</v>
      </c>
      <c r="O461" s="10">
        <v>925</v>
      </c>
      <c r="P461" s="10"/>
      <c r="Q461" s="10"/>
      <c r="R461" s="10">
        <f t="shared" si="466"/>
        <v>41431.4</v>
      </c>
      <c r="S461" s="10"/>
      <c r="T461" s="69">
        <f t="shared" si="459"/>
        <v>41431.4</v>
      </c>
      <c r="U461" s="10">
        <f t="shared" si="467"/>
        <v>4506.3999999999996</v>
      </c>
      <c r="V461" s="10"/>
      <c r="W461" s="69">
        <f t="shared" si="460"/>
        <v>4506.3999999999996</v>
      </c>
      <c r="X461" s="10">
        <f t="shared" si="468"/>
        <v>4506.3999999999996</v>
      </c>
      <c r="Y461" s="10"/>
      <c r="Z461" s="69">
        <f t="shared" si="461"/>
        <v>4506.3999999999996</v>
      </c>
      <c r="AA461" s="10"/>
      <c r="AB461" s="20"/>
      <c r="AC461" s="20"/>
    </row>
    <row r="462" spans="1:29" ht="46.8" x14ac:dyDescent="0.3">
      <c r="A462" s="59" t="s">
        <v>338</v>
      </c>
      <c r="B462" s="60" t="s">
        <v>49</v>
      </c>
      <c r="C462" s="59"/>
      <c r="D462" s="59"/>
      <c r="E462" s="61" t="s">
        <v>50</v>
      </c>
      <c r="F462" s="10">
        <f t="shared" ref="F462:K462" si="495">F463</f>
        <v>1260.5</v>
      </c>
      <c r="G462" s="10">
        <f t="shared" si="495"/>
        <v>1260.5</v>
      </c>
      <c r="H462" s="10">
        <f t="shared" si="495"/>
        <v>1260.5</v>
      </c>
      <c r="I462" s="10">
        <f t="shared" si="495"/>
        <v>0</v>
      </c>
      <c r="J462" s="10">
        <f t="shared" si="495"/>
        <v>0</v>
      </c>
      <c r="K462" s="10">
        <f t="shared" si="495"/>
        <v>0</v>
      </c>
      <c r="L462" s="10">
        <f t="shared" si="430"/>
        <v>1260.5</v>
      </c>
      <c r="M462" s="10">
        <f t="shared" si="431"/>
        <v>1260.5</v>
      </c>
      <c r="N462" s="10">
        <f t="shared" si="432"/>
        <v>1260.5</v>
      </c>
      <c r="O462" s="10">
        <f>O463</f>
        <v>0</v>
      </c>
      <c r="P462" s="10">
        <f>P463</f>
        <v>0</v>
      </c>
      <c r="Q462" s="10">
        <f>Q463</f>
        <v>0</v>
      </c>
      <c r="R462" s="10">
        <f t="shared" si="466"/>
        <v>1260.5</v>
      </c>
      <c r="S462" s="10">
        <f>S463</f>
        <v>0</v>
      </c>
      <c r="T462" s="69">
        <f t="shared" si="459"/>
        <v>1260.5</v>
      </c>
      <c r="U462" s="10">
        <f t="shared" si="467"/>
        <v>1260.5</v>
      </c>
      <c r="V462" s="10">
        <f>V463</f>
        <v>0</v>
      </c>
      <c r="W462" s="69">
        <f t="shared" si="460"/>
        <v>1260.5</v>
      </c>
      <c r="X462" s="10">
        <f t="shared" si="468"/>
        <v>1260.5</v>
      </c>
      <c r="Y462" s="10">
        <f>Y463</f>
        <v>0</v>
      </c>
      <c r="Z462" s="69">
        <f t="shared" si="461"/>
        <v>1260.5</v>
      </c>
      <c r="AA462" s="10">
        <f>AA463</f>
        <v>0</v>
      </c>
      <c r="AB462" s="20"/>
      <c r="AC462" s="20"/>
    </row>
    <row r="463" spans="1:29" x14ac:dyDescent="0.3">
      <c r="A463" s="59" t="s">
        <v>338</v>
      </c>
      <c r="B463" s="60" t="s">
        <v>49</v>
      </c>
      <c r="C463" s="59" t="s">
        <v>61</v>
      </c>
      <c r="D463" s="59" t="s">
        <v>28</v>
      </c>
      <c r="E463" s="61" t="s">
        <v>62</v>
      </c>
      <c r="F463" s="10">
        <v>1260.5</v>
      </c>
      <c r="G463" s="10">
        <v>1260.5</v>
      </c>
      <c r="H463" s="10">
        <v>1260.5</v>
      </c>
      <c r="I463" s="10"/>
      <c r="J463" s="10"/>
      <c r="K463" s="10"/>
      <c r="L463" s="10">
        <f t="shared" si="430"/>
        <v>1260.5</v>
      </c>
      <c r="M463" s="10">
        <f t="shared" si="431"/>
        <v>1260.5</v>
      </c>
      <c r="N463" s="10">
        <f t="shared" si="432"/>
        <v>1260.5</v>
      </c>
      <c r="O463" s="10"/>
      <c r="P463" s="10"/>
      <c r="Q463" s="10"/>
      <c r="R463" s="10">
        <f t="shared" si="466"/>
        <v>1260.5</v>
      </c>
      <c r="S463" s="10"/>
      <c r="T463" s="69">
        <f t="shared" si="459"/>
        <v>1260.5</v>
      </c>
      <c r="U463" s="10">
        <f t="shared" si="467"/>
        <v>1260.5</v>
      </c>
      <c r="V463" s="10"/>
      <c r="W463" s="69">
        <f t="shared" si="460"/>
        <v>1260.5</v>
      </c>
      <c r="X463" s="10">
        <f t="shared" si="468"/>
        <v>1260.5</v>
      </c>
      <c r="Y463" s="10"/>
      <c r="Z463" s="69">
        <f t="shared" si="461"/>
        <v>1260.5</v>
      </c>
      <c r="AA463" s="10"/>
      <c r="AB463" s="20"/>
      <c r="AC463" s="20"/>
    </row>
    <row r="464" spans="1:29" ht="31.2" x14ac:dyDescent="0.3">
      <c r="A464" s="59" t="s">
        <v>340</v>
      </c>
      <c r="B464" s="60"/>
      <c r="C464" s="59"/>
      <c r="D464" s="59"/>
      <c r="E464" s="61" t="s">
        <v>341</v>
      </c>
      <c r="F464" s="10">
        <f t="shared" ref="F464:K464" si="496">F465+F468</f>
        <v>4194.3999999999996</v>
      </c>
      <c r="G464" s="10">
        <f t="shared" si="496"/>
        <v>4194.3999999999996</v>
      </c>
      <c r="H464" s="10">
        <f t="shared" si="496"/>
        <v>4194.3999999999996</v>
      </c>
      <c r="I464" s="10">
        <f t="shared" si="496"/>
        <v>0</v>
      </c>
      <c r="J464" s="10">
        <f t="shared" si="496"/>
        <v>0</v>
      </c>
      <c r="K464" s="10">
        <f t="shared" si="496"/>
        <v>0</v>
      </c>
      <c r="L464" s="10">
        <f t="shared" ref="L464:L527" si="497">F464+I464</f>
        <v>4194.3999999999996</v>
      </c>
      <c r="M464" s="10">
        <f t="shared" ref="M464:M527" si="498">G464+J464</f>
        <v>4194.3999999999996</v>
      </c>
      <c r="N464" s="10">
        <f t="shared" ref="N464:N527" si="499">H464+K464</f>
        <v>4194.3999999999996</v>
      </c>
      <c r="O464" s="10">
        <f>O465+O468</f>
        <v>0</v>
      </c>
      <c r="P464" s="10">
        <f>P465+P468</f>
        <v>0</v>
      </c>
      <c r="Q464" s="10">
        <f>Q465+Q468</f>
        <v>0</v>
      </c>
      <c r="R464" s="10">
        <f t="shared" si="466"/>
        <v>4194.3999999999996</v>
      </c>
      <c r="S464" s="10">
        <f>S465+S468</f>
        <v>0</v>
      </c>
      <c r="T464" s="69">
        <f t="shared" si="459"/>
        <v>4194.3999999999996</v>
      </c>
      <c r="U464" s="10">
        <f t="shared" si="467"/>
        <v>4194.3999999999996</v>
      </c>
      <c r="V464" s="10">
        <f>V465+V468</f>
        <v>0</v>
      </c>
      <c r="W464" s="69">
        <f t="shared" si="460"/>
        <v>4194.3999999999996</v>
      </c>
      <c r="X464" s="10">
        <f t="shared" si="468"/>
        <v>4194.3999999999996</v>
      </c>
      <c r="Y464" s="10">
        <f>Y465+Y468</f>
        <v>0</v>
      </c>
      <c r="Z464" s="69">
        <f t="shared" si="461"/>
        <v>4194.3999999999996</v>
      </c>
      <c r="AA464" s="10">
        <f>AA465+AA468</f>
        <v>0</v>
      </c>
      <c r="AB464" s="20"/>
      <c r="AC464" s="20"/>
    </row>
    <row r="465" spans="1:29" ht="31.2" x14ac:dyDescent="0.3">
      <c r="A465" s="59" t="s">
        <v>340</v>
      </c>
      <c r="B465" s="60" t="s">
        <v>57</v>
      </c>
      <c r="C465" s="59"/>
      <c r="D465" s="59"/>
      <c r="E465" s="61" t="s">
        <v>58</v>
      </c>
      <c r="F465" s="10">
        <f t="shared" ref="F465:K465" si="500">F466+F467</f>
        <v>755</v>
      </c>
      <c r="G465" s="10">
        <f t="shared" si="500"/>
        <v>755</v>
      </c>
      <c r="H465" s="10">
        <f t="shared" si="500"/>
        <v>755</v>
      </c>
      <c r="I465" s="10">
        <f t="shared" si="500"/>
        <v>0</v>
      </c>
      <c r="J465" s="10">
        <f t="shared" si="500"/>
        <v>0</v>
      </c>
      <c r="K465" s="10">
        <f t="shared" si="500"/>
        <v>0</v>
      </c>
      <c r="L465" s="10">
        <f t="shared" si="497"/>
        <v>755</v>
      </c>
      <c r="M465" s="10">
        <f t="shared" si="498"/>
        <v>755</v>
      </c>
      <c r="N465" s="10">
        <f t="shared" si="499"/>
        <v>755</v>
      </c>
      <c r="O465" s="10">
        <f>O466+O467</f>
        <v>0</v>
      </c>
      <c r="P465" s="10">
        <f>P466+P467</f>
        <v>0</v>
      </c>
      <c r="Q465" s="10">
        <f>Q466+Q467</f>
        <v>0</v>
      </c>
      <c r="R465" s="10">
        <f t="shared" si="466"/>
        <v>755</v>
      </c>
      <c r="S465" s="10">
        <f>S466+S467</f>
        <v>0</v>
      </c>
      <c r="T465" s="69">
        <f t="shared" si="459"/>
        <v>755</v>
      </c>
      <c r="U465" s="10">
        <f t="shared" si="467"/>
        <v>755</v>
      </c>
      <c r="V465" s="10">
        <f>V466+V467</f>
        <v>0</v>
      </c>
      <c r="W465" s="69">
        <f t="shared" si="460"/>
        <v>755</v>
      </c>
      <c r="X465" s="10">
        <f t="shared" si="468"/>
        <v>755</v>
      </c>
      <c r="Y465" s="10">
        <f>Y466+Y467</f>
        <v>0</v>
      </c>
      <c r="Z465" s="69">
        <f t="shared" si="461"/>
        <v>755</v>
      </c>
      <c r="AA465" s="10">
        <f>AA466+AA467</f>
        <v>0</v>
      </c>
      <c r="AB465" s="20"/>
      <c r="AC465" s="20"/>
    </row>
    <row r="466" spans="1:29" x14ac:dyDescent="0.3">
      <c r="A466" s="59" t="s">
        <v>340</v>
      </c>
      <c r="B466" s="60">
        <v>200</v>
      </c>
      <c r="C466" s="59" t="s">
        <v>98</v>
      </c>
      <c r="D466" s="59" t="s">
        <v>324</v>
      </c>
      <c r="E466" s="61" t="s">
        <v>325</v>
      </c>
      <c r="F466" s="10">
        <v>142.5</v>
      </c>
      <c r="G466" s="10">
        <v>142.5</v>
      </c>
      <c r="H466" s="10">
        <v>142.5</v>
      </c>
      <c r="I466" s="10"/>
      <c r="J466" s="10"/>
      <c r="K466" s="10"/>
      <c r="L466" s="10">
        <f t="shared" si="497"/>
        <v>142.5</v>
      </c>
      <c r="M466" s="10">
        <f t="shared" si="498"/>
        <v>142.5</v>
      </c>
      <c r="N466" s="10">
        <f t="shared" si="499"/>
        <v>142.5</v>
      </c>
      <c r="O466" s="10"/>
      <c r="P466" s="10"/>
      <c r="Q466" s="10"/>
      <c r="R466" s="10">
        <f t="shared" si="466"/>
        <v>142.5</v>
      </c>
      <c r="S466" s="10"/>
      <c r="T466" s="69">
        <f t="shared" si="459"/>
        <v>142.5</v>
      </c>
      <c r="U466" s="10">
        <f t="shared" si="467"/>
        <v>142.5</v>
      </c>
      <c r="V466" s="10"/>
      <c r="W466" s="69">
        <f t="shared" si="460"/>
        <v>142.5</v>
      </c>
      <c r="X466" s="10">
        <f t="shared" si="468"/>
        <v>142.5</v>
      </c>
      <c r="Y466" s="10"/>
      <c r="Z466" s="69">
        <f t="shared" si="461"/>
        <v>142.5</v>
      </c>
      <c r="AA466" s="10"/>
      <c r="AB466" s="20"/>
      <c r="AC466" s="20"/>
    </row>
    <row r="467" spans="1:29" x14ac:dyDescent="0.3">
      <c r="A467" s="59" t="s">
        <v>340</v>
      </c>
      <c r="B467" s="60">
        <v>200</v>
      </c>
      <c r="C467" s="59" t="s">
        <v>259</v>
      </c>
      <c r="D467" s="59" t="s">
        <v>294</v>
      </c>
      <c r="E467" s="61" t="s">
        <v>295</v>
      </c>
      <c r="F467" s="10">
        <v>612.5</v>
      </c>
      <c r="G467" s="10">
        <v>612.5</v>
      </c>
      <c r="H467" s="10">
        <v>612.5</v>
      </c>
      <c r="I467" s="10"/>
      <c r="J467" s="10"/>
      <c r="K467" s="10"/>
      <c r="L467" s="10">
        <f t="shared" si="497"/>
        <v>612.5</v>
      </c>
      <c r="M467" s="10">
        <f t="shared" si="498"/>
        <v>612.5</v>
      </c>
      <c r="N467" s="10">
        <f t="shared" si="499"/>
        <v>612.5</v>
      </c>
      <c r="O467" s="10"/>
      <c r="P467" s="10"/>
      <c r="Q467" s="10"/>
      <c r="R467" s="10">
        <f t="shared" si="466"/>
        <v>612.5</v>
      </c>
      <c r="S467" s="10"/>
      <c r="T467" s="69">
        <f t="shared" si="459"/>
        <v>612.5</v>
      </c>
      <c r="U467" s="10">
        <f t="shared" si="467"/>
        <v>612.5</v>
      </c>
      <c r="V467" s="10"/>
      <c r="W467" s="69">
        <f t="shared" si="460"/>
        <v>612.5</v>
      </c>
      <c r="X467" s="10">
        <f t="shared" si="468"/>
        <v>612.5</v>
      </c>
      <c r="Y467" s="10"/>
      <c r="Z467" s="69">
        <f t="shared" si="461"/>
        <v>612.5</v>
      </c>
      <c r="AA467" s="10"/>
      <c r="AB467" s="20"/>
      <c r="AC467" s="20"/>
    </row>
    <row r="468" spans="1:29" ht="46.8" x14ac:dyDescent="0.3">
      <c r="A468" s="59" t="s">
        <v>340</v>
      </c>
      <c r="B468" s="60" t="s">
        <v>49</v>
      </c>
      <c r="C468" s="59"/>
      <c r="D468" s="59"/>
      <c r="E468" s="61" t="s">
        <v>50</v>
      </c>
      <c r="F468" s="10">
        <f t="shared" ref="F468:K468" si="501">F469+F470+F471</f>
        <v>3439.4</v>
      </c>
      <c r="G468" s="10">
        <f t="shared" si="501"/>
        <v>3439.4</v>
      </c>
      <c r="H468" s="10">
        <f t="shared" si="501"/>
        <v>3439.4</v>
      </c>
      <c r="I468" s="10">
        <f t="shared" si="501"/>
        <v>0</v>
      </c>
      <c r="J468" s="10">
        <f t="shared" si="501"/>
        <v>0</v>
      </c>
      <c r="K468" s="10">
        <f t="shared" si="501"/>
        <v>0</v>
      </c>
      <c r="L468" s="10">
        <f t="shared" si="497"/>
        <v>3439.4</v>
      </c>
      <c r="M468" s="10">
        <f t="shared" si="498"/>
        <v>3439.4</v>
      </c>
      <c r="N468" s="10">
        <f t="shared" si="499"/>
        <v>3439.4</v>
      </c>
      <c r="O468" s="10">
        <f>O469+O470+O471</f>
        <v>0</v>
      </c>
      <c r="P468" s="10">
        <f>P469+P470+P471</f>
        <v>0</v>
      </c>
      <c r="Q468" s="10">
        <f>Q469+Q470+Q471</f>
        <v>0</v>
      </c>
      <c r="R468" s="10">
        <f t="shared" si="466"/>
        <v>3439.4</v>
      </c>
      <c r="S468" s="10">
        <f>S469+S470+S471</f>
        <v>0</v>
      </c>
      <c r="T468" s="69">
        <f t="shared" si="459"/>
        <v>3439.4</v>
      </c>
      <c r="U468" s="10">
        <f t="shared" si="467"/>
        <v>3439.4</v>
      </c>
      <c r="V468" s="10">
        <f>V469+V470+V471</f>
        <v>0</v>
      </c>
      <c r="W468" s="69">
        <f t="shared" si="460"/>
        <v>3439.4</v>
      </c>
      <c r="X468" s="10">
        <f t="shared" si="468"/>
        <v>3439.4</v>
      </c>
      <c r="Y468" s="10">
        <f>Y469+Y470+Y471</f>
        <v>0</v>
      </c>
      <c r="Z468" s="69">
        <f t="shared" si="461"/>
        <v>3439.4</v>
      </c>
      <c r="AA468" s="10">
        <f>AA469+AA470+AA471</f>
        <v>0</v>
      </c>
      <c r="AB468" s="20"/>
      <c r="AC468" s="20"/>
    </row>
    <row r="469" spans="1:29" x14ac:dyDescent="0.3">
      <c r="A469" s="59" t="s">
        <v>340</v>
      </c>
      <c r="B469" s="60" t="s">
        <v>49</v>
      </c>
      <c r="C469" s="59" t="s">
        <v>63</v>
      </c>
      <c r="D469" s="59" t="s">
        <v>63</v>
      </c>
      <c r="E469" s="61" t="s">
        <v>64</v>
      </c>
      <c r="F469" s="10">
        <v>2500</v>
      </c>
      <c r="G469" s="10">
        <v>2500</v>
      </c>
      <c r="H469" s="10">
        <v>2500</v>
      </c>
      <c r="I469" s="10"/>
      <c r="J469" s="10"/>
      <c r="K469" s="10"/>
      <c r="L469" s="10">
        <f t="shared" si="497"/>
        <v>2500</v>
      </c>
      <c r="M469" s="10">
        <f t="shared" si="498"/>
        <v>2500</v>
      </c>
      <c r="N469" s="10">
        <f t="shared" si="499"/>
        <v>2500</v>
      </c>
      <c r="O469" s="10"/>
      <c r="P469" s="10"/>
      <c r="Q469" s="10"/>
      <c r="R469" s="10">
        <f t="shared" si="466"/>
        <v>2500</v>
      </c>
      <c r="S469" s="10"/>
      <c r="T469" s="69">
        <f t="shared" si="459"/>
        <v>2500</v>
      </c>
      <c r="U469" s="10">
        <f t="shared" si="467"/>
        <v>2500</v>
      </c>
      <c r="V469" s="10"/>
      <c r="W469" s="69">
        <f t="shared" si="460"/>
        <v>2500</v>
      </c>
      <c r="X469" s="10">
        <f t="shared" si="468"/>
        <v>2500</v>
      </c>
      <c r="Y469" s="10"/>
      <c r="Z469" s="69">
        <f t="shared" si="461"/>
        <v>2500</v>
      </c>
      <c r="AA469" s="10"/>
      <c r="AB469" s="20"/>
      <c r="AC469" s="20"/>
    </row>
    <row r="470" spans="1:29" x14ac:dyDescent="0.3">
      <c r="A470" s="59" t="s">
        <v>340</v>
      </c>
      <c r="B470" s="60" t="s">
        <v>49</v>
      </c>
      <c r="C470" s="59" t="s">
        <v>63</v>
      </c>
      <c r="D470" s="59" t="s">
        <v>65</v>
      </c>
      <c r="E470" s="61" t="s">
        <v>66</v>
      </c>
      <c r="F470" s="10">
        <v>489.4</v>
      </c>
      <c r="G470" s="10">
        <v>489.4</v>
      </c>
      <c r="H470" s="10">
        <v>489.4</v>
      </c>
      <c r="I470" s="10"/>
      <c r="J470" s="10"/>
      <c r="K470" s="10"/>
      <c r="L470" s="10">
        <f t="shared" si="497"/>
        <v>489.4</v>
      </c>
      <c r="M470" s="10">
        <f t="shared" si="498"/>
        <v>489.4</v>
      </c>
      <c r="N470" s="10">
        <f t="shared" si="499"/>
        <v>489.4</v>
      </c>
      <c r="O470" s="10"/>
      <c r="P470" s="10"/>
      <c r="Q470" s="10"/>
      <c r="R470" s="10">
        <f t="shared" si="466"/>
        <v>489.4</v>
      </c>
      <c r="S470" s="10"/>
      <c r="T470" s="69">
        <f t="shared" si="459"/>
        <v>489.4</v>
      </c>
      <c r="U470" s="10">
        <f t="shared" si="467"/>
        <v>489.4</v>
      </c>
      <c r="V470" s="10"/>
      <c r="W470" s="69">
        <f t="shared" si="460"/>
        <v>489.4</v>
      </c>
      <c r="X470" s="10">
        <f t="shared" si="468"/>
        <v>489.4</v>
      </c>
      <c r="Y470" s="10"/>
      <c r="Z470" s="69">
        <f t="shared" si="461"/>
        <v>489.4</v>
      </c>
      <c r="AA470" s="10"/>
      <c r="AB470" s="20"/>
      <c r="AC470" s="20"/>
    </row>
    <row r="471" spans="1:29" x14ac:dyDescent="0.3">
      <c r="A471" s="59" t="s">
        <v>340</v>
      </c>
      <c r="B471" s="60" t="s">
        <v>49</v>
      </c>
      <c r="C471" s="59" t="s">
        <v>98</v>
      </c>
      <c r="D471" s="59" t="s">
        <v>324</v>
      </c>
      <c r="E471" s="61" t="s">
        <v>325</v>
      </c>
      <c r="F471" s="10">
        <v>450</v>
      </c>
      <c r="G471" s="10">
        <v>450</v>
      </c>
      <c r="H471" s="10">
        <v>450</v>
      </c>
      <c r="I471" s="10"/>
      <c r="J471" s="10"/>
      <c r="K471" s="10"/>
      <c r="L471" s="10">
        <f t="shared" si="497"/>
        <v>450</v>
      </c>
      <c r="M471" s="10">
        <f t="shared" si="498"/>
        <v>450</v>
      </c>
      <c r="N471" s="10">
        <f t="shared" si="499"/>
        <v>450</v>
      </c>
      <c r="O471" s="10"/>
      <c r="P471" s="10"/>
      <c r="Q471" s="10"/>
      <c r="R471" s="10">
        <f t="shared" si="466"/>
        <v>450</v>
      </c>
      <c r="S471" s="10"/>
      <c r="T471" s="69">
        <f t="shared" si="459"/>
        <v>450</v>
      </c>
      <c r="U471" s="10">
        <f t="shared" si="467"/>
        <v>450</v>
      </c>
      <c r="V471" s="10"/>
      <c r="W471" s="69">
        <f t="shared" si="460"/>
        <v>450</v>
      </c>
      <c r="X471" s="10">
        <f t="shared" si="468"/>
        <v>450</v>
      </c>
      <c r="Y471" s="10"/>
      <c r="Z471" s="69">
        <f t="shared" si="461"/>
        <v>450</v>
      </c>
      <c r="AA471" s="10"/>
      <c r="AB471" s="20"/>
      <c r="AC471" s="20"/>
    </row>
    <row r="472" spans="1:29" ht="46.8" x14ac:dyDescent="0.3">
      <c r="A472" s="59" t="s">
        <v>342</v>
      </c>
      <c r="B472" s="60"/>
      <c r="C472" s="59"/>
      <c r="D472" s="59"/>
      <c r="E472" s="61" t="s">
        <v>343</v>
      </c>
      <c r="F472" s="10">
        <f t="shared" ref="F472:K472" si="502">F473+F475</f>
        <v>22601.899999999998</v>
      </c>
      <c r="G472" s="10">
        <f t="shared" si="502"/>
        <v>21102.7</v>
      </c>
      <c r="H472" s="10">
        <f t="shared" si="502"/>
        <v>21102.7</v>
      </c>
      <c r="I472" s="10">
        <f t="shared" si="502"/>
        <v>0</v>
      </c>
      <c r="J472" s="10">
        <f t="shared" si="502"/>
        <v>0</v>
      </c>
      <c r="K472" s="10">
        <f t="shared" si="502"/>
        <v>0</v>
      </c>
      <c r="L472" s="10">
        <f t="shared" si="497"/>
        <v>22601.899999999998</v>
      </c>
      <c r="M472" s="10">
        <f t="shared" si="498"/>
        <v>21102.7</v>
      </c>
      <c r="N472" s="10">
        <f t="shared" si="499"/>
        <v>21102.7</v>
      </c>
      <c r="O472" s="10">
        <f>O473+O475</f>
        <v>0</v>
      </c>
      <c r="P472" s="10">
        <f>P473+P475</f>
        <v>0</v>
      </c>
      <c r="Q472" s="10">
        <f>Q473+Q475</f>
        <v>0</v>
      </c>
      <c r="R472" s="10">
        <f t="shared" si="466"/>
        <v>22601.899999999998</v>
      </c>
      <c r="S472" s="10">
        <f>S473+S475</f>
        <v>0</v>
      </c>
      <c r="T472" s="69">
        <f t="shared" si="459"/>
        <v>22601.899999999998</v>
      </c>
      <c r="U472" s="10">
        <f t="shared" si="467"/>
        <v>21102.7</v>
      </c>
      <c r="V472" s="10">
        <f>V473+V475</f>
        <v>0</v>
      </c>
      <c r="W472" s="69">
        <f t="shared" si="460"/>
        <v>21102.7</v>
      </c>
      <c r="X472" s="10">
        <f t="shared" si="468"/>
        <v>21102.7</v>
      </c>
      <c r="Y472" s="10">
        <f>Y473+Y475</f>
        <v>0</v>
      </c>
      <c r="Z472" s="69">
        <f t="shared" si="461"/>
        <v>21102.7</v>
      </c>
      <c r="AA472" s="10">
        <f>AA473+AA475</f>
        <v>0</v>
      </c>
      <c r="AB472" s="20"/>
      <c r="AC472" s="20"/>
    </row>
    <row r="473" spans="1:29" ht="31.2" x14ac:dyDescent="0.3">
      <c r="A473" s="59" t="s">
        <v>342</v>
      </c>
      <c r="B473" s="60" t="s">
        <v>57</v>
      </c>
      <c r="C473" s="59"/>
      <c r="D473" s="59"/>
      <c r="E473" s="61" t="s">
        <v>58</v>
      </c>
      <c r="F473" s="10">
        <f t="shared" ref="F473:K473" si="503">F474</f>
        <v>1500</v>
      </c>
      <c r="G473" s="10">
        <f t="shared" si="503"/>
        <v>0</v>
      </c>
      <c r="H473" s="10">
        <f t="shared" si="503"/>
        <v>0</v>
      </c>
      <c r="I473" s="10">
        <f t="shared" si="503"/>
        <v>0</v>
      </c>
      <c r="J473" s="10">
        <f t="shared" si="503"/>
        <v>0</v>
      </c>
      <c r="K473" s="10">
        <f t="shared" si="503"/>
        <v>0</v>
      </c>
      <c r="L473" s="10">
        <f t="shared" si="497"/>
        <v>1500</v>
      </c>
      <c r="M473" s="10">
        <f t="shared" si="498"/>
        <v>0</v>
      </c>
      <c r="N473" s="10">
        <f t="shared" si="499"/>
        <v>0</v>
      </c>
      <c r="O473" s="10">
        <f>O474</f>
        <v>0</v>
      </c>
      <c r="P473" s="10">
        <f>P474</f>
        <v>0</v>
      </c>
      <c r="Q473" s="10">
        <f>Q474</f>
        <v>0</v>
      </c>
      <c r="R473" s="10">
        <f t="shared" si="466"/>
        <v>1500</v>
      </c>
      <c r="S473" s="10">
        <f>S474</f>
        <v>0</v>
      </c>
      <c r="T473" s="69">
        <f t="shared" si="459"/>
        <v>1500</v>
      </c>
      <c r="U473" s="10">
        <f t="shared" si="467"/>
        <v>0</v>
      </c>
      <c r="V473" s="10">
        <f>V474</f>
        <v>0</v>
      </c>
      <c r="W473" s="69">
        <f t="shared" si="460"/>
        <v>0</v>
      </c>
      <c r="X473" s="10">
        <f t="shared" si="468"/>
        <v>0</v>
      </c>
      <c r="Y473" s="10">
        <f>Y474</f>
        <v>0</v>
      </c>
      <c r="Z473" s="69">
        <f t="shared" si="461"/>
        <v>0</v>
      </c>
      <c r="AA473" s="10">
        <f>AA474</f>
        <v>0</v>
      </c>
      <c r="AB473" s="20"/>
      <c r="AC473" s="20"/>
    </row>
    <row r="474" spans="1:29" x14ac:dyDescent="0.3">
      <c r="A474" s="59" t="s">
        <v>342</v>
      </c>
      <c r="B474" s="60">
        <v>200</v>
      </c>
      <c r="C474" s="59" t="s">
        <v>98</v>
      </c>
      <c r="D474" s="59" t="s">
        <v>324</v>
      </c>
      <c r="E474" s="61" t="s">
        <v>325</v>
      </c>
      <c r="F474" s="10">
        <v>1500</v>
      </c>
      <c r="G474" s="10">
        <v>0</v>
      </c>
      <c r="H474" s="10">
        <v>0</v>
      </c>
      <c r="I474" s="10"/>
      <c r="J474" s="10"/>
      <c r="K474" s="10"/>
      <c r="L474" s="10">
        <f t="shared" si="497"/>
        <v>1500</v>
      </c>
      <c r="M474" s="10">
        <f t="shared" si="498"/>
        <v>0</v>
      </c>
      <c r="N474" s="10">
        <f t="shared" si="499"/>
        <v>0</v>
      </c>
      <c r="O474" s="10"/>
      <c r="P474" s="10"/>
      <c r="Q474" s="10"/>
      <c r="R474" s="10">
        <f t="shared" si="466"/>
        <v>1500</v>
      </c>
      <c r="S474" s="10"/>
      <c r="T474" s="69">
        <f t="shared" si="459"/>
        <v>1500</v>
      </c>
      <c r="U474" s="10">
        <f t="shared" si="467"/>
        <v>0</v>
      </c>
      <c r="V474" s="10"/>
      <c r="W474" s="69">
        <f t="shared" si="460"/>
        <v>0</v>
      </c>
      <c r="X474" s="10">
        <f t="shared" si="468"/>
        <v>0</v>
      </c>
      <c r="Y474" s="10"/>
      <c r="Z474" s="69">
        <f t="shared" si="461"/>
        <v>0</v>
      </c>
      <c r="AA474" s="10"/>
      <c r="AB474" s="20"/>
      <c r="AC474" s="20"/>
    </row>
    <row r="475" spans="1:29" ht="46.8" x14ac:dyDescent="0.3">
      <c r="A475" s="59" t="s">
        <v>342</v>
      </c>
      <c r="B475" s="60" t="s">
        <v>49</v>
      </c>
      <c r="C475" s="59"/>
      <c r="D475" s="59"/>
      <c r="E475" s="61" t="s">
        <v>50</v>
      </c>
      <c r="F475" s="10">
        <f t="shared" ref="F475:K475" si="504">F476+F477+F478</f>
        <v>21101.899999999998</v>
      </c>
      <c r="G475" s="10">
        <f t="shared" si="504"/>
        <v>21102.7</v>
      </c>
      <c r="H475" s="10">
        <f t="shared" si="504"/>
        <v>21102.7</v>
      </c>
      <c r="I475" s="10">
        <f t="shared" si="504"/>
        <v>0</v>
      </c>
      <c r="J475" s="10">
        <f t="shared" si="504"/>
        <v>0</v>
      </c>
      <c r="K475" s="10">
        <f t="shared" si="504"/>
        <v>0</v>
      </c>
      <c r="L475" s="10">
        <f t="shared" si="497"/>
        <v>21101.899999999998</v>
      </c>
      <c r="M475" s="10">
        <f t="shared" si="498"/>
        <v>21102.7</v>
      </c>
      <c r="N475" s="10">
        <f t="shared" si="499"/>
        <v>21102.7</v>
      </c>
      <c r="O475" s="10">
        <f>O476+O477+O478</f>
        <v>0</v>
      </c>
      <c r="P475" s="10">
        <f>P476+P477+P478</f>
        <v>0</v>
      </c>
      <c r="Q475" s="10">
        <f>Q476+Q477+Q478</f>
        <v>0</v>
      </c>
      <c r="R475" s="10">
        <f t="shared" si="466"/>
        <v>21101.899999999998</v>
      </c>
      <c r="S475" s="10">
        <f>S476+S477+S478</f>
        <v>0</v>
      </c>
      <c r="T475" s="69">
        <f t="shared" si="459"/>
        <v>21101.899999999998</v>
      </c>
      <c r="U475" s="10">
        <f t="shared" si="467"/>
        <v>21102.7</v>
      </c>
      <c r="V475" s="10">
        <f>V476+V477+V478</f>
        <v>0</v>
      </c>
      <c r="W475" s="69">
        <f t="shared" si="460"/>
        <v>21102.7</v>
      </c>
      <c r="X475" s="10">
        <f t="shared" si="468"/>
        <v>21102.7</v>
      </c>
      <c r="Y475" s="10">
        <f>Y476+Y477+Y478</f>
        <v>0</v>
      </c>
      <c r="Z475" s="69">
        <f t="shared" si="461"/>
        <v>21102.7</v>
      </c>
      <c r="AA475" s="10">
        <f>AA476+AA477+AA478</f>
        <v>0</v>
      </c>
      <c r="AB475" s="20"/>
      <c r="AC475" s="20"/>
    </row>
    <row r="476" spans="1:29" x14ac:dyDescent="0.3">
      <c r="A476" s="59" t="s">
        <v>342</v>
      </c>
      <c r="B476" s="60" t="s">
        <v>49</v>
      </c>
      <c r="C476" s="59" t="s">
        <v>63</v>
      </c>
      <c r="D476" s="59" t="s">
        <v>294</v>
      </c>
      <c r="E476" s="61" t="s">
        <v>344</v>
      </c>
      <c r="F476" s="10">
        <v>15359.8</v>
      </c>
      <c r="G476" s="10">
        <v>20575</v>
      </c>
      <c r="H476" s="10">
        <v>19554.5</v>
      </c>
      <c r="I476" s="10"/>
      <c r="J476" s="10"/>
      <c r="K476" s="10"/>
      <c r="L476" s="10">
        <f t="shared" si="497"/>
        <v>15359.8</v>
      </c>
      <c r="M476" s="10">
        <f t="shared" si="498"/>
        <v>20575</v>
      </c>
      <c r="N476" s="10">
        <f t="shared" si="499"/>
        <v>19554.5</v>
      </c>
      <c r="O476" s="10"/>
      <c r="P476" s="10"/>
      <c r="Q476" s="10"/>
      <c r="R476" s="10">
        <f t="shared" si="466"/>
        <v>15359.8</v>
      </c>
      <c r="S476" s="10"/>
      <c r="T476" s="69">
        <f t="shared" si="459"/>
        <v>15359.8</v>
      </c>
      <c r="U476" s="10">
        <f t="shared" si="467"/>
        <v>20575</v>
      </c>
      <c r="V476" s="10"/>
      <c r="W476" s="69">
        <f t="shared" si="460"/>
        <v>20575</v>
      </c>
      <c r="X476" s="10">
        <f t="shared" si="468"/>
        <v>19554.5</v>
      </c>
      <c r="Y476" s="10"/>
      <c r="Z476" s="69">
        <f t="shared" si="461"/>
        <v>19554.5</v>
      </c>
      <c r="AA476" s="10"/>
      <c r="AB476" s="20"/>
      <c r="AC476" s="20"/>
    </row>
    <row r="477" spans="1:29" x14ac:dyDescent="0.3">
      <c r="A477" s="59" t="s">
        <v>342</v>
      </c>
      <c r="B477" s="60" t="s">
        <v>49</v>
      </c>
      <c r="C477" s="59" t="s">
        <v>63</v>
      </c>
      <c r="D477" s="59" t="s">
        <v>97</v>
      </c>
      <c r="E477" s="61" t="s">
        <v>204</v>
      </c>
      <c r="F477" s="10">
        <v>3438.1</v>
      </c>
      <c r="G477" s="10">
        <v>0</v>
      </c>
      <c r="H477" s="10">
        <v>0</v>
      </c>
      <c r="I477" s="10"/>
      <c r="J477" s="10"/>
      <c r="K477" s="10"/>
      <c r="L477" s="10">
        <f t="shared" si="497"/>
        <v>3438.1</v>
      </c>
      <c r="M477" s="10">
        <f t="shared" si="498"/>
        <v>0</v>
      </c>
      <c r="N477" s="10">
        <f t="shared" si="499"/>
        <v>0</v>
      </c>
      <c r="O477" s="10"/>
      <c r="P477" s="10"/>
      <c r="Q477" s="10"/>
      <c r="R477" s="10">
        <f t="shared" si="466"/>
        <v>3438.1</v>
      </c>
      <c r="S477" s="10"/>
      <c r="T477" s="69">
        <f t="shared" si="459"/>
        <v>3438.1</v>
      </c>
      <c r="U477" s="10">
        <f t="shared" si="467"/>
        <v>0</v>
      </c>
      <c r="V477" s="10"/>
      <c r="W477" s="69">
        <f t="shared" si="460"/>
        <v>0</v>
      </c>
      <c r="X477" s="10">
        <f t="shared" si="468"/>
        <v>0</v>
      </c>
      <c r="Y477" s="10"/>
      <c r="Z477" s="69">
        <f t="shared" si="461"/>
        <v>0</v>
      </c>
      <c r="AA477" s="10"/>
      <c r="AB477" s="20"/>
      <c r="AC477" s="20"/>
    </row>
    <row r="478" spans="1:29" x14ac:dyDescent="0.3">
      <c r="A478" s="59" t="s">
        <v>342</v>
      </c>
      <c r="B478" s="60" t="s">
        <v>49</v>
      </c>
      <c r="C478" s="59" t="s">
        <v>61</v>
      </c>
      <c r="D478" s="59" t="s">
        <v>28</v>
      </c>
      <c r="E478" s="61" t="s">
        <v>62</v>
      </c>
      <c r="F478" s="10">
        <v>2304</v>
      </c>
      <c r="G478" s="10">
        <v>527.70000000000005</v>
      </c>
      <c r="H478" s="10">
        <v>1548.2</v>
      </c>
      <c r="I478" s="10"/>
      <c r="J478" s="10"/>
      <c r="K478" s="10"/>
      <c r="L478" s="10">
        <f t="shared" si="497"/>
        <v>2304</v>
      </c>
      <c r="M478" s="10">
        <f t="shared" si="498"/>
        <v>527.70000000000005</v>
      </c>
      <c r="N478" s="10">
        <f t="shared" si="499"/>
        <v>1548.2</v>
      </c>
      <c r="O478" s="10"/>
      <c r="P478" s="10"/>
      <c r="Q478" s="10"/>
      <c r="R478" s="10">
        <f t="shared" si="466"/>
        <v>2304</v>
      </c>
      <c r="S478" s="10"/>
      <c r="T478" s="69">
        <f t="shared" si="459"/>
        <v>2304</v>
      </c>
      <c r="U478" s="10">
        <f t="shared" si="467"/>
        <v>527.70000000000005</v>
      </c>
      <c r="V478" s="10"/>
      <c r="W478" s="69">
        <f t="shared" si="460"/>
        <v>527.70000000000005</v>
      </c>
      <c r="X478" s="10">
        <f t="shared" si="468"/>
        <v>1548.2</v>
      </c>
      <c r="Y478" s="10"/>
      <c r="Z478" s="69">
        <f t="shared" si="461"/>
        <v>1548.2</v>
      </c>
      <c r="AA478" s="10"/>
      <c r="AB478" s="20"/>
      <c r="AC478" s="20"/>
    </row>
    <row r="479" spans="1:29" ht="46.8" x14ac:dyDescent="0.3">
      <c r="A479" s="59" t="s">
        <v>345</v>
      </c>
      <c r="B479" s="60"/>
      <c r="C479" s="59"/>
      <c r="D479" s="59"/>
      <c r="E479" s="61" t="s">
        <v>346</v>
      </c>
      <c r="F479" s="10">
        <f t="shared" ref="F479:K479" si="505">F480+F483+F486+F489+F492+F503+F508</f>
        <v>373717.8</v>
      </c>
      <c r="G479" s="10">
        <f t="shared" si="505"/>
        <v>374448.4</v>
      </c>
      <c r="H479" s="10">
        <f t="shared" si="505"/>
        <v>374448.4</v>
      </c>
      <c r="I479" s="10">
        <f t="shared" si="505"/>
        <v>0</v>
      </c>
      <c r="J479" s="10">
        <f t="shared" si="505"/>
        <v>0</v>
      </c>
      <c r="K479" s="10">
        <f t="shared" si="505"/>
        <v>0</v>
      </c>
      <c r="L479" s="10">
        <f t="shared" si="497"/>
        <v>373717.8</v>
      </c>
      <c r="M479" s="10">
        <f t="shared" si="498"/>
        <v>374448.4</v>
      </c>
      <c r="N479" s="10">
        <f t="shared" si="499"/>
        <v>374448.4</v>
      </c>
      <c r="O479" s="10">
        <f>O480+O483+O486+O489+O492+O503+O508</f>
        <v>971.19999999999993</v>
      </c>
      <c r="P479" s="10">
        <f>P480+P483+P486+P489+P492+P503+P508</f>
        <v>0</v>
      </c>
      <c r="Q479" s="10">
        <f>Q480+Q483+Q486+Q489+Q492+Q503+Q508</f>
        <v>0</v>
      </c>
      <c r="R479" s="10">
        <f t="shared" si="466"/>
        <v>374689</v>
      </c>
      <c r="S479" s="10">
        <f>S480+S483+S486+S489+S492+S503+S508</f>
        <v>0</v>
      </c>
      <c r="T479" s="69">
        <f t="shared" si="459"/>
        <v>374689</v>
      </c>
      <c r="U479" s="10">
        <f t="shared" si="467"/>
        <v>374448.4</v>
      </c>
      <c r="V479" s="10">
        <f>V480+V483+V486+V489+V492+V503+V508</f>
        <v>0</v>
      </c>
      <c r="W479" s="69">
        <f t="shared" si="460"/>
        <v>374448.4</v>
      </c>
      <c r="X479" s="10">
        <f t="shared" si="468"/>
        <v>374448.4</v>
      </c>
      <c r="Y479" s="10">
        <f>Y480+Y483+Y486+Y489+Y492+Y503+Y508</f>
        <v>0</v>
      </c>
      <c r="Z479" s="69">
        <f t="shared" si="461"/>
        <v>374448.4</v>
      </c>
      <c r="AA479" s="10">
        <f>AA480+AA483+AA486+AA489+AA492+AA503+AA508</f>
        <v>0</v>
      </c>
      <c r="AB479" s="20"/>
      <c r="AC479" s="20"/>
    </row>
    <row r="480" spans="1:29" ht="46.8" x14ac:dyDescent="0.3">
      <c r="A480" s="59" t="s">
        <v>347</v>
      </c>
      <c r="B480" s="60"/>
      <c r="C480" s="59"/>
      <c r="D480" s="59"/>
      <c r="E480" s="61" t="s">
        <v>138</v>
      </c>
      <c r="F480" s="10">
        <f t="shared" ref="F480:F490" si="506">F481</f>
        <v>57155</v>
      </c>
      <c r="G480" s="10">
        <f t="shared" ref="G480:G490" si="507">G481</f>
        <v>58154</v>
      </c>
      <c r="H480" s="10">
        <f t="shared" ref="H480:H490" si="508">H481</f>
        <v>58154</v>
      </c>
      <c r="I480" s="10">
        <f t="shared" ref="I480:I490" si="509">I481</f>
        <v>0</v>
      </c>
      <c r="J480" s="10">
        <f t="shared" ref="J480:J490" si="510">J481</f>
        <v>0</v>
      </c>
      <c r="K480" s="10">
        <f t="shared" ref="K480:K490" si="511">K481</f>
        <v>0</v>
      </c>
      <c r="L480" s="10">
        <f t="shared" si="497"/>
        <v>57155</v>
      </c>
      <c r="M480" s="10">
        <f t="shared" si="498"/>
        <v>58154</v>
      </c>
      <c r="N480" s="10">
        <f t="shared" si="499"/>
        <v>58154</v>
      </c>
      <c r="O480" s="10">
        <f t="shared" ref="O480:O490" si="512">O481</f>
        <v>0</v>
      </c>
      <c r="P480" s="10">
        <f t="shared" ref="P480:P490" si="513">P481</f>
        <v>0</v>
      </c>
      <c r="Q480" s="10">
        <f t="shared" ref="Q480:Q490" si="514">Q481</f>
        <v>0</v>
      </c>
      <c r="R480" s="10">
        <f t="shared" si="466"/>
        <v>57155</v>
      </c>
      <c r="S480" s="10">
        <f t="shared" ref="S480:S490" si="515">S481</f>
        <v>0</v>
      </c>
      <c r="T480" s="69">
        <f t="shared" si="459"/>
        <v>57155</v>
      </c>
      <c r="U480" s="10">
        <f t="shared" si="467"/>
        <v>58154</v>
      </c>
      <c r="V480" s="10">
        <f t="shared" ref="V480:AA490" si="516">V481</f>
        <v>0</v>
      </c>
      <c r="W480" s="69">
        <f t="shared" si="460"/>
        <v>58154</v>
      </c>
      <c r="X480" s="10">
        <f t="shared" si="468"/>
        <v>58154</v>
      </c>
      <c r="Y480" s="10">
        <f t="shared" si="516"/>
        <v>0</v>
      </c>
      <c r="Z480" s="69">
        <f t="shared" si="461"/>
        <v>58154</v>
      </c>
      <c r="AA480" s="10">
        <f t="shared" si="516"/>
        <v>0</v>
      </c>
      <c r="AB480" s="20"/>
      <c r="AC480" s="20"/>
    </row>
    <row r="481" spans="1:29" ht="46.8" x14ac:dyDescent="0.3">
      <c r="A481" s="59" t="s">
        <v>347</v>
      </c>
      <c r="B481" s="60" t="s">
        <v>49</v>
      </c>
      <c r="C481" s="59"/>
      <c r="D481" s="59"/>
      <c r="E481" s="61" t="s">
        <v>50</v>
      </c>
      <c r="F481" s="10">
        <f t="shared" si="506"/>
        <v>57155</v>
      </c>
      <c r="G481" s="10">
        <f t="shared" si="507"/>
        <v>58154</v>
      </c>
      <c r="H481" s="10">
        <f t="shared" si="508"/>
        <v>58154</v>
      </c>
      <c r="I481" s="10">
        <f t="shared" si="509"/>
        <v>0</v>
      </c>
      <c r="J481" s="10">
        <f t="shared" si="510"/>
        <v>0</v>
      </c>
      <c r="K481" s="10">
        <f t="shared" si="511"/>
        <v>0</v>
      </c>
      <c r="L481" s="10">
        <f t="shared" si="497"/>
        <v>57155</v>
      </c>
      <c r="M481" s="10">
        <f t="shared" si="498"/>
        <v>58154</v>
      </c>
      <c r="N481" s="10">
        <f t="shared" si="499"/>
        <v>58154</v>
      </c>
      <c r="O481" s="10">
        <f t="shared" si="512"/>
        <v>0</v>
      </c>
      <c r="P481" s="10">
        <f t="shared" si="513"/>
        <v>0</v>
      </c>
      <c r="Q481" s="10">
        <f t="shared" si="514"/>
        <v>0</v>
      </c>
      <c r="R481" s="10">
        <f t="shared" si="466"/>
        <v>57155</v>
      </c>
      <c r="S481" s="10">
        <f t="shared" si="515"/>
        <v>0</v>
      </c>
      <c r="T481" s="69">
        <f t="shared" si="459"/>
        <v>57155</v>
      </c>
      <c r="U481" s="10">
        <f t="shared" si="467"/>
        <v>58154</v>
      </c>
      <c r="V481" s="10">
        <f t="shared" si="516"/>
        <v>0</v>
      </c>
      <c r="W481" s="69">
        <f t="shared" si="460"/>
        <v>58154</v>
      </c>
      <c r="X481" s="10">
        <f t="shared" si="468"/>
        <v>58154</v>
      </c>
      <c r="Y481" s="10">
        <f t="shared" si="516"/>
        <v>0</v>
      </c>
      <c r="Z481" s="69">
        <f t="shared" si="461"/>
        <v>58154</v>
      </c>
      <c r="AA481" s="10">
        <f t="shared" si="516"/>
        <v>0</v>
      </c>
      <c r="AB481" s="20"/>
      <c r="AC481" s="20"/>
    </row>
    <row r="482" spans="1:29" x14ac:dyDescent="0.3">
      <c r="A482" s="59" t="s">
        <v>347</v>
      </c>
      <c r="B482" s="60" t="s">
        <v>49</v>
      </c>
      <c r="C482" s="59" t="s">
        <v>63</v>
      </c>
      <c r="D482" s="59" t="s">
        <v>65</v>
      </c>
      <c r="E482" s="61" t="s">
        <v>66</v>
      </c>
      <c r="F482" s="10">
        <v>57155</v>
      </c>
      <c r="G482" s="10">
        <v>58154</v>
      </c>
      <c r="H482" s="10">
        <v>58154</v>
      </c>
      <c r="I482" s="10"/>
      <c r="J482" s="10"/>
      <c r="K482" s="10"/>
      <c r="L482" s="10">
        <f t="shared" si="497"/>
        <v>57155</v>
      </c>
      <c r="M482" s="10">
        <f t="shared" si="498"/>
        <v>58154</v>
      </c>
      <c r="N482" s="10">
        <f t="shared" si="499"/>
        <v>58154</v>
      </c>
      <c r="O482" s="10"/>
      <c r="P482" s="10"/>
      <c r="Q482" s="10"/>
      <c r="R482" s="10">
        <f t="shared" si="466"/>
        <v>57155</v>
      </c>
      <c r="S482" s="10"/>
      <c r="T482" s="69">
        <f t="shared" si="459"/>
        <v>57155</v>
      </c>
      <c r="U482" s="10">
        <f t="shared" si="467"/>
        <v>58154</v>
      </c>
      <c r="V482" s="10"/>
      <c r="W482" s="69">
        <f t="shared" si="460"/>
        <v>58154</v>
      </c>
      <c r="X482" s="10">
        <f t="shared" si="468"/>
        <v>58154</v>
      </c>
      <c r="Y482" s="10"/>
      <c r="Z482" s="69">
        <f t="shared" si="461"/>
        <v>58154</v>
      </c>
      <c r="AA482" s="10"/>
      <c r="AB482" s="20"/>
      <c r="AC482" s="20"/>
    </row>
    <row r="483" spans="1:29" x14ac:dyDescent="0.3">
      <c r="A483" s="59" t="s">
        <v>348</v>
      </c>
      <c r="B483" s="60"/>
      <c r="C483" s="59"/>
      <c r="D483" s="59"/>
      <c r="E483" s="61" t="s">
        <v>193</v>
      </c>
      <c r="F483" s="10">
        <f t="shared" si="506"/>
        <v>292.39999999999998</v>
      </c>
      <c r="G483" s="10">
        <f t="shared" si="507"/>
        <v>0</v>
      </c>
      <c r="H483" s="10">
        <f t="shared" si="508"/>
        <v>0</v>
      </c>
      <c r="I483" s="10">
        <f t="shared" si="509"/>
        <v>0</v>
      </c>
      <c r="J483" s="10">
        <f t="shared" si="510"/>
        <v>0</v>
      </c>
      <c r="K483" s="10">
        <f t="shared" si="511"/>
        <v>0</v>
      </c>
      <c r="L483" s="10">
        <f t="shared" si="497"/>
        <v>292.39999999999998</v>
      </c>
      <c r="M483" s="10">
        <f t="shared" si="498"/>
        <v>0</v>
      </c>
      <c r="N483" s="10">
        <f t="shared" si="499"/>
        <v>0</v>
      </c>
      <c r="O483" s="10">
        <f t="shared" si="512"/>
        <v>971.19999999999993</v>
      </c>
      <c r="P483" s="10">
        <f t="shared" si="513"/>
        <v>0</v>
      </c>
      <c r="Q483" s="10">
        <f t="shared" si="514"/>
        <v>0</v>
      </c>
      <c r="R483" s="10">
        <f t="shared" si="466"/>
        <v>1263.5999999999999</v>
      </c>
      <c r="S483" s="10">
        <f t="shared" si="515"/>
        <v>0</v>
      </c>
      <c r="T483" s="69">
        <f t="shared" ref="T483:T546" si="517">R483+S483</f>
        <v>1263.5999999999999</v>
      </c>
      <c r="U483" s="10">
        <f t="shared" si="467"/>
        <v>0</v>
      </c>
      <c r="V483" s="10">
        <f t="shared" si="516"/>
        <v>0</v>
      </c>
      <c r="W483" s="69">
        <f t="shared" ref="W483:W546" si="518">U483+V483</f>
        <v>0</v>
      </c>
      <c r="X483" s="10">
        <f t="shared" si="468"/>
        <v>0</v>
      </c>
      <c r="Y483" s="10">
        <f t="shared" si="516"/>
        <v>0</v>
      </c>
      <c r="Z483" s="69">
        <f t="shared" ref="Z483:Z546" si="519">X483+Y483</f>
        <v>0</v>
      </c>
      <c r="AA483" s="10">
        <f t="shared" si="516"/>
        <v>0</v>
      </c>
      <c r="AB483" s="20"/>
      <c r="AC483" s="20"/>
    </row>
    <row r="484" spans="1:29" ht="46.8" x14ac:dyDescent="0.3">
      <c r="A484" s="59" t="s">
        <v>348</v>
      </c>
      <c r="B484" s="60" t="s">
        <v>49</v>
      </c>
      <c r="C484" s="59"/>
      <c r="D484" s="59"/>
      <c r="E484" s="61" t="s">
        <v>50</v>
      </c>
      <c r="F484" s="10">
        <f t="shared" si="506"/>
        <v>292.39999999999998</v>
      </c>
      <c r="G484" s="10">
        <f t="shared" si="507"/>
        <v>0</v>
      </c>
      <c r="H484" s="10">
        <f t="shared" si="508"/>
        <v>0</v>
      </c>
      <c r="I484" s="10">
        <f t="shared" si="509"/>
        <v>0</v>
      </c>
      <c r="J484" s="10">
        <f t="shared" si="510"/>
        <v>0</v>
      </c>
      <c r="K484" s="10">
        <f t="shared" si="511"/>
        <v>0</v>
      </c>
      <c r="L484" s="10">
        <f t="shared" si="497"/>
        <v>292.39999999999998</v>
      </c>
      <c r="M484" s="10">
        <f t="shared" si="498"/>
        <v>0</v>
      </c>
      <c r="N484" s="10">
        <f t="shared" si="499"/>
        <v>0</v>
      </c>
      <c r="O484" s="10">
        <f t="shared" si="512"/>
        <v>971.19999999999993</v>
      </c>
      <c r="P484" s="10">
        <f t="shared" si="513"/>
        <v>0</v>
      </c>
      <c r="Q484" s="10">
        <f t="shared" si="514"/>
        <v>0</v>
      </c>
      <c r="R484" s="10">
        <f t="shared" si="466"/>
        <v>1263.5999999999999</v>
      </c>
      <c r="S484" s="10">
        <f t="shared" si="515"/>
        <v>0</v>
      </c>
      <c r="T484" s="69">
        <f t="shared" si="517"/>
        <v>1263.5999999999999</v>
      </c>
      <c r="U484" s="10">
        <f t="shared" si="467"/>
        <v>0</v>
      </c>
      <c r="V484" s="10">
        <f t="shared" si="516"/>
        <v>0</v>
      </c>
      <c r="W484" s="69">
        <f t="shared" si="518"/>
        <v>0</v>
      </c>
      <c r="X484" s="10">
        <f t="shared" si="468"/>
        <v>0</v>
      </c>
      <c r="Y484" s="10">
        <f t="shared" si="516"/>
        <v>0</v>
      </c>
      <c r="Z484" s="69">
        <f t="shared" si="519"/>
        <v>0</v>
      </c>
      <c r="AA484" s="10">
        <f t="shared" si="516"/>
        <v>0</v>
      </c>
      <c r="AB484" s="20"/>
      <c r="AC484" s="20"/>
    </row>
    <row r="485" spans="1:29" x14ac:dyDescent="0.3">
      <c r="A485" s="59" t="s">
        <v>348</v>
      </c>
      <c r="B485" s="60" t="s">
        <v>49</v>
      </c>
      <c r="C485" s="59" t="s">
        <v>63</v>
      </c>
      <c r="D485" s="59" t="s">
        <v>65</v>
      </c>
      <c r="E485" s="61" t="s">
        <v>66</v>
      </c>
      <c r="F485" s="10">
        <v>292.39999999999998</v>
      </c>
      <c r="G485" s="10">
        <v>0</v>
      </c>
      <c r="H485" s="10">
        <v>0</v>
      </c>
      <c r="I485" s="10"/>
      <c r="J485" s="10"/>
      <c r="K485" s="10"/>
      <c r="L485" s="10">
        <f t="shared" si="497"/>
        <v>292.39999999999998</v>
      </c>
      <c r="M485" s="10">
        <f t="shared" si="498"/>
        <v>0</v>
      </c>
      <c r="N485" s="10">
        <f t="shared" si="499"/>
        <v>0</v>
      </c>
      <c r="O485" s="10">
        <f>21.9+894+55.3</f>
        <v>971.19999999999993</v>
      </c>
      <c r="P485" s="10"/>
      <c r="Q485" s="10"/>
      <c r="R485" s="10">
        <f t="shared" si="466"/>
        <v>1263.5999999999999</v>
      </c>
      <c r="S485" s="10"/>
      <c r="T485" s="69">
        <f t="shared" si="517"/>
        <v>1263.5999999999999</v>
      </c>
      <c r="U485" s="10">
        <f t="shared" si="467"/>
        <v>0</v>
      </c>
      <c r="V485" s="10"/>
      <c r="W485" s="69">
        <f t="shared" si="518"/>
        <v>0</v>
      </c>
      <c r="X485" s="10">
        <f t="shared" si="468"/>
        <v>0</v>
      </c>
      <c r="Y485" s="10"/>
      <c r="Z485" s="69">
        <f t="shared" si="519"/>
        <v>0</v>
      </c>
      <c r="AA485" s="10"/>
      <c r="AB485" s="20"/>
      <c r="AC485" s="20"/>
    </row>
    <row r="486" spans="1:29" ht="46.8" x14ac:dyDescent="0.3">
      <c r="A486" s="59" t="s">
        <v>349</v>
      </c>
      <c r="B486" s="60"/>
      <c r="C486" s="59"/>
      <c r="D486" s="59"/>
      <c r="E486" s="61" t="s">
        <v>350</v>
      </c>
      <c r="F486" s="10">
        <f t="shared" si="506"/>
        <v>3500</v>
      </c>
      <c r="G486" s="10">
        <f t="shared" si="507"/>
        <v>3500</v>
      </c>
      <c r="H486" s="10">
        <f t="shared" si="508"/>
        <v>3500</v>
      </c>
      <c r="I486" s="10">
        <f t="shared" si="509"/>
        <v>0</v>
      </c>
      <c r="J486" s="10">
        <f t="shared" si="510"/>
        <v>0</v>
      </c>
      <c r="K486" s="10">
        <f t="shared" si="511"/>
        <v>0</v>
      </c>
      <c r="L486" s="10">
        <f t="shared" si="497"/>
        <v>3500</v>
      </c>
      <c r="M486" s="10">
        <f t="shared" si="498"/>
        <v>3500</v>
      </c>
      <c r="N486" s="10">
        <f t="shared" si="499"/>
        <v>3500</v>
      </c>
      <c r="O486" s="10">
        <f t="shared" si="512"/>
        <v>0</v>
      </c>
      <c r="P486" s="10">
        <f t="shared" si="513"/>
        <v>0</v>
      </c>
      <c r="Q486" s="10">
        <f t="shared" si="514"/>
        <v>0</v>
      </c>
      <c r="R486" s="10">
        <f t="shared" si="466"/>
        <v>3500</v>
      </c>
      <c r="S486" s="10">
        <f t="shared" si="515"/>
        <v>0</v>
      </c>
      <c r="T486" s="69">
        <f t="shared" si="517"/>
        <v>3500</v>
      </c>
      <c r="U486" s="10">
        <f t="shared" si="467"/>
        <v>3500</v>
      </c>
      <c r="V486" s="10">
        <f t="shared" si="516"/>
        <v>0</v>
      </c>
      <c r="W486" s="69">
        <f t="shared" si="518"/>
        <v>3500</v>
      </c>
      <c r="X486" s="10">
        <f t="shared" si="468"/>
        <v>3500</v>
      </c>
      <c r="Y486" s="10">
        <f t="shared" si="516"/>
        <v>0</v>
      </c>
      <c r="Z486" s="69">
        <f t="shared" si="519"/>
        <v>3500</v>
      </c>
      <c r="AA486" s="10">
        <f t="shared" si="516"/>
        <v>0</v>
      </c>
      <c r="AB486" s="20"/>
      <c r="AC486" s="20"/>
    </row>
    <row r="487" spans="1:29" ht="31.2" x14ac:dyDescent="0.3">
      <c r="A487" s="59" t="s">
        <v>349</v>
      </c>
      <c r="B487" s="60" t="s">
        <v>57</v>
      </c>
      <c r="C487" s="59"/>
      <c r="D487" s="59"/>
      <c r="E487" s="61" t="s">
        <v>58</v>
      </c>
      <c r="F487" s="10">
        <f t="shared" si="506"/>
        <v>3500</v>
      </c>
      <c r="G487" s="10">
        <f t="shared" si="507"/>
        <v>3500</v>
      </c>
      <c r="H487" s="10">
        <f t="shared" si="508"/>
        <v>3500</v>
      </c>
      <c r="I487" s="10">
        <f t="shared" si="509"/>
        <v>0</v>
      </c>
      <c r="J487" s="10">
        <f t="shared" si="510"/>
        <v>0</v>
      </c>
      <c r="K487" s="10">
        <f t="shared" si="511"/>
        <v>0</v>
      </c>
      <c r="L487" s="10">
        <f t="shared" si="497"/>
        <v>3500</v>
      </c>
      <c r="M487" s="10">
        <f t="shared" si="498"/>
        <v>3500</v>
      </c>
      <c r="N487" s="10">
        <f t="shared" si="499"/>
        <v>3500</v>
      </c>
      <c r="O487" s="10">
        <f t="shared" si="512"/>
        <v>0</v>
      </c>
      <c r="P487" s="10">
        <f t="shared" si="513"/>
        <v>0</v>
      </c>
      <c r="Q487" s="10">
        <f t="shared" si="514"/>
        <v>0</v>
      </c>
      <c r="R487" s="10">
        <f t="shared" si="466"/>
        <v>3500</v>
      </c>
      <c r="S487" s="10">
        <f t="shared" si="515"/>
        <v>0</v>
      </c>
      <c r="T487" s="69">
        <f t="shared" si="517"/>
        <v>3500</v>
      </c>
      <c r="U487" s="10">
        <f t="shared" si="467"/>
        <v>3500</v>
      </c>
      <c r="V487" s="10">
        <f t="shared" si="516"/>
        <v>0</v>
      </c>
      <c r="W487" s="69">
        <f t="shared" si="518"/>
        <v>3500</v>
      </c>
      <c r="X487" s="10">
        <f t="shared" si="468"/>
        <v>3500</v>
      </c>
      <c r="Y487" s="10">
        <f t="shared" si="516"/>
        <v>0</v>
      </c>
      <c r="Z487" s="69">
        <f t="shared" si="519"/>
        <v>3500</v>
      </c>
      <c r="AA487" s="10">
        <f t="shared" si="516"/>
        <v>0</v>
      </c>
      <c r="AB487" s="20"/>
      <c r="AC487" s="20"/>
    </row>
    <row r="488" spans="1:29" x14ac:dyDescent="0.3">
      <c r="A488" s="59" t="s">
        <v>349</v>
      </c>
      <c r="B488" s="60">
        <v>200</v>
      </c>
      <c r="C488" s="59" t="s">
        <v>63</v>
      </c>
      <c r="D488" s="59" t="s">
        <v>63</v>
      </c>
      <c r="E488" s="61" t="s">
        <v>64</v>
      </c>
      <c r="F488" s="10">
        <v>3500</v>
      </c>
      <c r="G488" s="10">
        <v>3500</v>
      </c>
      <c r="H488" s="10">
        <v>3500</v>
      </c>
      <c r="I488" s="10"/>
      <c r="J488" s="10"/>
      <c r="K488" s="10"/>
      <c r="L488" s="10">
        <f t="shared" si="497"/>
        <v>3500</v>
      </c>
      <c r="M488" s="10">
        <f t="shared" si="498"/>
        <v>3500</v>
      </c>
      <c r="N488" s="10">
        <f t="shared" si="499"/>
        <v>3500</v>
      </c>
      <c r="O488" s="10"/>
      <c r="P488" s="10"/>
      <c r="Q488" s="10"/>
      <c r="R488" s="10">
        <f t="shared" si="466"/>
        <v>3500</v>
      </c>
      <c r="S488" s="10"/>
      <c r="T488" s="69">
        <f t="shared" si="517"/>
        <v>3500</v>
      </c>
      <c r="U488" s="10">
        <f t="shared" si="467"/>
        <v>3500</v>
      </c>
      <c r="V488" s="10"/>
      <c r="W488" s="69">
        <f t="shared" si="518"/>
        <v>3500</v>
      </c>
      <c r="X488" s="10">
        <f t="shared" si="468"/>
        <v>3500</v>
      </c>
      <c r="Y488" s="10"/>
      <c r="Z488" s="69">
        <f t="shared" si="519"/>
        <v>3500</v>
      </c>
      <c r="AA488" s="10"/>
      <c r="AB488" s="20"/>
      <c r="AC488" s="20"/>
    </row>
    <row r="489" spans="1:29" ht="31.2" x14ac:dyDescent="0.3">
      <c r="A489" s="59" t="s">
        <v>351</v>
      </c>
      <c r="B489" s="60"/>
      <c r="C489" s="59"/>
      <c r="D489" s="59"/>
      <c r="E489" s="61" t="s">
        <v>352</v>
      </c>
      <c r="F489" s="10">
        <f t="shared" si="506"/>
        <v>89.9</v>
      </c>
      <c r="G489" s="10">
        <f t="shared" si="507"/>
        <v>89.9</v>
      </c>
      <c r="H489" s="10">
        <f t="shared" si="508"/>
        <v>89.9</v>
      </c>
      <c r="I489" s="10">
        <f t="shared" si="509"/>
        <v>0</v>
      </c>
      <c r="J489" s="10">
        <f t="shared" si="510"/>
        <v>0</v>
      </c>
      <c r="K489" s="10">
        <f t="shared" si="511"/>
        <v>0</v>
      </c>
      <c r="L489" s="10">
        <f t="shared" si="497"/>
        <v>89.9</v>
      </c>
      <c r="M489" s="10">
        <f t="shared" si="498"/>
        <v>89.9</v>
      </c>
      <c r="N489" s="10">
        <f t="shared" si="499"/>
        <v>89.9</v>
      </c>
      <c r="O489" s="10">
        <f t="shared" si="512"/>
        <v>0</v>
      </c>
      <c r="P489" s="10">
        <f t="shared" si="513"/>
        <v>0</v>
      </c>
      <c r="Q489" s="10">
        <f t="shared" si="514"/>
        <v>0</v>
      </c>
      <c r="R489" s="10">
        <f t="shared" si="466"/>
        <v>89.9</v>
      </c>
      <c r="S489" s="10">
        <f t="shared" si="515"/>
        <v>0</v>
      </c>
      <c r="T489" s="69">
        <f t="shared" si="517"/>
        <v>89.9</v>
      </c>
      <c r="U489" s="10">
        <f t="shared" si="467"/>
        <v>89.9</v>
      </c>
      <c r="V489" s="10">
        <f t="shared" si="516"/>
        <v>0</v>
      </c>
      <c r="W489" s="69">
        <f t="shared" si="518"/>
        <v>89.9</v>
      </c>
      <c r="X489" s="10">
        <f t="shared" si="468"/>
        <v>89.9</v>
      </c>
      <c r="Y489" s="10">
        <f t="shared" si="516"/>
        <v>0</v>
      </c>
      <c r="Z489" s="69">
        <f t="shared" si="519"/>
        <v>89.9</v>
      </c>
      <c r="AA489" s="10">
        <f t="shared" si="516"/>
        <v>0</v>
      </c>
      <c r="AB489" s="20"/>
      <c r="AC489" s="20"/>
    </row>
    <row r="490" spans="1:29" ht="31.2" x14ac:dyDescent="0.3">
      <c r="A490" s="59" t="s">
        <v>351</v>
      </c>
      <c r="B490" s="60" t="s">
        <v>57</v>
      </c>
      <c r="C490" s="59"/>
      <c r="D490" s="59"/>
      <c r="E490" s="61" t="s">
        <v>58</v>
      </c>
      <c r="F490" s="10">
        <f t="shared" si="506"/>
        <v>89.9</v>
      </c>
      <c r="G490" s="10">
        <f t="shared" si="507"/>
        <v>89.9</v>
      </c>
      <c r="H490" s="10">
        <f t="shared" si="508"/>
        <v>89.9</v>
      </c>
      <c r="I490" s="10">
        <f t="shared" si="509"/>
        <v>0</v>
      </c>
      <c r="J490" s="10">
        <f t="shared" si="510"/>
        <v>0</v>
      </c>
      <c r="K490" s="10">
        <f t="shared" si="511"/>
        <v>0</v>
      </c>
      <c r="L490" s="10">
        <f t="shared" si="497"/>
        <v>89.9</v>
      </c>
      <c r="M490" s="10">
        <f t="shared" si="498"/>
        <v>89.9</v>
      </c>
      <c r="N490" s="10">
        <f t="shared" si="499"/>
        <v>89.9</v>
      </c>
      <c r="O490" s="10">
        <f t="shared" si="512"/>
        <v>0</v>
      </c>
      <c r="P490" s="10">
        <f t="shared" si="513"/>
        <v>0</v>
      </c>
      <c r="Q490" s="10">
        <f t="shared" si="514"/>
        <v>0</v>
      </c>
      <c r="R490" s="10">
        <f t="shared" si="466"/>
        <v>89.9</v>
      </c>
      <c r="S490" s="10">
        <f t="shared" si="515"/>
        <v>0</v>
      </c>
      <c r="T490" s="69">
        <f t="shared" si="517"/>
        <v>89.9</v>
      </c>
      <c r="U490" s="10">
        <f t="shared" si="467"/>
        <v>89.9</v>
      </c>
      <c r="V490" s="10">
        <f t="shared" si="516"/>
        <v>0</v>
      </c>
      <c r="W490" s="69">
        <f t="shared" si="518"/>
        <v>89.9</v>
      </c>
      <c r="X490" s="10">
        <f t="shared" si="468"/>
        <v>89.9</v>
      </c>
      <c r="Y490" s="10">
        <f t="shared" si="516"/>
        <v>0</v>
      </c>
      <c r="Z490" s="69">
        <f t="shared" si="519"/>
        <v>89.9</v>
      </c>
      <c r="AA490" s="10">
        <f t="shared" si="516"/>
        <v>0</v>
      </c>
      <c r="AB490" s="20"/>
      <c r="AC490" s="20"/>
    </row>
    <row r="491" spans="1:29" x14ac:dyDescent="0.3">
      <c r="A491" s="59" t="s">
        <v>351</v>
      </c>
      <c r="B491" s="60">
        <v>200</v>
      </c>
      <c r="C491" s="59" t="s">
        <v>63</v>
      </c>
      <c r="D491" s="59" t="s">
        <v>65</v>
      </c>
      <c r="E491" s="61" t="s">
        <v>66</v>
      </c>
      <c r="F491" s="10">
        <v>89.9</v>
      </c>
      <c r="G491" s="10">
        <v>89.9</v>
      </c>
      <c r="H491" s="10">
        <v>89.9</v>
      </c>
      <c r="I491" s="10"/>
      <c r="J491" s="10"/>
      <c r="K491" s="10"/>
      <c r="L491" s="10">
        <f t="shared" si="497"/>
        <v>89.9</v>
      </c>
      <c r="M491" s="10">
        <f t="shared" si="498"/>
        <v>89.9</v>
      </c>
      <c r="N491" s="10">
        <f t="shared" si="499"/>
        <v>89.9</v>
      </c>
      <c r="O491" s="10"/>
      <c r="P491" s="10"/>
      <c r="Q491" s="10"/>
      <c r="R491" s="10">
        <f t="shared" ref="R491:R554" si="520">L491+O491</f>
        <v>89.9</v>
      </c>
      <c r="S491" s="10"/>
      <c r="T491" s="69">
        <f t="shared" si="517"/>
        <v>89.9</v>
      </c>
      <c r="U491" s="10">
        <f t="shared" ref="U491:U554" si="521">M491+P491</f>
        <v>89.9</v>
      </c>
      <c r="V491" s="10"/>
      <c r="W491" s="69">
        <f t="shared" si="518"/>
        <v>89.9</v>
      </c>
      <c r="X491" s="10">
        <f t="shared" ref="X491:X554" si="522">N491+Q491</f>
        <v>89.9</v>
      </c>
      <c r="Y491" s="10"/>
      <c r="Z491" s="69">
        <f t="shared" si="519"/>
        <v>89.9</v>
      </c>
      <c r="AA491" s="10"/>
      <c r="AB491" s="20"/>
      <c r="AC491" s="20"/>
    </row>
    <row r="492" spans="1:29" x14ac:dyDescent="0.3">
      <c r="A492" s="59" t="s">
        <v>353</v>
      </c>
      <c r="B492" s="60"/>
      <c r="C492" s="59"/>
      <c r="D492" s="59"/>
      <c r="E492" s="61" t="s">
        <v>354</v>
      </c>
      <c r="F492" s="10">
        <f t="shared" ref="F492:K492" si="523">F493+F495+F497+F499+F501</f>
        <v>298916.3</v>
      </c>
      <c r="G492" s="10">
        <f t="shared" si="523"/>
        <v>298916.3</v>
      </c>
      <c r="H492" s="10">
        <f t="shared" si="523"/>
        <v>298916.3</v>
      </c>
      <c r="I492" s="10">
        <f t="shared" si="523"/>
        <v>0</v>
      </c>
      <c r="J492" s="10">
        <f t="shared" si="523"/>
        <v>0</v>
      </c>
      <c r="K492" s="10">
        <f t="shared" si="523"/>
        <v>0</v>
      </c>
      <c r="L492" s="10">
        <f t="shared" si="497"/>
        <v>298916.3</v>
      </c>
      <c r="M492" s="10">
        <f t="shared" si="498"/>
        <v>298916.3</v>
      </c>
      <c r="N492" s="10">
        <f t="shared" si="499"/>
        <v>298916.3</v>
      </c>
      <c r="O492" s="10">
        <f>O493+O495+O497+O499+O501</f>
        <v>0</v>
      </c>
      <c r="P492" s="10">
        <f>P493+P495+P497+P499+P501</f>
        <v>0</v>
      </c>
      <c r="Q492" s="10">
        <f>Q493+Q495+Q497+Q499+Q501</f>
        <v>0</v>
      </c>
      <c r="R492" s="10">
        <f t="shared" si="520"/>
        <v>298916.3</v>
      </c>
      <c r="S492" s="10">
        <f>S493+S495+S497+S499+S501</f>
        <v>0</v>
      </c>
      <c r="T492" s="69">
        <f t="shared" si="517"/>
        <v>298916.3</v>
      </c>
      <c r="U492" s="10">
        <f t="shared" si="521"/>
        <v>298916.3</v>
      </c>
      <c r="V492" s="10">
        <f>V493+V495+V497+V499+V501</f>
        <v>0</v>
      </c>
      <c r="W492" s="69">
        <f t="shared" si="518"/>
        <v>298916.3</v>
      </c>
      <c r="X492" s="10">
        <f t="shared" si="522"/>
        <v>298916.3</v>
      </c>
      <c r="Y492" s="10">
        <f>Y493+Y495+Y497+Y499+Y501</f>
        <v>0</v>
      </c>
      <c r="Z492" s="69">
        <f t="shared" si="519"/>
        <v>298916.3</v>
      </c>
      <c r="AA492" s="10">
        <f>AA493+AA495+AA497+AA499+AA501</f>
        <v>0</v>
      </c>
      <c r="AB492" s="20"/>
      <c r="AC492" s="20"/>
    </row>
    <row r="493" spans="1:29" ht="93.6" x14ac:dyDescent="0.3">
      <c r="A493" s="59" t="s">
        <v>353</v>
      </c>
      <c r="B493" s="60" t="s">
        <v>139</v>
      </c>
      <c r="C493" s="59"/>
      <c r="D493" s="59"/>
      <c r="E493" s="61" t="s">
        <v>140</v>
      </c>
      <c r="F493" s="10">
        <f t="shared" ref="F493:K493" si="524">F494</f>
        <v>4972</v>
      </c>
      <c r="G493" s="10">
        <f t="shared" si="524"/>
        <v>5124.8999999999996</v>
      </c>
      <c r="H493" s="10">
        <f t="shared" si="524"/>
        <v>5124.8999999999996</v>
      </c>
      <c r="I493" s="10">
        <f t="shared" si="524"/>
        <v>0</v>
      </c>
      <c r="J493" s="10">
        <f t="shared" si="524"/>
        <v>0</v>
      </c>
      <c r="K493" s="10">
        <f t="shared" si="524"/>
        <v>0</v>
      </c>
      <c r="L493" s="10">
        <f t="shared" si="497"/>
        <v>4972</v>
      </c>
      <c r="M493" s="10">
        <f t="shared" si="498"/>
        <v>5124.8999999999996</v>
      </c>
      <c r="N493" s="10">
        <f t="shared" si="499"/>
        <v>5124.8999999999996</v>
      </c>
      <c r="O493" s="10">
        <f>O494</f>
        <v>0</v>
      </c>
      <c r="P493" s="10">
        <f>P494</f>
        <v>0</v>
      </c>
      <c r="Q493" s="10">
        <f>Q494</f>
        <v>0</v>
      </c>
      <c r="R493" s="10">
        <f t="shared" si="520"/>
        <v>4972</v>
      </c>
      <c r="S493" s="10">
        <f>S494</f>
        <v>0</v>
      </c>
      <c r="T493" s="69">
        <f t="shared" si="517"/>
        <v>4972</v>
      </c>
      <c r="U493" s="10">
        <f t="shared" si="521"/>
        <v>5124.8999999999996</v>
      </c>
      <c r="V493" s="10">
        <f>V494</f>
        <v>0</v>
      </c>
      <c r="W493" s="69">
        <f t="shared" si="518"/>
        <v>5124.8999999999996</v>
      </c>
      <c r="X493" s="10">
        <f t="shared" si="522"/>
        <v>5124.8999999999996</v>
      </c>
      <c r="Y493" s="10">
        <f>Y494</f>
        <v>0</v>
      </c>
      <c r="Z493" s="69">
        <f t="shared" si="519"/>
        <v>5124.8999999999996</v>
      </c>
      <c r="AA493" s="10">
        <f>AA494</f>
        <v>0</v>
      </c>
      <c r="AB493" s="20"/>
      <c r="AC493" s="20"/>
    </row>
    <row r="494" spans="1:29" x14ac:dyDescent="0.3">
      <c r="A494" s="59" t="s">
        <v>353</v>
      </c>
      <c r="B494" s="60" t="s">
        <v>139</v>
      </c>
      <c r="C494" s="59" t="s">
        <v>98</v>
      </c>
      <c r="D494" s="59" t="s">
        <v>324</v>
      </c>
      <c r="E494" s="61" t="s">
        <v>325</v>
      </c>
      <c r="F494" s="10">
        <v>4972</v>
      </c>
      <c r="G494" s="10">
        <v>5124.8999999999996</v>
      </c>
      <c r="H494" s="10">
        <v>5124.8999999999996</v>
      </c>
      <c r="I494" s="10"/>
      <c r="J494" s="10"/>
      <c r="K494" s="10"/>
      <c r="L494" s="10">
        <f t="shared" si="497"/>
        <v>4972</v>
      </c>
      <c r="M494" s="10">
        <f t="shared" si="498"/>
        <v>5124.8999999999996</v>
      </c>
      <c r="N494" s="10">
        <f t="shared" si="499"/>
        <v>5124.8999999999996</v>
      </c>
      <c r="O494" s="10"/>
      <c r="P494" s="10"/>
      <c r="Q494" s="10"/>
      <c r="R494" s="10">
        <f t="shared" si="520"/>
        <v>4972</v>
      </c>
      <c r="S494" s="10"/>
      <c r="T494" s="69">
        <f t="shared" si="517"/>
        <v>4972</v>
      </c>
      <c r="U494" s="10">
        <f t="shared" si="521"/>
        <v>5124.8999999999996</v>
      </c>
      <c r="V494" s="10"/>
      <c r="W494" s="69">
        <f t="shared" si="518"/>
        <v>5124.8999999999996</v>
      </c>
      <c r="X494" s="10">
        <f t="shared" si="522"/>
        <v>5124.8999999999996</v>
      </c>
      <c r="Y494" s="10"/>
      <c r="Z494" s="69">
        <f t="shared" si="519"/>
        <v>5124.8999999999996</v>
      </c>
      <c r="AA494" s="10"/>
      <c r="AB494" s="20"/>
      <c r="AC494" s="20"/>
    </row>
    <row r="495" spans="1:29" ht="31.2" x14ac:dyDescent="0.3">
      <c r="A495" s="59" t="s">
        <v>353</v>
      </c>
      <c r="B495" s="60" t="s">
        <v>57</v>
      </c>
      <c r="C495" s="59"/>
      <c r="D495" s="59"/>
      <c r="E495" s="61" t="s">
        <v>58</v>
      </c>
      <c r="F495" s="10">
        <f t="shared" ref="F495:K495" si="525">F496</f>
        <v>1285.2</v>
      </c>
      <c r="G495" s="10">
        <f t="shared" si="525"/>
        <v>1132.3</v>
      </c>
      <c r="H495" s="10">
        <f t="shared" si="525"/>
        <v>1132.3</v>
      </c>
      <c r="I495" s="10">
        <f t="shared" si="525"/>
        <v>0</v>
      </c>
      <c r="J495" s="10">
        <f t="shared" si="525"/>
        <v>0</v>
      </c>
      <c r="K495" s="10">
        <f t="shared" si="525"/>
        <v>0</v>
      </c>
      <c r="L495" s="10">
        <f t="shared" si="497"/>
        <v>1285.2</v>
      </c>
      <c r="M495" s="10">
        <f t="shared" si="498"/>
        <v>1132.3</v>
      </c>
      <c r="N495" s="10">
        <f t="shared" si="499"/>
        <v>1132.3</v>
      </c>
      <c r="O495" s="10">
        <f>O496</f>
        <v>0</v>
      </c>
      <c r="P495" s="10">
        <f>P496</f>
        <v>0</v>
      </c>
      <c r="Q495" s="10">
        <f>Q496</f>
        <v>0</v>
      </c>
      <c r="R495" s="10">
        <f t="shared" si="520"/>
        <v>1285.2</v>
      </c>
      <c r="S495" s="10">
        <f>S496</f>
        <v>0</v>
      </c>
      <c r="T495" s="69">
        <f t="shared" si="517"/>
        <v>1285.2</v>
      </c>
      <c r="U495" s="10">
        <f t="shared" si="521"/>
        <v>1132.3</v>
      </c>
      <c r="V495" s="10">
        <f>V496</f>
        <v>0</v>
      </c>
      <c r="W495" s="69">
        <f t="shared" si="518"/>
        <v>1132.3</v>
      </c>
      <c r="X495" s="10">
        <f t="shared" si="522"/>
        <v>1132.3</v>
      </c>
      <c r="Y495" s="10">
        <f>Y496</f>
        <v>0</v>
      </c>
      <c r="Z495" s="69">
        <f t="shared" si="519"/>
        <v>1132.3</v>
      </c>
      <c r="AA495" s="10">
        <f>AA496</f>
        <v>0</v>
      </c>
      <c r="AB495" s="20"/>
      <c r="AC495" s="20"/>
    </row>
    <row r="496" spans="1:29" x14ac:dyDescent="0.3">
      <c r="A496" s="59" t="s">
        <v>353</v>
      </c>
      <c r="B496" s="60" t="s">
        <v>57</v>
      </c>
      <c r="C496" s="59" t="s">
        <v>98</v>
      </c>
      <c r="D496" s="59" t="s">
        <v>324</v>
      </c>
      <c r="E496" s="61" t="s">
        <v>325</v>
      </c>
      <c r="F496" s="10">
        <v>1285.2</v>
      </c>
      <c r="G496" s="10">
        <v>1132.3</v>
      </c>
      <c r="H496" s="10">
        <v>1132.3</v>
      </c>
      <c r="I496" s="10"/>
      <c r="J496" s="10"/>
      <c r="K496" s="10"/>
      <c r="L496" s="10">
        <f t="shared" si="497"/>
        <v>1285.2</v>
      </c>
      <c r="M496" s="10">
        <f t="shared" si="498"/>
        <v>1132.3</v>
      </c>
      <c r="N496" s="10">
        <f t="shared" si="499"/>
        <v>1132.3</v>
      </c>
      <c r="O496" s="10"/>
      <c r="P496" s="10"/>
      <c r="Q496" s="10"/>
      <c r="R496" s="10">
        <f t="shared" si="520"/>
        <v>1285.2</v>
      </c>
      <c r="S496" s="10"/>
      <c r="T496" s="69">
        <f t="shared" si="517"/>
        <v>1285.2</v>
      </c>
      <c r="U496" s="10">
        <f t="shared" si="521"/>
        <v>1132.3</v>
      </c>
      <c r="V496" s="10"/>
      <c r="W496" s="69">
        <f t="shared" si="518"/>
        <v>1132.3</v>
      </c>
      <c r="X496" s="10">
        <f t="shared" si="522"/>
        <v>1132.3</v>
      </c>
      <c r="Y496" s="10"/>
      <c r="Z496" s="69">
        <f t="shared" si="519"/>
        <v>1132.3</v>
      </c>
      <c r="AA496" s="10"/>
      <c r="AB496" s="20"/>
      <c r="AC496" s="20"/>
    </row>
    <row r="497" spans="1:29" ht="31.2" x14ac:dyDescent="0.3">
      <c r="A497" s="59" t="s">
        <v>353</v>
      </c>
      <c r="B497" s="60" t="s">
        <v>183</v>
      </c>
      <c r="C497" s="59"/>
      <c r="D497" s="59"/>
      <c r="E497" s="61" t="s">
        <v>184</v>
      </c>
      <c r="F497" s="10">
        <f t="shared" ref="F497:K497" si="526">F498</f>
        <v>14696.7</v>
      </c>
      <c r="G497" s="10">
        <f t="shared" si="526"/>
        <v>14696.7</v>
      </c>
      <c r="H497" s="10">
        <f t="shared" si="526"/>
        <v>14696.7</v>
      </c>
      <c r="I497" s="10">
        <f t="shared" si="526"/>
        <v>0</v>
      </c>
      <c r="J497" s="10">
        <f t="shared" si="526"/>
        <v>0</v>
      </c>
      <c r="K497" s="10">
        <f t="shared" si="526"/>
        <v>0</v>
      </c>
      <c r="L497" s="10">
        <f t="shared" si="497"/>
        <v>14696.7</v>
      </c>
      <c r="M497" s="10">
        <f t="shared" si="498"/>
        <v>14696.7</v>
      </c>
      <c r="N497" s="10">
        <f t="shared" si="499"/>
        <v>14696.7</v>
      </c>
      <c r="O497" s="10">
        <f>O498</f>
        <v>0</v>
      </c>
      <c r="P497" s="10">
        <f>P498</f>
        <v>0</v>
      </c>
      <c r="Q497" s="10">
        <f>Q498</f>
        <v>0</v>
      </c>
      <c r="R497" s="10">
        <f t="shared" si="520"/>
        <v>14696.7</v>
      </c>
      <c r="S497" s="10">
        <f>S498</f>
        <v>0</v>
      </c>
      <c r="T497" s="69">
        <f t="shared" si="517"/>
        <v>14696.7</v>
      </c>
      <c r="U497" s="10">
        <f t="shared" si="521"/>
        <v>14696.7</v>
      </c>
      <c r="V497" s="10">
        <f>V498</f>
        <v>0</v>
      </c>
      <c r="W497" s="69">
        <f t="shared" si="518"/>
        <v>14696.7</v>
      </c>
      <c r="X497" s="10">
        <f t="shared" si="522"/>
        <v>14696.7</v>
      </c>
      <c r="Y497" s="10">
        <f>Y498</f>
        <v>0</v>
      </c>
      <c r="Z497" s="69">
        <f t="shared" si="519"/>
        <v>14696.7</v>
      </c>
      <c r="AA497" s="10">
        <f>AA498</f>
        <v>0</v>
      </c>
      <c r="AB497" s="20"/>
      <c r="AC497" s="20"/>
    </row>
    <row r="498" spans="1:29" x14ac:dyDescent="0.3">
      <c r="A498" s="59" t="s">
        <v>353</v>
      </c>
      <c r="B498" s="60" t="s">
        <v>183</v>
      </c>
      <c r="C498" s="59" t="s">
        <v>63</v>
      </c>
      <c r="D498" s="59" t="s">
        <v>65</v>
      </c>
      <c r="E498" s="61" t="s">
        <v>66</v>
      </c>
      <c r="F498" s="10">
        <v>14696.7</v>
      </c>
      <c r="G498" s="25">
        <v>14696.7</v>
      </c>
      <c r="H498" s="25">
        <v>14696.7</v>
      </c>
      <c r="I498" s="10"/>
      <c r="J498" s="10"/>
      <c r="K498" s="10"/>
      <c r="L498" s="10">
        <f t="shared" si="497"/>
        <v>14696.7</v>
      </c>
      <c r="M498" s="10">
        <f t="shared" si="498"/>
        <v>14696.7</v>
      </c>
      <c r="N498" s="10">
        <f t="shared" si="499"/>
        <v>14696.7</v>
      </c>
      <c r="O498" s="10"/>
      <c r="P498" s="10"/>
      <c r="Q498" s="10"/>
      <c r="R498" s="10">
        <f t="shared" si="520"/>
        <v>14696.7</v>
      </c>
      <c r="S498" s="10"/>
      <c r="T498" s="69">
        <f t="shared" si="517"/>
        <v>14696.7</v>
      </c>
      <c r="U498" s="10">
        <f t="shared" si="521"/>
        <v>14696.7</v>
      </c>
      <c r="V498" s="10"/>
      <c r="W498" s="69">
        <f t="shared" si="518"/>
        <v>14696.7</v>
      </c>
      <c r="X498" s="10">
        <f t="shared" si="522"/>
        <v>14696.7</v>
      </c>
      <c r="Y498" s="10"/>
      <c r="Z498" s="69">
        <f t="shared" si="519"/>
        <v>14696.7</v>
      </c>
      <c r="AA498" s="10"/>
      <c r="AB498" s="20"/>
      <c r="AC498" s="20"/>
    </row>
    <row r="499" spans="1:29" ht="46.8" x14ac:dyDescent="0.3">
      <c r="A499" s="59" t="s">
        <v>353</v>
      </c>
      <c r="B499" s="60" t="s">
        <v>49</v>
      </c>
      <c r="C499" s="59"/>
      <c r="D499" s="59"/>
      <c r="E499" s="61" t="s">
        <v>50</v>
      </c>
      <c r="F499" s="10">
        <f t="shared" ref="F499:K499" si="527">F500</f>
        <v>16871.5</v>
      </c>
      <c r="G499" s="10">
        <f t="shared" si="527"/>
        <v>16871.5</v>
      </c>
      <c r="H499" s="10">
        <f t="shared" si="527"/>
        <v>16871.5</v>
      </c>
      <c r="I499" s="10">
        <f t="shared" si="527"/>
        <v>0</v>
      </c>
      <c r="J499" s="10">
        <f t="shared" si="527"/>
        <v>0</v>
      </c>
      <c r="K499" s="10">
        <f t="shared" si="527"/>
        <v>0</v>
      </c>
      <c r="L499" s="10">
        <f t="shared" si="497"/>
        <v>16871.5</v>
      </c>
      <c r="M499" s="10">
        <f t="shared" si="498"/>
        <v>16871.5</v>
      </c>
      <c r="N499" s="10">
        <f t="shared" si="499"/>
        <v>16871.5</v>
      </c>
      <c r="O499" s="10">
        <f>O500</f>
        <v>0</v>
      </c>
      <c r="P499" s="10">
        <f>P500</f>
        <v>0</v>
      </c>
      <c r="Q499" s="10">
        <f>Q500</f>
        <v>0</v>
      </c>
      <c r="R499" s="10">
        <f t="shared" si="520"/>
        <v>16871.5</v>
      </c>
      <c r="S499" s="10">
        <f>S500</f>
        <v>0</v>
      </c>
      <c r="T499" s="69">
        <f t="shared" si="517"/>
        <v>16871.5</v>
      </c>
      <c r="U499" s="10">
        <f t="shared" si="521"/>
        <v>16871.5</v>
      </c>
      <c r="V499" s="10">
        <f>V500</f>
        <v>0</v>
      </c>
      <c r="W499" s="69">
        <f t="shared" si="518"/>
        <v>16871.5</v>
      </c>
      <c r="X499" s="10">
        <f t="shared" si="522"/>
        <v>16871.5</v>
      </c>
      <c r="Y499" s="10">
        <f>Y500</f>
        <v>0</v>
      </c>
      <c r="Z499" s="69">
        <f t="shared" si="519"/>
        <v>16871.5</v>
      </c>
      <c r="AA499" s="10">
        <f>AA500</f>
        <v>0</v>
      </c>
      <c r="AB499" s="20"/>
      <c r="AC499" s="20"/>
    </row>
    <row r="500" spans="1:29" x14ac:dyDescent="0.3">
      <c r="A500" s="59" t="s">
        <v>353</v>
      </c>
      <c r="B500" s="60" t="s">
        <v>49</v>
      </c>
      <c r="C500" s="59" t="s">
        <v>63</v>
      </c>
      <c r="D500" s="59" t="s">
        <v>65</v>
      </c>
      <c r="E500" s="61" t="s">
        <v>66</v>
      </c>
      <c r="F500" s="10">
        <v>16871.5</v>
      </c>
      <c r="G500" s="10">
        <f>10734.3+6137.2</f>
        <v>16871.5</v>
      </c>
      <c r="H500" s="10">
        <f>10734.3+6137.2</f>
        <v>16871.5</v>
      </c>
      <c r="I500" s="10"/>
      <c r="J500" s="10"/>
      <c r="K500" s="10"/>
      <c r="L500" s="10">
        <f t="shared" si="497"/>
        <v>16871.5</v>
      </c>
      <c r="M500" s="10">
        <f t="shared" si="498"/>
        <v>16871.5</v>
      </c>
      <c r="N500" s="10">
        <f t="shared" si="499"/>
        <v>16871.5</v>
      </c>
      <c r="O500" s="10"/>
      <c r="P500" s="10"/>
      <c r="Q500" s="10"/>
      <c r="R500" s="10">
        <f t="shared" si="520"/>
        <v>16871.5</v>
      </c>
      <c r="S500" s="10"/>
      <c r="T500" s="69">
        <f t="shared" si="517"/>
        <v>16871.5</v>
      </c>
      <c r="U500" s="10">
        <f t="shared" si="521"/>
        <v>16871.5</v>
      </c>
      <c r="V500" s="10"/>
      <c r="W500" s="69">
        <f t="shared" si="518"/>
        <v>16871.5</v>
      </c>
      <c r="X500" s="10">
        <f t="shared" si="522"/>
        <v>16871.5</v>
      </c>
      <c r="Y500" s="10"/>
      <c r="Z500" s="69">
        <f t="shared" si="519"/>
        <v>16871.5</v>
      </c>
      <c r="AA500" s="10"/>
      <c r="AB500" s="20"/>
      <c r="AC500" s="20"/>
    </row>
    <row r="501" spans="1:29" x14ac:dyDescent="0.3">
      <c r="A501" s="59" t="s">
        <v>353</v>
      </c>
      <c r="B501" s="60" t="s">
        <v>43</v>
      </c>
      <c r="C501" s="59"/>
      <c r="D501" s="59"/>
      <c r="E501" s="61" t="s">
        <v>44</v>
      </c>
      <c r="F501" s="10">
        <f t="shared" ref="F501:K501" si="528">F502</f>
        <v>261090.9</v>
      </c>
      <c r="G501" s="10">
        <f t="shared" si="528"/>
        <v>261090.9</v>
      </c>
      <c r="H501" s="10">
        <f t="shared" si="528"/>
        <v>261090.9</v>
      </c>
      <c r="I501" s="10">
        <f t="shared" si="528"/>
        <v>0</v>
      </c>
      <c r="J501" s="10">
        <f t="shared" si="528"/>
        <v>0</v>
      </c>
      <c r="K501" s="10">
        <f t="shared" si="528"/>
        <v>0</v>
      </c>
      <c r="L501" s="10">
        <f t="shared" si="497"/>
        <v>261090.9</v>
      </c>
      <c r="M501" s="10">
        <f t="shared" si="498"/>
        <v>261090.9</v>
      </c>
      <c r="N501" s="10">
        <f t="shared" si="499"/>
        <v>261090.9</v>
      </c>
      <c r="O501" s="10">
        <f>O502</f>
        <v>0</v>
      </c>
      <c r="P501" s="10">
        <f>P502</f>
        <v>0</v>
      </c>
      <c r="Q501" s="10">
        <f>Q502</f>
        <v>0</v>
      </c>
      <c r="R501" s="10">
        <f t="shared" si="520"/>
        <v>261090.9</v>
      </c>
      <c r="S501" s="10">
        <f>S502</f>
        <v>0</v>
      </c>
      <c r="T501" s="69">
        <f t="shared" si="517"/>
        <v>261090.9</v>
      </c>
      <c r="U501" s="10">
        <f t="shared" si="521"/>
        <v>261090.9</v>
      </c>
      <c r="V501" s="10">
        <f>V502</f>
        <v>0</v>
      </c>
      <c r="W501" s="69">
        <f t="shared" si="518"/>
        <v>261090.9</v>
      </c>
      <c r="X501" s="10">
        <f t="shared" si="522"/>
        <v>261090.9</v>
      </c>
      <c r="Y501" s="10">
        <f>Y502</f>
        <v>0</v>
      </c>
      <c r="Z501" s="69">
        <f t="shared" si="519"/>
        <v>261090.9</v>
      </c>
      <c r="AA501" s="10">
        <f>AA502</f>
        <v>0</v>
      </c>
      <c r="AB501" s="20"/>
      <c r="AC501" s="20"/>
    </row>
    <row r="502" spans="1:29" x14ac:dyDescent="0.3">
      <c r="A502" s="59" t="s">
        <v>353</v>
      </c>
      <c r="B502" s="60" t="s">
        <v>43</v>
      </c>
      <c r="C502" s="59" t="s">
        <v>63</v>
      </c>
      <c r="D502" s="59" t="s">
        <v>65</v>
      </c>
      <c r="E502" s="61" t="s">
        <v>66</v>
      </c>
      <c r="F502" s="10">
        <v>261090.9</v>
      </c>
      <c r="G502" s="25">
        <v>261090.9</v>
      </c>
      <c r="H502" s="25">
        <v>261090.9</v>
      </c>
      <c r="I502" s="10"/>
      <c r="J502" s="10"/>
      <c r="K502" s="10"/>
      <c r="L502" s="10">
        <f t="shared" si="497"/>
        <v>261090.9</v>
      </c>
      <c r="M502" s="10">
        <f t="shared" si="498"/>
        <v>261090.9</v>
      </c>
      <c r="N502" s="10">
        <f t="shared" si="499"/>
        <v>261090.9</v>
      </c>
      <c r="O502" s="10"/>
      <c r="P502" s="10"/>
      <c r="Q502" s="10"/>
      <c r="R502" s="10">
        <f t="shared" si="520"/>
        <v>261090.9</v>
      </c>
      <c r="S502" s="10"/>
      <c r="T502" s="69">
        <f t="shared" si="517"/>
        <v>261090.9</v>
      </c>
      <c r="U502" s="10">
        <f t="shared" si="521"/>
        <v>261090.9</v>
      </c>
      <c r="V502" s="10"/>
      <c r="W502" s="69">
        <f t="shared" si="518"/>
        <v>261090.9</v>
      </c>
      <c r="X502" s="10">
        <f t="shared" si="522"/>
        <v>261090.9</v>
      </c>
      <c r="Y502" s="10"/>
      <c r="Z502" s="69">
        <f t="shared" si="519"/>
        <v>261090.9</v>
      </c>
      <c r="AA502" s="10"/>
      <c r="AB502" s="20"/>
      <c r="AC502" s="20"/>
    </row>
    <row r="503" spans="1:29" ht="62.4" x14ac:dyDescent="0.3">
      <c r="A503" s="59" t="s">
        <v>355</v>
      </c>
      <c r="B503" s="60"/>
      <c r="C503" s="59"/>
      <c r="D503" s="59"/>
      <c r="E503" s="61" t="s">
        <v>356</v>
      </c>
      <c r="F503" s="10">
        <f t="shared" ref="F503:K503" si="529">F504+F506</f>
        <v>2915.7</v>
      </c>
      <c r="G503" s="10">
        <f t="shared" si="529"/>
        <v>2939.7</v>
      </c>
      <c r="H503" s="10">
        <f t="shared" si="529"/>
        <v>2939.7</v>
      </c>
      <c r="I503" s="10">
        <f t="shared" si="529"/>
        <v>0</v>
      </c>
      <c r="J503" s="10">
        <f t="shared" si="529"/>
        <v>0</v>
      </c>
      <c r="K503" s="10">
        <f t="shared" si="529"/>
        <v>0</v>
      </c>
      <c r="L503" s="10">
        <f t="shared" si="497"/>
        <v>2915.7</v>
      </c>
      <c r="M503" s="10">
        <f t="shared" si="498"/>
        <v>2939.7</v>
      </c>
      <c r="N503" s="10">
        <f t="shared" si="499"/>
        <v>2939.7</v>
      </c>
      <c r="O503" s="10">
        <f>O504+O506</f>
        <v>0</v>
      </c>
      <c r="P503" s="10">
        <f>P504+P506</f>
        <v>0</v>
      </c>
      <c r="Q503" s="10">
        <f>Q504+Q506</f>
        <v>0</v>
      </c>
      <c r="R503" s="10">
        <f t="shared" si="520"/>
        <v>2915.7</v>
      </c>
      <c r="S503" s="10">
        <f>S504+S506</f>
        <v>0</v>
      </c>
      <c r="T503" s="69">
        <f t="shared" si="517"/>
        <v>2915.7</v>
      </c>
      <c r="U503" s="10">
        <f t="shared" si="521"/>
        <v>2939.7</v>
      </c>
      <c r="V503" s="10">
        <f>V504+V506</f>
        <v>0</v>
      </c>
      <c r="W503" s="69">
        <f t="shared" si="518"/>
        <v>2939.7</v>
      </c>
      <c r="X503" s="10">
        <f t="shared" si="522"/>
        <v>2939.7</v>
      </c>
      <c r="Y503" s="10">
        <f>Y504+Y506</f>
        <v>0</v>
      </c>
      <c r="Z503" s="69">
        <f t="shared" si="519"/>
        <v>2939.7</v>
      </c>
      <c r="AA503" s="10">
        <f>AA504+AA506</f>
        <v>0</v>
      </c>
      <c r="AB503" s="20"/>
      <c r="AC503" s="20"/>
    </row>
    <row r="504" spans="1:29" ht="46.8" x14ac:dyDescent="0.3">
      <c r="A504" s="59" t="s">
        <v>355</v>
      </c>
      <c r="B504" s="60" t="s">
        <v>49</v>
      </c>
      <c r="C504" s="59"/>
      <c r="D504" s="59"/>
      <c r="E504" s="61" t="s">
        <v>50</v>
      </c>
      <c r="F504" s="10">
        <f t="shared" ref="F504:K504" si="530">F505</f>
        <v>1093.7</v>
      </c>
      <c r="G504" s="10">
        <f t="shared" si="530"/>
        <v>1104</v>
      </c>
      <c r="H504" s="10">
        <f t="shared" si="530"/>
        <v>1104</v>
      </c>
      <c r="I504" s="10">
        <f t="shared" si="530"/>
        <v>0</v>
      </c>
      <c r="J504" s="10">
        <f t="shared" si="530"/>
        <v>0</v>
      </c>
      <c r="K504" s="10">
        <f t="shared" si="530"/>
        <v>0</v>
      </c>
      <c r="L504" s="10">
        <f t="shared" si="497"/>
        <v>1093.7</v>
      </c>
      <c r="M504" s="10">
        <f t="shared" si="498"/>
        <v>1104</v>
      </c>
      <c r="N504" s="10">
        <f t="shared" si="499"/>
        <v>1104</v>
      </c>
      <c r="O504" s="10">
        <f>O505</f>
        <v>0</v>
      </c>
      <c r="P504" s="10">
        <f>P505</f>
        <v>0</v>
      </c>
      <c r="Q504" s="10">
        <f>Q505</f>
        <v>0</v>
      </c>
      <c r="R504" s="10">
        <f t="shared" si="520"/>
        <v>1093.7</v>
      </c>
      <c r="S504" s="10">
        <f>S505</f>
        <v>0</v>
      </c>
      <c r="T504" s="69">
        <f t="shared" si="517"/>
        <v>1093.7</v>
      </c>
      <c r="U504" s="10">
        <f t="shared" si="521"/>
        <v>1104</v>
      </c>
      <c r="V504" s="10">
        <f>V505</f>
        <v>0</v>
      </c>
      <c r="W504" s="69">
        <f t="shared" si="518"/>
        <v>1104</v>
      </c>
      <c r="X504" s="10">
        <f t="shared" si="522"/>
        <v>1104</v>
      </c>
      <c r="Y504" s="10">
        <f>Y505</f>
        <v>0</v>
      </c>
      <c r="Z504" s="69">
        <f t="shared" si="519"/>
        <v>1104</v>
      </c>
      <c r="AA504" s="10">
        <f>AA505</f>
        <v>0</v>
      </c>
      <c r="AB504" s="20"/>
      <c r="AC504" s="20"/>
    </row>
    <row r="505" spans="1:29" x14ac:dyDescent="0.3">
      <c r="A505" s="59" t="s">
        <v>355</v>
      </c>
      <c r="B505" s="60" t="s">
        <v>49</v>
      </c>
      <c r="C505" s="59" t="s">
        <v>63</v>
      </c>
      <c r="D505" s="59" t="s">
        <v>65</v>
      </c>
      <c r="E505" s="61" t="s">
        <v>66</v>
      </c>
      <c r="F505" s="10">
        <v>1093.7</v>
      </c>
      <c r="G505" s="10">
        <v>1104</v>
      </c>
      <c r="H505" s="10">
        <v>1104</v>
      </c>
      <c r="I505" s="10"/>
      <c r="J505" s="10"/>
      <c r="K505" s="10"/>
      <c r="L505" s="10">
        <f t="shared" si="497"/>
        <v>1093.7</v>
      </c>
      <c r="M505" s="10">
        <f t="shared" si="498"/>
        <v>1104</v>
      </c>
      <c r="N505" s="10">
        <f t="shared" si="499"/>
        <v>1104</v>
      </c>
      <c r="O505" s="10"/>
      <c r="P505" s="10"/>
      <c r="Q505" s="10"/>
      <c r="R505" s="10">
        <f t="shared" si="520"/>
        <v>1093.7</v>
      </c>
      <c r="S505" s="10"/>
      <c r="T505" s="69">
        <f t="shared" si="517"/>
        <v>1093.7</v>
      </c>
      <c r="U505" s="10">
        <f t="shared" si="521"/>
        <v>1104</v>
      </c>
      <c r="V505" s="10"/>
      <c r="W505" s="69">
        <f t="shared" si="518"/>
        <v>1104</v>
      </c>
      <c r="X505" s="10">
        <f t="shared" si="522"/>
        <v>1104</v>
      </c>
      <c r="Y505" s="10"/>
      <c r="Z505" s="69">
        <f t="shared" si="519"/>
        <v>1104</v>
      </c>
      <c r="AA505" s="10"/>
      <c r="AB505" s="20"/>
      <c r="AC505" s="20"/>
    </row>
    <row r="506" spans="1:29" x14ac:dyDescent="0.3">
      <c r="A506" s="59" t="s">
        <v>355</v>
      </c>
      <c r="B506" s="60" t="s">
        <v>43</v>
      </c>
      <c r="C506" s="59"/>
      <c r="D506" s="59"/>
      <c r="E506" s="61" t="s">
        <v>44</v>
      </c>
      <c r="F506" s="10">
        <f t="shared" ref="F506:K506" si="531">F507</f>
        <v>1822</v>
      </c>
      <c r="G506" s="10">
        <f t="shared" si="531"/>
        <v>1835.7</v>
      </c>
      <c r="H506" s="10">
        <f t="shared" si="531"/>
        <v>1835.7</v>
      </c>
      <c r="I506" s="10">
        <f t="shared" si="531"/>
        <v>0</v>
      </c>
      <c r="J506" s="10">
        <f t="shared" si="531"/>
        <v>0</v>
      </c>
      <c r="K506" s="10">
        <f t="shared" si="531"/>
        <v>0</v>
      </c>
      <c r="L506" s="10">
        <f t="shared" si="497"/>
        <v>1822</v>
      </c>
      <c r="M506" s="10">
        <f t="shared" si="498"/>
        <v>1835.7</v>
      </c>
      <c r="N506" s="10">
        <f t="shared" si="499"/>
        <v>1835.7</v>
      </c>
      <c r="O506" s="10">
        <f>O507</f>
        <v>0</v>
      </c>
      <c r="P506" s="10">
        <f>P507</f>
        <v>0</v>
      </c>
      <c r="Q506" s="10">
        <f>Q507</f>
        <v>0</v>
      </c>
      <c r="R506" s="10">
        <f t="shared" si="520"/>
        <v>1822</v>
      </c>
      <c r="S506" s="10">
        <f>S507</f>
        <v>0</v>
      </c>
      <c r="T506" s="69">
        <f t="shared" si="517"/>
        <v>1822</v>
      </c>
      <c r="U506" s="10">
        <f t="shared" si="521"/>
        <v>1835.7</v>
      </c>
      <c r="V506" s="10">
        <f>V507</f>
        <v>0</v>
      </c>
      <c r="W506" s="69">
        <f t="shared" si="518"/>
        <v>1835.7</v>
      </c>
      <c r="X506" s="10">
        <f t="shared" si="522"/>
        <v>1835.7</v>
      </c>
      <c r="Y506" s="10">
        <f>Y507</f>
        <v>0</v>
      </c>
      <c r="Z506" s="69">
        <f t="shared" si="519"/>
        <v>1835.7</v>
      </c>
      <c r="AA506" s="10">
        <f>AA507</f>
        <v>0</v>
      </c>
      <c r="AB506" s="20"/>
      <c r="AC506" s="20"/>
    </row>
    <row r="507" spans="1:29" x14ac:dyDescent="0.3">
      <c r="A507" s="59" t="s">
        <v>355</v>
      </c>
      <c r="B507" s="60" t="s">
        <v>43</v>
      </c>
      <c r="C507" s="59" t="s">
        <v>63</v>
      </c>
      <c r="D507" s="59" t="s">
        <v>65</v>
      </c>
      <c r="E507" s="61" t="s">
        <v>66</v>
      </c>
      <c r="F507" s="10">
        <v>1822</v>
      </c>
      <c r="G507" s="10">
        <v>1835.7</v>
      </c>
      <c r="H507" s="10">
        <v>1835.7</v>
      </c>
      <c r="I507" s="10"/>
      <c r="J507" s="10"/>
      <c r="K507" s="10"/>
      <c r="L507" s="10">
        <f t="shared" si="497"/>
        <v>1822</v>
      </c>
      <c r="M507" s="10">
        <f t="shared" si="498"/>
        <v>1835.7</v>
      </c>
      <c r="N507" s="10">
        <f t="shared" si="499"/>
        <v>1835.7</v>
      </c>
      <c r="O507" s="10"/>
      <c r="P507" s="10"/>
      <c r="Q507" s="10"/>
      <c r="R507" s="10">
        <f t="shared" si="520"/>
        <v>1822</v>
      </c>
      <c r="S507" s="10"/>
      <c r="T507" s="69">
        <f t="shared" si="517"/>
        <v>1822</v>
      </c>
      <c r="U507" s="10">
        <f t="shared" si="521"/>
        <v>1835.7</v>
      </c>
      <c r="V507" s="10"/>
      <c r="W507" s="69">
        <f t="shared" si="518"/>
        <v>1835.7</v>
      </c>
      <c r="X507" s="10">
        <f t="shared" si="522"/>
        <v>1835.7</v>
      </c>
      <c r="Y507" s="10"/>
      <c r="Z507" s="69">
        <f t="shared" si="519"/>
        <v>1835.7</v>
      </c>
      <c r="AA507" s="10"/>
      <c r="AB507" s="20"/>
      <c r="AC507" s="20"/>
    </row>
    <row r="508" spans="1:29" ht="62.4" x14ac:dyDescent="0.3">
      <c r="A508" s="59" t="s">
        <v>357</v>
      </c>
      <c r="B508" s="60"/>
      <c r="C508" s="59"/>
      <c r="D508" s="59"/>
      <c r="E508" s="61" t="s">
        <v>358</v>
      </c>
      <c r="F508" s="10">
        <f t="shared" ref="F508:K508" si="532">F509+F511</f>
        <v>10848.5</v>
      </c>
      <c r="G508" s="10">
        <f t="shared" si="532"/>
        <v>10848.5</v>
      </c>
      <c r="H508" s="10">
        <f t="shared" si="532"/>
        <v>10848.5</v>
      </c>
      <c r="I508" s="10">
        <f t="shared" si="532"/>
        <v>0</v>
      </c>
      <c r="J508" s="10">
        <f t="shared" si="532"/>
        <v>0</v>
      </c>
      <c r="K508" s="10">
        <f t="shared" si="532"/>
        <v>0</v>
      </c>
      <c r="L508" s="10">
        <f t="shared" si="497"/>
        <v>10848.5</v>
      </c>
      <c r="M508" s="10">
        <f t="shared" si="498"/>
        <v>10848.5</v>
      </c>
      <c r="N508" s="10">
        <f t="shared" si="499"/>
        <v>10848.5</v>
      </c>
      <c r="O508" s="10">
        <f>O509+O511</f>
        <v>0</v>
      </c>
      <c r="P508" s="10">
        <f>P509+P511</f>
        <v>0</v>
      </c>
      <c r="Q508" s="10">
        <f>Q509+Q511</f>
        <v>0</v>
      </c>
      <c r="R508" s="10">
        <f t="shared" si="520"/>
        <v>10848.5</v>
      </c>
      <c r="S508" s="10">
        <f>S509+S511</f>
        <v>0</v>
      </c>
      <c r="T508" s="69">
        <f t="shared" si="517"/>
        <v>10848.5</v>
      </c>
      <c r="U508" s="10">
        <f t="shared" si="521"/>
        <v>10848.5</v>
      </c>
      <c r="V508" s="10">
        <f>V509+V511</f>
        <v>0</v>
      </c>
      <c r="W508" s="69">
        <f t="shared" si="518"/>
        <v>10848.5</v>
      </c>
      <c r="X508" s="10">
        <f t="shared" si="522"/>
        <v>10848.5</v>
      </c>
      <c r="Y508" s="10">
        <f>Y509+Y511</f>
        <v>0</v>
      </c>
      <c r="Z508" s="69">
        <f t="shared" si="519"/>
        <v>10848.5</v>
      </c>
      <c r="AA508" s="10">
        <f>AA509+AA511</f>
        <v>0</v>
      </c>
      <c r="AB508" s="20"/>
      <c r="AC508" s="20"/>
    </row>
    <row r="509" spans="1:29" ht="46.8" x14ac:dyDescent="0.3">
      <c r="A509" s="59" t="s">
        <v>357</v>
      </c>
      <c r="B509" s="60" t="s">
        <v>49</v>
      </c>
      <c r="C509" s="59"/>
      <c r="D509" s="59"/>
      <c r="E509" s="61" t="s">
        <v>50</v>
      </c>
      <c r="F509" s="10">
        <f t="shared" ref="F509:K509" si="533">F510</f>
        <v>684.4</v>
      </c>
      <c r="G509" s="10">
        <f t="shared" si="533"/>
        <v>684.4</v>
      </c>
      <c r="H509" s="10">
        <f t="shared" si="533"/>
        <v>684.4</v>
      </c>
      <c r="I509" s="10">
        <f t="shared" si="533"/>
        <v>0</v>
      </c>
      <c r="J509" s="10">
        <f t="shared" si="533"/>
        <v>0</v>
      </c>
      <c r="K509" s="10">
        <f t="shared" si="533"/>
        <v>0</v>
      </c>
      <c r="L509" s="10">
        <f t="shared" si="497"/>
        <v>684.4</v>
      </c>
      <c r="M509" s="10">
        <f t="shared" si="498"/>
        <v>684.4</v>
      </c>
      <c r="N509" s="10">
        <f t="shared" si="499"/>
        <v>684.4</v>
      </c>
      <c r="O509" s="10">
        <f>O510</f>
        <v>0</v>
      </c>
      <c r="P509" s="10">
        <f>P510</f>
        <v>0</v>
      </c>
      <c r="Q509" s="10">
        <f>Q510</f>
        <v>0</v>
      </c>
      <c r="R509" s="10">
        <f t="shared" si="520"/>
        <v>684.4</v>
      </c>
      <c r="S509" s="10">
        <f>S510</f>
        <v>0</v>
      </c>
      <c r="T509" s="69">
        <f t="shared" si="517"/>
        <v>684.4</v>
      </c>
      <c r="U509" s="10">
        <f t="shared" si="521"/>
        <v>684.4</v>
      </c>
      <c r="V509" s="10">
        <f>V510</f>
        <v>0</v>
      </c>
      <c r="W509" s="69">
        <f t="shared" si="518"/>
        <v>684.4</v>
      </c>
      <c r="X509" s="10">
        <f t="shared" si="522"/>
        <v>684.4</v>
      </c>
      <c r="Y509" s="10">
        <f>Y510</f>
        <v>0</v>
      </c>
      <c r="Z509" s="69">
        <f t="shared" si="519"/>
        <v>684.4</v>
      </c>
      <c r="AA509" s="10">
        <f>AA510</f>
        <v>0</v>
      </c>
      <c r="AB509" s="20"/>
      <c r="AC509" s="20"/>
    </row>
    <row r="510" spans="1:29" x14ac:dyDescent="0.3">
      <c r="A510" s="59" t="s">
        <v>357</v>
      </c>
      <c r="B510" s="60" t="s">
        <v>49</v>
      </c>
      <c r="C510" s="59" t="s">
        <v>63</v>
      </c>
      <c r="D510" s="59" t="s">
        <v>65</v>
      </c>
      <c r="E510" s="61" t="s">
        <v>66</v>
      </c>
      <c r="F510" s="10">
        <v>684.4</v>
      </c>
      <c r="G510" s="10">
        <v>684.4</v>
      </c>
      <c r="H510" s="10">
        <v>684.4</v>
      </c>
      <c r="I510" s="10"/>
      <c r="J510" s="10"/>
      <c r="K510" s="10"/>
      <c r="L510" s="10">
        <f t="shared" si="497"/>
        <v>684.4</v>
      </c>
      <c r="M510" s="10">
        <f t="shared" si="498"/>
        <v>684.4</v>
      </c>
      <c r="N510" s="10">
        <f t="shared" si="499"/>
        <v>684.4</v>
      </c>
      <c r="O510" s="10"/>
      <c r="P510" s="10"/>
      <c r="Q510" s="10"/>
      <c r="R510" s="10">
        <f t="shared" si="520"/>
        <v>684.4</v>
      </c>
      <c r="S510" s="10"/>
      <c r="T510" s="69">
        <f t="shared" si="517"/>
        <v>684.4</v>
      </c>
      <c r="U510" s="10">
        <f t="shared" si="521"/>
        <v>684.4</v>
      </c>
      <c r="V510" s="10"/>
      <c r="W510" s="69">
        <f t="shared" si="518"/>
        <v>684.4</v>
      </c>
      <c r="X510" s="10">
        <f t="shared" si="522"/>
        <v>684.4</v>
      </c>
      <c r="Y510" s="10"/>
      <c r="Z510" s="69">
        <f t="shared" si="519"/>
        <v>684.4</v>
      </c>
      <c r="AA510" s="10"/>
      <c r="AB510" s="20"/>
      <c r="AC510" s="20"/>
    </row>
    <row r="511" spans="1:29" x14ac:dyDescent="0.3">
      <c r="A511" s="59" t="s">
        <v>357</v>
      </c>
      <c r="B511" s="60" t="s">
        <v>43</v>
      </c>
      <c r="C511" s="59"/>
      <c r="D511" s="59"/>
      <c r="E511" s="61" t="s">
        <v>44</v>
      </c>
      <c r="F511" s="10">
        <f t="shared" ref="F511:K511" si="534">F512</f>
        <v>10164.1</v>
      </c>
      <c r="G511" s="10">
        <f t="shared" si="534"/>
        <v>10164.1</v>
      </c>
      <c r="H511" s="10">
        <f t="shared" si="534"/>
        <v>10164.1</v>
      </c>
      <c r="I511" s="10">
        <f t="shared" si="534"/>
        <v>0</v>
      </c>
      <c r="J511" s="10">
        <f t="shared" si="534"/>
        <v>0</v>
      </c>
      <c r="K511" s="10">
        <f t="shared" si="534"/>
        <v>0</v>
      </c>
      <c r="L511" s="10">
        <f t="shared" si="497"/>
        <v>10164.1</v>
      </c>
      <c r="M511" s="10">
        <f t="shared" si="498"/>
        <v>10164.1</v>
      </c>
      <c r="N511" s="10">
        <f t="shared" si="499"/>
        <v>10164.1</v>
      </c>
      <c r="O511" s="10">
        <f>O512</f>
        <v>0</v>
      </c>
      <c r="P511" s="10">
        <f>P512</f>
        <v>0</v>
      </c>
      <c r="Q511" s="10">
        <f>Q512</f>
        <v>0</v>
      </c>
      <c r="R511" s="10">
        <f t="shared" si="520"/>
        <v>10164.1</v>
      </c>
      <c r="S511" s="10">
        <f>S512</f>
        <v>0</v>
      </c>
      <c r="T511" s="69">
        <f t="shared" si="517"/>
        <v>10164.1</v>
      </c>
      <c r="U511" s="10">
        <f t="shared" si="521"/>
        <v>10164.1</v>
      </c>
      <c r="V511" s="10">
        <f>V512</f>
        <v>0</v>
      </c>
      <c r="W511" s="69">
        <f t="shared" si="518"/>
        <v>10164.1</v>
      </c>
      <c r="X511" s="10">
        <f t="shared" si="522"/>
        <v>10164.1</v>
      </c>
      <c r="Y511" s="10">
        <f>Y512</f>
        <v>0</v>
      </c>
      <c r="Z511" s="69">
        <f t="shared" si="519"/>
        <v>10164.1</v>
      </c>
      <c r="AA511" s="10">
        <f>AA512</f>
        <v>0</v>
      </c>
      <c r="AB511" s="20"/>
      <c r="AC511" s="20"/>
    </row>
    <row r="512" spans="1:29" x14ac:dyDescent="0.3">
      <c r="A512" s="59" t="s">
        <v>357</v>
      </c>
      <c r="B512" s="60" t="s">
        <v>43</v>
      </c>
      <c r="C512" s="59" t="s">
        <v>63</v>
      </c>
      <c r="D512" s="59" t="s">
        <v>65</v>
      </c>
      <c r="E512" s="61" t="s">
        <v>66</v>
      </c>
      <c r="F512" s="10">
        <v>10164.1</v>
      </c>
      <c r="G512" s="10">
        <v>10164.1</v>
      </c>
      <c r="H512" s="10">
        <v>10164.1</v>
      </c>
      <c r="I512" s="10"/>
      <c r="J512" s="10"/>
      <c r="K512" s="10"/>
      <c r="L512" s="10">
        <f t="shared" si="497"/>
        <v>10164.1</v>
      </c>
      <c r="M512" s="10">
        <f t="shared" si="498"/>
        <v>10164.1</v>
      </c>
      <c r="N512" s="10">
        <f t="shared" si="499"/>
        <v>10164.1</v>
      </c>
      <c r="O512" s="10"/>
      <c r="P512" s="10"/>
      <c r="Q512" s="10"/>
      <c r="R512" s="10">
        <f t="shared" si="520"/>
        <v>10164.1</v>
      </c>
      <c r="S512" s="10"/>
      <c r="T512" s="69">
        <f t="shared" si="517"/>
        <v>10164.1</v>
      </c>
      <c r="U512" s="10">
        <f t="shared" si="521"/>
        <v>10164.1</v>
      </c>
      <c r="V512" s="10"/>
      <c r="W512" s="69">
        <f t="shared" si="518"/>
        <v>10164.1</v>
      </c>
      <c r="X512" s="10">
        <f t="shared" si="522"/>
        <v>10164.1</v>
      </c>
      <c r="Y512" s="10"/>
      <c r="Z512" s="69">
        <f t="shared" si="519"/>
        <v>10164.1</v>
      </c>
      <c r="AA512" s="10"/>
      <c r="AB512" s="20"/>
      <c r="AC512" s="20"/>
    </row>
    <row r="513" spans="1:34" ht="78" x14ac:dyDescent="0.3">
      <c r="A513" s="59" t="s">
        <v>359</v>
      </c>
      <c r="B513" s="60"/>
      <c r="C513" s="59"/>
      <c r="D513" s="59"/>
      <c r="E513" s="61" t="s">
        <v>360</v>
      </c>
      <c r="F513" s="10">
        <f t="shared" ref="F513:K513" si="535">F514+F519</f>
        <v>112295</v>
      </c>
      <c r="G513" s="10">
        <f t="shared" si="535"/>
        <v>115603.6</v>
      </c>
      <c r="H513" s="10">
        <f t="shared" si="535"/>
        <v>115603.6</v>
      </c>
      <c r="I513" s="10">
        <f t="shared" si="535"/>
        <v>0</v>
      </c>
      <c r="J513" s="10">
        <f t="shared" si="535"/>
        <v>0</v>
      </c>
      <c r="K513" s="10">
        <f t="shared" si="535"/>
        <v>0</v>
      </c>
      <c r="L513" s="10">
        <f t="shared" si="497"/>
        <v>112295</v>
      </c>
      <c r="M513" s="10">
        <f t="shared" si="498"/>
        <v>115603.6</v>
      </c>
      <c r="N513" s="10">
        <f t="shared" si="499"/>
        <v>115603.6</v>
      </c>
      <c r="O513" s="10">
        <f>O514+O519</f>
        <v>5895.7</v>
      </c>
      <c r="P513" s="10">
        <f>P514+P519</f>
        <v>7183</v>
      </c>
      <c r="Q513" s="10">
        <f>Q514+Q519</f>
        <v>7183</v>
      </c>
      <c r="R513" s="10">
        <f t="shared" si="520"/>
        <v>118190.7</v>
      </c>
      <c r="S513" s="10">
        <f>S514+S519</f>
        <v>0</v>
      </c>
      <c r="T513" s="69">
        <f t="shared" si="517"/>
        <v>118190.7</v>
      </c>
      <c r="U513" s="10">
        <f t="shared" si="521"/>
        <v>122786.6</v>
      </c>
      <c r="V513" s="10">
        <f>V514+V519</f>
        <v>0</v>
      </c>
      <c r="W513" s="69">
        <f t="shared" si="518"/>
        <v>122786.6</v>
      </c>
      <c r="X513" s="10">
        <f t="shared" si="522"/>
        <v>122786.6</v>
      </c>
      <c r="Y513" s="10">
        <f>Y514+Y519</f>
        <v>0</v>
      </c>
      <c r="Z513" s="69">
        <f t="shared" si="519"/>
        <v>122786.6</v>
      </c>
      <c r="AA513" s="10">
        <f>AA514+AA519</f>
        <v>0</v>
      </c>
      <c r="AB513" s="20"/>
      <c r="AC513" s="20"/>
    </row>
    <row r="514" spans="1:34" ht="31.2" x14ac:dyDescent="0.3">
      <c r="A514" s="59" t="s">
        <v>361</v>
      </c>
      <c r="B514" s="60"/>
      <c r="C514" s="59"/>
      <c r="D514" s="59"/>
      <c r="E514" s="61" t="s">
        <v>167</v>
      </c>
      <c r="F514" s="10">
        <f t="shared" ref="F514:K514" si="536">F515+F517</f>
        <v>42022.1</v>
      </c>
      <c r="G514" s="10">
        <f t="shared" si="536"/>
        <v>43249.600000000006</v>
      </c>
      <c r="H514" s="10">
        <f t="shared" si="536"/>
        <v>43249.600000000006</v>
      </c>
      <c r="I514" s="10">
        <f t="shared" si="536"/>
        <v>0</v>
      </c>
      <c r="J514" s="10">
        <f t="shared" si="536"/>
        <v>0</v>
      </c>
      <c r="K514" s="10">
        <f t="shared" si="536"/>
        <v>0</v>
      </c>
      <c r="L514" s="10">
        <f t="shared" si="497"/>
        <v>42022.1</v>
      </c>
      <c r="M514" s="10">
        <f t="shared" si="498"/>
        <v>43249.600000000006</v>
      </c>
      <c r="N514" s="10">
        <f t="shared" si="499"/>
        <v>43249.600000000006</v>
      </c>
      <c r="O514" s="10">
        <f>O515+O517</f>
        <v>5895.7</v>
      </c>
      <c r="P514" s="10">
        <f>P515+P517</f>
        <v>7183</v>
      </c>
      <c r="Q514" s="10">
        <f>Q515+Q517</f>
        <v>7183</v>
      </c>
      <c r="R514" s="10">
        <f t="shared" si="520"/>
        <v>47917.799999999996</v>
      </c>
      <c r="S514" s="10">
        <f>S515+S517</f>
        <v>0</v>
      </c>
      <c r="T514" s="69">
        <f t="shared" si="517"/>
        <v>47917.799999999996</v>
      </c>
      <c r="U514" s="10">
        <f t="shared" si="521"/>
        <v>50432.600000000006</v>
      </c>
      <c r="V514" s="10">
        <f>V515+V517</f>
        <v>0</v>
      </c>
      <c r="W514" s="69">
        <f t="shared" si="518"/>
        <v>50432.600000000006</v>
      </c>
      <c r="X514" s="10">
        <f t="shared" si="522"/>
        <v>50432.600000000006</v>
      </c>
      <c r="Y514" s="10">
        <f>Y515+Y517</f>
        <v>0</v>
      </c>
      <c r="Z514" s="69">
        <f t="shared" si="519"/>
        <v>50432.600000000006</v>
      </c>
      <c r="AA514" s="10">
        <f>AA515+AA517</f>
        <v>0</v>
      </c>
      <c r="AB514" s="20"/>
      <c r="AC514" s="20"/>
    </row>
    <row r="515" spans="1:34" ht="93.6" x14ac:dyDescent="0.3">
      <c r="A515" s="59" t="s">
        <v>361</v>
      </c>
      <c r="B515" s="60" t="s">
        <v>139</v>
      </c>
      <c r="C515" s="59"/>
      <c r="D515" s="59"/>
      <c r="E515" s="61" t="s">
        <v>140</v>
      </c>
      <c r="F515" s="10">
        <f t="shared" ref="F515:K515" si="537">F516</f>
        <v>39909.1</v>
      </c>
      <c r="G515" s="10">
        <f t="shared" si="537"/>
        <v>41136.600000000006</v>
      </c>
      <c r="H515" s="10">
        <f t="shared" si="537"/>
        <v>41136.600000000006</v>
      </c>
      <c r="I515" s="10">
        <f t="shared" si="537"/>
        <v>0</v>
      </c>
      <c r="J515" s="10">
        <f t="shared" si="537"/>
        <v>0</v>
      </c>
      <c r="K515" s="10">
        <f t="shared" si="537"/>
        <v>0</v>
      </c>
      <c r="L515" s="10">
        <f t="shared" si="497"/>
        <v>39909.1</v>
      </c>
      <c r="M515" s="10">
        <f t="shared" si="498"/>
        <v>41136.600000000006</v>
      </c>
      <c r="N515" s="10">
        <f t="shared" si="499"/>
        <v>41136.600000000006</v>
      </c>
      <c r="O515" s="10">
        <f>O516</f>
        <v>5895.7</v>
      </c>
      <c r="P515" s="10">
        <f>P516</f>
        <v>7183</v>
      </c>
      <c r="Q515" s="10">
        <f>Q516</f>
        <v>7183</v>
      </c>
      <c r="R515" s="10">
        <f t="shared" si="520"/>
        <v>45804.799999999996</v>
      </c>
      <c r="S515" s="10">
        <f>S516</f>
        <v>0</v>
      </c>
      <c r="T515" s="69">
        <f t="shared" si="517"/>
        <v>45804.799999999996</v>
      </c>
      <c r="U515" s="10">
        <f t="shared" si="521"/>
        <v>48319.600000000006</v>
      </c>
      <c r="V515" s="10">
        <f>V516</f>
        <v>0</v>
      </c>
      <c r="W515" s="69">
        <f t="shared" si="518"/>
        <v>48319.600000000006</v>
      </c>
      <c r="X515" s="10">
        <f t="shared" si="522"/>
        <v>48319.600000000006</v>
      </c>
      <c r="Y515" s="10">
        <f>Y516</f>
        <v>0</v>
      </c>
      <c r="Z515" s="69">
        <f t="shared" si="519"/>
        <v>48319.600000000006</v>
      </c>
      <c r="AA515" s="10">
        <f>AA516</f>
        <v>0</v>
      </c>
      <c r="AB515" s="20"/>
      <c r="AC515" s="20"/>
    </row>
    <row r="516" spans="1:34" x14ac:dyDescent="0.3">
      <c r="A516" s="59" t="s">
        <v>361</v>
      </c>
      <c r="B516" s="60">
        <v>100</v>
      </c>
      <c r="C516" s="59" t="s">
        <v>98</v>
      </c>
      <c r="D516" s="59" t="s">
        <v>324</v>
      </c>
      <c r="E516" s="61" t="s">
        <v>325</v>
      </c>
      <c r="F516" s="10">
        <v>39909.1</v>
      </c>
      <c r="G516" s="10">
        <v>41136.600000000006</v>
      </c>
      <c r="H516" s="10">
        <v>41136.600000000006</v>
      </c>
      <c r="I516" s="10"/>
      <c r="J516" s="10"/>
      <c r="K516" s="10"/>
      <c r="L516" s="10">
        <f t="shared" si="497"/>
        <v>39909.1</v>
      </c>
      <c r="M516" s="10">
        <f t="shared" si="498"/>
        <v>41136.600000000006</v>
      </c>
      <c r="N516" s="10">
        <f t="shared" si="499"/>
        <v>41136.600000000006</v>
      </c>
      <c r="O516" s="10">
        <v>5895.7</v>
      </c>
      <c r="P516" s="10">
        <v>7183</v>
      </c>
      <c r="Q516" s="10">
        <v>7183</v>
      </c>
      <c r="R516" s="10">
        <f t="shared" si="520"/>
        <v>45804.799999999996</v>
      </c>
      <c r="S516" s="10"/>
      <c r="T516" s="69">
        <f t="shared" si="517"/>
        <v>45804.799999999996</v>
      </c>
      <c r="U516" s="10">
        <f t="shared" si="521"/>
        <v>48319.600000000006</v>
      </c>
      <c r="V516" s="10"/>
      <c r="W516" s="69">
        <f t="shared" si="518"/>
        <v>48319.600000000006</v>
      </c>
      <c r="X516" s="10">
        <f t="shared" si="522"/>
        <v>48319.600000000006</v>
      </c>
      <c r="Y516" s="10"/>
      <c r="Z516" s="69">
        <f t="shared" si="519"/>
        <v>48319.600000000006</v>
      </c>
      <c r="AA516" s="10"/>
      <c r="AB516" s="20"/>
      <c r="AC516" s="20"/>
    </row>
    <row r="517" spans="1:34" ht="31.2" x14ac:dyDescent="0.3">
      <c r="A517" s="59" t="s">
        <v>361</v>
      </c>
      <c r="B517" s="60" t="s">
        <v>57</v>
      </c>
      <c r="C517" s="59"/>
      <c r="D517" s="59"/>
      <c r="E517" s="61" t="s">
        <v>58</v>
      </c>
      <c r="F517" s="10">
        <f t="shared" ref="F517:K517" si="538">F518</f>
        <v>2113</v>
      </c>
      <c r="G517" s="10">
        <f t="shared" si="538"/>
        <v>2113</v>
      </c>
      <c r="H517" s="10">
        <f t="shared" si="538"/>
        <v>2113</v>
      </c>
      <c r="I517" s="10">
        <f t="shared" si="538"/>
        <v>0</v>
      </c>
      <c r="J517" s="10">
        <f t="shared" si="538"/>
        <v>0</v>
      </c>
      <c r="K517" s="10">
        <f t="shared" si="538"/>
        <v>0</v>
      </c>
      <c r="L517" s="10">
        <f t="shared" si="497"/>
        <v>2113</v>
      </c>
      <c r="M517" s="10">
        <f t="shared" si="498"/>
        <v>2113</v>
      </c>
      <c r="N517" s="10">
        <f t="shared" si="499"/>
        <v>2113</v>
      </c>
      <c r="O517" s="10">
        <f>O518</f>
        <v>0</v>
      </c>
      <c r="P517" s="10">
        <f>P518</f>
        <v>0</v>
      </c>
      <c r="Q517" s="10">
        <f>Q518</f>
        <v>0</v>
      </c>
      <c r="R517" s="10">
        <f t="shared" si="520"/>
        <v>2113</v>
      </c>
      <c r="S517" s="10">
        <f>S518</f>
        <v>0</v>
      </c>
      <c r="T517" s="69">
        <f t="shared" si="517"/>
        <v>2113</v>
      </c>
      <c r="U517" s="10">
        <f t="shared" si="521"/>
        <v>2113</v>
      </c>
      <c r="V517" s="10">
        <f>V518</f>
        <v>0</v>
      </c>
      <c r="W517" s="69">
        <f t="shared" si="518"/>
        <v>2113</v>
      </c>
      <c r="X517" s="10">
        <f t="shared" si="522"/>
        <v>2113</v>
      </c>
      <c r="Y517" s="10">
        <f>Y518</f>
        <v>0</v>
      </c>
      <c r="Z517" s="69">
        <f t="shared" si="519"/>
        <v>2113</v>
      </c>
      <c r="AA517" s="10">
        <f>AA518</f>
        <v>0</v>
      </c>
      <c r="AB517" s="20"/>
      <c r="AC517" s="20"/>
    </row>
    <row r="518" spans="1:34" x14ac:dyDescent="0.3">
      <c r="A518" s="59" t="s">
        <v>361</v>
      </c>
      <c r="B518" s="60">
        <v>200</v>
      </c>
      <c r="C518" s="59" t="s">
        <v>98</v>
      </c>
      <c r="D518" s="59" t="s">
        <v>324</v>
      </c>
      <c r="E518" s="61" t="s">
        <v>325</v>
      </c>
      <c r="F518" s="10">
        <v>2113</v>
      </c>
      <c r="G518" s="10">
        <v>2113</v>
      </c>
      <c r="H518" s="10">
        <v>2113</v>
      </c>
      <c r="I518" s="10"/>
      <c r="J518" s="10"/>
      <c r="K518" s="10"/>
      <c r="L518" s="10">
        <f t="shared" si="497"/>
        <v>2113</v>
      </c>
      <c r="M518" s="10">
        <f t="shared" si="498"/>
        <v>2113</v>
      </c>
      <c r="N518" s="10">
        <f t="shared" si="499"/>
        <v>2113</v>
      </c>
      <c r="O518" s="10"/>
      <c r="P518" s="10"/>
      <c r="Q518" s="10"/>
      <c r="R518" s="10">
        <f t="shared" si="520"/>
        <v>2113</v>
      </c>
      <c r="S518" s="10"/>
      <c r="T518" s="69">
        <f t="shared" si="517"/>
        <v>2113</v>
      </c>
      <c r="U518" s="10">
        <f t="shared" si="521"/>
        <v>2113</v>
      </c>
      <c r="V518" s="10"/>
      <c r="W518" s="69">
        <f t="shared" si="518"/>
        <v>2113</v>
      </c>
      <c r="X518" s="10">
        <f t="shared" si="522"/>
        <v>2113</v>
      </c>
      <c r="Y518" s="10"/>
      <c r="Z518" s="69">
        <f t="shared" si="519"/>
        <v>2113</v>
      </c>
      <c r="AA518" s="10"/>
      <c r="AB518" s="20"/>
      <c r="AC518" s="20"/>
    </row>
    <row r="519" spans="1:34" ht="46.8" x14ac:dyDescent="0.3">
      <c r="A519" s="59" t="s">
        <v>362</v>
      </c>
      <c r="B519" s="60"/>
      <c r="C519" s="59"/>
      <c r="D519" s="59"/>
      <c r="E519" s="61" t="s">
        <v>363</v>
      </c>
      <c r="F519" s="10">
        <f t="shared" ref="F519:K519" si="539">F520+F522</f>
        <v>70272.900000000009</v>
      </c>
      <c r="G519" s="10">
        <f t="shared" si="539"/>
        <v>72354</v>
      </c>
      <c r="H519" s="10">
        <f t="shared" si="539"/>
        <v>72354</v>
      </c>
      <c r="I519" s="10">
        <f t="shared" si="539"/>
        <v>0</v>
      </c>
      <c r="J519" s="10">
        <f t="shared" si="539"/>
        <v>0</v>
      </c>
      <c r="K519" s="10">
        <f t="shared" si="539"/>
        <v>0</v>
      </c>
      <c r="L519" s="10">
        <f t="shared" si="497"/>
        <v>70272.900000000009</v>
      </c>
      <c r="M519" s="10">
        <f t="shared" si="498"/>
        <v>72354</v>
      </c>
      <c r="N519" s="10">
        <f t="shared" si="499"/>
        <v>72354</v>
      </c>
      <c r="O519" s="10">
        <f>O520+O522</f>
        <v>0</v>
      </c>
      <c r="P519" s="10">
        <f>P520+P522</f>
        <v>0</v>
      </c>
      <c r="Q519" s="10">
        <f>Q520+Q522</f>
        <v>0</v>
      </c>
      <c r="R519" s="10">
        <f t="shared" si="520"/>
        <v>70272.900000000009</v>
      </c>
      <c r="S519" s="10">
        <f>S520+S522</f>
        <v>0</v>
      </c>
      <c r="T519" s="69">
        <f t="shared" si="517"/>
        <v>70272.900000000009</v>
      </c>
      <c r="U519" s="10">
        <f t="shared" si="521"/>
        <v>72354</v>
      </c>
      <c r="V519" s="10">
        <f>V520+V522</f>
        <v>0</v>
      </c>
      <c r="W519" s="69">
        <f t="shared" si="518"/>
        <v>72354</v>
      </c>
      <c r="X519" s="10">
        <f t="shared" si="522"/>
        <v>72354</v>
      </c>
      <c r="Y519" s="10">
        <f>Y520+Y522</f>
        <v>0</v>
      </c>
      <c r="Z519" s="69">
        <f t="shared" si="519"/>
        <v>72354</v>
      </c>
      <c r="AA519" s="10">
        <f>AA520+AA522</f>
        <v>0</v>
      </c>
      <c r="AB519" s="20"/>
      <c r="AC519" s="20"/>
    </row>
    <row r="520" spans="1:34" ht="93.6" x14ac:dyDescent="0.3">
      <c r="A520" s="59" t="s">
        <v>362</v>
      </c>
      <c r="B520" s="60" t="s">
        <v>139</v>
      </c>
      <c r="C520" s="59"/>
      <c r="D520" s="59"/>
      <c r="E520" s="61" t="s">
        <v>140</v>
      </c>
      <c r="F520" s="10">
        <f t="shared" ref="F520:K520" si="540">F521</f>
        <v>67681.8</v>
      </c>
      <c r="G520" s="10">
        <f t="shared" si="540"/>
        <v>69763</v>
      </c>
      <c r="H520" s="10">
        <f t="shared" si="540"/>
        <v>69763</v>
      </c>
      <c r="I520" s="10">
        <f t="shared" si="540"/>
        <v>0</v>
      </c>
      <c r="J520" s="10">
        <f t="shared" si="540"/>
        <v>0</v>
      </c>
      <c r="K520" s="10">
        <f t="shared" si="540"/>
        <v>0</v>
      </c>
      <c r="L520" s="10">
        <f t="shared" si="497"/>
        <v>67681.8</v>
      </c>
      <c r="M520" s="10">
        <f t="shared" si="498"/>
        <v>69763</v>
      </c>
      <c r="N520" s="10">
        <f t="shared" si="499"/>
        <v>69763</v>
      </c>
      <c r="O520" s="10">
        <f>O521</f>
        <v>0</v>
      </c>
      <c r="P520" s="10">
        <f>P521</f>
        <v>0</v>
      </c>
      <c r="Q520" s="10">
        <f>Q521</f>
        <v>0</v>
      </c>
      <c r="R520" s="10">
        <f t="shared" si="520"/>
        <v>67681.8</v>
      </c>
      <c r="S520" s="10">
        <f>S521</f>
        <v>0</v>
      </c>
      <c r="T520" s="69">
        <f t="shared" si="517"/>
        <v>67681.8</v>
      </c>
      <c r="U520" s="10">
        <f t="shared" si="521"/>
        <v>69763</v>
      </c>
      <c r="V520" s="10">
        <f>V521</f>
        <v>0</v>
      </c>
      <c r="W520" s="69">
        <f t="shared" si="518"/>
        <v>69763</v>
      </c>
      <c r="X520" s="10">
        <f t="shared" si="522"/>
        <v>69763</v>
      </c>
      <c r="Y520" s="10">
        <f>Y521</f>
        <v>0</v>
      </c>
      <c r="Z520" s="69">
        <f t="shared" si="519"/>
        <v>69763</v>
      </c>
      <c r="AA520" s="10">
        <f>AA521</f>
        <v>0</v>
      </c>
      <c r="AB520" s="20"/>
      <c r="AC520" s="20"/>
    </row>
    <row r="521" spans="1:34" ht="62.4" x14ac:dyDescent="0.3">
      <c r="A521" s="59" t="s">
        <v>362</v>
      </c>
      <c r="B521" s="60" t="s">
        <v>139</v>
      </c>
      <c r="C521" s="59" t="s">
        <v>28</v>
      </c>
      <c r="D521" s="59" t="s">
        <v>233</v>
      </c>
      <c r="E521" s="61" t="s">
        <v>364</v>
      </c>
      <c r="F521" s="10">
        <v>67681.8</v>
      </c>
      <c r="G521" s="10">
        <f>69762.9+0.1</f>
        <v>69763</v>
      </c>
      <c r="H521" s="10">
        <f>69762.9+0.1</f>
        <v>69763</v>
      </c>
      <c r="I521" s="10"/>
      <c r="J521" s="10"/>
      <c r="K521" s="10"/>
      <c r="L521" s="10">
        <f t="shared" si="497"/>
        <v>67681.8</v>
      </c>
      <c r="M521" s="10">
        <f t="shared" si="498"/>
        <v>69763</v>
      </c>
      <c r="N521" s="10">
        <f t="shared" si="499"/>
        <v>69763</v>
      </c>
      <c r="O521" s="10"/>
      <c r="P521" s="10"/>
      <c r="Q521" s="10"/>
      <c r="R521" s="10">
        <f t="shared" si="520"/>
        <v>67681.8</v>
      </c>
      <c r="S521" s="10"/>
      <c r="T521" s="69">
        <f t="shared" si="517"/>
        <v>67681.8</v>
      </c>
      <c r="U521" s="10">
        <f t="shared" si="521"/>
        <v>69763</v>
      </c>
      <c r="V521" s="10"/>
      <c r="W521" s="69">
        <f t="shared" si="518"/>
        <v>69763</v>
      </c>
      <c r="X521" s="10">
        <f t="shared" si="522"/>
        <v>69763</v>
      </c>
      <c r="Y521" s="10"/>
      <c r="Z521" s="69">
        <f t="shared" si="519"/>
        <v>69763</v>
      </c>
      <c r="AA521" s="10"/>
      <c r="AB521" s="20"/>
      <c r="AC521" s="20"/>
    </row>
    <row r="522" spans="1:34" ht="31.2" x14ac:dyDescent="0.3">
      <c r="A522" s="59" t="s">
        <v>362</v>
      </c>
      <c r="B522" s="60" t="s">
        <v>57</v>
      </c>
      <c r="C522" s="59"/>
      <c r="D522" s="59"/>
      <c r="E522" s="61" t="s">
        <v>58</v>
      </c>
      <c r="F522" s="10">
        <f t="shared" ref="F522:K522" si="541">F523</f>
        <v>2591.1</v>
      </c>
      <c r="G522" s="10">
        <f t="shared" si="541"/>
        <v>2591</v>
      </c>
      <c r="H522" s="10">
        <f t="shared" si="541"/>
        <v>2591</v>
      </c>
      <c r="I522" s="10">
        <f t="shared" si="541"/>
        <v>0</v>
      </c>
      <c r="J522" s="10">
        <f t="shared" si="541"/>
        <v>0</v>
      </c>
      <c r="K522" s="10">
        <f t="shared" si="541"/>
        <v>0</v>
      </c>
      <c r="L522" s="10">
        <f t="shared" si="497"/>
        <v>2591.1</v>
      </c>
      <c r="M522" s="10">
        <f t="shared" si="498"/>
        <v>2591</v>
      </c>
      <c r="N522" s="10">
        <f t="shared" si="499"/>
        <v>2591</v>
      </c>
      <c r="O522" s="10">
        <f>O523</f>
        <v>0</v>
      </c>
      <c r="P522" s="10">
        <f>P523</f>
        <v>0</v>
      </c>
      <c r="Q522" s="10">
        <f>Q523</f>
        <v>0</v>
      </c>
      <c r="R522" s="10">
        <f t="shared" si="520"/>
        <v>2591.1</v>
      </c>
      <c r="S522" s="10">
        <f>S523</f>
        <v>0</v>
      </c>
      <c r="T522" s="69">
        <f t="shared" si="517"/>
        <v>2591.1</v>
      </c>
      <c r="U522" s="10">
        <f t="shared" si="521"/>
        <v>2591</v>
      </c>
      <c r="V522" s="10">
        <f>V523</f>
        <v>0</v>
      </c>
      <c r="W522" s="69">
        <f t="shared" si="518"/>
        <v>2591</v>
      </c>
      <c r="X522" s="10">
        <f t="shared" si="522"/>
        <v>2591</v>
      </c>
      <c r="Y522" s="10">
        <f>Y523</f>
        <v>0</v>
      </c>
      <c r="Z522" s="69">
        <f t="shared" si="519"/>
        <v>2591</v>
      </c>
      <c r="AA522" s="10">
        <f>AA523</f>
        <v>0</v>
      </c>
      <c r="AB522" s="20"/>
      <c r="AC522" s="20"/>
    </row>
    <row r="523" spans="1:34" ht="62.4" x14ac:dyDescent="0.3">
      <c r="A523" s="59" t="s">
        <v>362</v>
      </c>
      <c r="B523" s="60" t="s">
        <v>57</v>
      </c>
      <c r="C523" s="59" t="s">
        <v>28</v>
      </c>
      <c r="D523" s="59" t="s">
        <v>233</v>
      </c>
      <c r="E523" s="61" t="s">
        <v>364</v>
      </c>
      <c r="F523" s="10">
        <v>2591.1</v>
      </c>
      <c r="G523" s="10">
        <v>2591</v>
      </c>
      <c r="H523" s="10">
        <v>2591</v>
      </c>
      <c r="I523" s="10"/>
      <c r="J523" s="10"/>
      <c r="K523" s="10"/>
      <c r="L523" s="10">
        <f t="shared" si="497"/>
        <v>2591.1</v>
      </c>
      <c r="M523" s="10">
        <f t="shared" si="498"/>
        <v>2591</v>
      </c>
      <c r="N523" s="10">
        <f t="shared" si="499"/>
        <v>2591</v>
      </c>
      <c r="O523" s="10"/>
      <c r="P523" s="10"/>
      <c r="Q523" s="10"/>
      <c r="R523" s="10">
        <f t="shared" si="520"/>
        <v>2591.1</v>
      </c>
      <c r="S523" s="10"/>
      <c r="T523" s="69">
        <f t="shared" si="517"/>
        <v>2591.1</v>
      </c>
      <c r="U523" s="10">
        <f t="shared" si="521"/>
        <v>2591</v>
      </c>
      <c r="V523" s="10"/>
      <c r="W523" s="69">
        <f t="shared" si="518"/>
        <v>2591</v>
      </c>
      <c r="X523" s="10">
        <f t="shared" si="522"/>
        <v>2591</v>
      </c>
      <c r="Y523" s="10"/>
      <c r="Z523" s="69">
        <f t="shared" si="519"/>
        <v>2591</v>
      </c>
      <c r="AA523" s="10"/>
      <c r="AB523" s="20"/>
      <c r="AC523" s="20"/>
    </row>
    <row r="524" spans="1:34" s="73" customFormat="1" ht="31.2" x14ac:dyDescent="0.3">
      <c r="A524" s="53" t="s">
        <v>365</v>
      </c>
      <c r="B524" s="54"/>
      <c r="C524" s="53"/>
      <c r="D524" s="53"/>
      <c r="E524" s="55" t="s">
        <v>366</v>
      </c>
      <c r="F524" s="14">
        <f t="shared" ref="F524:K524" si="542">F530+F550+F564+F525</f>
        <v>24107677.600000001</v>
      </c>
      <c r="G524" s="14">
        <f t="shared" si="542"/>
        <v>27039805.300000004</v>
      </c>
      <c r="H524" s="14">
        <f t="shared" si="542"/>
        <v>23962898.800000001</v>
      </c>
      <c r="I524" s="14">
        <f t="shared" si="542"/>
        <v>-62881.499999999993</v>
      </c>
      <c r="J524" s="14">
        <f t="shared" si="542"/>
        <v>-63216.6</v>
      </c>
      <c r="K524" s="14">
        <f t="shared" si="542"/>
        <v>-63216.6</v>
      </c>
      <c r="L524" s="14">
        <f t="shared" si="497"/>
        <v>24044796.100000001</v>
      </c>
      <c r="M524" s="14">
        <f t="shared" si="498"/>
        <v>26976588.700000003</v>
      </c>
      <c r="N524" s="14">
        <f t="shared" si="499"/>
        <v>23899682.199999999</v>
      </c>
      <c r="O524" s="14">
        <f>O530+O550+O564+O525</f>
        <v>836133.68261999998</v>
      </c>
      <c r="P524" s="14">
        <f>P530+P550+P564+P525</f>
        <v>-186768.25200000004</v>
      </c>
      <c r="Q524" s="14">
        <f>Q530+Q550+Q564+Q525</f>
        <v>21096.7</v>
      </c>
      <c r="R524" s="14">
        <f t="shared" si="520"/>
        <v>24880929.782620002</v>
      </c>
      <c r="S524" s="14">
        <f>S530+S550+S564+S525</f>
        <v>0</v>
      </c>
      <c r="T524" s="67">
        <f t="shared" si="517"/>
        <v>24880929.782620002</v>
      </c>
      <c r="U524" s="14">
        <f t="shared" si="521"/>
        <v>26789820.448000003</v>
      </c>
      <c r="V524" s="14">
        <f>V530+V550+V564+V525</f>
        <v>0</v>
      </c>
      <c r="W524" s="67">
        <f t="shared" si="518"/>
        <v>26789820.448000003</v>
      </c>
      <c r="X524" s="14">
        <f t="shared" si="522"/>
        <v>23920778.899999999</v>
      </c>
      <c r="Y524" s="14">
        <f>Y530+Y550+Y564+Y525</f>
        <v>0</v>
      </c>
      <c r="Z524" s="67">
        <f t="shared" si="519"/>
        <v>23920778.899999999</v>
      </c>
      <c r="AA524" s="14">
        <f>AA530+AA550+AA564+AA525</f>
        <v>0</v>
      </c>
      <c r="AB524" s="15"/>
      <c r="AC524" s="15"/>
      <c r="AD524" s="11"/>
      <c r="AE524" s="11"/>
      <c r="AF524" s="11"/>
      <c r="AG524" s="11"/>
      <c r="AH524" s="11"/>
    </row>
    <row r="525" spans="1:34" s="74" customFormat="1" ht="31.2" x14ac:dyDescent="0.3">
      <c r="A525" s="56" t="s">
        <v>367</v>
      </c>
      <c r="B525" s="57"/>
      <c r="C525" s="56"/>
      <c r="D525" s="56"/>
      <c r="E525" s="58" t="s">
        <v>368</v>
      </c>
      <c r="F525" s="17">
        <f t="shared" ref="F525:F530" si="543">F526</f>
        <v>36729.1</v>
      </c>
      <c r="G525" s="17">
        <f t="shared" ref="G525:G530" si="544">G526</f>
        <v>44406.6</v>
      </c>
      <c r="H525" s="17">
        <f t="shared" ref="H525:H530" si="545">H526</f>
        <v>44406.6</v>
      </c>
      <c r="I525" s="17">
        <f t="shared" ref="I525:I530" si="546">I526</f>
        <v>0</v>
      </c>
      <c r="J525" s="17">
        <f t="shared" ref="J525:J530" si="547">J526</f>
        <v>0</v>
      </c>
      <c r="K525" s="17">
        <f t="shared" ref="K525:K530" si="548">K526</f>
        <v>0</v>
      </c>
      <c r="L525" s="17">
        <f t="shared" si="497"/>
        <v>36729.1</v>
      </c>
      <c r="M525" s="17">
        <f t="shared" si="498"/>
        <v>44406.6</v>
      </c>
      <c r="N525" s="17">
        <f t="shared" si="499"/>
        <v>44406.6</v>
      </c>
      <c r="O525" s="17">
        <f t="shared" ref="O525:O530" si="549">O526</f>
        <v>0</v>
      </c>
      <c r="P525" s="17">
        <f t="shared" ref="P525:P530" si="550">P526</f>
        <v>0</v>
      </c>
      <c r="Q525" s="17">
        <f t="shared" ref="Q525:Q530" si="551">Q526</f>
        <v>0</v>
      </c>
      <c r="R525" s="17">
        <f t="shared" si="520"/>
        <v>36729.1</v>
      </c>
      <c r="S525" s="17">
        <f t="shared" ref="S525:S530" si="552">S526</f>
        <v>0</v>
      </c>
      <c r="T525" s="68">
        <f t="shared" si="517"/>
        <v>36729.1</v>
      </c>
      <c r="U525" s="17">
        <f t="shared" si="521"/>
        <v>44406.6</v>
      </c>
      <c r="V525" s="17">
        <f t="shared" ref="V525:AA530" si="553">V526</f>
        <v>0</v>
      </c>
      <c r="W525" s="68">
        <f t="shared" si="518"/>
        <v>44406.6</v>
      </c>
      <c r="X525" s="17">
        <f t="shared" si="522"/>
        <v>44406.6</v>
      </c>
      <c r="Y525" s="17">
        <f t="shared" si="553"/>
        <v>0</v>
      </c>
      <c r="Z525" s="68">
        <f t="shared" si="519"/>
        <v>44406.6</v>
      </c>
      <c r="AA525" s="17">
        <f t="shared" si="553"/>
        <v>0</v>
      </c>
      <c r="AB525" s="18"/>
      <c r="AC525" s="18"/>
      <c r="AD525" s="16"/>
      <c r="AE525" s="16"/>
      <c r="AF525" s="16"/>
      <c r="AG525" s="16"/>
      <c r="AH525" s="16"/>
    </row>
    <row r="526" spans="1:34" ht="31.2" x14ac:dyDescent="0.3">
      <c r="A526" s="59" t="s">
        <v>369</v>
      </c>
      <c r="B526" s="60"/>
      <c r="C526" s="59"/>
      <c r="D526" s="59"/>
      <c r="E526" s="61" t="s">
        <v>370</v>
      </c>
      <c r="F526" s="10">
        <f t="shared" si="543"/>
        <v>36729.1</v>
      </c>
      <c r="G526" s="10">
        <f t="shared" si="544"/>
        <v>44406.6</v>
      </c>
      <c r="H526" s="10">
        <f t="shared" si="545"/>
        <v>44406.6</v>
      </c>
      <c r="I526" s="10">
        <f t="shared" si="546"/>
        <v>0</v>
      </c>
      <c r="J526" s="10">
        <f t="shared" si="547"/>
        <v>0</v>
      </c>
      <c r="K526" s="10">
        <f t="shared" si="548"/>
        <v>0</v>
      </c>
      <c r="L526" s="10">
        <f t="shared" si="497"/>
        <v>36729.1</v>
      </c>
      <c r="M526" s="10">
        <f t="shared" si="498"/>
        <v>44406.6</v>
      </c>
      <c r="N526" s="10">
        <f t="shared" si="499"/>
        <v>44406.6</v>
      </c>
      <c r="O526" s="10">
        <f t="shared" si="549"/>
        <v>0</v>
      </c>
      <c r="P526" s="10">
        <f t="shared" si="550"/>
        <v>0</v>
      </c>
      <c r="Q526" s="10">
        <f t="shared" si="551"/>
        <v>0</v>
      </c>
      <c r="R526" s="10">
        <f t="shared" si="520"/>
        <v>36729.1</v>
      </c>
      <c r="S526" s="10">
        <f t="shared" si="552"/>
        <v>0</v>
      </c>
      <c r="T526" s="69">
        <f t="shared" si="517"/>
        <v>36729.1</v>
      </c>
      <c r="U526" s="10">
        <f t="shared" si="521"/>
        <v>44406.6</v>
      </c>
      <c r="V526" s="10">
        <f t="shared" si="553"/>
        <v>0</v>
      </c>
      <c r="W526" s="69">
        <f t="shared" si="518"/>
        <v>44406.6</v>
      </c>
      <c r="X526" s="10">
        <f t="shared" si="522"/>
        <v>44406.6</v>
      </c>
      <c r="Y526" s="10">
        <f t="shared" si="553"/>
        <v>0</v>
      </c>
      <c r="Z526" s="69">
        <f t="shared" si="519"/>
        <v>44406.6</v>
      </c>
      <c r="AA526" s="10">
        <f t="shared" si="553"/>
        <v>0</v>
      </c>
      <c r="AB526" s="20"/>
      <c r="AC526" s="20"/>
    </row>
    <row r="527" spans="1:34" ht="78" x14ac:dyDescent="0.3">
      <c r="A527" s="59" t="s">
        <v>371</v>
      </c>
      <c r="B527" s="60"/>
      <c r="C527" s="59"/>
      <c r="D527" s="59"/>
      <c r="E527" s="61" t="s">
        <v>372</v>
      </c>
      <c r="F527" s="10">
        <f t="shared" si="543"/>
        <v>36729.1</v>
      </c>
      <c r="G527" s="10">
        <f t="shared" si="544"/>
        <v>44406.6</v>
      </c>
      <c r="H527" s="10">
        <f t="shared" si="545"/>
        <v>44406.6</v>
      </c>
      <c r="I527" s="10">
        <f t="shared" si="546"/>
        <v>0</v>
      </c>
      <c r="J527" s="10">
        <f t="shared" si="547"/>
        <v>0</v>
      </c>
      <c r="K527" s="10">
        <f t="shared" si="548"/>
        <v>0</v>
      </c>
      <c r="L527" s="10">
        <f t="shared" si="497"/>
        <v>36729.1</v>
      </c>
      <c r="M527" s="10">
        <f t="shared" si="498"/>
        <v>44406.6</v>
      </c>
      <c r="N527" s="10">
        <f t="shared" si="499"/>
        <v>44406.6</v>
      </c>
      <c r="O527" s="10">
        <f t="shared" si="549"/>
        <v>0</v>
      </c>
      <c r="P527" s="10">
        <f t="shared" si="550"/>
        <v>0</v>
      </c>
      <c r="Q527" s="10">
        <f t="shared" si="551"/>
        <v>0</v>
      </c>
      <c r="R527" s="10">
        <f t="shared" si="520"/>
        <v>36729.1</v>
      </c>
      <c r="S527" s="10">
        <f t="shared" si="552"/>
        <v>0</v>
      </c>
      <c r="T527" s="69">
        <f t="shared" si="517"/>
        <v>36729.1</v>
      </c>
      <c r="U527" s="10">
        <f t="shared" si="521"/>
        <v>44406.6</v>
      </c>
      <c r="V527" s="10">
        <f t="shared" si="553"/>
        <v>0</v>
      </c>
      <c r="W527" s="69">
        <f t="shared" si="518"/>
        <v>44406.6</v>
      </c>
      <c r="X527" s="10">
        <f t="shared" si="522"/>
        <v>44406.6</v>
      </c>
      <c r="Y527" s="10">
        <f t="shared" si="553"/>
        <v>0</v>
      </c>
      <c r="Z527" s="69">
        <f t="shared" si="519"/>
        <v>44406.6</v>
      </c>
      <c r="AA527" s="10">
        <f t="shared" si="553"/>
        <v>0</v>
      </c>
      <c r="AB527" s="20"/>
      <c r="AC527" s="20"/>
    </row>
    <row r="528" spans="1:34" ht="46.8" x14ac:dyDescent="0.3">
      <c r="A528" s="59" t="s">
        <v>371</v>
      </c>
      <c r="B528" s="60" t="s">
        <v>49</v>
      </c>
      <c r="C528" s="59"/>
      <c r="D528" s="59"/>
      <c r="E528" s="61" t="s">
        <v>50</v>
      </c>
      <c r="F528" s="10">
        <f t="shared" si="543"/>
        <v>36729.1</v>
      </c>
      <c r="G528" s="10">
        <f t="shared" si="544"/>
        <v>44406.6</v>
      </c>
      <c r="H528" s="10">
        <f t="shared" si="545"/>
        <v>44406.6</v>
      </c>
      <c r="I528" s="10">
        <f t="shared" si="546"/>
        <v>0</v>
      </c>
      <c r="J528" s="10">
        <f t="shared" si="547"/>
        <v>0</v>
      </c>
      <c r="K528" s="10">
        <f t="shared" si="548"/>
        <v>0</v>
      </c>
      <c r="L528" s="10">
        <f t="shared" ref="L528:L591" si="554">F528+I528</f>
        <v>36729.1</v>
      </c>
      <c r="M528" s="10">
        <f t="shared" ref="M528:M591" si="555">G528+J528</f>
        <v>44406.6</v>
      </c>
      <c r="N528" s="10">
        <f t="shared" ref="N528:N591" si="556">H528+K528</f>
        <v>44406.6</v>
      </c>
      <c r="O528" s="10">
        <f t="shared" si="549"/>
        <v>0</v>
      </c>
      <c r="P528" s="10">
        <f t="shared" si="550"/>
        <v>0</v>
      </c>
      <c r="Q528" s="10">
        <f t="shared" si="551"/>
        <v>0</v>
      </c>
      <c r="R528" s="10">
        <f t="shared" si="520"/>
        <v>36729.1</v>
      </c>
      <c r="S528" s="10">
        <f t="shared" si="552"/>
        <v>0</v>
      </c>
      <c r="T528" s="69">
        <f t="shared" si="517"/>
        <v>36729.1</v>
      </c>
      <c r="U528" s="10">
        <f t="shared" si="521"/>
        <v>44406.6</v>
      </c>
      <c r="V528" s="10">
        <f t="shared" si="553"/>
        <v>0</v>
      </c>
      <c r="W528" s="69">
        <f t="shared" si="518"/>
        <v>44406.6</v>
      </c>
      <c r="X528" s="10">
        <f t="shared" si="522"/>
        <v>44406.6</v>
      </c>
      <c r="Y528" s="10">
        <f t="shared" si="553"/>
        <v>0</v>
      </c>
      <c r="Z528" s="69">
        <f t="shared" si="519"/>
        <v>44406.6</v>
      </c>
      <c r="AA528" s="10">
        <f t="shared" si="553"/>
        <v>0</v>
      </c>
      <c r="AB528" s="20"/>
      <c r="AC528" s="20"/>
    </row>
    <row r="529" spans="1:34" x14ac:dyDescent="0.3">
      <c r="A529" s="59" t="s">
        <v>371</v>
      </c>
      <c r="B529" s="60" t="s">
        <v>49</v>
      </c>
      <c r="C529" s="59" t="s">
        <v>63</v>
      </c>
      <c r="D529" s="59" t="s">
        <v>294</v>
      </c>
      <c r="E529" s="61" t="s">
        <v>344</v>
      </c>
      <c r="F529" s="10">
        <v>36729.1</v>
      </c>
      <c r="G529" s="10">
        <v>44406.6</v>
      </c>
      <c r="H529" s="10">
        <v>44406.6</v>
      </c>
      <c r="I529" s="10"/>
      <c r="J529" s="10"/>
      <c r="K529" s="10"/>
      <c r="L529" s="10">
        <f t="shared" si="554"/>
        <v>36729.1</v>
      </c>
      <c r="M529" s="10">
        <f t="shared" si="555"/>
        <v>44406.6</v>
      </c>
      <c r="N529" s="10">
        <f t="shared" si="556"/>
        <v>44406.6</v>
      </c>
      <c r="O529" s="10"/>
      <c r="P529" s="10"/>
      <c r="Q529" s="10"/>
      <c r="R529" s="10">
        <f t="shared" si="520"/>
        <v>36729.1</v>
      </c>
      <c r="S529" s="10"/>
      <c r="T529" s="69">
        <f t="shared" si="517"/>
        <v>36729.1</v>
      </c>
      <c r="U529" s="10">
        <f t="shared" si="521"/>
        <v>44406.6</v>
      </c>
      <c r="V529" s="10"/>
      <c r="W529" s="69">
        <f t="shared" si="518"/>
        <v>44406.6</v>
      </c>
      <c r="X529" s="10">
        <f t="shared" si="522"/>
        <v>44406.6</v>
      </c>
      <c r="Y529" s="10"/>
      <c r="Z529" s="69">
        <f t="shared" si="519"/>
        <v>44406.6</v>
      </c>
      <c r="AA529" s="10"/>
      <c r="AB529" s="20"/>
      <c r="AC529" s="20"/>
    </row>
    <row r="530" spans="1:34" s="74" customFormat="1" ht="31.2" x14ac:dyDescent="0.3">
      <c r="A530" s="56" t="s">
        <v>373</v>
      </c>
      <c r="B530" s="57"/>
      <c r="C530" s="56"/>
      <c r="D530" s="56"/>
      <c r="E530" s="58" t="s">
        <v>254</v>
      </c>
      <c r="F530" s="17">
        <f t="shared" si="543"/>
        <v>1364542.2999999998</v>
      </c>
      <c r="G530" s="17">
        <f t="shared" si="544"/>
        <v>1989896.9999999998</v>
      </c>
      <c r="H530" s="17">
        <f t="shared" si="545"/>
        <v>1477335.5</v>
      </c>
      <c r="I530" s="17">
        <f t="shared" si="546"/>
        <v>0</v>
      </c>
      <c r="J530" s="17">
        <f t="shared" si="547"/>
        <v>0</v>
      </c>
      <c r="K530" s="17">
        <f t="shared" si="548"/>
        <v>0</v>
      </c>
      <c r="L530" s="17">
        <f t="shared" si="554"/>
        <v>1364542.2999999998</v>
      </c>
      <c r="M530" s="17">
        <f t="shared" si="555"/>
        <v>1989896.9999999998</v>
      </c>
      <c r="N530" s="17">
        <f t="shared" si="556"/>
        <v>1477335.5</v>
      </c>
      <c r="O530" s="17">
        <f t="shared" si="549"/>
        <v>257060.86805000002</v>
      </c>
      <c r="P530" s="17">
        <f t="shared" si="550"/>
        <v>0</v>
      </c>
      <c r="Q530" s="17">
        <f t="shared" si="551"/>
        <v>3.5999999999999997E-2</v>
      </c>
      <c r="R530" s="17">
        <f t="shared" si="520"/>
        <v>1621603.1680499997</v>
      </c>
      <c r="S530" s="17">
        <f t="shared" si="552"/>
        <v>0</v>
      </c>
      <c r="T530" s="68">
        <f t="shared" si="517"/>
        <v>1621603.1680499997</v>
      </c>
      <c r="U530" s="17">
        <f t="shared" si="521"/>
        <v>1989896.9999999998</v>
      </c>
      <c r="V530" s="17">
        <f t="shared" si="553"/>
        <v>0</v>
      </c>
      <c r="W530" s="68">
        <f t="shared" si="518"/>
        <v>1989896.9999999998</v>
      </c>
      <c r="X530" s="17">
        <f t="shared" si="522"/>
        <v>1477335.5360000001</v>
      </c>
      <c r="Y530" s="17">
        <f t="shared" si="553"/>
        <v>0</v>
      </c>
      <c r="Z530" s="68">
        <f t="shared" si="519"/>
        <v>1477335.5360000001</v>
      </c>
      <c r="AA530" s="17">
        <f t="shared" si="553"/>
        <v>0</v>
      </c>
      <c r="AB530" s="18"/>
      <c r="AC530" s="18"/>
      <c r="AD530" s="16"/>
      <c r="AE530" s="16"/>
      <c r="AF530" s="16"/>
      <c r="AG530" s="16"/>
      <c r="AH530" s="16"/>
    </row>
    <row r="531" spans="1:34" ht="31.2" x14ac:dyDescent="0.3">
      <c r="A531" s="59" t="s">
        <v>374</v>
      </c>
      <c r="B531" s="60"/>
      <c r="C531" s="59"/>
      <c r="D531" s="59"/>
      <c r="E531" s="61" t="s">
        <v>375</v>
      </c>
      <c r="F531" s="10">
        <f t="shared" ref="F531:K531" si="557">F535+F538+F541+F544+F547</f>
        <v>1364542.2999999998</v>
      </c>
      <c r="G531" s="10">
        <f t="shared" si="557"/>
        <v>1989896.9999999998</v>
      </c>
      <c r="H531" s="10">
        <f t="shared" si="557"/>
        <v>1477335.5</v>
      </c>
      <c r="I531" s="10">
        <f t="shared" si="557"/>
        <v>0</v>
      </c>
      <c r="J531" s="10">
        <f t="shared" si="557"/>
        <v>0</v>
      </c>
      <c r="K531" s="10">
        <f t="shared" si="557"/>
        <v>0</v>
      </c>
      <c r="L531" s="10">
        <f t="shared" si="554"/>
        <v>1364542.2999999998</v>
      </c>
      <c r="M531" s="10">
        <f t="shared" si="555"/>
        <v>1989896.9999999998</v>
      </c>
      <c r="N531" s="10">
        <f t="shared" si="556"/>
        <v>1477335.5</v>
      </c>
      <c r="O531" s="10">
        <f>O535+O538+O541+O544+O547+O532</f>
        <v>257060.86805000002</v>
      </c>
      <c r="P531" s="10">
        <f>P535+P538+P541+P544+P547+P532</f>
        <v>0</v>
      </c>
      <c r="Q531" s="10">
        <f>Q535+Q538+Q541+Q544+Q547+Q532</f>
        <v>3.5999999999999997E-2</v>
      </c>
      <c r="R531" s="10">
        <f t="shared" si="520"/>
        <v>1621603.1680499997</v>
      </c>
      <c r="S531" s="10">
        <f>S535+S538+S541+S544+S547+S532</f>
        <v>0</v>
      </c>
      <c r="T531" s="69">
        <f t="shared" si="517"/>
        <v>1621603.1680499997</v>
      </c>
      <c r="U531" s="10">
        <f t="shared" si="521"/>
        <v>1989896.9999999998</v>
      </c>
      <c r="V531" s="10">
        <f>V535+V538+V541+V544+V547+V532</f>
        <v>0</v>
      </c>
      <c r="W531" s="69">
        <f t="shared" si="518"/>
        <v>1989896.9999999998</v>
      </c>
      <c r="X531" s="10">
        <f t="shared" si="522"/>
        <v>1477335.5360000001</v>
      </c>
      <c r="Y531" s="10">
        <f>Y535+Y538+Y541+Y544+Y547+Y532</f>
        <v>0</v>
      </c>
      <c r="Z531" s="69">
        <f t="shared" si="519"/>
        <v>1477335.5360000001</v>
      </c>
      <c r="AA531" s="10">
        <f>AA535+AA538+AA541+AA544+AA547+AA532</f>
        <v>0</v>
      </c>
      <c r="AB531" s="20"/>
      <c r="AC531" s="20"/>
    </row>
    <row r="532" spans="1:34" ht="31.2" x14ac:dyDescent="0.3">
      <c r="A532" s="59" t="s">
        <v>376</v>
      </c>
      <c r="B532" s="60"/>
      <c r="C532" s="59"/>
      <c r="D532" s="59"/>
      <c r="E532" s="62" t="s">
        <v>377</v>
      </c>
      <c r="F532" s="10"/>
      <c r="G532" s="10"/>
      <c r="H532" s="10"/>
      <c r="I532" s="10"/>
      <c r="J532" s="10"/>
      <c r="K532" s="10"/>
      <c r="L532" s="10"/>
      <c r="M532" s="10"/>
      <c r="N532" s="10"/>
      <c r="O532" s="10">
        <f t="shared" ref="O532:O550" si="558">O533</f>
        <v>8404.7960500000008</v>
      </c>
      <c r="P532" s="10">
        <f t="shared" ref="P532:P550" si="559">P533</f>
        <v>0</v>
      </c>
      <c r="Q532" s="10">
        <f t="shared" ref="Q532:Q550" si="560">Q533</f>
        <v>0</v>
      </c>
      <c r="R532" s="10">
        <f t="shared" si="520"/>
        <v>8404.7960500000008</v>
      </c>
      <c r="S532" s="10">
        <f t="shared" ref="S532:S550" si="561">S533</f>
        <v>0</v>
      </c>
      <c r="T532" s="69">
        <f t="shared" si="517"/>
        <v>8404.7960500000008</v>
      </c>
      <c r="U532" s="10">
        <f t="shared" si="521"/>
        <v>0</v>
      </c>
      <c r="V532" s="10">
        <f t="shared" ref="V532:AA550" si="562">V533</f>
        <v>0</v>
      </c>
      <c r="W532" s="69">
        <f t="shared" si="518"/>
        <v>0</v>
      </c>
      <c r="X532" s="10">
        <f t="shared" si="522"/>
        <v>0</v>
      </c>
      <c r="Y532" s="10">
        <f t="shared" si="562"/>
        <v>0</v>
      </c>
      <c r="Z532" s="69">
        <f t="shared" si="519"/>
        <v>0</v>
      </c>
      <c r="AA532" s="10">
        <f t="shared" si="562"/>
        <v>0</v>
      </c>
      <c r="AB532" s="20"/>
      <c r="AC532" s="20"/>
    </row>
    <row r="533" spans="1:34" ht="46.8" x14ac:dyDescent="0.3">
      <c r="A533" s="59" t="s">
        <v>376</v>
      </c>
      <c r="B533" s="60" t="s">
        <v>26</v>
      </c>
      <c r="C533" s="59"/>
      <c r="D533" s="59"/>
      <c r="E533" s="61" t="s">
        <v>27</v>
      </c>
      <c r="F533" s="10"/>
      <c r="G533" s="10"/>
      <c r="H533" s="10"/>
      <c r="I533" s="10"/>
      <c r="J533" s="10"/>
      <c r="K533" s="10"/>
      <c r="L533" s="10"/>
      <c r="M533" s="10"/>
      <c r="N533" s="10"/>
      <c r="O533" s="10">
        <f t="shared" si="558"/>
        <v>8404.7960500000008</v>
      </c>
      <c r="P533" s="10">
        <f t="shared" si="559"/>
        <v>0</v>
      </c>
      <c r="Q533" s="10">
        <f t="shared" si="560"/>
        <v>0</v>
      </c>
      <c r="R533" s="10">
        <f t="shared" si="520"/>
        <v>8404.7960500000008</v>
      </c>
      <c r="S533" s="10">
        <f t="shared" si="561"/>
        <v>0</v>
      </c>
      <c r="T533" s="69">
        <f t="shared" si="517"/>
        <v>8404.7960500000008</v>
      </c>
      <c r="U533" s="10">
        <f t="shared" si="521"/>
        <v>0</v>
      </c>
      <c r="V533" s="10">
        <f t="shared" si="562"/>
        <v>0</v>
      </c>
      <c r="W533" s="69">
        <f t="shared" si="518"/>
        <v>0</v>
      </c>
      <c r="X533" s="10">
        <f t="shared" si="522"/>
        <v>0</v>
      </c>
      <c r="Y533" s="10">
        <f t="shared" si="562"/>
        <v>0</v>
      </c>
      <c r="Z533" s="69">
        <f t="shared" si="519"/>
        <v>0</v>
      </c>
      <c r="AA533" s="10">
        <f t="shared" si="562"/>
        <v>0</v>
      </c>
      <c r="AB533" s="20"/>
      <c r="AC533" s="20"/>
    </row>
    <row r="534" spans="1:34" x14ac:dyDescent="0.3">
      <c r="A534" s="59" t="s">
        <v>376</v>
      </c>
      <c r="B534" s="60">
        <v>400</v>
      </c>
      <c r="C534" s="59" t="s">
        <v>63</v>
      </c>
      <c r="D534" s="59" t="s">
        <v>294</v>
      </c>
      <c r="E534" s="61" t="s">
        <v>344</v>
      </c>
      <c r="F534" s="10"/>
      <c r="G534" s="10"/>
      <c r="H534" s="10"/>
      <c r="I534" s="10"/>
      <c r="J534" s="10"/>
      <c r="K534" s="10"/>
      <c r="L534" s="10"/>
      <c r="M534" s="10"/>
      <c r="N534" s="10"/>
      <c r="O534" s="10">
        <v>8404.7960500000008</v>
      </c>
      <c r="P534" s="10"/>
      <c r="Q534" s="10"/>
      <c r="R534" s="10">
        <f t="shared" si="520"/>
        <v>8404.7960500000008</v>
      </c>
      <c r="S534" s="10"/>
      <c r="T534" s="69">
        <f t="shared" si="517"/>
        <v>8404.7960500000008</v>
      </c>
      <c r="U534" s="10">
        <f t="shared" si="521"/>
        <v>0</v>
      </c>
      <c r="V534" s="10"/>
      <c r="W534" s="69">
        <f t="shared" si="518"/>
        <v>0</v>
      </c>
      <c r="X534" s="10">
        <f t="shared" si="522"/>
        <v>0</v>
      </c>
      <c r="Y534" s="10"/>
      <c r="Z534" s="69">
        <f t="shared" si="519"/>
        <v>0</v>
      </c>
      <c r="AA534" s="10"/>
      <c r="AB534" s="20"/>
      <c r="AC534" s="20"/>
    </row>
    <row r="535" spans="1:34" ht="46.8" x14ac:dyDescent="0.3">
      <c r="A535" s="59" t="s">
        <v>378</v>
      </c>
      <c r="B535" s="60"/>
      <c r="C535" s="59"/>
      <c r="D535" s="59"/>
      <c r="E535" s="61" t="s">
        <v>379</v>
      </c>
      <c r="F535" s="10">
        <f t="shared" ref="F535:F550" si="563">F536</f>
        <v>453</v>
      </c>
      <c r="G535" s="10">
        <f t="shared" ref="G535:G550" si="564">G536</f>
        <v>651.5</v>
      </c>
      <c r="H535" s="10">
        <f t="shared" ref="H535:H550" si="565">H536</f>
        <v>200</v>
      </c>
      <c r="I535" s="10">
        <f t="shared" ref="I535:I550" si="566">I536</f>
        <v>0</v>
      </c>
      <c r="J535" s="10">
        <f t="shared" ref="J535:J550" si="567">J536</f>
        <v>0</v>
      </c>
      <c r="K535" s="10">
        <f t="shared" ref="K535:K550" si="568">K536</f>
        <v>0</v>
      </c>
      <c r="L535" s="10">
        <f t="shared" si="554"/>
        <v>453</v>
      </c>
      <c r="M535" s="10">
        <f t="shared" si="555"/>
        <v>651.5</v>
      </c>
      <c r="N535" s="10">
        <f t="shared" si="556"/>
        <v>200</v>
      </c>
      <c r="O535" s="10">
        <f t="shared" si="558"/>
        <v>17979.14402</v>
      </c>
      <c r="P535" s="10">
        <f t="shared" si="559"/>
        <v>0</v>
      </c>
      <c r="Q535" s="10">
        <f t="shared" si="560"/>
        <v>0</v>
      </c>
      <c r="R535" s="10">
        <f t="shared" si="520"/>
        <v>18432.14402</v>
      </c>
      <c r="S535" s="10">
        <f t="shared" si="561"/>
        <v>0</v>
      </c>
      <c r="T535" s="69">
        <f t="shared" si="517"/>
        <v>18432.14402</v>
      </c>
      <c r="U535" s="10">
        <f t="shared" si="521"/>
        <v>651.5</v>
      </c>
      <c r="V535" s="10">
        <f t="shared" si="562"/>
        <v>0</v>
      </c>
      <c r="W535" s="69">
        <f t="shared" si="518"/>
        <v>651.5</v>
      </c>
      <c r="X535" s="10">
        <f t="shared" si="522"/>
        <v>200</v>
      </c>
      <c r="Y535" s="10">
        <f t="shared" si="562"/>
        <v>0</v>
      </c>
      <c r="Z535" s="69">
        <f t="shared" si="519"/>
        <v>200</v>
      </c>
      <c r="AA535" s="10">
        <f t="shared" si="562"/>
        <v>0</v>
      </c>
      <c r="AB535" s="20"/>
      <c r="AC535" s="20"/>
    </row>
    <row r="536" spans="1:34" ht="46.8" x14ac:dyDescent="0.3">
      <c r="A536" s="59" t="s">
        <v>378</v>
      </c>
      <c r="B536" s="60" t="s">
        <v>26</v>
      </c>
      <c r="C536" s="59"/>
      <c r="D536" s="59"/>
      <c r="E536" s="61" t="s">
        <v>27</v>
      </c>
      <c r="F536" s="10">
        <f t="shared" si="563"/>
        <v>453</v>
      </c>
      <c r="G536" s="10">
        <f t="shared" si="564"/>
        <v>651.5</v>
      </c>
      <c r="H536" s="10">
        <f t="shared" si="565"/>
        <v>200</v>
      </c>
      <c r="I536" s="10">
        <f t="shared" si="566"/>
        <v>0</v>
      </c>
      <c r="J536" s="10">
        <f t="shared" si="567"/>
        <v>0</v>
      </c>
      <c r="K536" s="10">
        <f t="shared" si="568"/>
        <v>0</v>
      </c>
      <c r="L536" s="10">
        <f t="shared" si="554"/>
        <v>453</v>
      </c>
      <c r="M536" s="10">
        <f t="shared" si="555"/>
        <v>651.5</v>
      </c>
      <c r="N536" s="10">
        <f t="shared" si="556"/>
        <v>200</v>
      </c>
      <c r="O536" s="10">
        <f t="shared" si="558"/>
        <v>17979.14402</v>
      </c>
      <c r="P536" s="10">
        <f t="shared" si="559"/>
        <v>0</v>
      </c>
      <c r="Q536" s="10">
        <f t="shared" si="560"/>
        <v>0</v>
      </c>
      <c r="R536" s="10">
        <f t="shared" si="520"/>
        <v>18432.14402</v>
      </c>
      <c r="S536" s="10">
        <f t="shared" si="561"/>
        <v>0</v>
      </c>
      <c r="T536" s="69">
        <f t="shared" si="517"/>
        <v>18432.14402</v>
      </c>
      <c r="U536" s="10">
        <f t="shared" si="521"/>
        <v>651.5</v>
      </c>
      <c r="V536" s="10">
        <f t="shared" si="562"/>
        <v>0</v>
      </c>
      <c r="W536" s="69">
        <f t="shared" si="518"/>
        <v>651.5</v>
      </c>
      <c r="X536" s="10">
        <f t="shared" si="522"/>
        <v>200</v>
      </c>
      <c r="Y536" s="10">
        <f t="shared" si="562"/>
        <v>0</v>
      </c>
      <c r="Z536" s="69">
        <f t="shared" si="519"/>
        <v>200</v>
      </c>
      <c r="AA536" s="10">
        <f t="shared" si="562"/>
        <v>0</v>
      </c>
      <c r="AB536" s="20"/>
      <c r="AC536" s="20"/>
    </row>
    <row r="537" spans="1:34" x14ac:dyDescent="0.3">
      <c r="A537" s="59" t="s">
        <v>378</v>
      </c>
      <c r="B537" s="60">
        <v>400</v>
      </c>
      <c r="C537" s="59" t="s">
        <v>63</v>
      </c>
      <c r="D537" s="59" t="s">
        <v>294</v>
      </c>
      <c r="E537" s="61" t="s">
        <v>344</v>
      </c>
      <c r="F537" s="10">
        <v>453</v>
      </c>
      <c r="G537" s="10">
        <v>651.5</v>
      </c>
      <c r="H537" s="10">
        <v>200</v>
      </c>
      <c r="I537" s="10"/>
      <c r="J537" s="10"/>
      <c r="K537" s="10"/>
      <c r="L537" s="10">
        <f t="shared" si="554"/>
        <v>453</v>
      </c>
      <c r="M537" s="10">
        <f t="shared" si="555"/>
        <v>651.5</v>
      </c>
      <c r="N537" s="10">
        <f t="shared" si="556"/>
        <v>200</v>
      </c>
      <c r="O537" s="10">
        <v>17979.14402</v>
      </c>
      <c r="P537" s="10"/>
      <c r="Q537" s="10"/>
      <c r="R537" s="10">
        <f t="shared" si="520"/>
        <v>18432.14402</v>
      </c>
      <c r="S537" s="10"/>
      <c r="T537" s="69">
        <f t="shared" si="517"/>
        <v>18432.14402</v>
      </c>
      <c r="U537" s="10">
        <f t="shared" si="521"/>
        <v>651.5</v>
      </c>
      <c r="V537" s="10"/>
      <c r="W537" s="69">
        <f t="shared" si="518"/>
        <v>651.5</v>
      </c>
      <c r="X537" s="10">
        <f t="shared" si="522"/>
        <v>200</v>
      </c>
      <c r="Y537" s="10"/>
      <c r="Z537" s="69">
        <f t="shared" si="519"/>
        <v>200</v>
      </c>
      <c r="AA537" s="10"/>
      <c r="AB537" s="20"/>
      <c r="AC537" s="20"/>
    </row>
    <row r="538" spans="1:34" ht="31.2" x14ac:dyDescent="0.3">
      <c r="A538" s="59" t="s">
        <v>380</v>
      </c>
      <c r="B538" s="60"/>
      <c r="C538" s="59"/>
      <c r="D538" s="59"/>
      <c r="E538" s="61" t="s">
        <v>381</v>
      </c>
      <c r="F538" s="10">
        <f t="shared" si="563"/>
        <v>35</v>
      </c>
      <c r="G538" s="10">
        <f t="shared" si="564"/>
        <v>540</v>
      </c>
      <c r="H538" s="10">
        <f t="shared" si="565"/>
        <v>1077.3</v>
      </c>
      <c r="I538" s="10">
        <f t="shared" si="566"/>
        <v>0</v>
      </c>
      <c r="J538" s="10">
        <f t="shared" si="567"/>
        <v>0</v>
      </c>
      <c r="K538" s="10">
        <f t="shared" si="568"/>
        <v>0</v>
      </c>
      <c r="L538" s="10">
        <f t="shared" si="554"/>
        <v>35</v>
      </c>
      <c r="M538" s="10">
        <f t="shared" si="555"/>
        <v>540</v>
      </c>
      <c r="N538" s="10">
        <f t="shared" si="556"/>
        <v>1077.3</v>
      </c>
      <c r="O538" s="10">
        <f t="shared" si="558"/>
        <v>0</v>
      </c>
      <c r="P538" s="10">
        <f t="shared" si="559"/>
        <v>0</v>
      </c>
      <c r="Q538" s="10">
        <f t="shared" si="560"/>
        <v>3.5999999999999997E-2</v>
      </c>
      <c r="R538" s="10">
        <f t="shared" si="520"/>
        <v>35</v>
      </c>
      <c r="S538" s="10">
        <f t="shared" si="561"/>
        <v>0</v>
      </c>
      <c r="T538" s="69">
        <f t="shared" si="517"/>
        <v>35</v>
      </c>
      <c r="U538" s="10">
        <f t="shared" si="521"/>
        <v>540</v>
      </c>
      <c r="V538" s="10">
        <f t="shared" si="562"/>
        <v>0</v>
      </c>
      <c r="W538" s="69">
        <f t="shared" si="518"/>
        <v>540</v>
      </c>
      <c r="X538" s="10">
        <f t="shared" si="522"/>
        <v>1077.336</v>
      </c>
      <c r="Y538" s="10">
        <f t="shared" si="562"/>
        <v>0</v>
      </c>
      <c r="Z538" s="69">
        <f t="shared" si="519"/>
        <v>1077.336</v>
      </c>
      <c r="AA538" s="10">
        <f t="shared" si="562"/>
        <v>0</v>
      </c>
      <c r="AB538" s="20"/>
      <c r="AC538" s="20"/>
    </row>
    <row r="539" spans="1:34" ht="46.8" x14ac:dyDescent="0.3">
      <c r="A539" s="59" t="s">
        <v>380</v>
      </c>
      <c r="B539" s="60" t="s">
        <v>26</v>
      </c>
      <c r="C539" s="59"/>
      <c r="D539" s="59"/>
      <c r="E539" s="61" t="s">
        <v>27</v>
      </c>
      <c r="F539" s="10">
        <f t="shared" si="563"/>
        <v>35</v>
      </c>
      <c r="G539" s="10">
        <f t="shared" si="564"/>
        <v>540</v>
      </c>
      <c r="H539" s="10">
        <f t="shared" si="565"/>
        <v>1077.3</v>
      </c>
      <c r="I539" s="10">
        <f t="shared" si="566"/>
        <v>0</v>
      </c>
      <c r="J539" s="10">
        <f t="shared" si="567"/>
        <v>0</v>
      </c>
      <c r="K539" s="10">
        <f t="shared" si="568"/>
        <v>0</v>
      </c>
      <c r="L539" s="10">
        <f t="shared" si="554"/>
        <v>35</v>
      </c>
      <c r="M539" s="10">
        <f t="shared" si="555"/>
        <v>540</v>
      </c>
      <c r="N539" s="10">
        <f t="shared" si="556"/>
        <v>1077.3</v>
      </c>
      <c r="O539" s="10">
        <f t="shared" si="558"/>
        <v>0</v>
      </c>
      <c r="P539" s="10">
        <f t="shared" si="559"/>
        <v>0</v>
      </c>
      <c r="Q539" s="10">
        <f t="shared" si="560"/>
        <v>3.5999999999999997E-2</v>
      </c>
      <c r="R539" s="10">
        <f t="shared" si="520"/>
        <v>35</v>
      </c>
      <c r="S539" s="10">
        <f t="shared" si="561"/>
        <v>0</v>
      </c>
      <c r="T539" s="69">
        <f t="shared" si="517"/>
        <v>35</v>
      </c>
      <c r="U539" s="10">
        <f t="shared" si="521"/>
        <v>540</v>
      </c>
      <c r="V539" s="10">
        <f t="shared" si="562"/>
        <v>0</v>
      </c>
      <c r="W539" s="69">
        <f t="shared" si="518"/>
        <v>540</v>
      </c>
      <c r="X539" s="10">
        <f t="shared" si="522"/>
        <v>1077.336</v>
      </c>
      <c r="Y539" s="10">
        <f t="shared" si="562"/>
        <v>0</v>
      </c>
      <c r="Z539" s="69">
        <f t="shared" si="519"/>
        <v>1077.336</v>
      </c>
      <c r="AA539" s="10">
        <f t="shared" si="562"/>
        <v>0</v>
      </c>
      <c r="AB539" s="20"/>
      <c r="AC539" s="20"/>
    </row>
    <row r="540" spans="1:34" x14ac:dyDescent="0.3">
      <c r="A540" s="59" t="s">
        <v>380</v>
      </c>
      <c r="B540" s="60">
        <v>400</v>
      </c>
      <c r="C540" s="59" t="s">
        <v>63</v>
      </c>
      <c r="D540" s="59" t="s">
        <v>294</v>
      </c>
      <c r="E540" s="61" t="s">
        <v>344</v>
      </c>
      <c r="F540" s="10">
        <v>35</v>
      </c>
      <c r="G540" s="10">
        <v>540</v>
      </c>
      <c r="H540" s="10">
        <v>1077.3</v>
      </c>
      <c r="I540" s="10"/>
      <c r="J540" s="10"/>
      <c r="K540" s="10"/>
      <c r="L540" s="10">
        <f t="shared" si="554"/>
        <v>35</v>
      </c>
      <c r="M540" s="10">
        <f t="shared" si="555"/>
        <v>540</v>
      </c>
      <c r="N540" s="10">
        <f t="shared" si="556"/>
        <v>1077.3</v>
      </c>
      <c r="O540" s="10"/>
      <c r="P540" s="10"/>
      <c r="Q540" s="10">
        <v>3.5999999999999997E-2</v>
      </c>
      <c r="R540" s="10">
        <f t="shared" si="520"/>
        <v>35</v>
      </c>
      <c r="S540" s="10"/>
      <c r="T540" s="69">
        <f t="shared" si="517"/>
        <v>35</v>
      </c>
      <c r="U540" s="10">
        <f t="shared" si="521"/>
        <v>540</v>
      </c>
      <c r="V540" s="10"/>
      <c r="W540" s="69">
        <f t="shared" si="518"/>
        <v>540</v>
      </c>
      <c r="X540" s="10">
        <f t="shared" si="522"/>
        <v>1077.336</v>
      </c>
      <c r="Y540" s="10"/>
      <c r="Z540" s="69">
        <f t="shared" si="519"/>
        <v>1077.336</v>
      </c>
      <c r="AA540" s="10"/>
      <c r="AB540" s="20"/>
      <c r="AC540" s="20"/>
    </row>
    <row r="541" spans="1:34" ht="46.8" x14ac:dyDescent="0.3">
      <c r="A541" s="59" t="s">
        <v>382</v>
      </c>
      <c r="B541" s="60"/>
      <c r="C541" s="59"/>
      <c r="D541" s="59"/>
      <c r="E541" s="61" t="s">
        <v>383</v>
      </c>
      <c r="F541" s="10">
        <f t="shared" si="563"/>
        <v>558.4</v>
      </c>
      <c r="G541" s="10">
        <f t="shared" si="564"/>
        <v>798.4</v>
      </c>
      <c r="H541" s="10">
        <f t="shared" si="565"/>
        <v>200</v>
      </c>
      <c r="I541" s="10">
        <f t="shared" si="566"/>
        <v>0</v>
      </c>
      <c r="J541" s="10">
        <f t="shared" si="567"/>
        <v>0</v>
      </c>
      <c r="K541" s="10">
        <f t="shared" si="568"/>
        <v>0</v>
      </c>
      <c r="L541" s="10">
        <f t="shared" si="554"/>
        <v>558.4</v>
      </c>
      <c r="M541" s="10">
        <f t="shared" si="555"/>
        <v>798.4</v>
      </c>
      <c r="N541" s="10">
        <f t="shared" si="556"/>
        <v>200</v>
      </c>
      <c r="O541" s="10">
        <f t="shared" si="558"/>
        <v>15345.7713</v>
      </c>
      <c r="P541" s="10">
        <f t="shared" si="559"/>
        <v>0</v>
      </c>
      <c r="Q541" s="10">
        <f t="shared" si="560"/>
        <v>0</v>
      </c>
      <c r="R541" s="10">
        <f t="shared" si="520"/>
        <v>15904.1713</v>
      </c>
      <c r="S541" s="10">
        <f t="shared" si="561"/>
        <v>0</v>
      </c>
      <c r="T541" s="69">
        <f t="shared" si="517"/>
        <v>15904.1713</v>
      </c>
      <c r="U541" s="10">
        <f t="shared" si="521"/>
        <v>798.4</v>
      </c>
      <c r="V541" s="10">
        <f t="shared" si="562"/>
        <v>0</v>
      </c>
      <c r="W541" s="69">
        <f t="shared" si="518"/>
        <v>798.4</v>
      </c>
      <c r="X541" s="10">
        <f t="shared" si="522"/>
        <v>200</v>
      </c>
      <c r="Y541" s="10">
        <f t="shared" si="562"/>
        <v>0</v>
      </c>
      <c r="Z541" s="69">
        <f t="shared" si="519"/>
        <v>200</v>
      </c>
      <c r="AA541" s="10">
        <f t="shared" si="562"/>
        <v>0</v>
      </c>
      <c r="AB541" s="20"/>
      <c r="AC541" s="20"/>
    </row>
    <row r="542" spans="1:34" ht="46.8" x14ac:dyDescent="0.3">
      <c r="A542" s="59" t="s">
        <v>382</v>
      </c>
      <c r="B542" s="60" t="s">
        <v>26</v>
      </c>
      <c r="C542" s="59"/>
      <c r="D542" s="59"/>
      <c r="E542" s="61" t="s">
        <v>27</v>
      </c>
      <c r="F542" s="10">
        <f t="shared" si="563"/>
        <v>558.4</v>
      </c>
      <c r="G542" s="10">
        <f t="shared" si="564"/>
        <v>798.4</v>
      </c>
      <c r="H542" s="10">
        <f t="shared" si="565"/>
        <v>200</v>
      </c>
      <c r="I542" s="10">
        <f t="shared" si="566"/>
        <v>0</v>
      </c>
      <c r="J542" s="10">
        <f t="shared" si="567"/>
        <v>0</v>
      </c>
      <c r="K542" s="10">
        <f t="shared" si="568"/>
        <v>0</v>
      </c>
      <c r="L542" s="10">
        <f t="shared" si="554"/>
        <v>558.4</v>
      </c>
      <c r="M542" s="10">
        <f t="shared" si="555"/>
        <v>798.4</v>
      </c>
      <c r="N542" s="10">
        <f t="shared" si="556"/>
        <v>200</v>
      </c>
      <c r="O542" s="10">
        <f t="shared" si="558"/>
        <v>15345.7713</v>
      </c>
      <c r="P542" s="10">
        <f t="shared" si="559"/>
        <v>0</v>
      </c>
      <c r="Q542" s="10">
        <f t="shared" si="560"/>
        <v>0</v>
      </c>
      <c r="R542" s="10">
        <f t="shared" si="520"/>
        <v>15904.1713</v>
      </c>
      <c r="S542" s="10">
        <f t="shared" si="561"/>
        <v>0</v>
      </c>
      <c r="T542" s="69">
        <f t="shared" si="517"/>
        <v>15904.1713</v>
      </c>
      <c r="U542" s="10">
        <f t="shared" si="521"/>
        <v>798.4</v>
      </c>
      <c r="V542" s="10">
        <f t="shared" si="562"/>
        <v>0</v>
      </c>
      <c r="W542" s="69">
        <f t="shared" si="518"/>
        <v>798.4</v>
      </c>
      <c r="X542" s="10">
        <f t="shared" si="522"/>
        <v>200</v>
      </c>
      <c r="Y542" s="10">
        <f t="shared" si="562"/>
        <v>0</v>
      </c>
      <c r="Z542" s="69">
        <f t="shared" si="519"/>
        <v>200</v>
      </c>
      <c r="AA542" s="10">
        <f t="shared" si="562"/>
        <v>0</v>
      </c>
      <c r="AB542" s="20"/>
      <c r="AC542" s="20"/>
    </row>
    <row r="543" spans="1:34" x14ac:dyDescent="0.3">
      <c r="A543" s="59" t="s">
        <v>382</v>
      </c>
      <c r="B543" s="60">
        <v>400</v>
      </c>
      <c r="C543" s="59" t="s">
        <v>63</v>
      </c>
      <c r="D543" s="59" t="s">
        <v>294</v>
      </c>
      <c r="E543" s="61" t="s">
        <v>344</v>
      </c>
      <c r="F543" s="10">
        <v>558.4</v>
      </c>
      <c r="G543" s="10">
        <v>798.4</v>
      </c>
      <c r="H543" s="10">
        <v>200</v>
      </c>
      <c r="I543" s="10"/>
      <c r="J543" s="10"/>
      <c r="K543" s="10"/>
      <c r="L543" s="10">
        <f t="shared" si="554"/>
        <v>558.4</v>
      </c>
      <c r="M543" s="10">
        <f t="shared" si="555"/>
        <v>798.4</v>
      </c>
      <c r="N543" s="10">
        <f t="shared" si="556"/>
        <v>200</v>
      </c>
      <c r="O543" s="10">
        <v>15345.7713</v>
      </c>
      <c r="P543" s="10"/>
      <c r="Q543" s="10"/>
      <c r="R543" s="10">
        <f t="shared" si="520"/>
        <v>15904.1713</v>
      </c>
      <c r="S543" s="10"/>
      <c r="T543" s="69">
        <f t="shared" si="517"/>
        <v>15904.1713</v>
      </c>
      <c r="U543" s="10">
        <f t="shared" si="521"/>
        <v>798.4</v>
      </c>
      <c r="V543" s="10"/>
      <c r="W543" s="69">
        <f t="shared" si="518"/>
        <v>798.4</v>
      </c>
      <c r="X543" s="10">
        <f t="shared" si="522"/>
        <v>200</v>
      </c>
      <c r="Y543" s="10"/>
      <c r="Z543" s="69">
        <f t="shared" si="519"/>
        <v>200</v>
      </c>
      <c r="AA543" s="10"/>
      <c r="AB543" s="20"/>
      <c r="AC543" s="20"/>
    </row>
    <row r="544" spans="1:34" ht="46.8" x14ac:dyDescent="0.3">
      <c r="A544" s="59" t="s">
        <v>384</v>
      </c>
      <c r="B544" s="60"/>
      <c r="C544" s="59"/>
      <c r="D544" s="59"/>
      <c r="E544" s="61" t="s">
        <v>385</v>
      </c>
      <c r="F544" s="10">
        <f t="shared" si="563"/>
        <v>318.10000000000002</v>
      </c>
      <c r="G544" s="10">
        <f t="shared" si="564"/>
        <v>0</v>
      </c>
      <c r="H544" s="10">
        <f t="shared" si="565"/>
        <v>0</v>
      </c>
      <c r="I544" s="10">
        <f t="shared" si="566"/>
        <v>0</v>
      </c>
      <c r="J544" s="10">
        <f t="shared" si="567"/>
        <v>0</v>
      </c>
      <c r="K544" s="10">
        <f t="shared" si="568"/>
        <v>0</v>
      </c>
      <c r="L544" s="10">
        <f t="shared" si="554"/>
        <v>318.10000000000002</v>
      </c>
      <c r="M544" s="10">
        <f t="shared" si="555"/>
        <v>0</v>
      </c>
      <c r="N544" s="10">
        <f t="shared" si="556"/>
        <v>0</v>
      </c>
      <c r="O544" s="10">
        <f t="shared" si="558"/>
        <v>215331.15668000001</v>
      </c>
      <c r="P544" s="10">
        <f t="shared" si="559"/>
        <v>0</v>
      </c>
      <c r="Q544" s="10">
        <f t="shared" si="560"/>
        <v>0</v>
      </c>
      <c r="R544" s="10">
        <f t="shared" si="520"/>
        <v>215649.25668000002</v>
      </c>
      <c r="S544" s="10">
        <f t="shared" si="561"/>
        <v>0</v>
      </c>
      <c r="T544" s="69">
        <f t="shared" si="517"/>
        <v>215649.25668000002</v>
      </c>
      <c r="U544" s="10">
        <f t="shared" si="521"/>
        <v>0</v>
      </c>
      <c r="V544" s="10">
        <f t="shared" si="562"/>
        <v>0</v>
      </c>
      <c r="W544" s="69">
        <f t="shared" si="518"/>
        <v>0</v>
      </c>
      <c r="X544" s="10">
        <f t="shared" si="522"/>
        <v>0</v>
      </c>
      <c r="Y544" s="10">
        <f t="shared" si="562"/>
        <v>0</v>
      </c>
      <c r="Z544" s="69">
        <f t="shared" si="519"/>
        <v>0</v>
      </c>
      <c r="AA544" s="10">
        <f t="shared" si="562"/>
        <v>0</v>
      </c>
      <c r="AB544" s="20"/>
      <c r="AC544" s="20"/>
    </row>
    <row r="545" spans="1:34" ht="46.8" x14ac:dyDescent="0.3">
      <c r="A545" s="59" t="s">
        <v>384</v>
      </c>
      <c r="B545" s="60" t="s">
        <v>26</v>
      </c>
      <c r="C545" s="59"/>
      <c r="D545" s="59"/>
      <c r="E545" s="61" t="s">
        <v>27</v>
      </c>
      <c r="F545" s="10">
        <f t="shared" si="563"/>
        <v>318.10000000000002</v>
      </c>
      <c r="G545" s="10">
        <f t="shared" si="564"/>
        <v>0</v>
      </c>
      <c r="H545" s="10">
        <f t="shared" si="565"/>
        <v>0</v>
      </c>
      <c r="I545" s="10">
        <f t="shared" si="566"/>
        <v>0</v>
      </c>
      <c r="J545" s="10">
        <f t="shared" si="567"/>
        <v>0</v>
      </c>
      <c r="K545" s="10">
        <f t="shared" si="568"/>
        <v>0</v>
      </c>
      <c r="L545" s="10">
        <f t="shared" si="554"/>
        <v>318.10000000000002</v>
      </c>
      <c r="M545" s="10">
        <f t="shared" si="555"/>
        <v>0</v>
      </c>
      <c r="N545" s="10">
        <f t="shared" si="556"/>
        <v>0</v>
      </c>
      <c r="O545" s="10">
        <f t="shared" si="558"/>
        <v>215331.15668000001</v>
      </c>
      <c r="P545" s="10">
        <f t="shared" si="559"/>
        <v>0</v>
      </c>
      <c r="Q545" s="10">
        <f t="shared" si="560"/>
        <v>0</v>
      </c>
      <c r="R545" s="10">
        <f t="shared" si="520"/>
        <v>215649.25668000002</v>
      </c>
      <c r="S545" s="10">
        <f t="shared" si="561"/>
        <v>0</v>
      </c>
      <c r="T545" s="69">
        <f t="shared" si="517"/>
        <v>215649.25668000002</v>
      </c>
      <c r="U545" s="10">
        <f t="shared" si="521"/>
        <v>0</v>
      </c>
      <c r="V545" s="10">
        <f t="shared" si="562"/>
        <v>0</v>
      </c>
      <c r="W545" s="69">
        <f t="shared" si="518"/>
        <v>0</v>
      </c>
      <c r="X545" s="10">
        <f t="shared" si="522"/>
        <v>0</v>
      </c>
      <c r="Y545" s="10">
        <f t="shared" si="562"/>
        <v>0</v>
      </c>
      <c r="Z545" s="69">
        <f t="shared" si="519"/>
        <v>0</v>
      </c>
      <c r="AA545" s="10">
        <f t="shared" si="562"/>
        <v>0</v>
      </c>
      <c r="AB545" s="20"/>
      <c r="AC545" s="20"/>
    </row>
    <row r="546" spans="1:34" x14ac:dyDescent="0.3">
      <c r="A546" s="59" t="s">
        <v>384</v>
      </c>
      <c r="B546" s="60">
        <v>400</v>
      </c>
      <c r="C546" s="59" t="s">
        <v>63</v>
      </c>
      <c r="D546" s="59" t="s">
        <v>294</v>
      </c>
      <c r="E546" s="61" t="s">
        <v>344</v>
      </c>
      <c r="F546" s="10">
        <v>318.10000000000002</v>
      </c>
      <c r="G546" s="10">
        <v>0</v>
      </c>
      <c r="H546" s="10">
        <v>0</v>
      </c>
      <c r="I546" s="10"/>
      <c r="J546" s="10"/>
      <c r="K546" s="10"/>
      <c r="L546" s="10">
        <f t="shared" si="554"/>
        <v>318.10000000000002</v>
      </c>
      <c r="M546" s="10">
        <f t="shared" si="555"/>
        <v>0</v>
      </c>
      <c r="N546" s="10">
        <f t="shared" si="556"/>
        <v>0</v>
      </c>
      <c r="O546" s="10">
        <f>99943.51315+115387.64353</f>
        <v>215331.15668000001</v>
      </c>
      <c r="P546" s="10"/>
      <c r="Q546" s="10"/>
      <c r="R546" s="10">
        <f t="shared" si="520"/>
        <v>215649.25668000002</v>
      </c>
      <c r="S546" s="10"/>
      <c r="T546" s="69">
        <f t="shared" si="517"/>
        <v>215649.25668000002</v>
      </c>
      <c r="U546" s="10">
        <f t="shared" si="521"/>
        <v>0</v>
      </c>
      <c r="V546" s="10"/>
      <c r="W546" s="69">
        <f t="shared" si="518"/>
        <v>0</v>
      </c>
      <c r="X546" s="10">
        <f t="shared" si="522"/>
        <v>0</v>
      </c>
      <c r="Y546" s="10"/>
      <c r="Z546" s="69">
        <f t="shared" si="519"/>
        <v>0</v>
      </c>
      <c r="AA546" s="10"/>
      <c r="AB546" s="20"/>
      <c r="AC546" s="20"/>
    </row>
    <row r="547" spans="1:34" ht="109.2" x14ac:dyDescent="0.3">
      <c r="A547" s="59" t="s">
        <v>386</v>
      </c>
      <c r="B547" s="60"/>
      <c r="C547" s="59"/>
      <c r="D547" s="59"/>
      <c r="E547" s="61" t="s">
        <v>387</v>
      </c>
      <c r="F547" s="10">
        <f t="shared" si="563"/>
        <v>1363177.7999999998</v>
      </c>
      <c r="G547" s="10">
        <f t="shared" si="564"/>
        <v>1987907.0999999999</v>
      </c>
      <c r="H547" s="10">
        <f t="shared" si="565"/>
        <v>1475858.2</v>
      </c>
      <c r="I547" s="10">
        <f t="shared" si="566"/>
        <v>0</v>
      </c>
      <c r="J547" s="10">
        <f t="shared" si="567"/>
        <v>0</v>
      </c>
      <c r="K547" s="10">
        <f t="shared" si="568"/>
        <v>0</v>
      </c>
      <c r="L547" s="10">
        <f t="shared" si="554"/>
        <v>1363177.7999999998</v>
      </c>
      <c r="M547" s="10">
        <f t="shared" si="555"/>
        <v>1987907.0999999999</v>
      </c>
      <c r="N547" s="10">
        <f t="shared" si="556"/>
        <v>1475858.2</v>
      </c>
      <c r="O547" s="10">
        <f t="shared" si="558"/>
        <v>0</v>
      </c>
      <c r="P547" s="10">
        <f t="shared" si="559"/>
        <v>0</v>
      </c>
      <c r="Q547" s="10">
        <f t="shared" si="560"/>
        <v>0</v>
      </c>
      <c r="R547" s="10">
        <f t="shared" si="520"/>
        <v>1363177.7999999998</v>
      </c>
      <c r="S547" s="10">
        <f t="shared" si="561"/>
        <v>0</v>
      </c>
      <c r="T547" s="69">
        <f t="shared" ref="T547:T610" si="569">R547+S547</f>
        <v>1363177.7999999998</v>
      </c>
      <c r="U547" s="10">
        <f t="shared" si="521"/>
        <v>1987907.0999999999</v>
      </c>
      <c r="V547" s="10">
        <f t="shared" si="562"/>
        <v>0</v>
      </c>
      <c r="W547" s="69">
        <f t="shared" ref="W547:W610" si="570">U547+V547</f>
        <v>1987907.0999999999</v>
      </c>
      <c r="X547" s="10">
        <f t="shared" si="522"/>
        <v>1475858.2</v>
      </c>
      <c r="Y547" s="10">
        <f t="shared" si="562"/>
        <v>0</v>
      </c>
      <c r="Z547" s="69">
        <f t="shared" ref="Z547:Z610" si="571">X547+Y547</f>
        <v>1475858.2</v>
      </c>
      <c r="AA547" s="10">
        <f t="shared" si="562"/>
        <v>0</v>
      </c>
      <c r="AB547" s="20"/>
      <c r="AC547" s="20"/>
    </row>
    <row r="548" spans="1:34" ht="46.8" x14ac:dyDescent="0.3">
      <c r="A548" s="59" t="s">
        <v>386</v>
      </c>
      <c r="B548" s="60" t="s">
        <v>26</v>
      </c>
      <c r="C548" s="59"/>
      <c r="D548" s="59"/>
      <c r="E548" s="61" t="s">
        <v>27</v>
      </c>
      <c r="F548" s="10">
        <f t="shared" si="563"/>
        <v>1363177.7999999998</v>
      </c>
      <c r="G548" s="10">
        <f t="shared" si="564"/>
        <v>1987907.0999999999</v>
      </c>
      <c r="H548" s="10">
        <f t="shared" si="565"/>
        <v>1475858.2</v>
      </c>
      <c r="I548" s="10">
        <f t="shared" si="566"/>
        <v>0</v>
      </c>
      <c r="J548" s="10">
        <f t="shared" si="567"/>
        <v>0</v>
      </c>
      <c r="K548" s="10">
        <f t="shared" si="568"/>
        <v>0</v>
      </c>
      <c r="L548" s="10">
        <f t="shared" si="554"/>
        <v>1363177.7999999998</v>
      </c>
      <c r="M548" s="10">
        <f t="shared" si="555"/>
        <v>1987907.0999999999</v>
      </c>
      <c r="N548" s="10">
        <f t="shared" si="556"/>
        <v>1475858.2</v>
      </c>
      <c r="O548" s="10">
        <f t="shared" si="558"/>
        <v>0</v>
      </c>
      <c r="P548" s="10">
        <f t="shared" si="559"/>
        <v>0</v>
      </c>
      <c r="Q548" s="10">
        <f t="shared" si="560"/>
        <v>0</v>
      </c>
      <c r="R548" s="10">
        <f t="shared" si="520"/>
        <v>1363177.7999999998</v>
      </c>
      <c r="S548" s="10">
        <f t="shared" si="561"/>
        <v>0</v>
      </c>
      <c r="T548" s="69">
        <f t="shared" si="569"/>
        <v>1363177.7999999998</v>
      </c>
      <c r="U548" s="10">
        <f t="shared" si="521"/>
        <v>1987907.0999999999</v>
      </c>
      <c r="V548" s="10">
        <f t="shared" si="562"/>
        <v>0</v>
      </c>
      <c r="W548" s="69">
        <f t="shared" si="570"/>
        <v>1987907.0999999999</v>
      </c>
      <c r="X548" s="10">
        <f t="shared" si="522"/>
        <v>1475858.2</v>
      </c>
      <c r="Y548" s="10">
        <f t="shared" si="562"/>
        <v>0</v>
      </c>
      <c r="Z548" s="69">
        <f t="shared" si="571"/>
        <v>1475858.2</v>
      </c>
      <c r="AA548" s="10">
        <f t="shared" si="562"/>
        <v>0</v>
      </c>
      <c r="AB548" s="20"/>
      <c r="AC548" s="20"/>
    </row>
    <row r="549" spans="1:34" x14ac:dyDescent="0.3">
      <c r="A549" s="59" t="s">
        <v>386</v>
      </c>
      <c r="B549" s="60">
        <v>400</v>
      </c>
      <c r="C549" s="59" t="s">
        <v>63</v>
      </c>
      <c r="D549" s="59" t="s">
        <v>294</v>
      </c>
      <c r="E549" s="61" t="s">
        <v>344</v>
      </c>
      <c r="F549" s="10">
        <v>1363177.7999999998</v>
      </c>
      <c r="G549" s="10">
        <v>1987907.0999999999</v>
      </c>
      <c r="H549" s="10">
        <v>1475858.2</v>
      </c>
      <c r="I549" s="10"/>
      <c r="J549" s="10"/>
      <c r="K549" s="10"/>
      <c r="L549" s="10">
        <f t="shared" si="554"/>
        <v>1363177.7999999998</v>
      </c>
      <c r="M549" s="10">
        <f t="shared" si="555"/>
        <v>1987907.0999999999</v>
      </c>
      <c r="N549" s="10">
        <f t="shared" si="556"/>
        <v>1475858.2</v>
      </c>
      <c r="O549" s="10"/>
      <c r="P549" s="10"/>
      <c r="Q549" s="10"/>
      <c r="R549" s="10">
        <f t="shared" si="520"/>
        <v>1363177.7999999998</v>
      </c>
      <c r="S549" s="10"/>
      <c r="T549" s="69">
        <f t="shared" si="569"/>
        <v>1363177.7999999998</v>
      </c>
      <c r="U549" s="10">
        <f t="shared" si="521"/>
        <v>1987907.0999999999</v>
      </c>
      <c r="V549" s="10"/>
      <c r="W549" s="69">
        <f t="shared" si="570"/>
        <v>1987907.0999999999</v>
      </c>
      <c r="X549" s="10">
        <f t="shared" si="522"/>
        <v>1475858.2</v>
      </c>
      <c r="Y549" s="10"/>
      <c r="Z549" s="69">
        <f t="shared" si="571"/>
        <v>1475858.2</v>
      </c>
      <c r="AA549" s="10"/>
      <c r="AB549" s="20"/>
      <c r="AC549" s="20"/>
    </row>
    <row r="550" spans="1:34" s="74" customFormat="1" x14ac:dyDescent="0.3">
      <c r="A550" s="56" t="s">
        <v>388</v>
      </c>
      <c r="B550" s="57"/>
      <c r="C550" s="56"/>
      <c r="D550" s="56"/>
      <c r="E550" s="58" t="s">
        <v>21</v>
      </c>
      <c r="F550" s="17">
        <f t="shared" si="563"/>
        <v>204652.7</v>
      </c>
      <c r="G550" s="17">
        <f t="shared" si="564"/>
        <v>0</v>
      </c>
      <c r="H550" s="17">
        <f t="shared" si="565"/>
        <v>0</v>
      </c>
      <c r="I550" s="17">
        <f t="shared" si="566"/>
        <v>0</v>
      </c>
      <c r="J550" s="17">
        <f t="shared" si="567"/>
        <v>0</v>
      </c>
      <c r="K550" s="17">
        <f t="shared" si="568"/>
        <v>0</v>
      </c>
      <c r="L550" s="17">
        <f t="shared" si="554"/>
        <v>204652.7</v>
      </c>
      <c r="M550" s="17">
        <f t="shared" si="555"/>
        <v>0</v>
      </c>
      <c r="N550" s="17">
        <f t="shared" si="556"/>
        <v>0</v>
      </c>
      <c r="O550" s="17">
        <f t="shared" si="558"/>
        <v>79258.250569999989</v>
      </c>
      <c r="P550" s="17">
        <f t="shared" si="559"/>
        <v>0</v>
      </c>
      <c r="Q550" s="17">
        <f t="shared" si="560"/>
        <v>0</v>
      </c>
      <c r="R550" s="17">
        <f t="shared" si="520"/>
        <v>283910.95056999999</v>
      </c>
      <c r="S550" s="17">
        <f t="shared" si="561"/>
        <v>0</v>
      </c>
      <c r="T550" s="68">
        <f t="shared" si="569"/>
        <v>283910.95056999999</v>
      </c>
      <c r="U550" s="17">
        <f t="shared" si="521"/>
        <v>0</v>
      </c>
      <c r="V550" s="17">
        <f t="shared" si="562"/>
        <v>0</v>
      </c>
      <c r="W550" s="68">
        <f t="shared" si="570"/>
        <v>0</v>
      </c>
      <c r="X550" s="17">
        <f t="shared" si="522"/>
        <v>0</v>
      </c>
      <c r="Y550" s="17">
        <f t="shared" si="562"/>
        <v>0</v>
      </c>
      <c r="Z550" s="68">
        <f t="shared" si="571"/>
        <v>0</v>
      </c>
      <c r="AA550" s="17">
        <f t="shared" si="562"/>
        <v>0</v>
      </c>
      <c r="AB550" s="18"/>
      <c r="AC550" s="18"/>
      <c r="AD550" s="16"/>
      <c r="AE550" s="16"/>
      <c r="AF550" s="16"/>
      <c r="AG550" s="16"/>
      <c r="AH550" s="16"/>
    </row>
    <row r="551" spans="1:34" ht="62.4" x14ac:dyDescent="0.3">
      <c r="A551" s="59" t="s">
        <v>389</v>
      </c>
      <c r="B551" s="60"/>
      <c r="C551" s="59"/>
      <c r="D551" s="59"/>
      <c r="E551" s="61" t="s">
        <v>390</v>
      </c>
      <c r="F551" s="10">
        <f t="shared" ref="F551:K551" si="572">F555+F558</f>
        <v>204652.7</v>
      </c>
      <c r="G551" s="10">
        <f t="shared" si="572"/>
        <v>0</v>
      </c>
      <c r="H551" s="10">
        <f t="shared" si="572"/>
        <v>0</v>
      </c>
      <c r="I551" s="10">
        <f t="shared" si="572"/>
        <v>0</v>
      </c>
      <c r="J551" s="10">
        <f t="shared" si="572"/>
        <v>0</v>
      </c>
      <c r="K551" s="10">
        <f t="shared" si="572"/>
        <v>0</v>
      </c>
      <c r="L551" s="10">
        <f t="shared" si="554"/>
        <v>204652.7</v>
      </c>
      <c r="M551" s="10">
        <f t="shared" si="555"/>
        <v>0</v>
      </c>
      <c r="N551" s="10">
        <f t="shared" si="556"/>
        <v>0</v>
      </c>
      <c r="O551" s="10">
        <f>O555+O558+O552+O561</f>
        <v>79258.250569999989</v>
      </c>
      <c r="P551" s="10">
        <f>P555+P558+P552+P561</f>
        <v>0</v>
      </c>
      <c r="Q551" s="10">
        <f>Q555+Q558+Q552+Q561</f>
        <v>0</v>
      </c>
      <c r="R551" s="10">
        <f t="shared" si="520"/>
        <v>283910.95056999999</v>
      </c>
      <c r="S551" s="10">
        <f>S555+S558+S552+S561</f>
        <v>0</v>
      </c>
      <c r="T551" s="69">
        <f t="shared" si="569"/>
        <v>283910.95056999999</v>
      </c>
      <c r="U551" s="10">
        <f t="shared" si="521"/>
        <v>0</v>
      </c>
      <c r="V551" s="10">
        <f>V555+V558+V552+V561</f>
        <v>0</v>
      </c>
      <c r="W551" s="69">
        <f t="shared" si="570"/>
        <v>0</v>
      </c>
      <c r="X551" s="10">
        <f t="shared" si="522"/>
        <v>0</v>
      </c>
      <c r="Y551" s="10">
        <f>Y555+Y558+Y552+Y561</f>
        <v>0</v>
      </c>
      <c r="Z551" s="69">
        <f t="shared" si="571"/>
        <v>0</v>
      </c>
      <c r="AA551" s="10">
        <f>AA555+AA558+AA552+AA561</f>
        <v>0</v>
      </c>
      <c r="AB551" s="20"/>
      <c r="AC551" s="20"/>
    </row>
    <row r="552" spans="1:34" ht="46.8" x14ac:dyDescent="0.3">
      <c r="A552" s="59" t="s">
        <v>391</v>
      </c>
      <c r="B552" s="60"/>
      <c r="C552" s="59"/>
      <c r="D552" s="59"/>
      <c r="E552" s="62" t="s">
        <v>392</v>
      </c>
      <c r="F552" s="10"/>
      <c r="G552" s="10"/>
      <c r="H552" s="10"/>
      <c r="I552" s="10"/>
      <c r="J552" s="10"/>
      <c r="K552" s="10"/>
      <c r="L552" s="10"/>
      <c r="M552" s="10"/>
      <c r="N552" s="10"/>
      <c r="O552" s="10">
        <f t="shared" ref="O552:O562" si="573">O553</f>
        <v>8439.1239800000003</v>
      </c>
      <c r="P552" s="10">
        <f t="shared" ref="P552:P562" si="574">P553</f>
        <v>0</v>
      </c>
      <c r="Q552" s="10">
        <f t="shared" ref="Q552:Q562" si="575">Q553</f>
        <v>0</v>
      </c>
      <c r="R552" s="10">
        <f t="shared" si="520"/>
        <v>8439.1239800000003</v>
      </c>
      <c r="S552" s="10">
        <f t="shared" ref="S552:S562" si="576">S553</f>
        <v>0</v>
      </c>
      <c r="T552" s="69">
        <f t="shared" si="569"/>
        <v>8439.1239800000003</v>
      </c>
      <c r="U552" s="10">
        <f t="shared" si="521"/>
        <v>0</v>
      </c>
      <c r="V552" s="10">
        <f t="shared" ref="V552:AA562" si="577">V553</f>
        <v>0</v>
      </c>
      <c r="W552" s="69">
        <f t="shared" si="570"/>
        <v>0</v>
      </c>
      <c r="X552" s="10">
        <f t="shared" si="522"/>
        <v>0</v>
      </c>
      <c r="Y552" s="10">
        <f t="shared" si="577"/>
        <v>0</v>
      </c>
      <c r="Z552" s="69">
        <f t="shared" si="571"/>
        <v>0</v>
      </c>
      <c r="AA552" s="10">
        <f t="shared" si="577"/>
        <v>0</v>
      </c>
      <c r="AB552" s="20"/>
      <c r="AC552" s="20"/>
    </row>
    <row r="553" spans="1:34" ht="46.8" x14ac:dyDescent="0.3">
      <c r="A553" s="59" t="s">
        <v>391</v>
      </c>
      <c r="B553" s="60" t="s">
        <v>26</v>
      </c>
      <c r="C553" s="59"/>
      <c r="D553" s="59"/>
      <c r="E553" s="61" t="s">
        <v>27</v>
      </c>
      <c r="F553" s="10"/>
      <c r="G553" s="10"/>
      <c r="H553" s="10"/>
      <c r="I553" s="10"/>
      <c r="J553" s="10"/>
      <c r="K553" s="10"/>
      <c r="L553" s="10"/>
      <c r="M553" s="10"/>
      <c r="N553" s="10"/>
      <c r="O553" s="10">
        <f t="shared" si="573"/>
        <v>8439.1239800000003</v>
      </c>
      <c r="P553" s="10">
        <f t="shared" si="574"/>
        <v>0</v>
      </c>
      <c r="Q553" s="10">
        <f t="shared" si="575"/>
        <v>0</v>
      </c>
      <c r="R553" s="10">
        <f t="shared" si="520"/>
        <v>8439.1239800000003</v>
      </c>
      <c r="S553" s="10">
        <f t="shared" si="576"/>
        <v>0</v>
      </c>
      <c r="T553" s="69">
        <f t="shared" si="569"/>
        <v>8439.1239800000003</v>
      </c>
      <c r="U553" s="10">
        <f t="shared" si="521"/>
        <v>0</v>
      </c>
      <c r="V553" s="10">
        <f t="shared" si="577"/>
        <v>0</v>
      </c>
      <c r="W553" s="69">
        <f t="shared" si="570"/>
        <v>0</v>
      </c>
      <c r="X553" s="10">
        <f t="shared" si="522"/>
        <v>0</v>
      </c>
      <c r="Y553" s="10">
        <f t="shared" si="577"/>
        <v>0</v>
      </c>
      <c r="Z553" s="69">
        <f t="shared" si="571"/>
        <v>0</v>
      </c>
      <c r="AA553" s="10">
        <f t="shared" si="577"/>
        <v>0</v>
      </c>
      <c r="AB553" s="20"/>
      <c r="AC553" s="20"/>
    </row>
    <row r="554" spans="1:34" x14ac:dyDescent="0.3">
      <c r="A554" s="59" t="s">
        <v>391</v>
      </c>
      <c r="B554" s="60">
        <v>400</v>
      </c>
      <c r="C554" s="59" t="s">
        <v>63</v>
      </c>
      <c r="D554" s="59" t="s">
        <v>294</v>
      </c>
      <c r="E554" s="61" t="s">
        <v>344</v>
      </c>
      <c r="F554" s="10"/>
      <c r="G554" s="10"/>
      <c r="H554" s="10"/>
      <c r="I554" s="10"/>
      <c r="J554" s="10"/>
      <c r="K554" s="10"/>
      <c r="L554" s="10"/>
      <c r="M554" s="10"/>
      <c r="N554" s="10"/>
      <c r="O554" s="10">
        <v>8439.1239800000003</v>
      </c>
      <c r="P554" s="10"/>
      <c r="Q554" s="10"/>
      <c r="R554" s="10">
        <f t="shared" si="520"/>
        <v>8439.1239800000003</v>
      </c>
      <c r="S554" s="10"/>
      <c r="T554" s="69">
        <f t="shared" si="569"/>
        <v>8439.1239800000003</v>
      </c>
      <c r="U554" s="10">
        <f t="shared" si="521"/>
        <v>0</v>
      </c>
      <c r="V554" s="10"/>
      <c r="W554" s="69">
        <f t="shared" si="570"/>
        <v>0</v>
      </c>
      <c r="X554" s="10">
        <f t="shared" si="522"/>
        <v>0</v>
      </c>
      <c r="Y554" s="10"/>
      <c r="Z554" s="69">
        <f t="shared" si="571"/>
        <v>0</v>
      </c>
      <c r="AA554" s="10"/>
      <c r="AB554" s="20"/>
      <c r="AC554" s="20"/>
    </row>
    <row r="555" spans="1:34" ht="31.2" x14ac:dyDescent="0.3">
      <c r="A555" s="59" t="s">
        <v>393</v>
      </c>
      <c r="B555" s="60"/>
      <c r="C555" s="59"/>
      <c r="D555" s="59"/>
      <c r="E555" s="61" t="s">
        <v>394</v>
      </c>
      <c r="F555" s="10">
        <f t="shared" ref="F555:F559" si="578">F556</f>
        <v>103232.8</v>
      </c>
      <c r="G555" s="10">
        <f t="shared" ref="G555:G559" si="579">G556</f>
        <v>0</v>
      </c>
      <c r="H555" s="10">
        <f t="shared" ref="H555:H559" si="580">H556</f>
        <v>0</v>
      </c>
      <c r="I555" s="10">
        <f t="shared" ref="I555:I559" si="581">I556</f>
        <v>0</v>
      </c>
      <c r="J555" s="10">
        <f t="shared" ref="J555:J559" si="582">J556</f>
        <v>0</v>
      </c>
      <c r="K555" s="10">
        <f t="shared" ref="K555:K559" si="583">K556</f>
        <v>0</v>
      </c>
      <c r="L555" s="10">
        <f t="shared" si="554"/>
        <v>103232.8</v>
      </c>
      <c r="M555" s="10">
        <f t="shared" si="555"/>
        <v>0</v>
      </c>
      <c r="N555" s="10">
        <f t="shared" si="556"/>
        <v>0</v>
      </c>
      <c r="O555" s="10">
        <f t="shared" si="573"/>
        <v>0</v>
      </c>
      <c r="P555" s="10">
        <f t="shared" si="574"/>
        <v>0</v>
      </c>
      <c r="Q555" s="10">
        <f t="shared" si="575"/>
        <v>0</v>
      </c>
      <c r="R555" s="10">
        <f t="shared" ref="R555:R618" si="584">L555+O555</f>
        <v>103232.8</v>
      </c>
      <c r="S555" s="10">
        <f t="shared" si="576"/>
        <v>0</v>
      </c>
      <c r="T555" s="69">
        <f t="shared" si="569"/>
        <v>103232.8</v>
      </c>
      <c r="U555" s="10">
        <f t="shared" ref="U555:U618" si="585">M555+P555</f>
        <v>0</v>
      </c>
      <c r="V555" s="10">
        <f t="shared" si="577"/>
        <v>0</v>
      </c>
      <c r="W555" s="69">
        <f t="shared" si="570"/>
        <v>0</v>
      </c>
      <c r="X555" s="10">
        <f t="shared" ref="X555:X618" si="586">N555+Q555</f>
        <v>0</v>
      </c>
      <c r="Y555" s="10">
        <f t="shared" si="577"/>
        <v>0</v>
      </c>
      <c r="Z555" s="69">
        <f t="shared" si="571"/>
        <v>0</v>
      </c>
      <c r="AA555" s="10">
        <f t="shared" si="577"/>
        <v>0</v>
      </c>
      <c r="AB555" s="20"/>
      <c r="AC555" s="20"/>
    </row>
    <row r="556" spans="1:34" ht="46.8" x14ac:dyDescent="0.3">
      <c r="A556" s="59" t="s">
        <v>393</v>
      </c>
      <c r="B556" s="60" t="s">
        <v>26</v>
      </c>
      <c r="C556" s="59"/>
      <c r="D556" s="59"/>
      <c r="E556" s="61" t="s">
        <v>27</v>
      </c>
      <c r="F556" s="10">
        <f t="shared" si="578"/>
        <v>103232.8</v>
      </c>
      <c r="G556" s="10">
        <f t="shared" si="579"/>
        <v>0</v>
      </c>
      <c r="H556" s="10">
        <f t="shared" si="580"/>
        <v>0</v>
      </c>
      <c r="I556" s="10">
        <f t="shared" si="581"/>
        <v>0</v>
      </c>
      <c r="J556" s="10">
        <f t="shared" si="582"/>
        <v>0</v>
      </c>
      <c r="K556" s="10">
        <f t="shared" si="583"/>
        <v>0</v>
      </c>
      <c r="L556" s="10">
        <f t="shared" si="554"/>
        <v>103232.8</v>
      </c>
      <c r="M556" s="10">
        <f t="shared" si="555"/>
        <v>0</v>
      </c>
      <c r="N556" s="10">
        <f t="shared" si="556"/>
        <v>0</v>
      </c>
      <c r="O556" s="10">
        <f t="shared" si="573"/>
        <v>0</v>
      </c>
      <c r="P556" s="10">
        <f t="shared" si="574"/>
        <v>0</v>
      </c>
      <c r="Q556" s="10">
        <f t="shared" si="575"/>
        <v>0</v>
      </c>
      <c r="R556" s="10">
        <f t="shared" si="584"/>
        <v>103232.8</v>
      </c>
      <c r="S556" s="10">
        <f t="shared" si="576"/>
        <v>0</v>
      </c>
      <c r="T556" s="69">
        <f t="shared" si="569"/>
        <v>103232.8</v>
      </c>
      <c r="U556" s="10">
        <f t="shared" si="585"/>
        <v>0</v>
      </c>
      <c r="V556" s="10">
        <f t="shared" si="577"/>
        <v>0</v>
      </c>
      <c r="W556" s="69">
        <f t="shared" si="570"/>
        <v>0</v>
      </c>
      <c r="X556" s="10">
        <f t="shared" si="586"/>
        <v>0</v>
      </c>
      <c r="Y556" s="10">
        <f t="shared" si="577"/>
        <v>0</v>
      </c>
      <c r="Z556" s="69">
        <f t="shared" si="571"/>
        <v>0</v>
      </c>
      <c r="AA556" s="10">
        <f t="shared" si="577"/>
        <v>0</v>
      </c>
      <c r="AB556" s="20"/>
      <c r="AC556" s="20"/>
    </row>
    <row r="557" spans="1:34" x14ac:dyDescent="0.3">
      <c r="A557" s="59" t="s">
        <v>393</v>
      </c>
      <c r="B557" s="60">
        <v>400</v>
      </c>
      <c r="C557" s="59" t="s">
        <v>63</v>
      </c>
      <c r="D557" s="59" t="s">
        <v>294</v>
      </c>
      <c r="E557" s="61" t="s">
        <v>344</v>
      </c>
      <c r="F557" s="10">
        <v>103232.8</v>
      </c>
      <c r="G557" s="10">
        <v>0</v>
      </c>
      <c r="H557" s="10">
        <v>0</v>
      </c>
      <c r="I557" s="10"/>
      <c r="J557" s="10"/>
      <c r="K557" s="10"/>
      <c r="L557" s="10">
        <f t="shared" si="554"/>
        <v>103232.8</v>
      </c>
      <c r="M557" s="10">
        <f t="shared" si="555"/>
        <v>0</v>
      </c>
      <c r="N557" s="10">
        <f t="shared" si="556"/>
        <v>0</v>
      </c>
      <c r="O557" s="10"/>
      <c r="P557" s="10"/>
      <c r="Q557" s="10"/>
      <c r="R557" s="10">
        <f t="shared" si="584"/>
        <v>103232.8</v>
      </c>
      <c r="S557" s="10"/>
      <c r="T557" s="69">
        <f t="shared" si="569"/>
        <v>103232.8</v>
      </c>
      <c r="U557" s="10">
        <f t="shared" si="585"/>
        <v>0</v>
      </c>
      <c r="V557" s="10"/>
      <c r="W557" s="69">
        <f t="shared" si="570"/>
        <v>0</v>
      </c>
      <c r="X557" s="10">
        <f t="shared" si="586"/>
        <v>0</v>
      </c>
      <c r="Y557" s="10"/>
      <c r="Z557" s="69">
        <f t="shared" si="571"/>
        <v>0</v>
      </c>
      <c r="AA557" s="10"/>
      <c r="AB557" s="20"/>
      <c r="AC557" s="20"/>
    </row>
    <row r="558" spans="1:34" ht="31.2" x14ac:dyDescent="0.3">
      <c r="A558" s="59" t="s">
        <v>395</v>
      </c>
      <c r="B558" s="60"/>
      <c r="C558" s="59"/>
      <c r="D558" s="59"/>
      <c r="E558" s="61" t="s">
        <v>396</v>
      </c>
      <c r="F558" s="10">
        <f t="shared" si="578"/>
        <v>101419.9</v>
      </c>
      <c r="G558" s="10">
        <f t="shared" si="579"/>
        <v>0</v>
      </c>
      <c r="H558" s="10">
        <f t="shared" si="580"/>
        <v>0</v>
      </c>
      <c r="I558" s="10">
        <f t="shared" si="581"/>
        <v>0</v>
      </c>
      <c r="J558" s="10">
        <f t="shared" si="582"/>
        <v>0</v>
      </c>
      <c r="K558" s="10">
        <f t="shared" si="583"/>
        <v>0</v>
      </c>
      <c r="L558" s="10">
        <f t="shared" si="554"/>
        <v>101419.9</v>
      </c>
      <c r="M558" s="10">
        <f t="shared" si="555"/>
        <v>0</v>
      </c>
      <c r="N558" s="10">
        <f t="shared" si="556"/>
        <v>0</v>
      </c>
      <c r="O558" s="10">
        <f t="shared" si="573"/>
        <v>435.22268000000003</v>
      </c>
      <c r="P558" s="10">
        <f t="shared" si="574"/>
        <v>0</v>
      </c>
      <c r="Q558" s="10">
        <f t="shared" si="575"/>
        <v>0</v>
      </c>
      <c r="R558" s="10">
        <f t="shared" si="584"/>
        <v>101855.12268</v>
      </c>
      <c r="S558" s="10">
        <f t="shared" si="576"/>
        <v>0</v>
      </c>
      <c r="T558" s="69">
        <f t="shared" si="569"/>
        <v>101855.12268</v>
      </c>
      <c r="U558" s="10">
        <f t="shared" si="585"/>
        <v>0</v>
      </c>
      <c r="V558" s="10">
        <f t="shared" si="577"/>
        <v>0</v>
      </c>
      <c r="W558" s="69">
        <f t="shared" si="570"/>
        <v>0</v>
      </c>
      <c r="X558" s="10">
        <f t="shared" si="586"/>
        <v>0</v>
      </c>
      <c r="Y558" s="10">
        <f t="shared" si="577"/>
        <v>0</v>
      </c>
      <c r="Z558" s="69">
        <f t="shared" si="571"/>
        <v>0</v>
      </c>
      <c r="AA558" s="10">
        <f t="shared" si="577"/>
        <v>0</v>
      </c>
      <c r="AB558" s="20"/>
      <c r="AC558" s="20"/>
    </row>
    <row r="559" spans="1:34" ht="46.8" x14ac:dyDescent="0.3">
      <c r="A559" s="59" t="s">
        <v>395</v>
      </c>
      <c r="B559" s="60" t="s">
        <v>26</v>
      </c>
      <c r="C559" s="59"/>
      <c r="D559" s="59"/>
      <c r="E559" s="61" t="s">
        <v>27</v>
      </c>
      <c r="F559" s="10">
        <f t="shared" si="578"/>
        <v>101419.9</v>
      </c>
      <c r="G559" s="10">
        <f t="shared" si="579"/>
        <v>0</v>
      </c>
      <c r="H559" s="10">
        <f t="shared" si="580"/>
        <v>0</v>
      </c>
      <c r="I559" s="10">
        <f t="shared" si="581"/>
        <v>0</v>
      </c>
      <c r="J559" s="10">
        <f t="shared" si="582"/>
        <v>0</v>
      </c>
      <c r="K559" s="10">
        <f t="shared" si="583"/>
        <v>0</v>
      </c>
      <c r="L559" s="10">
        <f t="shared" si="554"/>
        <v>101419.9</v>
      </c>
      <c r="M559" s="10">
        <f t="shared" si="555"/>
        <v>0</v>
      </c>
      <c r="N559" s="10">
        <f t="shared" si="556"/>
        <v>0</v>
      </c>
      <c r="O559" s="10">
        <f t="shared" si="573"/>
        <v>435.22268000000003</v>
      </c>
      <c r="P559" s="10">
        <f t="shared" si="574"/>
        <v>0</v>
      </c>
      <c r="Q559" s="10">
        <f t="shared" si="575"/>
        <v>0</v>
      </c>
      <c r="R559" s="10">
        <f t="shared" si="584"/>
        <v>101855.12268</v>
      </c>
      <c r="S559" s="10">
        <f t="shared" si="576"/>
        <v>0</v>
      </c>
      <c r="T559" s="69">
        <f t="shared" si="569"/>
        <v>101855.12268</v>
      </c>
      <c r="U559" s="10">
        <f t="shared" si="585"/>
        <v>0</v>
      </c>
      <c r="V559" s="10">
        <f t="shared" si="577"/>
        <v>0</v>
      </c>
      <c r="W559" s="69">
        <f t="shared" si="570"/>
        <v>0</v>
      </c>
      <c r="X559" s="10">
        <f t="shared" si="586"/>
        <v>0</v>
      </c>
      <c r="Y559" s="10">
        <f t="shared" si="577"/>
        <v>0</v>
      </c>
      <c r="Z559" s="69">
        <f t="shared" si="571"/>
        <v>0</v>
      </c>
      <c r="AA559" s="10">
        <f t="shared" si="577"/>
        <v>0</v>
      </c>
      <c r="AB559" s="20"/>
      <c r="AC559" s="20"/>
    </row>
    <row r="560" spans="1:34" x14ac:dyDescent="0.3">
      <c r="A560" s="59" t="s">
        <v>395</v>
      </c>
      <c r="B560" s="60">
        <v>400</v>
      </c>
      <c r="C560" s="59" t="s">
        <v>63</v>
      </c>
      <c r="D560" s="59" t="s">
        <v>294</v>
      </c>
      <c r="E560" s="61" t="s">
        <v>344</v>
      </c>
      <c r="F560" s="10">
        <v>101419.9</v>
      </c>
      <c r="G560" s="10">
        <v>0</v>
      </c>
      <c r="H560" s="10">
        <v>0</v>
      </c>
      <c r="I560" s="10"/>
      <c r="J560" s="10"/>
      <c r="K560" s="10"/>
      <c r="L560" s="10">
        <f t="shared" si="554"/>
        <v>101419.9</v>
      </c>
      <c r="M560" s="10">
        <f t="shared" si="555"/>
        <v>0</v>
      </c>
      <c r="N560" s="10">
        <f t="shared" si="556"/>
        <v>0</v>
      </c>
      <c r="O560" s="10">
        <v>435.22268000000003</v>
      </c>
      <c r="P560" s="10"/>
      <c r="Q560" s="10"/>
      <c r="R560" s="10">
        <f t="shared" si="584"/>
        <v>101855.12268</v>
      </c>
      <c r="S560" s="10"/>
      <c r="T560" s="69">
        <f t="shared" si="569"/>
        <v>101855.12268</v>
      </c>
      <c r="U560" s="10">
        <f t="shared" si="585"/>
        <v>0</v>
      </c>
      <c r="V560" s="10"/>
      <c r="W560" s="69">
        <f t="shared" si="570"/>
        <v>0</v>
      </c>
      <c r="X560" s="10">
        <f t="shared" si="586"/>
        <v>0</v>
      </c>
      <c r="Y560" s="10"/>
      <c r="Z560" s="69">
        <f t="shared" si="571"/>
        <v>0</v>
      </c>
      <c r="AA560" s="10"/>
      <c r="AB560" s="20"/>
      <c r="AC560" s="20"/>
    </row>
    <row r="561" spans="1:34" ht="31.2" x14ac:dyDescent="0.3">
      <c r="A561" s="59" t="s">
        <v>397</v>
      </c>
      <c r="B561" s="60"/>
      <c r="C561" s="59"/>
      <c r="D561" s="59"/>
      <c r="E561" s="62" t="s">
        <v>398</v>
      </c>
      <c r="F561" s="10"/>
      <c r="G561" s="10"/>
      <c r="H561" s="10"/>
      <c r="I561" s="10"/>
      <c r="J561" s="10"/>
      <c r="K561" s="10"/>
      <c r="L561" s="10"/>
      <c r="M561" s="10"/>
      <c r="N561" s="10"/>
      <c r="O561" s="10">
        <f t="shared" si="573"/>
        <v>70383.903909999994</v>
      </c>
      <c r="P561" s="10">
        <f t="shared" si="574"/>
        <v>0</v>
      </c>
      <c r="Q561" s="10">
        <f t="shared" si="575"/>
        <v>0</v>
      </c>
      <c r="R561" s="10">
        <f t="shared" si="584"/>
        <v>70383.903909999994</v>
      </c>
      <c r="S561" s="10">
        <f t="shared" si="576"/>
        <v>0</v>
      </c>
      <c r="T561" s="69">
        <f t="shared" si="569"/>
        <v>70383.903909999994</v>
      </c>
      <c r="U561" s="10">
        <f t="shared" si="585"/>
        <v>0</v>
      </c>
      <c r="V561" s="10">
        <f t="shared" si="577"/>
        <v>0</v>
      </c>
      <c r="W561" s="69">
        <f t="shared" si="570"/>
        <v>0</v>
      </c>
      <c r="X561" s="10">
        <f t="shared" si="586"/>
        <v>0</v>
      </c>
      <c r="Y561" s="10">
        <f t="shared" si="577"/>
        <v>0</v>
      </c>
      <c r="Z561" s="69">
        <f t="shared" si="571"/>
        <v>0</v>
      </c>
      <c r="AA561" s="10">
        <f t="shared" si="577"/>
        <v>0</v>
      </c>
      <c r="AB561" s="20"/>
      <c r="AC561" s="20"/>
    </row>
    <row r="562" spans="1:34" ht="46.8" x14ac:dyDescent="0.3">
      <c r="A562" s="59" t="s">
        <v>397</v>
      </c>
      <c r="B562" s="60" t="s">
        <v>26</v>
      </c>
      <c r="C562" s="59"/>
      <c r="D562" s="59"/>
      <c r="E562" s="61" t="s">
        <v>27</v>
      </c>
      <c r="F562" s="10"/>
      <c r="G562" s="10"/>
      <c r="H562" s="10"/>
      <c r="I562" s="10"/>
      <c r="J562" s="10"/>
      <c r="K562" s="10"/>
      <c r="L562" s="10"/>
      <c r="M562" s="10"/>
      <c r="N562" s="10"/>
      <c r="O562" s="10">
        <f t="shared" si="573"/>
        <v>70383.903909999994</v>
      </c>
      <c r="P562" s="10">
        <f t="shared" si="574"/>
        <v>0</v>
      </c>
      <c r="Q562" s="10">
        <f t="shared" si="575"/>
        <v>0</v>
      </c>
      <c r="R562" s="10">
        <f t="shared" si="584"/>
        <v>70383.903909999994</v>
      </c>
      <c r="S562" s="10">
        <f t="shared" si="576"/>
        <v>0</v>
      </c>
      <c r="T562" s="69">
        <f t="shared" si="569"/>
        <v>70383.903909999994</v>
      </c>
      <c r="U562" s="10">
        <f t="shared" si="585"/>
        <v>0</v>
      </c>
      <c r="V562" s="10">
        <f t="shared" si="577"/>
        <v>0</v>
      </c>
      <c r="W562" s="69">
        <f t="shared" si="570"/>
        <v>0</v>
      </c>
      <c r="X562" s="10">
        <f t="shared" si="586"/>
        <v>0</v>
      </c>
      <c r="Y562" s="10">
        <f t="shared" si="577"/>
        <v>0</v>
      </c>
      <c r="Z562" s="69">
        <f t="shared" si="571"/>
        <v>0</v>
      </c>
      <c r="AA562" s="10">
        <f t="shared" si="577"/>
        <v>0</v>
      </c>
      <c r="AB562" s="20"/>
      <c r="AC562" s="20"/>
    </row>
    <row r="563" spans="1:34" x14ac:dyDescent="0.3">
      <c r="A563" s="59" t="s">
        <v>397</v>
      </c>
      <c r="B563" s="60">
        <v>400</v>
      </c>
      <c r="C563" s="59" t="s">
        <v>63</v>
      </c>
      <c r="D563" s="59" t="s">
        <v>294</v>
      </c>
      <c r="E563" s="61" t="s">
        <v>344</v>
      </c>
      <c r="F563" s="10"/>
      <c r="G563" s="10"/>
      <c r="H563" s="10"/>
      <c r="I563" s="10"/>
      <c r="J563" s="10"/>
      <c r="K563" s="10"/>
      <c r="L563" s="10"/>
      <c r="M563" s="10"/>
      <c r="N563" s="10"/>
      <c r="O563" s="10">
        <v>70383.903909999994</v>
      </c>
      <c r="P563" s="10"/>
      <c r="Q563" s="10"/>
      <c r="R563" s="10">
        <f t="shared" si="584"/>
        <v>70383.903909999994</v>
      </c>
      <c r="S563" s="10"/>
      <c r="T563" s="69">
        <f t="shared" si="569"/>
        <v>70383.903909999994</v>
      </c>
      <c r="U563" s="10">
        <f t="shared" si="585"/>
        <v>0</v>
      </c>
      <c r="V563" s="10"/>
      <c r="W563" s="69">
        <f t="shared" si="570"/>
        <v>0</v>
      </c>
      <c r="X563" s="10">
        <f t="shared" si="586"/>
        <v>0</v>
      </c>
      <c r="Y563" s="10"/>
      <c r="Z563" s="69">
        <f t="shared" si="571"/>
        <v>0</v>
      </c>
      <c r="AA563" s="10"/>
      <c r="AB563" s="20"/>
      <c r="AC563" s="20"/>
    </row>
    <row r="564" spans="1:34" s="74" customFormat="1" x14ac:dyDescent="0.3">
      <c r="A564" s="56" t="s">
        <v>399</v>
      </c>
      <c r="B564" s="57"/>
      <c r="C564" s="56"/>
      <c r="D564" s="56"/>
      <c r="E564" s="58" t="s">
        <v>52</v>
      </c>
      <c r="F564" s="17">
        <f t="shared" ref="F564:K564" si="587">F565+F607+F632+F664+F693+F727</f>
        <v>22501753.5</v>
      </c>
      <c r="G564" s="17">
        <f t="shared" si="587"/>
        <v>25005501.700000003</v>
      </c>
      <c r="H564" s="17">
        <f t="shared" si="587"/>
        <v>22441156.699999999</v>
      </c>
      <c r="I564" s="17">
        <f t="shared" si="587"/>
        <v>-62881.499999999993</v>
      </c>
      <c r="J564" s="17">
        <f t="shared" si="587"/>
        <v>-63216.6</v>
      </c>
      <c r="K564" s="17">
        <f t="shared" si="587"/>
        <v>-63216.6</v>
      </c>
      <c r="L564" s="17">
        <f t="shared" si="554"/>
        <v>22438872</v>
      </c>
      <c r="M564" s="17">
        <f t="shared" si="555"/>
        <v>24942285.100000001</v>
      </c>
      <c r="N564" s="17">
        <f t="shared" si="556"/>
        <v>22377940.099999998</v>
      </c>
      <c r="O564" s="17">
        <f>O565+O607+O632+O664+O693+O727</f>
        <v>499814.56399999995</v>
      </c>
      <c r="P564" s="17">
        <f>P565+P607+P632+P664+P693+P727</f>
        <v>-186768.25200000004</v>
      </c>
      <c r="Q564" s="17">
        <f>Q565+Q607+Q632+Q664+Q693+Q727</f>
        <v>21096.664000000001</v>
      </c>
      <c r="R564" s="17">
        <f t="shared" si="584"/>
        <v>22938686.563999999</v>
      </c>
      <c r="S564" s="17">
        <f>S565+S607+S632+S664+S693+S727</f>
        <v>0</v>
      </c>
      <c r="T564" s="68">
        <f t="shared" si="569"/>
        <v>22938686.563999999</v>
      </c>
      <c r="U564" s="17">
        <f t="shared" si="585"/>
        <v>24755516.848000001</v>
      </c>
      <c r="V564" s="17">
        <f>V565+V607+V632+V664+V693+V727</f>
        <v>0</v>
      </c>
      <c r="W564" s="68">
        <f t="shared" si="570"/>
        <v>24755516.848000001</v>
      </c>
      <c r="X564" s="17">
        <f t="shared" si="586"/>
        <v>22399036.763999999</v>
      </c>
      <c r="Y564" s="17">
        <f>Y565+Y607+Y632+Y664+Y693+Y727</f>
        <v>0</v>
      </c>
      <c r="Z564" s="68">
        <f t="shared" si="571"/>
        <v>22399036.763999999</v>
      </c>
      <c r="AA564" s="17">
        <f>AA565+AA607+AA632+AA664+AA693+AA727</f>
        <v>0</v>
      </c>
      <c r="AB564" s="18"/>
      <c r="AC564" s="18"/>
      <c r="AD564" s="16"/>
      <c r="AE564" s="16"/>
      <c r="AF564" s="16"/>
      <c r="AG564" s="16"/>
      <c r="AH564" s="16"/>
    </row>
    <row r="565" spans="1:34" ht="46.8" x14ac:dyDescent="0.3">
      <c r="A565" s="59" t="s">
        <v>400</v>
      </c>
      <c r="B565" s="60"/>
      <c r="C565" s="59"/>
      <c r="D565" s="59"/>
      <c r="E565" s="61" t="s">
        <v>401</v>
      </c>
      <c r="F565" s="10">
        <f t="shared" ref="F565:K565" si="588">F566+F570+F573+F576+F579+F603+F582+F592+F597+F600</f>
        <v>18658658.300000001</v>
      </c>
      <c r="G565" s="10">
        <f t="shared" si="588"/>
        <v>18747879.400000002</v>
      </c>
      <c r="H565" s="10">
        <f t="shared" si="588"/>
        <v>18643526.300000001</v>
      </c>
      <c r="I565" s="10">
        <f t="shared" si="588"/>
        <v>-10436.5</v>
      </c>
      <c r="J565" s="10">
        <f t="shared" si="588"/>
        <v>-10453.9</v>
      </c>
      <c r="K565" s="10">
        <f t="shared" si="588"/>
        <v>-10453.9</v>
      </c>
      <c r="L565" s="10">
        <f t="shared" si="554"/>
        <v>18648221.800000001</v>
      </c>
      <c r="M565" s="10">
        <f t="shared" si="555"/>
        <v>18737425.500000004</v>
      </c>
      <c r="N565" s="10">
        <f t="shared" si="556"/>
        <v>18633072.400000002</v>
      </c>
      <c r="O565" s="10">
        <f>O566+O570+O573+O576+O579+O603+O582+O592+O597+O600</f>
        <v>11304.206</v>
      </c>
      <c r="P565" s="10">
        <f>P566+P570+P573+P576+P579+P603+P582+P592+P597+P600</f>
        <v>0</v>
      </c>
      <c r="Q565" s="10">
        <f>Q566+Q570+Q573+Q576+Q579+Q603+Q582+Q592+Q597+Q600</f>
        <v>0</v>
      </c>
      <c r="R565" s="10">
        <f t="shared" si="584"/>
        <v>18659526.006000001</v>
      </c>
      <c r="S565" s="10">
        <f>S566+S570+S573+S576+S579+S603+S582+S592+S597+S600</f>
        <v>0</v>
      </c>
      <c r="T565" s="69">
        <f t="shared" si="569"/>
        <v>18659526.006000001</v>
      </c>
      <c r="U565" s="10">
        <f t="shared" si="585"/>
        <v>18737425.500000004</v>
      </c>
      <c r="V565" s="10">
        <f>V566+V570+V573+V576+V579+V603+V582+V592+V597+V600</f>
        <v>0</v>
      </c>
      <c r="W565" s="69">
        <f t="shared" si="570"/>
        <v>18737425.500000004</v>
      </c>
      <c r="X565" s="10">
        <f t="shared" si="586"/>
        <v>18633072.400000002</v>
      </c>
      <c r="Y565" s="10">
        <f>Y566+Y570+Y573+Y576+Y579+Y603+Y582+Y592+Y597+Y600</f>
        <v>0</v>
      </c>
      <c r="Z565" s="69">
        <f t="shared" si="571"/>
        <v>18633072.400000002</v>
      </c>
      <c r="AA565" s="10">
        <f>AA566+AA570+AA573+AA576+AA579+AA603+AA582+AA592+AA597+AA600</f>
        <v>0</v>
      </c>
      <c r="AB565" s="20"/>
      <c r="AC565" s="20"/>
    </row>
    <row r="566" spans="1:34" ht="46.8" x14ac:dyDescent="0.3">
      <c r="A566" s="59" t="s">
        <v>402</v>
      </c>
      <c r="B566" s="60"/>
      <c r="C566" s="59"/>
      <c r="D566" s="59"/>
      <c r="E566" s="61" t="s">
        <v>138</v>
      </c>
      <c r="F566" s="10">
        <f t="shared" ref="F566:K566" si="589">F567</f>
        <v>2827661</v>
      </c>
      <c r="G566" s="10">
        <f t="shared" si="589"/>
        <v>2812893.2</v>
      </c>
      <c r="H566" s="10">
        <f t="shared" si="589"/>
        <v>2805801.9000000004</v>
      </c>
      <c r="I566" s="10">
        <f t="shared" si="589"/>
        <v>-8391.9</v>
      </c>
      <c r="J566" s="10">
        <f t="shared" si="589"/>
        <v>-8391.9</v>
      </c>
      <c r="K566" s="10">
        <f t="shared" si="589"/>
        <v>-8391.9</v>
      </c>
      <c r="L566" s="10">
        <f t="shared" si="554"/>
        <v>2819269.1</v>
      </c>
      <c r="M566" s="10">
        <f t="shared" si="555"/>
        <v>2804501.3000000003</v>
      </c>
      <c r="N566" s="10">
        <f t="shared" si="556"/>
        <v>2797410.0000000005</v>
      </c>
      <c r="O566" s="10">
        <f>O567</f>
        <v>0</v>
      </c>
      <c r="P566" s="10">
        <f>P567</f>
        <v>0</v>
      </c>
      <c r="Q566" s="10">
        <f>Q567</f>
        <v>0</v>
      </c>
      <c r="R566" s="10">
        <f t="shared" si="584"/>
        <v>2819269.1</v>
      </c>
      <c r="S566" s="10">
        <f>S567</f>
        <v>0</v>
      </c>
      <c r="T566" s="69">
        <f t="shared" si="569"/>
        <v>2819269.1</v>
      </c>
      <c r="U566" s="10">
        <f t="shared" si="585"/>
        <v>2804501.3000000003</v>
      </c>
      <c r="V566" s="10">
        <f>V567</f>
        <v>0</v>
      </c>
      <c r="W566" s="69">
        <f t="shared" si="570"/>
        <v>2804501.3000000003</v>
      </c>
      <c r="X566" s="10">
        <f t="shared" si="586"/>
        <v>2797410.0000000005</v>
      </c>
      <c r="Y566" s="10">
        <f>Y567</f>
        <v>0</v>
      </c>
      <c r="Z566" s="69">
        <f t="shared" si="571"/>
        <v>2797410.0000000005</v>
      </c>
      <c r="AA566" s="10">
        <f>AA567</f>
        <v>0</v>
      </c>
      <c r="AB566" s="20"/>
      <c r="AC566" s="20"/>
    </row>
    <row r="567" spans="1:34" ht="46.8" x14ac:dyDescent="0.3">
      <c r="A567" s="59" t="s">
        <v>402</v>
      </c>
      <c r="B567" s="60" t="s">
        <v>49</v>
      </c>
      <c r="C567" s="59"/>
      <c r="D567" s="59"/>
      <c r="E567" s="61" t="s">
        <v>50</v>
      </c>
      <c r="F567" s="10">
        <f t="shared" ref="F567:K567" si="590">F568+F569</f>
        <v>2827661</v>
      </c>
      <c r="G567" s="10">
        <f t="shared" si="590"/>
        <v>2812893.2</v>
      </c>
      <c r="H567" s="10">
        <f t="shared" si="590"/>
        <v>2805801.9000000004</v>
      </c>
      <c r="I567" s="10">
        <f t="shared" si="590"/>
        <v>-8391.9</v>
      </c>
      <c r="J567" s="10">
        <f t="shared" si="590"/>
        <v>-8391.9</v>
      </c>
      <c r="K567" s="10">
        <f t="shared" si="590"/>
        <v>-8391.9</v>
      </c>
      <c r="L567" s="10">
        <f t="shared" si="554"/>
        <v>2819269.1</v>
      </c>
      <c r="M567" s="10">
        <f t="shared" si="555"/>
        <v>2804501.3000000003</v>
      </c>
      <c r="N567" s="10">
        <f t="shared" si="556"/>
        <v>2797410.0000000005</v>
      </c>
      <c r="O567" s="10">
        <f>O568+O569</f>
        <v>0</v>
      </c>
      <c r="P567" s="10">
        <f>P568+P569</f>
        <v>0</v>
      </c>
      <c r="Q567" s="10">
        <f>Q568+Q569</f>
        <v>0</v>
      </c>
      <c r="R567" s="10">
        <f t="shared" si="584"/>
        <v>2819269.1</v>
      </c>
      <c r="S567" s="10">
        <f>S568+S569</f>
        <v>0</v>
      </c>
      <c r="T567" s="69">
        <f t="shared" si="569"/>
        <v>2819269.1</v>
      </c>
      <c r="U567" s="10">
        <f t="shared" si="585"/>
        <v>2804501.3000000003</v>
      </c>
      <c r="V567" s="10">
        <f>V568+V569</f>
        <v>0</v>
      </c>
      <c r="W567" s="69">
        <f t="shared" si="570"/>
        <v>2804501.3000000003</v>
      </c>
      <c r="X567" s="10">
        <f t="shared" si="586"/>
        <v>2797410.0000000005</v>
      </c>
      <c r="Y567" s="10">
        <f>Y568+Y569</f>
        <v>0</v>
      </c>
      <c r="Z567" s="69">
        <f t="shared" si="571"/>
        <v>2797410.0000000005</v>
      </c>
      <c r="AA567" s="10">
        <f>AA568+AA569</f>
        <v>0</v>
      </c>
      <c r="AB567" s="20"/>
      <c r="AC567" s="20"/>
    </row>
    <row r="568" spans="1:34" x14ac:dyDescent="0.3">
      <c r="A568" s="59" t="s">
        <v>402</v>
      </c>
      <c r="B568" s="60">
        <v>600</v>
      </c>
      <c r="C568" s="59" t="s">
        <v>63</v>
      </c>
      <c r="D568" s="59" t="s">
        <v>28</v>
      </c>
      <c r="E568" s="61" t="s">
        <v>403</v>
      </c>
      <c r="F568" s="10">
        <v>1402869.4</v>
      </c>
      <c r="G568" s="10">
        <f>1400210.7-4399.5</f>
        <v>1395811.2</v>
      </c>
      <c r="H568" s="10">
        <f>1400210.7-4399.5</f>
        <v>1395811.2</v>
      </c>
      <c r="I568" s="10"/>
      <c r="J568" s="10"/>
      <c r="K568" s="10"/>
      <c r="L568" s="10">
        <f t="shared" si="554"/>
        <v>1402869.4</v>
      </c>
      <c r="M568" s="10">
        <f t="shared" si="555"/>
        <v>1395811.2</v>
      </c>
      <c r="N568" s="10">
        <f t="shared" si="556"/>
        <v>1395811.2</v>
      </c>
      <c r="O568" s="10"/>
      <c r="P568" s="10"/>
      <c r="Q568" s="10"/>
      <c r="R568" s="10">
        <f t="shared" si="584"/>
        <v>1402869.4</v>
      </c>
      <c r="S568" s="10"/>
      <c r="T568" s="69">
        <f t="shared" si="569"/>
        <v>1402869.4</v>
      </c>
      <c r="U568" s="10">
        <f t="shared" si="585"/>
        <v>1395811.2</v>
      </c>
      <c r="V568" s="10"/>
      <c r="W568" s="69">
        <f t="shared" si="570"/>
        <v>1395811.2</v>
      </c>
      <c r="X568" s="10">
        <f t="shared" si="586"/>
        <v>1395811.2</v>
      </c>
      <c r="Y568" s="10"/>
      <c r="Z568" s="69">
        <f t="shared" si="571"/>
        <v>1395811.2</v>
      </c>
      <c r="AA568" s="10"/>
      <c r="AB568" s="20"/>
      <c r="AC568" s="20"/>
    </row>
    <row r="569" spans="1:34" x14ac:dyDescent="0.3">
      <c r="A569" s="59" t="s">
        <v>402</v>
      </c>
      <c r="B569" s="60">
        <v>600</v>
      </c>
      <c r="C569" s="59" t="s">
        <v>63</v>
      </c>
      <c r="D569" s="59" t="s">
        <v>294</v>
      </c>
      <c r="E569" s="61" t="s">
        <v>344</v>
      </c>
      <c r="F569" s="10">
        <v>1424791.6</v>
      </c>
      <c r="G569" s="10">
        <v>1417082.0000000002</v>
      </c>
      <c r="H569" s="10">
        <v>1409990.7000000002</v>
      </c>
      <c r="I569" s="10">
        <v>-8391.9</v>
      </c>
      <c r="J569" s="10">
        <v>-8391.9</v>
      </c>
      <c r="K569" s="10">
        <v>-8391.9</v>
      </c>
      <c r="L569" s="10">
        <f t="shared" si="554"/>
        <v>1416399.7000000002</v>
      </c>
      <c r="M569" s="10">
        <f t="shared" si="555"/>
        <v>1408690.1000000003</v>
      </c>
      <c r="N569" s="10">
        <f t="shared" si="556"/>
        <v>1401598.8000000003</v>
      </c>
      <c r="O569" s="10"/>
      <c r="P569" s="10"/>
      <c r="Q569" s="10"/>
      <c r="R569" s="10">
        <f t="shared" si="584"/>
        <v>1416399.7000000002</v>
      </c>
      <c r="S569" s="10"/>
      <c r="T569" s="69">
        <f t="shared" si="569"/>
        <v>1416399.7000000002</v>
      </c>
      <c r="U569" s="10">
        <f t="shared" si="585"/>
        <v>1408690.1000000003</v>
      </c>
      <c r="V569" s="10"/>
      <c r="W569" s="69">
        <f t="shared" si="570"/>
        <v>1408690.1000000003</v>
      </c>
      <c r="X569" s="10">
        <f t="shared" si="586"/>
        <v>1401598.8000000003</v>
      </c>
      <c r="Y569" s="10"/>
      <c r="Z569" s="69">
        <f t="shared" si="571"/>
        <v>1401598.8000000003</v>
      </c>
      <c r="AA569" s="10"/>
      <c r="AB569" s="20"/>
      <c r="AC569" s="20">
        <v>62</v>
      </c>
    </row>
    <row r="570" spans="1:34" ht="31.2" x14ac:dyDescent="0.3">
      <c r="A570" s="59" t="s">
        <v>404</v>
      </c>
      <c r="B570" s="60"/>
      <c r="C570" s="59"/>
      <c r="D570" s="59"/>
      <c r="E570" s="61" t="s">
        <v>405</v>
      </c>
      <c r="F570" s="10">
        <f t="shared" ref="F570:F580" si="591">F571</f>
        <v>9956.2999999999993</v>
      </c>
      <c r="G570" s="10">
        <f t="shared" ref="G570:G580" si="592">G571</f>
        <v>8926.4</v>
      </c>
      <c r="H570" s="10">
        <f t="shared" ref="H570:H580" si="593">H571</f>
        <v>8926.4</v>
      </c>
      <c r="I570" s="10">
        <f t="shared" ref="I570:I580" si="594">I571</f>
        <v>0</v>
      </c>
      <c r="J570" s="10">
        <f t="shared" ref="J570:J580" si="595">J571</f>
        <v>0</v>
      </c>
      <c r="K570" s="10">
        <f t="shared" ref="K570:K580" si="596">K571</f>
        <v>0</v>
      </c>
      <c r="L570" s="10">
        <f t="shared" si="554"/>
        <v>9956.2999999999993</v>
      </c>
      <c r="M570" s="10">
        <f t="shared" si="555"/>
        <v>8926.4</v>
      </c>
      <c r="N570" s="10">
        <f t="shared" si="556"/>
        <v>8926.4</v>
      </c>
      <c r="O570" s="10">
        <f t="shared" ref="O570:O580" si="597">O571</f>
        <v>0</v>
      </c>
      <c r="P570" s="10">
        <f t="shared" ref="P570:P580" si="598">P571</f>
        <v>0</v>
      </c>
      <c r="Q570" s="10">
        <f t="shared" ref="Q570:Q580" si="599">Q571</f>
        <v>0</v>
      </c>
      <c r="R570" s="10">
        <f t="shared" si="584"/>
        <v>9956.2999999999993</v>
      </c>
      <c r="S570" s="10">
        <f t="shared" ref="S570:S580" si="600">S571</f>
        <v>0</v>
      </c>
      <c r="T570" s="69">
        <f t="shared" si="569"/>
        <v>9956.2999999999993</v>
      </c>
      <c r="U570" s="10">
        <f t="shared" si="585"/>
        <v>8926.4</v>
      </c>
      <c r="V570" s="10">
        <f t="shared" ref="V570:AA580" si="601">V571</f>
        <v>0</v>
      </c>
      <c r="W570" s="69">
        <f t="shared" si="570"/>
        <v>8926.4</v>
      </c>
      <c r="X570" s="10">
        <f t="shared" si="586"/>
        <v>8926.4</v>
      </c>
      <c r="Y570" s="10">
        <f t="shared" si="601"/>
        <v>0</v>
      </c>
      <c r="Z570" s="69">
        <f t="shared" si="571"/>
        <v>8926.4</v>
      </c>
      <c r="AA570" s="10">
        <f t="shared" si="601"/>
        <v>0</v>
      </c>
      <c r="AB570" s="20"/>
      <c r="AC570" s="20"/>
    </row>
    <row r="571" spans="1:34" ht="46.8" x14ac:dyDescent="0.3">
      <c r="A571" s="59" t="s">
        <v>404</v>
      </c>
      <c r="B571" s="60" t="s">
        <v>49</v>
      </c>
      <c r="C571" s="59"/>
      <c r="D571" s="59"/>
      <c r="E571" s="61" t="s">
        <v>50</v>
      </c>
      <c r="F571" s="10">
        <f t="shared" si="591"/>
        <v>9956.2999999999993</v>
      </c>
      <c r="G571" s="10">
        <f t="shared" si="592"/>
        <v>8926.4</v>
      </c>
      <c r="H571" s="10">
        <f t="shared" si="593"/>
        <v>8926.4</v>
      </c>
      <c r="I571" s="10">
        <f t="shared" si="594"/>
        <v>0</v>
      </c>
      <c r="J571" s="10">
        <f t="shared" si="595"/>
        <v>0</v>
      </c>
      <c r="K571" s="10">
        <f t="shared" si="596"/>
        <v>0</v>
      </c>
      <c r="L571" s="10">
        <f t="shared" si="554"/>
        <v>9956.2999999999993</v>
      </c>
      <c r="M571" s="10">
        <f t="shared" si="555"/>
        <v>8926.4</v>
      </c>
      <c r="N571" s="10">
        <f t="shared" si="556"/>
        <v>8926.4</v>
      </c>
      <c r="O571" s="10">
        <f t="shared" si="597"/>
        <v>0</v>
      </c>
      <c r="P571" s="10">
        <f t="shared" si="598"/>
        <v>0</v>
      </c>
      <c r="Q571" s="10">
        <f t="shared" si="599"/>
        <v>0</v>
      </c>
      <c r="R571" s="10">
        <f t="shared" si="584"/>
        <v>9956.2999999999993</v>
      </c>
      <c r="S571" s="10">
        <f t="shared" si="600"/>
        <v>0</v>
      </c>
      <c r="T571" s="69">
        <f t="shared" si="569"/>
        <v>9956.2999999999993</v>
      </c>
      <c r="U571" s="10">
        <f t="shared" si="585"/>
        <v>8926.4</v>
      </c>
      <c r="V571" s="10">
        <f t="shared" si="601"/>
        <v>0</v>
      </c>
      <c r="W571" s="69">
        <f t="shared" si="570"/>
        <v>8926.4</v>
      </c>
      <c r="X571" s="10">
        <f t="shared" si="586"/>
        <v>8926.4</v>
      </c>
      <c r="Y571" s="10">
        <f t="shared" si="601"/>
        <v>0</v>
      </c>
      <c r="Z571" s="69">
        <f t="shared" si="571"/>
        <v>8926.4</v>
      </c>
      <c r="AA571" s="10">
        <f t="shared" si="601"/>
        <v>0</v>
      </c>
      <c r="AB571" s="20"/>
      <c r="AC571" s="20"/>
    </row>
    <row r="572" spans="1:34" x14ac:dyDescent="0.3">
      <c r="A572" s="59" t="s">
        <v>404</v>
      </c>
      <c r="B572" s="60">
        <v>600</v>
      </c>
      <c r="C572" s="59" t="s">
        <v>63</v>
      </c>
      <c r="D572" s="59" t="s">
        <v>294</v>
      </c>
      <c r="E572" s="61" t="s">
        <v>344</v>
      </c>
      <c r="F572" s="10">
        <v>9956.2999999999993</v>
      </c>
      <c r="G572" s="10">
        <v>8926.4</v>
      </c>
      <c r="H572" s="10">
        <v>8926.4</v>
      </c>
      <c r="I572" s="10"/>
      <c r="J572" s="10"/>
      <c r="K572" s="10"/>
      <c r="L572" s="10">
        <f t="shared" si="554"/>
        <v>9956.2999999999993</v>
      </c>
      <c r="M572" s="10">
        <f t="shared" si="555"/>
        <v>8926.4</v>
      </c>
      <c r="N572" s="10">
        <f t="shared" si="556"/>
        <v>8926.4</v>
      </c>
      <c r="O572" s="10"/>
      <c r="P572" s="10"/>
      <c r="Q572" s="10"/>
      <c r="R572" s="10">
        <f t="shared" si="584"/>
        <v>9956.2999999999993</v>
      </c>
      <c r="S572" s="10"/>
      <c r="T572" s="69">
        <f t="shared" si="569"/>
        <v>9956.2999999999993</v>
      </c>
      <c r="U572" s="10">
        <f t="shared" si="585"/>
        <v>8926.4</v>
      </c>
      <c r="V572" s="10"/>
      <c r="W572" s="69">
        <f t="shared" si="570"/>
        <v>8926.4</v>
      </c>
      <c r="X572" s="10">
        <f t="shared" si="586"/>
        <v>8926.4</v>
      </c>
      <c r="Y572" s="10"/>
      <c r="Z572" s="69">
        <f t="shared" si="571"/>
        <v>8926.4</v>
      </c>
      <c r="AA572" s="10"/>
      <c r="AB572" s="20"/>
      <c r="AC572" s="20"/>
    </row>
    <row r="573" spans="1:34" ht="31.2" x14ac:dyDescent="0.3">
      <c r="A573" s="59" t="s">
        <v>406</v>
      </c>
      <c r="B573" s="60"/>
      <c r="C573" s="59"/>
      <c r="D573" s="59"/>
      <c r="E573" s="61" t="s">
        <v>407</v>
      </c>
      <c r="F573" s="10">
        <f t="shared" si="591"/>
        <v>23589.200000000001</v>
      </c>
      <c r="G573" s="10">
        <f t="shared" si="592"/>
        <v>23731.7</v>
      </c>
      <c r="H573" s="10">
        <f t="shared" si="593"/>
        <v>23731.7</v>
      </c>
      <c r="I573" s="10">
        <f t="shared" si="594"/>
        <v>-2044.6</v>
      </c>
      <c r="J573" s="10">
        <f t="shared" si="595"/>
        <v>-2062</v>
      </c>
      <c r="K573" s="10">
        <f t="shared" si="596"/>
        <v>-2062</v>
      </c>
      <c r="L573" s="10">
        <f t="shared" si="554"/>
        <v>21544.600000000002</v>
      </c>
      <c r="M573" s="10">
        <f t="shared" si="555"/>
        <v>21669.7</v>
      </c>
      <c r="N573" s="10">
        <f t="shared" si="556"/>
        <v>21669.7</v>
      </c>
      <c r="O573" s="10">
        <f t="shared" si="597"/>
        <v>823.27599999999995</v>
      </c>
      <c r="P573" s="10">
        <f t="shared" si="598"/>
        <v>0</v>
      </c>
      <c r="Q573" s="10">
        <f t="shared" si="599"/>
        <v>0</v>
      </c>
      <c r="R573" s="10">
        <f t="shared" si="584"/>
        <v>22367.876000000004</v>
      </c>
      <c r="S573" s="10">
        <f t="shared" si="600"/>
        <v>0</v>
      </c>
      <c r="T573" s="69">
        <f t="shared" si="569"/>
        <v>22367.876000000004</v>
      </c>
      <c r="U573" s="10">
        <f t="shared" si="585"/>
        <v>21669.7</v>
      </c>
      <c r="V573" s="10">
        <f t="shared" si="601"/>
        <v>0</v>
      </c>
      <c r="W573" s="69">
        <f t="shared" si="570"/>
        <v>21669.7</v>
      </c>
      <c r="X573" s="10">
        <f t="shared" si="586"/>
        <v>21669.7</v>
      </c>
      <c r="Y573" s="10">
        <f t="shared" si="601"/>
        <v>0</v>
      </c>
      <c r="Z573" s="69">
        <f t="shared" si="571"/>
        <v>21669.7</v>
      </c>
      <c r="AA573" s="10">
        <f t="shared" si="601"/>
        <v>0</v>
      </c>
      <c r="AB573" s="20"/>
      <c r="AC573" s="20"/>
    </row>
    <row r="574" spans="1:34" ht="46.8" x14ac:dyDescent="0.3">
      <c r="A574" s="59" t="s">
        <v>406</v>
      </c>
      <c r="B574" s="60" t="s">
        <v>49</v>
      </c>
      <c r="C574" s="59"/>
      <c r="D574" s="59"/>
      <c r="E574" s="61" t="s">
        <v>50</v>
      </c>
      <c r="F574" s="10">
        <f t="shared" si="591"/>
        <v>23589.200000000001</v>
      </c>
      <c r="G574" s="10">
        <f t="shared" si="592"/>
        <v>23731.7</v>
      </c>
      <c r="H574" s="10">
        <f t="shared" si="593"/>
        <v>23731.7</v>
      </c>
      <c r="I574" s="10">
        <f t="shared" si="594"/>
        <v>-2044.6</v>
      </c>
      <c r="J574" s="10">
        <f t="shared" si="595"/>
        <v>-2062</v>
      </c>
      <c r="K574" s="10">
        <f t="shared" si="596"/>
        <v>-2062</v>
      </c>
      <c r="L574" s="10">
        <f t="shared" si="554"/>
        <v>21544.600000000002</v>
      </c>
      <c r="M574" s="10">
        <f t="shared" si="555"/>
        <v>21669.7</v>
      </c>
      <c r="N574" s="10">
        <f t="shared" si="556"/>
        <v>21669.7</v>
      </c>
      <c r="O574" s="10">
        <f t="shared" si="597"/>
        <v>823.27599999999995</v>
      </c>
      <c r="P574" s="10">
        <f t="shared" si="598"/>
        <v>0</v>
      </c>
      <c r="Q574" s="10">
        <f t="shared" si="599"/>
        <v>0</v>
      </c>
      <c r="R574" s="10">
        <f t="shared" si="584"/>
        <v>22367.876000000004</v>
      </c>
      <c r="S574" s="10">
        <f t="shared" si="600"/>
        <v>0</v>
      </c>
      <c r="T574" s="69">
        <f t="shared" si="569"/>
        <v>22367.876000000004</v>
      </c>
      <c r="U574" s="10">
        <f t="shared" si="585"/>
        <v>21669.7</v>
      </c>
      <c r="V574" s="10">
        <f t="shared" si="601"/>
        <v>0</v>
      </c>
      <c r="W574" s="69">
        <f t="shared" si="570"/>
        <v>21669.7</v>
      </c>
      <c r="X574" s="10">
        <f t="shared" si="586"/>
        <v>21669.7</v>
      </c>
      <c r="Y574" s="10">
        <f t="shared" si="601"/>
        <v>0</v>
      </c>
      <c r="Z574" s="69">
        <f t="shared" si="571"/>
        <v>21669.7</v>
      </c>
      <c r="AA574" s="10">
        <f t="shared" si="601"/>
        <v>0</v>
      </c>
      <c r="AB574" s="20"/>
      <c r="AC574" s="20"/>
    </row>
    <row r="575" spans="1:34" x14ac:dyDescent="0.3">
      <c r="A575" s="59" t="s">
        <v>406</v>
      </c>
      <c r="B575" s="60">
        <v>600</v>
      </c>
      <c r="C575" s="59" t="s">
        <v>98</v>
      </c>
      <c r="D575" s="59" t="s">
        <v>324</v>
      </c>
      <c r="E575" s="61" t="s">
        <v>325</v>
      </c>
      <c r="F575" s="10">
        <v>23589.200000000001</v>
      </c>
      <c r="G575" s="10">
        <v>23731.7</v>
      </c>
      <c r="H575" s="10">
        <v>23731.7</v>
      </c>
      <c r="I575" s="10">
        <v>-2044.6</v>
      </c>
      <c r="J575" s="10">
        <v>-2062</v>
      </c>
      <c r="K575" s="10">
        <v>-2062</v>
      </c>
      <c r="L575" s="10">
        <f t="shared" si="554"/>
        <v>21544.600000000002</v>
      </c>
      <c r="M575" s="10">
        <f t="shared" si="555"/>
        <v>21669.7</v>
      </c>
      <c r="N575" s="10">
        <f t="shared" si="556"/>
        <v>21669.7</v>
      </c>
      <c r="O575" s="10">
        <v>823.27599999999995</v>
      </c>
      <c r="P575" s="10"/>
      <c r="Q575" s="10"/>
      <c r="R575" s="10">
        <f t="shared" si="584"/>
        <v>22367.876000000004</v>
      </c>
      <c r="S575" s="10"/>
      <c r="T575" s="69">
        <f t="shared" si="569"/>
        <v>22367.876000000004</v>
      </c>
      <c r="U575" s="10">
        <f t="shared" si="585"/>
        <v>21669.7</v>
      </c>
      <c r="V575" s="10"/>
      <c r="W575" s="69">
        <f t="shared" si="570"/>
        <v>21669.7</v>
      </c>
      <c r="X575" s="10">
        <f t="shared" si="586"/>
        <v>21669.7</v>
      </c>
      <c r="Y575" s="10"/>
      <c r="Z575" s="69">
        <f t="shared" si="571"/>
        <v>21669.7</v>
      </c>
      <c r="AA575" s="10"/>
      <c r="AB575" s="20"/>
      <c r="AC575" s="20">
        <v>27</v>
      </c>
    </row>
    <row r="576" spans="1:34" ht="62.4" x14ac:dyDescent="0.3">
      <c r="A576" s="59" t="s">
        <v>408</v>
      </c>
      <c r="B576" s="60"/>
      <c r="C576" s="59"/>
      <c r="D576" s="59"/>
      <c r="E576" s="61" t="s">
        <v>409</v>
      </c>
      <c r="F576" s="10">
        <f t="shared" si="591"/>
        <v>172622.8</v>
      </c>
      <c r="G576" s="10">
        <f t="shared" si="592"/>
        <v>172622.8</v>
      </c>
      <c r="H576" s="10">
        <f t="shared" si="593"/>
        <v>172622.8</v>
      </c>
      <c r="I576" s="10">
        <f t="shared" si="594"/>
        <v>0</v>
      </c>
      <c r="J576" s="10">
        <f t="shared" si="595"/>
        <v>0</v>
      </c>
      <c r="K576" s="10">
        <f t="shared" si="596"/>
        <v>0</v>
      </c>
      <c r="L576" s="10">
        <f t="shared" si="554"/>
        <v>172622.8</v>
      </c>
      <c r="M576" s="10">
        <f t="shared" si="555"/>
        <v>172622.8</v>
      </c>
      <c r="N576" s="10">
        <f t="shared" si="556"/>
        <v>172622.8</v>
      </c>
      <c r="O576" s="10">
        <f t="shared" si="597"/>
        <v>7054.848</v>
      </c>
      <c r="P576" s="10">
        <f t="shared" si="598"/>
        <v>0</v>
      </c>
      <c r="Q576" s="10">
        <f t="shared" si="599"/>
        <v>0</v>
      </c>
      <c r="R576" s="10">
        <f t="shared" si="584"/>
        <v>179677.64799999999</v>
      </c>
      <c r="S576" s="10">
        <f t="shared" si="600"/>
        <v>0</v>
      </c>
      <c r="T576" s="69">
        <f t="shared" si="569"/>
        <v>179677.64799999999</v>
      </c>
      <c r="U576" s="10">
        <f t="shared" si="585"/>
        <v>172622.8</v>
      </c>
      <c r="V576" s="10">
        <f t="shared" si="601"/>
        <v>0</v>
      </c>
      <c r="W576" s="69">
        <f t="shared" si="570"/>
        <v>172622.8</v>
      </c>
      <c r="X576" s="10">
        <f t="shared" si="586"/>
        <v>172622.8</v>
      </c>
      <c r="Y576" s="10">
        <f t="shared" si="601"/>
        <v>0</v>
      </c>
      <c r="Z576" s="69">
        <f t="shared" si="571"/>
        <v>172622.8</v>
      </c>
      <c r="AA576" s="10">
        <f t="shared" si="601"/>
        <v>0</v>
      </c>
      <c r="AB576" s="20"/>
      <c r="AC576" s="20"/>
    </row>
    <row r="577" spans="1:29" ht="46.8" x14ac:dyDescent="0.3">
      <c r="A577" s="59" t="s">
        <v>408</v>
      </c>
      <c r="B577" s="60" t="s">
        <v>49</v>
      </c>
      <c r="C577" s="59"/>
      <c r="D577" s="59"/>
      <c r="E577" s="61" t="s">
        <v>50</v>
      </c>
      <c r="F577" s="10">
        <f t="shared" si="591"/>
        <v>172622.8</v>
      </c>
      <c r="G577" s="10">
        <f t="shared" si="592"/>
        <v>172622.8</v>
      </c>
      <c r="H577" s="10">
        <f t="shared" si="593"/>
        <v>172622.8</v>
      </c>
      <c r="I577" s="10">
        <f t="shared" si="594"/>
        <v>0</v>
      </c>
      <c r="J577" s="10">
        <f t="shared" si="595"/>
        <v>0</v>
      </c>
      <c r="K577" s="10">
        <f t="shared" si="596"/>
        <v>0</v>
      </c>
      <c r="L577" s="10">
        <f t="shared" si="554"/>
        <v>172622.8</v>
      </c>
      <c r="M577" s="10">
        <f t="shared" si="555"/>
        <v>172622.8</v>
      </c>
      <c r="N577" s="10">
        <f t="shared" si="556"/>
        <v>172622.8</v>
      </c>
      <c r="O577" s="10">
        <f t="shared" si="597"/>
        <v>7054.848</v>
      </c>
      <c r="P577" s="10">
        <f t="shared" si="598"/>
        <v>0</v>
      </c>
      <c r="Q577" s="10">
        <f t="shared" si="599"/>
        <v>0</v>
      </c>
      <c r="R577" s="10">
        <f t="shared" si="584"/>
        <v>179677.64799999999</v>
      </c>
      <c r="S577" s="10">
        <f t="shared" si="600"/>
        <v>0</v>
      </c>
      <c r="T577" s="69">
        <f t="shared" si="569"/>
        <v>179677.64799999999</v>
      </c>
      <c r="U577" s="10">
        <f t="shared" si="585"/>
        <v>172622.8</v>
      </c>
      <c r="V577" s="10">
        <f t="shared" si="601"/>
        <v>0</v>
      </c>
      <c r="W577" s="69">
        <f t="shared" si="570"/>
        <v>172622.8</v>
      </c>
      <c r="X577" s="10">
        <f t="shared" si="586"/>
        <v>172622.8</v>
      </c>
      <c r="Y577" s="10">
        <f t="shared" si="601"/>
        <v>0</v>
      </c>
      <c r="Z577" s="69">
        <f t="shared" si="571"/>
        <v>172622.8</v>
      </c>
      <c r="AA577" s="10">
        <f t="shared" si="601"/>
        <v>0</v>
      </c>
      <c r="AB577" s="20"/>
      <c r="AC577" s="20"/>
    </row>
    <row r="578" spans="1:29" x14ac:dyDescent="0.3">
      <c r="A578" s="59" t="s">
        <v>408</v>
      </c>
      <c r="B578" s="60">
        <v>600</v>
      </c>
      <c r="C578" s="59" t="s">
        <v>98</v>
      </c>
      <c r="D578" s="59" t="s">
        <v>324</v>
      </c>
      <c r="E578" s="61" t="s">
        <v>325</v>
      </c>
      <c r="F578" s="10">
        <v>172622.8</v>
      </c>
      <c r="G578" s="10">
        <v>172622.8</v>
      </c>
      <c r="H578" s="10">
        <v>172622.8</v>
      </c>
      <c r="I578" s="10"/>
      <c r="J578" s="10"/>
      <c r="K578" s="10"/>
      <c r="L578" s="10">
        <f t="shared" si="554"/>
        <v>172622.8</v>
      </c>
      <c r="M578" s="10">
        <f t="shared" si="555"/>
        <v>172622.8</v>
      </c>
      <c r="N578" s="10">
        <f t="shared" si="556"/>
        <v>172622.8</v>
      </c>
      <c r="O578" s="10">
        <v>7054.848</v>
      </c>
      <c r="P578" s="10"/>
      <c r="Q578" s="10"/>
      <c r="R578" s="10">
        <f t="shared" si="584"/>
        <v>179677.64799999999</v>
      </c>
      <c r="S578" s="10"/>
      <c r="T578" s="69">
        <f t="shared" si="569"/>
        <v>179677.64799999999</v>
      </c>
      <c r="U578" s="10">
        <f t="shared" si="585"/>
        <v>172622.8</v>
      </c>
      <c r="V578" s="10"/>
      <c r="W578" s="69">
        <f t="shared" si="570"/>
        <v>172622.8</v>
      </c>
      <c r="X578" s="10">
        <f t="shared" si="586"/>
        <v>172622.8</v>
      </c>
      <c r="Y578" s="10"/>
      <c r="Z578" s="69">
        <f t="shared" si="571"/>
        <v>172622.8</v>
      </c>
      <c r="AA578" s="10"/>
      <c r="AB578" s="20"/>
      <c r="AC578" s="20"/>
    </row>
    <row r="579" spans="1:29" ht="78" x14ac:dyDescent="0.3">
      <c r="A579" s="59" t="s">
        <v>410</v>
      </c>
      <c r="B579" s="60"/>
      <c r="C579" s="59"/>
      <c r="D579" s="59"/>
      <c r="E579" s="61" t="s">
        <v>411</v>
      </c>
      <c r="F579" s="10">
        <f t="shared" si="591"/>
        <v>83814.099999999991</v>
      </c>
      <c r="G579" s="10">
        <f t="shared" si="592"/>
        <v>83814.099999999991</v>
      </c>
      <c r="H579" s="10">
        <f t="shared" si="593"/>
        <v>83814.099999999991</v>
      </c>
      <c r="I579" s="10">
        <f t="shared" si="594"/>
        <v>0</v>
      </c>
      <c r="J579" s="10">
        <f t="shared" si="595"/>
        <v>0</v>
      </c>
      <c r="K579" s="10">
        <f t="shared" si="596"/>
        <v>0</v>
      </c>
      <c r="L579" s="10">
        <f t="shared" si="554"/>
        <v>83814.099999999991</v>
      </c>
      <c r="M579" s="10">
        <f t="shared" si="555"/>
        <v>83814.099999999991</v>
      </c>
      <c r="N579" s="10">
        <f t="shared" si="556"/>
        <v>83814.099999999991</v>
      </c>
      <c r="O579" s="10">
        <f t="shared" si="597"/>
        <v>3426.0819999999999</v>
      </c>
      <c r="P579" s="10">
        <f t="shared" si="598"/>
        <v>0</v>
      </c>
      <c r="Q579" s="10">
        <f t="shared" si="599"/>
        <v>0</v>
      </c>
      <c r="R579" s="10">
        <f t="shared" si="584"/>
        <v>87240.181999999986</v>
      </c>
      <c r="S579" s="10">
        <f t="shared" si="600"/>
        <v>0</v>
      </c>
      <c r="T579" s="69">
        <f t="shared" si="569"/>
        <v>87240.181999999986</v>
      </c>
      <c r="U579" s="10">
        <f t="shared" si="585"/>
        <v>83814.099999999991</v>
      </c>
      <c r="V579" s="10">
        <f t="shared" si="601"/>
        <v>0</v>
      </c>
      <c r="W579" s="69">
        <f t="shared" si="570"/>
        <v>83814.099999999991</v>
      </c>
      <c r="X579" s="10">
        <f t="shared" si="586"/>
        <v>83814.099999999991</v>
      </c>
      <c r="Y579" s="10">
        <f t="shared" si="601"/>
        <v>0</v>
      </c>
      <c r="Z579" s="69">
        <f t="shared" si="571"/>
        <v>83814.099999999991</v>
      </c>
      <c r="AA579" s="10">
        <f t="shared" si="601"/>
        <v>0</v>
      </c>
      <c r="AB579" s="20"/>
      <c r="AC579" s="20"/>
    </row>
    <row r="580" spans="1:29" ht="46.8" x14ac:dyDescent="0.3">
      <c r="A580" s="59" t="s">
        <v>410</v>
      </c>
      <c r="B580" s="60" t="s">
        <v>49</v>
      </c>
      <c r="C580" s="59"/>
      <c r="D580" s="59"/>
      <c r="E580" s="61" t="s">
        <v>50</v>
      </c>
      <c r="F580" s="10">
        <f t="shared" si="591"/>
        <v>83814.099999999991</v>
      </c>
      <c r="G580" s="10">
        <f t="shared" si="592"/>
        <v>83814.099999999991</v>
      </c>
      <c r="H580" s="10">
        <f t="shared" si="593"/>
        <v>83814.099999999991</v>
      </c>
      <c r="I580" s="10">
        <f t="shared" si="594"/>
        <v>0</v>
      </c>
      <c r="J580" s="10">
        <f t="shared" si="595"/>
        <v>0</v>
      </c>
      <c r="K580" s="10">
        <f t="shared" si="596"/>
        <v>0</v>
      </c>
      <c r="L580" s="10">
        <f t="shared" si="554"/>
        <v>83814.099999999991</v>
      </c>
      <c r="M580" s="10">
        <f t="shared" si="555"/>
        <v>83814.099999999991</v>
      </c>
      <c r="N580" s="10">
        <f t="shared" si="556"/>
        <v>83814.099999999991</v>
      </c>
      <c r="O580" s="10">
        <f t="shared" si="597"/>
        <v>3426.0819999999999</v>
      </c>
      <c r="P580" s="10">
        <f t="shared" si="598"/>
        <v>0</v>
      </c>
      <c r="Q580" s="10">
        <f t="shared" si="599"/>
        <v>0</v>
      </c>
      <c r="R580" s="10">
        <f t="shared" si="584"/>
        <v>87240.181999999986</v>
      </c>
      <c r="S580" s="10">
        <f t="shared" si="600"/>
        <v>0</v>
      </c>
      <c r="T580" s="69">
        <f t="shared" si="569"/>
        <v>87240.181999999986</v>
      </c>
      <c r="U580" s="10">
        <f t="shared" si="585"/>
        <v>83814.099999999991</v>
      </c>
      <c r="V580" s="10">
        <f t="shared" si="601"/>
        <v>0</v>
      </c>
      <c r="W580" s="69">
        <f t="shared" si="570"/>
        <v>83814.099999999991</v>
      </c>
      <c r="X580" s="10">
        <f t="shared" si="586"/>
        <v>83814.099999999991</v>
      </c>
      <c r="Y580" s="10">
        <f t="shared" si="601"/>
        <v>0</v>
      </c>
      <c r="Z580" s="69">
        <f t="shared" si="571"/>
        <v>83814.099999999991</v>
      </c>
      <c r="AA580" s="10">
        <f t="shared" si="601"/>
        <v>0</v>
      </c>
      <c r="AB580" s="20"/>
      <c r="AC580" s="20"/>
    </row>
    <row r="581" spans="1:29" x14ac:dyDescent="0.3">
      <c r="A581" s="59" t="s">
        <v>410</v>
      </c>
      <c r="B581" s="60">
        <v>600</v>
      </c>
      <c r="C581" s="59" t="s">
        <v>98</v>
      </c>
      <c r="D581" s="59" t="s">
        <v>324</v>
      </c>
      <c r="E581" s="61" t="s">
        <v>325</v>
      </c>
      <c r="F581" s="10">
        <v>83814.099999999991</v>
      </c>
      <c r="G581" s="10">
        <v>83814.099999999991</v>
      </c>
      <c r="H581" s="10">
        <v>83814.099999999991</v>
      </c>
      <c r="I581" s="10"/>
      <c r="J581" s="10"/>
      <c r="K581" s="10"/>
      <c r="L581" s="10">
        <f t="shared" si="554"/>
        <v>83814.099999999991</v>
      </c>
      <c r="M581" s="10">
        <f t="shared" si="555"/>
        <v>83814.099999999991</v>
      </c>
      <c r="N581" s="10">
        <f t="shared" si="556"/>
        <v>83814.099999999991</v>
      </c>
      <c r="O581" s="10">
        <v>3426.0819999999999</v>
      </c>
      <c r="P581" s="10"/>
      <c r="Q581" s="10"/>
      <c r="R581" s="10">
        <f t="shared" si="584"/>
        <v>87240.181999999986</v>
      </c>
      <c r="S581" s="10"/>
      <c r="T581" s="69">
        <f t="shared" si="569"/>
        <v>87240.181999999986</v>
      </c>
      <c r="U581" s="10">
        <f t="shared" si="585"/>
        <v>83814.099999999991</v>
      </c>
      <c r="V581" s="10"/>
      <c r="W581" s="69">
        <f t="shared" si="570"/>
        <v>83814.099999999991</v>
      </c>
      <c r="X581" s="10">
        <f t="shared" si="586"/>
        <v>83814.099999999991</v>
      </c>
      <c r="Y581" s="10"/>
      <c r="Z581" s="69">
        <f t="shared" si="571"/>
        <v>83814.099999999991</v>
      </c>
      <c r="AA581" s="10"/>
      <c r="AB581" s="20"/>
      <c r="AC581" s="20"/>
    </row>
    <row r="582" spans="1:29" ht="46.8" x14ac:dyDescent="0.3">
      <c r="A582" s="59" t="s">
        <v>412</v>
      </c>
      <c r="B582" s="60"/>
      <c r="C582" s="59"/>
      <c r="D582" s="59"/>
      <c r="E582" s="61" t="s">
        <v>413</v>
      </c>
      <c r="F582" s="10">
        <f t="shared" ref="F582:K582" si="602">F583+F585+F587</f>
        <v>13952532.6</v>
      </c>
      <c r="G582" s="10">
        <f t="shared" si="602"/>
        <v>14103523.999999998</v>
      </c>
      <c r="H582" s="10">
        <f t="shared" si="602"/>
        <v>14058196.6</v>
      </c>
      <c r="I582" s="10">
        <f t="shared" si="602"/>
        <v>0</v>
      </c>
      <c r="J582" s="10">
        <f t="shared" si="602"/>
        <v>0</v>
      </c>
      <c r="K582" s="10">
        <f t="shared" si="602"/>
        <v>0</v>
      </c>
      <c r="L582" s="10">
        <f t="shared" si="554"/>
        <v>13952532.6</v>
      </c>
      <c r="M582" s="10">
        <f t="shared" si="555"/>
        <v>14103523.999999998</v>
      </c>
      <c r="N582" s="10">
        <f t="shared" si="556"/>
        <v>14058196.6</v>
      </c>
      <c r="O582" s="10">
        <f>O583+O585+O587</f>
        <v>0</v>
      </c>
      <c r="P582" s="10">
        <f>P583+P585+P587</f>
        <v>0</v>
      </c>
      <c r="Q582" s="10">
        <f>Q583+Q585+Q587</f>
        <v>0</v>
      </c>
      <c r="R582" s="10">
        <f t="shared" si="584"/>
        <v>13952532.6</v>
      </c>
      <c r="S582" s="10">
        <f>S583+S585+S587</f>
        <v>0</v>
      </c>
      <c r="T582" s="69">
        <f t="shared" si="569"/>
        <v>13952532.6</v>
      </c>
      <c r="U582" s="10">
        <f t="shared" si="585"/>
        <v>14103523.999999998</v>
      </c>
      <c r="V582" s="10">
        <f>V583+V585+V587</f>
        <v>0</v>
      </c>
      <c r="W582" s="69">
        <f t="shared" si="570"/>
        <v>14103523.999999998</v>
      </c>
      <c r="X582" s="10">
        <f t="shared" si="586"/>
        <v>14058196.6</v>
      </c>
      <c r="Y582" s="10">
        <f>Y583+Y585+Y587</f>
        <v>0</v>
      </c>
      <c r="Z582" s="69">
        <f t="shared" si="571"/>
        <v>14058196.6</v>
      </c>
      <c r="AA582" s="10">
        <f>AA583+AA585+AA587</f>
        <v>0</v>
      </c>
      <c r="AB582" s="20"/>
      <c r="AC582" s="20"/>
    </row>
    <row r="583" spans="1:29" ht="31.2" x14ac:dyDescent="0.3">
      <c r="A583" s="59" t="s">
        <v>412</v>
      </c>
      <c r="B583" s="60" t="s">
        <v>57</v>
      </c>
      <c r="C583" s="59"/>
      <c r="D583" s="59"/>
      <c r="E583" s="61" t="s">
        <v>58</v>
      </c>
      <c r="F583" s="10">
        <f t="shared" ref="F583:K583" si="603">F584</f>
        <v>3</v>
      </c>
      <c r="G583" s="10">
        <f t="shared" si="603"/>
        <v>3</v>
      </c>
      <c r="H583" s="10">
        <f t="shared" si="603"/>
        <v>3</v>
      </c>
      <c r="I583" s="10">
        <f t="shared" si="603"/>
        <v>0</v>
      </c>
      <c r="J583" s="10">
        <f t="shared" si="603"/>
        <v>0</v>
      </c>
      <c r="K583" s="10">
        <f t="shared" si="603"/>
        <v>0</v>
      </c>
      <c r="L583" s="10">
        <f t="shared" si="554"/>
        <v>3</v>
      </c>
      <c r="M583" s="10">
        <f t="shared" si="555"/>
        <v>3</v>
      </c>
      <c r="N583" s="10">
        <f t="shared" si="556"/>
        <v>3</v>
      </c>
      <c r="O583" s="10">
        <f>O584</f>
        <v>0</v>
      </c>
      <c r="P583" s="10">
        <f>P584</f>
        <v>0</v>
      </c>
      <c r="Q583" s="10">
        <f>Q584</f>
        <v>0</v>
      </c>
      <c r="R583" s="10">
        <f t="shared" si="584"/>
        <v>3</v>
      </c>
      <c r="S583" s="10">
        <f>S584</f>
        <v>0</v>
      </c>
      <c r="T583" s="69">
        <f t="shared" si="569"/>
        <v>3</v>
      </c>
      <c r="U583" s="10">
        <f t="shared" si="585"/>
        <v>3</v>
      </c>
      <c r="V583" s="10">
        <f>V584</f>
        <v>0</v>
      </c>
      <c r="W583" s="69">
        <f t="shared" si="570"/>
        <v>3</v>
      </c>
      <c r="X583" s="10">
        <f t="shared" si="586"/>
        <v>3</v>
      </c>
      <c r="Y583" s="10">
        <f>Y584</f>
        <v>0</v>
      </c>
      <c r="Z583" s="69">
        <f t="shared" si="571"/>
        <v>3</v>
      </c>
      <c r="AA583" s="10">
        <f>AA584</f>
        <v>0</v>
      </c>
      <c r="AB583" s="20"/>
      <c r="AC583" s="20"/>
    </row>
    <row r="584" spans="1:29" x14ac:dyDescent="0.3">
      <c r="A584" s="59" t="s">
        <v>412</v>
      </c>
      <c r="B584" s="60">
        <v>200</v>
      </c>
      <c r="C584" s="59" t="s">
        <v>63</v>
      </c>
      <c r="D584" s="59" t="s">
        <v>65</v>
      </c>
      <c r="E584" s="61" t="s">
        <v>66</v>
      </c>
      <c r="F584" s="10">
        <v>3</v>
      </c>
      <c r="G584" s="10">
        <v>3</v>
      </c>
      <c r="H584" s="10">
        <v>3</v>
      </c>
      <c r="I584" s="10"/>
      <c r="J584" s="10"/>
      <c r="K584" s="10"/>
      <c r="L584" s="10">
        <f t="shared" si="554"/>
        <v>3</v>
      </c>
      <c r="M584" s="10">
        <f t="shared" si="555"/>
        <v>3</v>
      </c>
      <c r="N584" s="10">
        <f t="shared" si="556"/>
        <v>3</v>
      </c>
      <c r="O584" s="10"/>
      <c r="P584" s="10"/>
      <c r="Q584" s="10"/>
      <c r="R584" s="10">
        <f t="shared" si="584"/>
        <v>3</v>
      </c>
      <c r="S584" s="10"/>
      <c r="T584" s="69">
        <f t="shared" si="569"/>
        <v>3</v>
      </c>
      <c r="U584" s="10">
        <f t="shared" si="585"/>
        <v>3</v>
      </c>
      <c r="V584" s="10"/>
      <c r="W584" s="69">
        <f t="shared" si="570"/>
        <v>3</v>
      </c>
      <c r="X584" s="10">
        <f t="shared" si="586"/>
        <v>3</v>
      </c>
      <c r="Y584" s="10"/>
      <c r="Z584" s="69">
        <f t="shared" si="571"/>
        <v>3</v>
      </c>
      <c r="AA584" s="10"/>
      <c r="AB584" s="20"/>
      <c r="AC584" s="20"/>
    </row>
    <row r="585" spans="1:29" ht="31.2" x14ac:dyDescent="0.3">
      <c r="A585" s="59" t="s">
        <v>412</v>
      </c>
      <c r="B585" s="60" t="s">
        <v>183</v>
      </c>
      <c r="C585" s="59"/>
      <c r="D585" s="59"/>
      <c r="E585" s="61" t="s">
        <v>184</v>
      </c>
      <c r="F585" s="10">
        <f t="shared" ref="F585:K585" si="604">F586</f>
        <v>41.8</v>
      </c>
      <c r="G585" s="10">
        <f t="shared" si="604"/>
        <v>41.7</v>
      </c>
      <c r="H585" s="10">
        <f t="shared" si="604"/>
        <v>41.8</v>
      </c>
      <c r="I585" s="10">
        <f t="shared" si="604"/>
        <v>0</v>
      </c>
      <c r="J585" s="10">
        <f t="shared" si="604"/>
        <v>0</v>
      </c>
      <c r="K585" s="10">
        <f t="shared" si="604"/>
        <v>0</v>
      </c>
      <c r="L585" s="10">
        <f t="shared" si="554"/>
        <v>41.8</v>
      </c>
      <c r="M585" s="10">
        <f t="shared" si="555"/>
        <v>41.7</v>
      </c>
      <c r="N585" s="10">
        <f t="shared" si="556"/>
        <v>41.8</v>
      </c>
      <c r="O585" s="10">
        <f>O586</f>
        <v>0</v>
      </c>
      <c r="P585" s="10">
        <f>P586</f>
        <v>0</v>
      </c>
      <c r="Q585" s="10">
        <f>Q586</f>
        <v>0</v>
      </c>
      <c r="R585" s="10">
        <f t="shared" si="584"/>
        <v>41.8</v>
      </c>
      <c r="S585" s="10">
        <f>S586</f>
        <v>0</v>
      </c>
      <c r="T585" s="69">
        <f t="shared" si="569"/>
        <v>41.8</v>
      </c>
      <c r="U585" s="10">
        <f t="shared" si="585"/>
        <v>41.7</v>
      </c>
      <c r="V585" s="10">
        <f>V586</f>
        <v>0</v>
      </c>
      <c r="W585" s="69">
        <f t="shared" si="570"/>
        <v>41.7</v>
      </c>
      <c r="X585" s="10">
        <f t="shared" si="586"/>
        <v>41.8</v>
      </c>
      <c r="Y585" s="10">
        <f>Y586</f>
        <v>0</v>
      </c>
      <c r="Z585" s="69">
        <f t="shared" si="571"/>
        <v>41.8</v>
      </c>
      <c r="AA585" s="10">
        <f>AA586</f>
        <v>0</v>
      </c>
      <c r="AB585" s="20"/>
      <c r="AC585" s="20"/>
    </row>
    <row r="586" spans="1:29" x14ac:dyDescent="0.3">
      <c r="A586" s="59" t="s">
        <v>412</v>
      </c>
      <c r="B586" s="60" t="s">
        <v>183</v>
      </c>
      <c r="C586" s="59" t="s">
        <v>98</v>
      </c>
      <c r="D586" s="59" t="s">
        <v>233</v>
      </c>
      <c r="E586" s="61" t="s">
        <v>414</v>
      </c>
      <c r="F586" s="10">
        <v>41.8</v>
      </c>
      <c r="G586" s="10">
        <v>41.7</v>
      </c>
      <c r="H586" s="10">
        <v>41.8</v>
      </c>
      <c r="I586" s="10"/>
      <c r="J586" s="10"/>
      <c r="K586" s="10"/>
      <c r="L586" s="10">
        <f t="shared" si="554"/>
        <v>41.8</v>
      </c>
      <c r="M586" s="10">
        <f t="shared" si="555"/>
        <v>41.7</v>
      </c>
      <c r="N586" s="10">
        <f t="shared" si="556"/>
        <v>41.8</v>
      </c>
      <c r="O586" s="10"/>
      <c r="P586" s="10"/>
      <c r="Q586" s="10"/>
      <c r="R586" s="10">
        <f t="shared" si="584"/>
        <v>41.8</v>
      </c>
      <c r="S586" s="10"/>
      <c r="T586" s="69">
        <f t="shared" si="569"/>
        <v>41.8</v>
      </c>
      <c r="U586" s="10">
        <f t="shared" si="585"/>
        <v>41.7</v>
      </c>
      <c r="V586" s="10"/>
      <c r="W586" s="69">
        <f t="shared" si="570"/>
        <v>41.7</v>
      </c>
      <c r="X586" s="10">
        <f t="shared" si="586"/>
        <v>41.8</v>
      </c>
      <c r="Y586" s="10"/>
      <c r="Z586" s="69">
        <f t="shared" si="571"/>
        <v>41.8</v>
      </c>
      <c r="AA586" s="10"/>
      <c r="AB586" s="20"/>
      <c r="AC586" s="20"/>
    </row>
    <row r="587" spans="1:29" ht="46.8" x14ac:dyDescent="0.3">
      <c r="A587" s="59" t="s">
        <v>412</v>
      </c>
      <c r="B587" s="60" t="s">
        <v>49</v>
      </c>
      <c r="C587" s="59"/>
      <c r="D587" s="59"/>
      <c r="E587" s="61" t="s">
        <v>50</v>
      </c>
      <c r="F587" s="10">
        <f t="shared" ref="F587:K587" si="605">F588+F589+F590+F591</f>
        <v>13952487.799999999</v>
      </c>
      <c r="G587" s="10">
        <f t="shared" si="605"/>
        <v>14103479.299999999</v>
      </c>
      <c r="H587" s="10">
        <f t="shared" si="605"/>
        <v>14058151.799999999</v>
      </c>
      <c r="I587" s="10">
        <f t="shared" si="605"/>
        <v>0</v>
      </c>
      <c r="J587" s="10">
        <f t="shared" si="605"/>
        <v>0</v>
      </c>
      <c r="K587" s="10">
        <f t="shared" si="605"/>
        <v>0</v>
      </c>
      <c r="L587" s="10">
        <f t="shared" si="554"/>
        <v>13952487.799999999</v>
      </c>
      <c r="M587" s="10">
        <f t="shared" si="555"/>
        <v>14103479.299999999</v>
      </c>
      <c r="N587" s="10">
        <f t="shared" si="556"/>
        <v>14058151.799999999</v>
      </c>
      <c r="O587" s="10">
        <f>O588+O589+O590+O591</f>
        <v>0</v>
      </c>
      <c r="P587" s="10">
        <f>P588+P589+P590+P591</f>
        <v>0</v>
      </c>
      <c r="Q587" s="10">
        <f>Q588+Q589+Q590+Q591</f>
        <v>0</v>
      </c>
      <c r="R587" s="10">
        <f t="shared" si="584"/>
        <v>13952487.799999999</v>
      </c>
      <c r="S587" s="10">
        <f>S588+S589+S590+S591</f>
        <v>0</v>
      </c>
      <c r="T587" s="69">
        <f t="shared" si="569"/>
        <v>13952487.799999999</v>
      </c>
      <c r="U587" s="10">
        <f t="shared" si="585"/>
        <v>14103479.299999999</v>
      </c>
      <c r="V587" s="10">
        <f>V588+V589+V590+V591</f>
        <v>0</v>
      </c>
      <c r="W587" s="69">
        <f t="shared" si="570"/>
        <v>14103479.299999999</v>
      </c>
      <c r="X587" s="10">
        <f t="shared" si="586"/>
        <v>14058151.799999999</v>
      </c>
      <c r="Y587" s="10">
        <f>Y588+Y589+Y590+Y591</f>
        <v>0</v>
      </c>
      <c r="Z587" s="69">
        <f t="shared" si="571"/>
        <v>14058151.799999999</v>
      </c>
      <c r="AA587" s="10">
        <f>AA588+AA589+AA590+AA591</f>
        <v>0</v>
      </c>
      <c r="AB587" s="20"/>
      <c r="AC587" s="20"/>
    </row>
    <row r="588" spans="1:29" x14ac:dyDescent="0.3">
      <c r="A588" s="59" t="s">
        <v>412</v>
      </c>
      <c r="B588" s="60" t="s">
        <v>49</v>
      </c>
      <c r="C588" s="59" t="s">
        <v>63</v>
      </c>
      <c r="D588" s="59" t="s">
        <v>28</v>
      </c>
      <c r="E588" s="61" t="s">
        <v>403</v>
      </c>
      <c r="F588" s="10">
        <v>6131246.7999999998</v>
      </c>
      <c r="G588" s="10">
        <v>6169642.5999999996</v>
      </c>
      <c r="H588" s="10">
        <v>6096084.7000000002</v>
      </c>
      <c r="I588" s="10"/>
      <c r="J588" s="10"/>
      <c r="K588" s="10"/>
      <c r="L588" s="10">
        <f t="shared" si="554"/>
        <v>6131246.7999999998</v>
      </c>
      <c r="M588" s="10">
        <f t="shared" si="555"/>
        <v>6169642.5999999996</v>
      </c>
      <c r="N588" s="10">
        <f t="shared" si="556"/>
        <v>6096084.7000000002</v>
      </c>
      <c r="O588" s="10"/>
      <c r="P588" s="10"/>
      <c r="Q588" s="10"/>
      <c r="R588" s="10">
        <f t="shared" si="584"/>
        <v>6131246.7999999998</v>
      </c>
      <c r="S588" s="10"/>
      <c r="T588" s="69">
        <f t="shared" si="569"/>
        <v>6131246.7999999998</v>
      </c>
      <c r="U588" s="10">
        <f t="shared" si="585"/>
        <v>6169642.5999999996</v>
      </c>
      <c r="V588" s="10"/>
      <c r="W588" s="69">
        <f t="shared" si="570"/>
        <v>6169642.5999999996</v>
      </c>
      <c r="X588" s="10">
        <f t="shared" si="586"/>
        <v>6096084.7000000002</v>
      </c>
      <c r="Y588" s="10"/>
      <c r="Z588" s="69">
        <f t="shared" si="571"/>
        <v>6096084.7000000002</v>
      </c>
      <c r="AA588" s="10"/>
      <c r="AB588" s="20"/>
      <c r="AC588" s="20"/>
    </row>
    <row r="589" spans="1:29" x14ac:dyDescent="0.3">
      <c r="A589" s="59" t="s">
        <v>412</v>
      </c>
      <c r="B589" s="60" t="s">
        <v>49</v>
      </c>
      <c r="C589" s="59" t="s">
        <v>63</v>
      </c>
      <c r="D589" s="59" t="s">
        <v>294</v>
      </c>
      <c r="E589" s="61" t="s">
        <v>344</v>
      </c>
      <c r="F589" s="10">
        <v>7687922.6999999993</v>
      </c>
      <c r="G589" s="10">
        <v>7802292.1999999993</v>
      </c>
      <c r="H589" s="10">
        <v>7830572.3999999994</v>
      </c>
      <c r="I589" s="10"/>
      <c r="J589" s="10"/>
      <c r="K589" s="10"/>
      <c r="L589" s="10">
        <f t="shared" si="554"/>
        <v>7687922.6999999993</v>
      </c>
      <c r="M589" s="10">
        <f t="shared" si="555"/>
        <v>7802292.1999999993</v>
      </c>
      <c r="N589" s="10">
        <f t="shared" si="556"/>
        <v>7830572.3999999994</v>
      </c>
      <c r="O589" s="10"/>
      <c r="P589" s="10"/>
      <c r="Q589" s="10"/>
      <c r="R589" s="10">
        <f t="shared" si="584"/>
        <v>7687922.6999999993</v>
      </c>
      <c r="S589" s="10"/>
      <c r="T589" s="69">
        <f t="shared" si="569"/>
        <v>7687922.6999999993</v>
      </c>
      <c r="U589" s="10">
        <f t="shared" si="585"/>
        <v>7802292.1999999993</v>
      </c>
      <c r="V589" s="10"/>
      <c r="W589" s="69">
        <f t="shared" si="570"/>
        <v>7802292.1999999993</v>
      </c>
      <c r="X589" s="10">
        <f t="shared" si="586"/>
        <v>7830572.3999999994</v>
      </c>
      <c r="Y589" s="10"/>
      <c r="Z589" s="69">
        <f t="shared" si="571"/>
        <v>7830572.3999999994</v>
      </c>
      <c r="AA589" s="10"/>
      <c r="AB589" s="20"/>
      <c r="AC589" s="20"/>
    </row>
    <row r="590" spans="1:29" x14ac:dyDescent="0.3">
      <c r="A590" s="59" t="s">
        <v>412</v>
      </c>
      <c r="B590" s="60" t="s">
        <v>49</v>
      </c>
      <c r="C590" s="59" t="s">
        <v>98</v>
      </c>
      <c r="D590" s="59" t="s">
        <v>97</v>
      </c>
      <c r="E590" s="61" t="s">
        <v>215</v>
      </c>
      <c r="F590" s="10">
        <v>93477.7</v>
      </c>
      <c r="G590" s="10">
        <v>93477.7</v>
      </c>
      <c r="H590" s="10">
        <v>93477.7</v>
      </c>
      <c r="I590" s="10"/>
      <c r="J590" s="10"/>
      <c r="K590" s="10"/>
      <c r="L590" s="10">
        <f t="shared" si="554"/>
        <v>93477.7</v>
      </c>
      <c r="M590" s="10">
        <f t="shared" si="555"/>
        <v>93477.7</v>
      </c>
      <c r="N590" s="10">
        <f t="shared" si="556"/>
        <v>93477.7</v>
      </c>
      <c r="O590" s="10"/>
      <c r="P590" s="10"/>
      <c r="Q590" s="10"/>
      <c r="R590" s="10">
        <f t="shared" si="584"/>
        <v>93477.7</v>
      </c>
      <c r="S590" s="10"/>
      <c r="T590" s="69">
        <f t="shared" si="569"/>
        <v>93477.7</v>
      </c>
      <c r="U590" s="10">
        <f t="shared" si="585"/>
        <v>93477.7</v>
      </c>
      <c r="V590" s="10"/>
      <c r="W590" s="69">
        <f t="shared" si="570"/>
        <v>93477.7</v>
      </c>
      <c r="X590" s="10">
        <f t="shared" si="586"/>
        <v>93477.7</v>
      </c>
      <c r="Y590" s="10"/>
      <c r="Z590" s="69">
        <f t="shared" si="571"/>
        <v>93477.7</v>
      </c>
      <c r="AA590" s="10"/>
      <c r="AB590" s="20"/>
      <c r="AC590" s="20"/>
    </row>
    <row r="591" spans="1:29" x14ac:dyDescent="0.3">
      <c r="A591" s="59" t="s">
        <v>412</v>
      </c>
      <c r="B591" s="60" t="s">
        <v>49</v>
      </c>
      <c r="C591" s="59" t="s">
        <v>98</v>
      </c>
      <c r="D591" s="59" t="s">
        <v>233</v>
      </c>
      <c r="E591" s="61" t="s">
        <v>414</v>
      </c>
      <c r="F591" s="10">
        <v>39840.6</v>
      </c>
      <c r="G591" s="10">
        <v>38066.800000000003</v>
      </c>
      <c r="H591" s="10">
        <v>38017</v>
      </c>
      <c r="I591" s="10"/>
      <c r="J591" s="10"/>
      <c r="K591" s="10"/>
      <c r="L591" s="10">
        <f t="shared" si="554"/>
        <v>39840.6</v>
      </c>
      <c r="M591" s="10">
        <f t="shared" si="555"/>
        <v>38066.800000000003</v>
      </c>
      <c r="N591" s="10">
        <f t="shared" si="556"/>
        <v>38017</v>
      </c>
      <c r="O591" s="10"/>
      <c r="P591" s="10"/>
      <c r="Q591" s="10"/>
      <c r="R591" s="10">
        <f t="shared" si="584"/>
        <v>39840.6</v>
      </c>
      <c r="S591" s="10"/>
      <c r="T591" s="69">
        <f t="shared" si="569"/>
        <v>39840.6</v>
      </c>
      <c r="U591" s="10">
        <f t="shared" si="585"/>
        <v>38066.800000000003</v>
      </c>
      <c r="V591" s="10"/>
      <c r="W591" s="69">
        <f t="shared" si="570"/>
        <v>38066.800000000003</v>
      </c>
      <c r="X591" s="10">
        <f t="shared" si="586"/>
        <v>38017</v>
      </c>
      <c r="Y591" s="10"/>
      <c r="Z591" s="69">
        <f t="shared" si="571"/>
        <v>38017</v>
      </c>
      <c r="AA591" s="10"/>
      <c r="AB591" s="20"/>
      <c r="AC591" s="20"/>
    </row>
    <row r="592" spans="1:29" ht="109.2" x14ac:dyDescent="0.3">
      <c r="A592" s="59" t="s">
        <v>415</v>
      </c>
      <c r="B592" s="60"/>
      <c r="C592" s="59"/>
      <c r="D592" s="59"/>
      <c r="E592" s="61" t="s">
        <v>416</v>
      </c>
      <c r="F592" s="10">
        <f t="shared" ref="F592:K592" si="606">F593+F595</f>
        <v>356</v>
      </c>
      <c r="G592" s="10">
        <f t="shared" si="606"/>
        <v>356</v>
      </c>
      <c r="H592" s="10">
        <f t="shared" si="606"/>
        <v>356</v>
      </c>
      <c r="I592" s="10">
        <f t="shared" si="606"/>
        <v>0</v>
      </c>
      <c r="J592" s="10">
        <f t="shared" si="606"/>
        <v>0</v>
      </c>
      <c r="K592" s="10">
        <f t="shared" si="606"/>
        <v>0</v>
      </c>
      <c r="L592" s="10">
        <f t="shared" ref="L592:L655" si="607">F592+I592</f>
        <v>356</v>
      </c>
      <c r="M592" s="10">
        <f t="shared" ref="M592:M655" si="608">G592+J592</f>
        <v>356</v>
      </c>
      <c r="N592" s="10">
        <f t="shared" ref="N592:N655" si="609">H592+K592</f>
        <v>356</v>
      </c>
      <c r="O592" s="10">
        <f>O593+O595</f>
        <v>0</v>
      </c>
      <c r="P592" s="10">
        <f>P593+P595</f>
        <v>0</v>
      </c>
      <c r="Q592" s="10">
        <f>Q593+Q595</f>
        <v>0</v>
      </c>
      <c r="R592" s="10">
        <f t="shared" si="584"/>
        <v>356</v>
      </c>
      <c r="S592" s="10">
        <f>S593+S595</f>
        <v>0</v>
      </c>
      <c r="T592" s="69">
        <f t="shared" si="569"/>
        <v>356</v>
      </c>
      <c r="U592" s="10">
        <f t="shared" si="585"/>
        <v>356</v>
      </c>
      <c r="V592" s="10">
        <f>V593+V595</f>
        <v>0</v>
      </c>
      <c r="W592" s="69">
        <f t="shared" si="570"/>
        <v>356</v>
      </c>
      <c r="X592" s="10">
        <f t="shared" si="586"/>
        <v>356</v>
      </c>
      <c r="Y592" s="10">
        <f>Y593+Y595</f>
        <v>0</v>
      </c>
      <c r="Z592" s="69">
        <f t="shared" si="571"/>
        <v>356</v>
      </c>
      <c r="AA592" s="10">
        <f>AA593+AA595</f>
        <v>0</v>
      </c>
      <c r="AB592" s="20"/>
      <c r="AC592" s="20"/>
    </row>
    <row r="593" spans="1:29" ht="31.2" x14ac:dyDescent="0.3">
      <c r="A593" s="59" t="s">
        <v>415</v>
      </c>
      <c r="B593" s="60" t="s">
        <v>183</v>
      </c>
      <c r="C593" s="59"/>
      <c r="D593" s="59"/>
      <c r="E593" s="61" t="s">
        <v>184</v>
      </c>
      <c r="F593" s="10">
        <f t="shared" ref="F593:K593" si="610">F594</f>
        <v>290</v>
      </c>
      <c r="G593" s="10">
        <f t="shared" si="610"/>
        <v>290</v>
      </c>
      <c r="H593" s="10">
        <f t="shared" si="610"/>
        <v>290</v>
      </c>
      <c r="I593" s="10">
        <f t="shared" si="610"/>
        <v>0</v>
      </c>
      <c r="J593" s="10">
        <f t="shared" si="610"/>
        <v>0</v>
      </c>
      <c r="K593" s="10">
        <f t="shared" si="610"/>
        <v>0</v>
      </c>
      <c r="L593" s="10">
        <f t="shared" si="607"/>
        <v>290</v>
      </c>
      <c r="M593" s="10">
        <f t="shared" si="608"/>
        <v>290</v>
      </c>
      <c r="N593" s="10">
        <f t="shared" si="609"/>
        <v>290</v>
      </c>
      <c r="O593" s="10">
        <f>O594</f>
        <v>0</v>
      </c>
      <c r="P593" s="10">
        <f>P594</f>
        <v>0</v>
      </c>
      <c r="Q593" s="10">
        <f>Q594</f>
        <v>0</v>
      </c>
      <c r="R593" s="10">
        <f t="shared" si="584"/>
        <v>290</v>
      </c>
      <c r="S593" s="10">
        <f>S594</f>
        <v>0</v>
      </c>
      <c r="T593" s="69">
        <f t="shared" si="569"/>
        <v>290</v>
      </c>
      <c r="U593" s="10">
        <f t="shared" si="585"/>
        <v>290</v>
      </c>
      <c r="V593" s="10">
        <f>V594</f>
        <v>0</v>
      </c>
      <c r="W593" s="69">
        <f t="shared" si="570"/>
        <v>290</v>
      </c>
      <c r="X593" s="10">
        <f t="shared" si="586"/>
        <v>290</v>
      </c>
      <c r="Y593" s="10">
        <f>Y594</f>
        <v>0</v>
      </c>
      <c r="Z593" s="69">
        <f t="shared" si="571"/>
        <v>290</v>
      </c>
      <c r="AA593" s="10">
        <f>AA594</f>
        <v>0</v>
      </c>
      <c r="AB593" s="20"/>
      <c r="AC593" s="20"/>
    </row>
    <row r="594" spans="1:29" x14ac:dyDescent="0.3">
      <c r="A594" s="59" t="s">
        <v>415</v>
      </c>
      <c r="B594" s="60" t="s">
        <v>183</v>
      </c>
      <c r="C594" s="59" t="s">
        <v>98</v>
      </c>
      <c r="D594" s="59" t="s">
        <v>97</v>
      </c>
      <c r="E594" s="61" t="s">
        <v>215</v>
      </c>
      <c r="F594" s="10">
        <v>290</v>
      </c>
      <c r="G594" s="10">
        <v>290</v>
      </c>
      <c r="H594" s="10">
        <v>290</v>
      </c>
      <c r="I594" s="10"/>
      <c r="J594" s="10"/>
      <c r="K594" s="10"/>
      <c r="L594" s="10">
        <f t="shared" si="607"/>
        <v>290</v>
      </c>
      <c r="M594" s="10">
        <f t="shared" si="608"/>
        <v>290</v>
      </c>
      <c r="N594" s="10">
        <f t="shared" si="609"/>
        <v>290</v>
      </c>
      <c r="O594" s="10"/>
      <c r="P594" s="10"/>
      <c r="Q594" s="10"/>
      <c r="R594" s="10">
        <f t="shared" si="584"/>
        <v>290</v>
      </c>
      <c r="S594" s="10"/>
      <c r="T594" s="69">
        <f t="shared" si="569"/>
        <v>290</v>
      </c>
      <c r="U594" s="10">
        <f t="shared" si="585"/>
        <v>290</v>
      </c>
      <c r="V594" s="10"/>
      <c r="W594" s="69">
        <f t="shared" si="570"/>
        <v>290</v>
      </c>
      <c r="X594" s="10">
        <f t="shared" si="586"/>
        <v>290</v>
      </c>
      <c r="Y594" s="10"/>
      <c r="Z594" s="69">
        <f t="shared" si="571"/>
        <v>290</v>
      </c>
      <c r="AA594" s="10"/>
      <c r="AB594" s="20"/>
      <c r="AC594" s="20"/>
    </row>
    <row r="595" spans="1:29" ht="46.8" x14ac:dyDescent="0.3">
      <c r="A595" s="59" t="s">
        <v>415</v>
      </c>
      <c r="B595" s="60" t="s">
        <v>49</v>
      </c>
      <c r="C595" s="59"/>
      <c r="D595" s="59"/>
      <c r="E595" s="61" t="s">
        <v>50</v>
      </c>
      <c r="F595" s="10">
        <f t="shared" ref="F595:K595" si="611">F596</f>
        <v>66</v>
      </c>
      <c r="G595" s="10">
        <f t="shared" si="611"/>
        <v>66</v>
      </c>
      <c r="H595" s="10">
        <f t="shared" si="611"/>
        <v>66</v>
      </c>
      <c r="I595" s="10">
        <f t="shared" si="611"/>
        <v>0</v>
      </c>
      <c r="J595" s="10">
        <f t="shared" si="611"/>
        <v>0</v>
      </c>
      <c r="K595" s="10">
        <f t="shared" si="611"/>
        <v>0</v>
      </c>
      <c r="L595" s="10">
        <f t="shared" si="607"/>
        <v>66</v>
      </c>
      <c r="M595" s="10">
        <f t="shared" si="608"/>
        <v>66</v>
      </c>
      <c r="N595" s="10">
        <f t="shared" si="609"/>
        <v>66</v>
      </c>
      <c r="O595" s="10">
        <f>O596</f>
        <v>0</v>
      </c>
      <c r="P595" s="10">
        <f>P596</f>
        <v>0</v>
      </c>
      <c r="Q595" s="10">
        <f>Q596</f>
        <v>0</v>
      </c>
      <c r="R595" s="10">
        <f t="shared" si="584"/>
        <v>66</v>
      </c>
      <c r="S595" s="10">
        <f>S596</f>
        <v>0</v>
      </c>
      <c r="T595" s="69">
        <f t="shared" si="569"/>
        <v>66</v>
      </c>
      <c r="U595" s="10">
        <f t="shared" si="585"/>
        <v>66</v>
      </c>
      <c r="V595" s="10">
        <f>V596</f>
        <v>0</v>
      </c>
      <c r="W595" s="69">
        <f t="shared" si="570"/>
        <v>66</v>
      </c>
      <c r="X595" s="10">
        <f t="shared" si="586"/>
        <v>66</v>
      </c>
      <c r="Y595" s="10">
        <f>Y596</f>
        <v>0</v>
      </c>
      <c r="Z595" s="69">
        <f t="shared" si="571"/>
        <v>66</v>
      </c>
      <c r="AA595" s="10">
        <f>AA596</f>
        <v>0</v>
      </c>
      <c r="AB595" s="20"/>
      <c r="AC595" s="20"/>
    </row>
    <row r="596" spans="1:29" x14ac:dyDescent="0.3">
      <c r="A596" s="59" t="s">
        <v>415</v>
      </c>
      <c r="B596" s="60" t="s">
        <v>49</v>
      </c>
      <c r="C596" s="59" t="s">
        <v>98</v>
      </c>
      <c r="D596" s="59" t="s">
        <v>97</v>
      </c>
      <c r="E596" s="61" t="s">
        <v>215</v>
      </c>
      <c r="F596" s="10">
        <v>66</v>
      </c>
      <c r="G596" s="10">
        <v>66</v>
      </c>
      <c r="H596" s="10">
        <v>66</v>
      </c>
      <c r="I596" s="10"/>
      <c r="J596" s="10"/>
      <c r="K596" s="10"/>
      <c r="L596" s="10">
        <f t="shared" si="607"/>
        <v>66</v>
      </c>
      <c r="M596" s="10">
        <f t="shared" si="608"/>
        <v>66</v>
      </c>
      <c r="N596" s="10">
        <f t="shared" si="609"/>
        <v>66</v>
      </c>
      <c r="O596" s="10"/>
      <c r="P596" s="10"/>
      <c r="Q596" s="10"/>
      <c r="R596" s="10">
        <f t="shared" si="584"/>
        <v>66</v>
      </c>
      <c r="S596" s="10"/>
      <c r="T596" s="69">
        <f t="shared" si="569"/>
        <v>66</v>
      </c>
      <c r="U596" s="10">
        <f t="shared" si="585"/>
        <v>66</v>
      </c>
      <c r="V596" s="10"/>
      <c r="W596" s="69">
        <f t="shared" si="570"/>
        <v>66</v>
      </c>
      <c r="X596" s="10">
        <f t="shared" si="586"/>
        <v>66</v>
      </c>
      <c r="Y596" s="10"/>
      <c r="Z596" s="69">
        <f t="shared" si="571"/>
        <v>66</v>
      </c>
      <c r="AA596" s="10"/>
      <c r="AB596" s="20"/>
      <c r="AC596" s="20"/>
    </row>
    <row r="597" spans="1:29" ht="124.8" x14ac:dyDescent="0.3">
      <c r="A597" s="59" t="s">
        <v>417</v>
      </c>
      <c r="B597" s="60"/>
      <c r="C597" s="59"/>
      <c r="D597" s="59"/>
      <c r="E597" s="61" t="s">
        <v>418</v>
      </c>
      <c r="F597" s="10">
        <f t="shared" ref="F597:F603" si="612">F598</f>
        <v>477399.10000000003</v>
      </c>
      <c r="G597" s="10">
        <f t="shared" ref="G597:G603" si="613">G598</f>
        <v>477399.10000000003</v>
      </c>
      <c r="H597" s="10">
        <f t="shared" ref="H597:H603" si="614">H598</f>
        <v>477399.10000000003</v>
      </c>
      <c r="I597" s="10">
        <f t="shared" ref="I597:I603" si="615">I598</f>
        <v>0</v>
      </c>
      <c r="J597" s="10">
        <f t="shared" ref="J597:J603" si="616">J598</f>
        <v>0</v>
      </c>
      <c r="K597" s="10">
        <f t="shared" ref="K597:K603" si="617">K598</f>
        <v>0</v>
      </c>
      <c r="L597" s="10">
        <f t="shared" si="607"/>
        <v>477399.10000000003</v>
      </c>
      <c r="M597" s="10">
        <f t="shared" si="608"/>
        <v>477399.10000000003</v>
      </c>
      <c r="N597" s="10">
        <f t="shared" si="609"/>
        <v>477399.10000000003</v>
      </c>
      <c r="O597" s="10">
        <f t="shared" ref="O597:O603" si="618">O598</f>
        <v>0</v>
      </c>
      <c r="P597" s="10">
        <f t="shared" ref="P597:P603" si="619">P598</f>
        <v>0</v>
      </c>
      <c r="Q597" s="10">
        <f t="shared" ref="Q597:Q603" si="620">Q598</f>
        <v>0</v>
      </c>
      <c r="R597" s="10">
        <f t="shared" si="584"/>
        <v>477399.10000000003</v>
      </c>
      <c r="S597" s="10">
        <f t="shared" ref="S597:S603" si="621">S598</f>
        <v>0</v>
      </c>
      <c r="T597" s="69">
        <f t="shared" si="569"/>
        <v>477399.10000000003</v>
      </c>
      <c r="U597" s="10">
        <f t="shared" si="585"/>
        <v>477399.10000000003</v>
      </c>
      <c r="V597" s="10">
        <f t="shared" ref="V597:AA603" si="622">V598</f>
        <v>0</v>
      </c>
      <c r="W597" s="69">
        <f t="shared" si="570"/>
        <v>477399.10000000003</v>
      </c>
      <c r="X597" s="10">
        <f t="shared" si="586"/>
        <v>477399.10000000003</v>
      </c>
      <c r="Y597" s="10">
        <f t="shared" si="622"/>
        <v>0</v>
      </c>
      <c r="Z597" s="69">
        <f t="shared" si="571"/>
        <v>477399.10000000003</v>
      </c>
      <c r="AA597" s="10">
        <f t="shared" si="622"/>
        <v>0</v>
      </c>
      <c r="AB597" s="20"/>
      <c r="AC597" s="20"/>
    </row>
    <row r="598" spans="1:29" ht="46.8" x14ac:dyDescent="0.3">
      <c r="A598" s="59" t="s">
        <v>417</v>
      </c>
      <c r="B598" s="60" t="s">
        <v>49</v>
      </c>
      <c r="C598" s="59"/>
      <c r="D598" s="59"/>
      <c r="E598" s="61" t="s">
        <v>50</v>
      </c>
      <c r="F598" s="10">
        <f t="shared" si="612"/>
        <v>477399.10000000003</v>
      </c>
      <c r="G598" s="10">
        <f t="shared" si="613"/>
        <v>477399.10000000003</v>
      </c>
      <c r="H598" s="10">
        <f t="shared" si="614"/>
        <v>477399.10000000003</v>
      </c>
      <c r="I598" s="10">
        <f t="shared" si="615"/>
        <v>0</v>
      </c>
      <c r="J598" s="10">
        <f t="shared" si="616"/>
        <v>0</v>
      </c>
      <c r="K598" s="10">
        <f t="shared" si="617"/>
        <v>0</v>
      </c>
      <c r="L598" s="10">
        <f t="shared" si="607"/>
        <v>477399.10000000003</v>
      </c>
      <c r="M598" s="10">
        <f t="shared" si="608"/>
        <v>477399.10000000003</v>
      </c>
      <c r="N598" s="10">
        <f t="shared" si="609"/>
        <v>477399.10000000003</v>
      </c>
      <c r="O598" s="10">
        <f t="shared" si="618"/>
        <v>0</v>
      </c>
      <c r="P598" s="10">
        <f t="shared" si="619"/>
        <v>0</v>
      </c>
      <c r="Q598" s="10">
        <f t="shared" si="620"/>
        <v>0</v>
      </c>
      <c r="R598" s="10">
        <f t="shared" si="584"/>
        <v>477399.10000000003</v>
      </c>
      <c r="S598" s="10">
        <f t="shared" si="621"/>
        <v>0</v>
      </c>
      <c r="T598" s="69">
        <f t="shared" si="569"/>
        <v>477399.10000000003</v>
      </c>
      <c r="U598" s="10">
        <f t="shared" si="585"/>
        <v>477399.10000000003</v>
      </c>
      <c r="V598" s="10">
        <f t="shared" si="622"/>
        <v>0</v>
      </c>
      <c r="W598" s="69">
        <f t="shared" si="570"/>
        <v>477399.10000000003</v>
      </c>
      <c r="X598" s="10">
        <f t="shared" si="586"/>
        <v>477399.10000000003</v>
      </c>
      <c r="Y598" s="10">
        <f t="shared" si="622"/>
        <v>0</v>
      </c>
      <c r="Z598" s="69">
        <f t="shared" si="571"/>
        <v>477399.10000000003</v>
      </c>
      <c r="AA598" s="10">
        <f t="shared" si="622"/>
        <v>0</v>
      </c>
      <c r="AB598" s="20"/>
      <c r="AC598" s="20"/>
    </row>
    <row r="599" spans="1:29" x14ac:dyDescent="0.3">
      <c r="A599" s="59" t="s">
        <v>417</v>
      </c>
      <c r="B599" s="60" t="s">
        <v>49</v>
      </c>
      <c r="C599" s="59" t="s">
        <v>63</v>
      </c>
      <c r="D599" s="59" t="s">
        <v>294</v>
      </c>
      <c r="E599" s="61" t="s">
        <v>344</v>
      </c>
      <c r="F599" s="10">
        <v>477399.10000000003</v>
      </c>
      <c r="G599" s="10">
        <v>477399.10000000003</v>
      </c>
      <c r="H599" s="10">
        <v>477399.10000000003</v>
      </c>
      <c r="I599" s="10"/>
      <c r="J599" s="10"/>
      <c r="K599" s="10"/>
      <c r="L599" s="10">
        <f t="shared" si="607"/>
        <v>477399.10000000003</v>
      </c>
      <c r="M599" s="10">
        <f t="shared" si="608"/>
        <v>477399.10000000003</v>
      </c>
      <c r="N599" s="10">
        <f t="shared" si="609"/>
        <v>477399.10000000003</v>
      </c>
      <c r="O599" s="10"/>
      <c r="P599" s="10"/>
      <c r="Q599" s="10"/>
      <c r="R599" s="10">
        <f t="shared" si="584"/>
        <v>477399.10000000003</v>
      </c>
      <c r="S599" s="10"/>
      <c r="T599" s="69">
        <f t="shared" si="569"/>
        <v>477399.10000000003</v>
      </c>
      <c r="U599" s="10">
        <f t="shared" si="585"/>
        <v>477399.10000000003</v>
      </c>
      <c r="V599" s="10"/>
      <c r="W599" s="69">
        <f t="shared" si="570"/>
        <v>477399.10000000003</v>
      </c>
      <c r="X599" s="10">
        <f t="shared" si="586"/>
        <v>477399.10000000003</v>
      </c>
      <c r="Y599" s="10"/>
      <c r="Z599" s="69">
        <f t="shared" si="571"/>
        <v>477399.10000000003</v>
      </c>
      <c r="AA599" s="10"/>
      <c r="AB599" s="20"/>
      <c r="AC599" s="20"/>
    </row>
    <row r="600" spans="1:29" ht="62.4" x14ac:dyDescent="0.3">
      <c r="A600" s="59" t="s">
        <v>419</v>
      </c>
      <c r="B600" s="60"/>
      <c r="C600" s="59"/>
      <c r="D600" s="59"/>
      <c r="E600" s="61" t="s">
        <v>420</v>
      </c>
      <c r="F600" s="10">
        <f t="shared" si="612"/>
        <v>1024623.2000000001</v>
      </c>
      <c r="G600" s="10">
        <f t="shared" si="613"/>
        <v>976741.8</v>
      </c>
      <c r="H600" s="10">
        <f t="shared" si="614"/>
        <v>923809</v>
      </c>
      <c r="I600" s="10">
        <f t="shared" si="615"/>
        <v>0</v>
      </c>
      <c r="J600" s="10">
        <f t="shared" si="616"/>
        <v>0</v>
      </c>
      <c r="K600" s="10">
        <f t="shared" si="617"/>
        <v>0</v>
      </c>
      <c r="L600" s="10">
        <f t="shared" si="607"/>
        <v>1024623.2000000001</v>
      </c>
      <c r="M600" s="10">
        <f t="shared" si="608"/>
        <v>976741.8</v>
      </c>
      <c r="N600" s="10">
        <f t="shared" si="609"/>
        <v>923809</v>
      </c>
      <c r="O600" s="10">
        <f t="shared" si="618"/>
        <v>0</v>
      </c>
      <c r="P600" s="10">
        <f t="shared" si="619"/>
        <v>0</v>
      </c>
      <c r="Q600" s="10">
        <f t="shared" si="620"/>
        <v>0</v>
      </c>
      <c r="R600" s="10">
        <f t="shared" si="584"/>
        <v>1024623.2000000001</v>
      </c>
      <c r="S600" s="10">
        <f t="shared" si="621"/>
        <v>0</v>
      </c>
      <c r="T600" s="69">
        <f t="shared" si="569"/>
        <v>1024623.2000000001</v>
      </c>
      <c r="U600" s="10">
        <f t="shared" si="585"/>
        <v>976741.8</v>
      </c>
      <c r="V600" s="10">
        <f t="shared" si="622"/>
        <v>0</v>
      </c>
      <c r="W600" s="69">
        <f t="shared" si="570"/>
        <v>976741.8</v>
      </c>
      <c r="X600" s="10">
        <f t="shared" si="586"/>
        <v>923809</v>
      </c>
      <c r="Y600" s="10">
        <f t="shared" si="622"/>
        <v>0</v>
      </c>
      <c r="Z600" s="69">
        <f t="shared" si="571"/>
        <v>923809</v>
      </c>
      <c r="AA600" s="10">
        <f t="shared" si="622"/>
        <v>0</v>
      </c>
      <c r="AB600" s="20"/>
      <c r="AC600" s="20"/>
    </row>
    <row r="601" spans="1:29" ht="46.8" x14ac:dyDescent="0.3">
      <c r="A601" s="59" t="s">
        <v>419</v>
      </c>
      <c r="B601" s="60" t="s">
        <v>49</v>
      </c>
      <c r="C601" s="59"/>
      <c r="D601" s="59"/>
      <c r="E601" s="61" t="s">
        <v>50</v>
      </c>
      <c r="F601" s="10">
        <f t="shared" si="612"/>
        <v>1024623.2000000001</v>
      </c>
      <c r="G601" s="10">
        <f t="shared" si="613"/>
        <v>976741.8</v>
      </c>
      <c r="H601" s="10">
        <f t="shared" si="614"/>
        <v>923809</v>
      </c>
      <c r="I601" s="10">
        <f t="shared" si="615"/>
        <v>0</v>
      </c>
      <c r="J601" s="10">
        <f t="shared" si="616"/>
        <v>0</v>
      </c>
      <c r="K601" s="10">
        <f t="shared" si="617"/>
        <v>0</v>
      </c>
      <c r="L601" s="10">
        <f t="shared" si="607"/>
        <v>1024623.2000000001</v>
      </c>
      <c r="M601" s="10">
        <f t="shared" si="608"/>
        <v>976741.8</v>
      </c>
      <c r="N601" s="10">
        <f t="shared" si="609"/>
        <v>923809</v>
      </c>
      <c r="O601" s="10">
        <f t="shared" si="618"/>
        <v>0</v>
      </c>
      <c r="P601" s="10">
        <f t="shared" si="619"/>
        <v>0</v>
      </c>
      <c r="Q601" s="10">
        <f t="shared" si="620"/>
        <v>0</v>
      </c>
      <c r="R601" s="10">
        <f t="shared" si="584"/>
        <v>1024623.2000000001</v>
      </c>
      <c r="S601" s="10">
        <f t="shared" si="621"/>
        <v>0</v>
      </c>
      <c r="T601" s="69">
        <f t="shared" si="569"/>
        <v>1024623.2000000001</v>
      </c>
      <c r="U601" s="10">
        <f t="shared" si="585"/>
        <v>976741.8</v>
      </c>
      <c r="V601" s="10">
        <f t="shared" si="622"/>
        <v>0</v>
      </c>
      <c r="W601" s="69">
        <f t="shared" si="570"/>
        <v>976741.8</v>
      </c>
      <c r="X601" s="10">
        <f t="shared" si="586"/>
        <v>923809</v>
      </c>
      <c r="Y601" s="10">
        <f t="shared" si="622"/>
        <v>0</v>
      </c>
      <c r="Z601" s="69">
        <f t="shared" si="571"/>
        <v>923809</v>
      </c>
      <c r="AA601" s="10">
        <f t="shared" si="622"/>
        <v>0</v>
      </c>
      <c r="AB601" s="20"/>
      <c r="AC601" s="20"/>
    </row>
    <row r="602" spans="1:29" x14ac:dyDescent="0.3">
      <c r="A602" s="59" t="s">
        <v>419</v>
      </c>
      <c r="B602" s="60" t="s">
        <v>49</v>
      </c>
      <c r="C602" s="59" t="s">
        <v>63</v>
      </c>
      <c r="D602" s="59" t="s">
        <v>294</v>
      </c>
      <c r="E602" s="61" t="s">
        <v>344</v>
      </c>
      <c r="F602" s="10">
        <v>1024623.2000000001</v>
      </c>
      <c r="G602" s="10">
        <v>976741.8</v>
      </c>
      <c r="H602" s="10">
        <v>923809</v>
      </c>
      <c r="I602" s="10"/>
      <c r="J602" s="10"/>
      <c r="K602" s="10"/>
      <c r="L602" s="10">
        <f t="shared" si="607"/>
        <v>1024623.2000000001</v>
      </c>
      <c r="M602" s="10">
        <f t="shared" si="608"/>
        <v>976741.8</v>
      </c>
      <c r="N602" s="10">
        <f t="shared" si="609"/>
        <v>923809</v>
      </c>
      <c r="O602" s="10"/>
      <c r="P602" s="10"/>
      <c r="Q602" s="10"/>
      <c r="R602" s="10">
        <f t="shared" si="584"/>
        <v>1024623.2000000001</v>
      </c>
      <c r="S602" s="10"/>
      <c r="T602" s="69">
        <f t="shared" si="569"/>
        <v>1024623.2000000001</v>
      </c>
      <c r="U602" s="10">
        <f t="shared" si="585"/>
        <v>976741.8</v>
      </c>
      <c r="V602" s="10"/>
      <c r="W602" s="69">
        <f t="shared" si="570"/>
        <v>976741.8</v>
      </c>
      <c r="X602" s="10">
        <f t="shared" si="586"/>
        <v>923809</v>
      </c>
      <c r="Y602" s="10"/>
      <c r="Z602" s="69">
        <f t="shared" si="571"/>
        <v>923809</v>
      </c>
      <c r="AA602" s="10"/>
      <c r="AB602" s="20"/>
      <c r="AC602" s="20"/>
    </row>
    <row r="603" spans="1:29" ht="218.4" x14ac:dyDescent="0.3">
      <c r="A603" s="59" t="s">
        <v>421</v>
      </c>
      <c r="B603" s="60"/>
      <c r="C603" s="59"/>
      <c r="D603" s="59"/>
      <c r="E603" s="61" t="s">
        <v>422</v>
      </c>
      <c r="F603" s="10">
        <f t="shared" si="612"/>
        <v>86104</v>
      </c>
      <c r="G603" s="10">
        <f t="shared" si="613"/>
        <v>87870.3</v>
      </c>
      <c r="H603" s="10">
        <f t="shared" si="614"/>
        <v>88868.7</v>
      </c>
      <c r="I603" s="10">
        <f t="shared" si="615"/>
        <v>0</v>
      </c>
      <c r="J603" s="10">
        <f t="shared" si="616"/>
        <v>0</v>
      </c>
      <c r="K603" s="10">
        <f t="shared" si="617"/>
        <v>0</v>
      </c>
      <c r="L603" s="10">
        <f t="shared" si="607"/>
        <v>86104</v>
      </c>
      <c r="M603" s="10">
        <f t="shared" si="608"/>
        <v>87870.3</v>
      </c>
      <c r="N603" s="10">
        <f t="shared" si="609"/>
        <v>88868.7</v>
      </c>
      <c r="O603" s="10">
        <f t="shared" si="618"/>
        <v>0</v>
      </c>
      <c r="P603" s="10">
        <f t="shared" si="619"/>
        <v>0</v>
      </c>
      <c r="Q603" s="10">
        <f t="shared" si="620"/>
        <v>0</v>
      </c>
      <c r="R603" s="10">
        <f t="shared" si="584"/>
        <v>86104</v>
      </c>
      <c r="S603" s="10">
        <f t="shared" si="621"/>
        <v>0</v>
      </c>
      <c r="T603" s="69">
        <f t="shared" si="569"/>
        <v>86104</v>
      </c>
      <c r="U603" s="10">
        <f t="shared" si="585"/>
        <v>87870.3</v>
      </c>
      <c r="V603" s="10">
        <f t="shared" si="622"/>
        <v>0</v>
      </c>
      <c r="W603" s="69">
        <f t="shared" si="570"/>
        <v>87870.3</v>
      </c>
      <c r="X603" s="10">
        <f t="shared" si="586"/>
        <v>88868.7</v>
      </c>
      <c r="Y603" s="10">
        <f t="shared" si="622"/>
        <v>0</v>
      </c>
      <c r="Z603" s="69">
        <f t="shared" si="571"/>
        <v>88868.7</v>
      </c>
      <c r="AA603" s="10">
        <f t="shared" si="622"/>
        <v>0</v>
      </c>
      <c r="AB603" s="20"/>
      <c r="AC603" s="20"/>
    </row>
    <row r="604" spans="1:29" ht="46.8" x14ac:dyDescent="0.3">
      <c r="A604" s="59" t="s">
        <v>421</v>
      </c>
      <c r="B604" s="60" t="s">
        <v>49</v>
      </c>
      <c r="C604" s="59"/>
      <c r="D604" s="59"/>
      <c r="E604" s="61" t="s">
        <v>50</v>
      </c>
      <c r="F604" s="10">
        <f t="shared" ref="F604:K604" si="623">F605+F606</f>
        <v>86104</v>
      </c>
      <c r="G604" s="10">
        <f t="shared" si="623"/>
        <v>87870.3</v>
      </c>
      <c r="H604" s="10">
        <f t="shared" si="623"/>
        <v>88868.7</v>
      </c>
      <c r="I604" s="10">
        <f t="shared" si="623"/>
        <v>0</v>
      </c>
      <c r="J604" s="10">
        <f t="shared" si="623"/>
        <v>0</v>
      </c>
      <c r="K604" s="10">
        <f t="shared" si="623"/>
        <v>0</v>
      </c>
      <c r="L604" s="10">
        <f t="shared" si="607"/>
        <v>86104</v>
      </c>
      <c r="M604" s="10">
        <f t="shared" si="608"/>
        <v>87870.3</v>
      </c>
      <c r="N604" s="10">
        <f t="shared" si="609"/>
        <v>88868.7</v>
      </c>
      <c r="O604" s="10">
        <f>O605+O606</f>
        <v>0</v>
      </c>
      <c r="P604" s="10">
        <f>P605+P606</f>
        <v>0</v>
      </c>
      <c r="Q604" s="10">
        <f>Q605+Q606</f>
        <v>0</v>
      </c>
      <c r="R604" s="10">
        <f t="shared" si="584"/>
        <v>86104</v>
      </c>
      <c r="S604" s="10">
        <f>S605+S606</f>
        <v>0</v>
      </c>
      <c r="T604" s="69">
        <f t="shared" si="569"/>
        <v>86104</v>
      </c>
      <c r="U604" s="10">
        <f t="shared" si="585"/>
        <v>87870.3</v>
      </c>
      <c r="V604" s="10">
        <f>V605+V606</f>
        <v>0</v>
      </c>
      <c r="W604" s="69">
        <f t="shared" si="570"/>
        <v>87870.3</v>
      </c>
      <c r="X604" s="10">
        <f t="shared" si="586"/>
        <v>88868.7</v>
      </c>
      <c r="Y604" s="10">
        <f>Y605+Y606</f>
        <v>0</v>
      </c>
      <c r="Z604" s="69">
        <f t="shared" si="571"/>
        <v>88868.7</v>
      </c>
      <c r="AA604" s="10">
        <f>AA605+AA606</f>
        <v>0</v>
      </c>
      <c r="AB604" s="20"/>
      <c r="AC604" s="20"/>
    </row>
    <row r="605" spans="1:29" x14ac:dyDescent="0.3">
      <c r="A605" s="59" t="s">
        <v>421</v>
      </c>
      <c r="B605" s="60">
        <v>600</v>
      </c>
      <c r="C605" s="59" t="s">
        <v>63</v>
      </c>
      <c r="D605" s="59" t="s">
        <v>28</v>
      </c>
      <c r="E605" s="61" t="s">
        <v>403</v>
      </c>
      <c r="F605" s="10">
        <f>240.6+2054.2</f>
        <v>2294.7999999999997</v>
      </c>
      <c r="G605" s="10">
        <f>240.6+2054.2</f>
        <v>2294.7999999999997</v>
      </c>
      <c r="H605" s="10">
        <f>240.6+2054.2</f>
        <v>2294.7999999999997</v>
      </c>
      <c r="I605" s="10"/>
      <c r="J605" s="10"/>
      <c r="K605" s="10"/>
      <c r="L605" s="10">
        <f t="shared" si="607"/>
        <v>2294.7999999999997</v>
      </c>
      <c r="M605" s="10">
        <f t="shared" si="608"/>
        <v>2294.7999999999997</v>
      </c>
      <c r="N605" s="10">
        <f t="shared" si="609"/>
        <v>2294.7999999999997</v>
      </c>
      <c r="O605" s="10"/>
      <c r="P605" s="10"/>
      <c r="Q605" s="10"/>
      <c r="R605" s="10">
        <f t="shared" si="584"/>
        <v>2294.7999999999997</v>
      </c>
      <c r="S605" s="10"/>
      <c r="T605" s="69">
        <f t="shared" si="569"/>
        <v>2294.7999999999997</v>
      </c>
      <c r="U605" s="10">
        <f t="shared" si="585"/>
        <v>2294.7999999999997</v>
      </c>
      <c r="V605" s="10"/>
      <c r="W605" s="69">
        <f t="shared" si="570"/>
        <v>2294.7999999999997</v>
      </c>
      <c r="X605" s="10">
        <f t="shared" si="586"/>
        <v>2294.7999999999997</v>
      </c>
      <c r="Y605" s="10"/>
      <c r="Z605" s="69">
        <f t="shared" si="571"/>
        <v>2294.7999999999997</v>
      </c>
      <c r="AA605" s="10"/>
      <c r="AB605" s="20"/>
      <c r="AC605" s="20"/>
    </row>
    <row r="606" spans="1:29" x14ac:dyDescent="0.3">
      <c r="A606" s="59" t="s">
        <v>421</v>
      </c>
      <c r="B606" s="60">
        <v>600</v>
      </c>
      <c r="C606" s="59" t="s">
        <v>63</v>
      </c>
      <c r="D606" s="59" t="s">
        <v>294</v>
      </c>
      <c r="E606" s="61" t="s">
        <v>344</v>
      </c>
      <c r="F606" s="10">
        <f>6285.7+77523.5</f>
        <v>83809.2</v>
      </c>
      <c r="G606" s="10">
        <f>6285.7+79289.8</f>
        <v>85575.5</v>
      </c>
      <c r="H606" s="10">
        <f>6285.7+80288.2</f>
        <v>86573.9</v>
      </c>
      <c r="I606" s="10"/>
      <c r="J606" s="10"/>
      <c r="K606" s="10"/>
      <c r="L606" s="10">
        <f t="shared" si="607"/>
        <v>83809.2</v>
      </c>
      <c r="M606" s="10">
        <f t="shared" si="608"/>
        <v>85575.5</v>
      </c>
      <c r="N606" s="10">
        <f t="shared" si="609"/>
        <v>86573.9</v>
      </c>
      <c r="O606" s="10"/>
      <c r="P606" s="10"/>
      <c r="Q606" s="10"/>
      <c r="R606" s="10">
        <f t="shared" si="584"/>
        <v>83809.2</v>
      </c>
      <c r="S606" s="10"/>
      <c r="T606" s="69">
        <f t="shared" si="569"/>
        <v>83809.2</v>
      </c>
      <c r="U606" s="10">
        <f t="shared" si="585"/>
        <v>85575.5</v>
      </c>
      <c r="V606" s="10"/>
      <c r="W606" s="69">
        <f t="shared" si="570"/>
        <v>85575.5</v>
      </c>
      <c r="X606" s="10">
        <f t="shared" si="586"/>
        <v>86573.9</v>
      </c>
      <c r="Y606" s="10"/>
      <c r="Z606" s="69">
        <f t="shared" si="571"/>
        <v>86573.9</v>
      </c>
      <c r="AA606" s="10"/>
      <c r="AB606" s="20"/>
      <c r="AC606" s="20"/>
    </row>
    <row r="607" spans="1:29" ht="46.8" x14ac:dyDescent="0.3">
      <c r="A607" s="59" t="s">
        <v>423</v>
      </c>
      <c r="B607" s="60"/>
      <c r="C607" s="59"/>
      <c r="D607" s="59"/>
      <c r="E607" s="61" t="s">
        <v>424</v>
      </c>
      <c r="F607" s="10">
        <f t="shared" ref="F607:K607" si="624">F608+F618+F621+F625</f>
        <v>1040874.6</v>
      </c>
      <c r="G607" s="10">
        <f t="shared" si="624"/>
        <v>1027379.7</v>
      </c>
      <c r="H607" s="10">
        <f t="shared" si="624"/>
        <v>1018179.7</v>
      </c>
      <c r="I607" s="10">
        <f t="shared" si="624"/>
        <v>-52716.799999999996</v>
      </c>
      <c r="J607" s="10">
        <f t="shared" si="624"/>
        <v>-53042.899999999994</v>
      </c>
      <c r="K607" s="10">
        <f t="shared" si="624"/>
        <v>-53042.899999999994</v>
      </c>
      <c r="L607" s="10">
        <f t="shared" si="607"/>
        <v>988157.79999999993</v>
      </c>
      <c r="M607" s="10">
        <f t="shared" si="608"/>
        <v>974336.79999999993</v>
      </c>
      <c r="N607" s="10">
        <f t="shared" si="609"/>
        <v>965136.79999999993</v>
      </c>
      <c r="O607" s="10">
        <f>O608+O618+O621+O625</f>
        <v>3820.7259999999997</v>
      </c>
      <c r="P607" s="10">
        <f>P608+P618+P621+P625</f>
        <v>118.2</v>
      </c>
      <c r="Q607" s="10">
        <f>Q608+Q618+Q621+Q625</f>
        <v>118.2</v>
      </c>
      <c r="R607" s="10">
        <f t="shared" si="584"/>
        <v>991978.52599999995</v>
      </c>
      <c r="S607" s="10">
        <f>S608+S618+S621+S625</f>
        <v>0</v>
      </c>
      <c r="T607" s="69">
        <f t="shared" si="569"/>
        <v>991978.52599999995</v>
      </c>
      <c r="U607" s="10">
        <f t="shared" si="585"/>
        <v>974454.99999999988</v>
      </c>
      <c r="V607" s="10">
        <f>V608+V618+V621+V625</f>
        <v>0</v>
      </c>
      <c r="W607" s="69">
        <f t="shared" si="570"/>
        <v>974454.99999999988</v>
      </c>
      <c r="X607" s="10">
        <f t="shared" si="586"/>
        <v>965254.99999999988</v>
      </c>
      <c r="Y607" s="10">
        <f>Y608+Y618+Y621+Y625</f>
        <v>0</v>
      </c>
      <c r="Z607" s="69">
        <f t="shared" si="571"/>
        <v>965254.99999999988</v>
      </c>
      <c r="AA607" s="10">
        <f>AA608+AA618+AA621+AA625</f>
        <v>0</v>
      </c>
      <c r="AB607" s="20"/>
      <c r="AC607" s="20"/>
    </row>
    <row r="608" spans="1:29" ht="46.8" x14ac:dyDescent="0.3">
      <c r="A608" s="59" t="s">
        <v>425</v>
      </c>
      <c r="B608" s="60"/>
      <c r="C608" s="59"/>
      <c r="D608" s="59"/>
      <c r="E608" s="61" t="s">
        <v>138</v>
      </c>
      <c r="F608" s="10">
        <f t="shared" ref="F608:K608" si="625">F609+F611+F613+F616</f>
        <v>986660.8</v>
      </c>
      <c r="G608" s="10">
        <f t="shared" si="625"/>
        <v>994376.1</v>
      </c>
      <c r="H608" s="10">
        <f t="shared" si="625"/>
        <v>994376.1</v>
      </c>
      <c r="I608" s="10">
        <f t="shared" si="625"/>
        <v>-51792.5</v>
      </c>
      <c r="J608" s="10">
        <f t="shared" si="625"/>
        <v>-52153.7</v>
      </c>
      <c r="K608" s="10">
        <f t="shared" si="625"/>
        <v>-52153.7</v>
      </c>
      <c r="L608" s="10">
        <f t="shared" si="607"/>
        <v>934868.3</v>
      </c>
      <c r="M608" s="10">
        <f t="shared" si="608"/>
        <v>942222.4</v>
      </c>
      <c r="N608" s="10">
        <f t="shared" si="609"/>
        <v>942222.4</v>
      </c>
      <c r="O608" s="10">
        <f>O609+O611+O613+O616</f>
        <v>174.6</v>
      </c>
      <c r="P608" s="10">
        <f>P609+P611+P613+P616</f>
        <v>118.2</v>
      </c>
      <c r="Q608" s="10">
        <f>Q609+Q611+Q613+Q616</f>
        <v>118.2</v>
      </c>
      <c r="R608" s="10">
        <f t="shared" si="584"/>
        <v>935042.9</v>
      </c>
      <c r="S608" s="10">
        <f>S609+S611+S613+S616</f>
        <v>0</v>
      </c>
      <c r="T608" s="69">
        <f t="shared" si="569"/>
        <v>935042.9</v>
      </c>
      <c r="U608" s="10">
        <f t="shared" si="585"/>
        <v>942340.6</v>
      </c>
      <c r="V608" s="10">
        <f>V609+V611+V613+V616</f>
        <v>0</v>
      </c>
      <c r="W608" s="69">
        <f t="shared" si="570"/>
        <v>942340.6</v>
      </c>
      <c r="X608" s="10">
        <f t="shared" si="586"/>
        <v>942340.6</v>
      </c>
      <c r="Y608" s="10">
        <f>Y609+Y611+Y613+Y616</f>
        <v>0</v>
      </c>
      <c r="Z608" s="69">
        <f t="shared" si="571"/>
        <v>942340.6</v>
      </c>
      <c r="AA608" s="10">
        <f>AA609+AA611+AA613+AA616</f>
        <v>0</v>
      </c>
      <c r="AB608" s="20"/>
      <c r="AC608" s="20"/>
    </row>
    <row r="609" spans="1:29" ht="93.6" x14ac:dyDescent="0.3">
      <c r="A609" s="59" t="s">
        <v>425</v>
      </c>
      <c r="B609" s="60" t="s">
        <v>139</v>
      </c>
      <c r="C609" s="59"/>
      <c r="D609" s="59"/>
      <c r="E609" s="61" t="s">
        <v>140</v>
      </c>
      <c r="F609" s="10">
        <f t="shared" ref="F609:K609" si="626">F610</f>
        <v>15762.900000000001</v>
      </c>
      <c r="G609" s="10">
        <f t="shared" si="626"/>
        <v>15961.6</v>
      </c>
      <c r="H609" s="10">
        <f t="shared" si="626"/>
        <v>15961.6</v>
      </c>
      <c r="I609" s="10">
        <f t="shared" si="626"/>
        <v>0</v>
      </c>
      <c r="J609" s="10">
        <f t="shared" si="626"/>
        <v>0</v>
      </c>
      <c r="K609" s="10">
        <f t="shared" si="626"/>
        <v>0</v>
      </c>
      <c r="L609" s="10">
        <f t="shared" si="607"/>
        <v>15762.900000000001</v>
      </c>
      <c r="M609" s="10">
        <f t="shared" si="608"/>
        <v>15961.6</v>
      </c>
      <c r="N609" s="10">
        <f t="shared" si="609"/>
        <v>15961.6</v>
      </c>
      <c r="O609" s="10">
        <f>O610</f>
        <v>174.6</v>
      </c>
      <c r="P609" s="10">
        <f>P610</f>
        <v>118.2</v>
      </c>
      <c r="Q609" s="10">
        <f>Q610</f>
        <v>118.2</v>
      </c>
      <c r="R609" s="10">
        <f t="shared" si="584"/>
        <v>15937.500000000002</v>
      </c>
      <c r="S609" s="10">
        <f>S610</f>
        <v>0</v>
      </c>
      <c r="T609" s="69">
        <f t="shared" si="569"/>
        <v>15937.500000000002</v>
      </c>
      <c r="U609" s="10">
        <f t="shared" si="585"/>
        <v>16079.800000000001</v>
      </c>
      <c r="V609" s="10">
        <f>V610</f>
        <v>0</v>
      </c>
      <c r="W609" s="69">
        <f t="shared" si="570"/>
        <v>16079.800000000001</v>
      </c>
      <c r="X609" s="10">
        <f t="shared" si="586"/>
        <v>16079.800000000001</v>
      </c>
      <c r="Y609" s="10">
        <f>Y610</f>
        <v>0</v>
      </c>
      <c r="Z609" s="69">
        <f t="shared" si="571"/>
        <v>16079.800000000001</v>
      </c>
      <c r="AA609" s="10">
        <f>AA610</f>
        <v>0</v>
      </c>
      <c r="AB609" s="20"/>
      <c r="AC609" s="20"/>
    </row>
    <row r="610" spans="1:29" x14ac:dyDescent="0.3">
      <c r="A610" s="59" t="s">
        <v>425</v>
      </c>
      <c r="B610" s="60">
        <v>100</v>
      </c>
      <c r="C610" s="59" t="s">
        <v>63</v>
      </c>
      <c r="D610" s="59" t="s">
        <v>97</v>
      </c>
      <c r="E610" s="61" t="s">
        <v>204</v>
      </c>
      <c r="F610" s="10">
        <v>15762.900000000001</v>
      </c>
      <c r="G610" s="10">
        <v>15961.6</v>
      </c>
      <c r="H610" s="10">
        <v>15961.6</v>
      </c>
      <c r="I610" s="10"/>
      <c r="J610" s="10"/>
      <c r="K610" s="10"/>
      <c r="L610" s="10">
        <f t="shared" si="607"/>
        <v>15762.900000000001</v>
      </c>
      <c r="M610" s="10">
        <f t="shared" si="608"/>
        <v>15961.6</v>
      </c>
      <c r="N610" s="10">
        <f t="shared" si="609"/>
        <v>15961.6</v>
      </c>
      <c r="O610" s="10">
        <v>174.6</v>
      </c>
      <c r="P610" s="10">
        <v>118.2</v>
      </c>
      <c r="Q610" s="10">
        <v>118.2</v>
      </c>
      <c r="R610" s="10">
        <f t="shared" si="584"/>
        <v>15937.500000000002</v>
      </c>
      <c r="S610" s="10"/>
      <c r="T610" s="69">
        <f t="shared" si="569"/>
        <v>15937.500000000002</v>
      </c>
      <c r="U610" s="10">
        <f t="shared" si="585"/>
        <v>16079.800000000001</v>
      </c>
      <c r="V610" s="10"/>
      <c r="W610" s="69">
        <f t="shared" si="570"/>
        <v>16079.800000000001</v>
      </c>
      <c r="X610" s="10">
        <f t="shared" si="586"/>
        <v>16079.800000000001</v>
      </c>
      <c r="Y610" s="10"/>
      <c r="Z610" s="69">
        <f t="shared" si="571"/>
        <v>16079.800000000001</v>
      </c>
      <c r="AA610" s="10"/>
      <c r="AB610" s="20"/>
      <c r="AC610" s="20"/>
    </row>
    <row r="611" spans="1:29" ht="31.2" x14ac:dyDescent="0.3">
      <c r="A611" s="59" t="s">
        <v>425</v>
      </c>
      <c r="B611" s="60" t="s">
        <v>57</v>
      </c>
      <c r="C611" s="59"/>
      <c r="D611" s="59"/>
      <c r="E611" s="61" t="s">
        <v>58</v>
      </c>
      <c r="F611" s="10">
        <f t="shared" ref="F611:K611" si="627">F612</f>
        <v>1050.0999999999999</v>
      </c>
      <c r="G611" s="10">
        <f t="shared" si="627"/>
        <v>1050.0999999999999</v>
      </c>
      <c r="H611" s="10">
        <f t="shared" si="627"/>
        <v>1050.0999999999999</v>
      </c>
      <c r="I611" s="10">
        <f t="shared" si="627"/>
        <v>0</v>
      </c>
      <c r="J611" s="10">
        <f t="shared" si="627"/>
        <v>0</v>
      </c>
      <c r="K611" s="10">
        <f t="shared" si="627"/>
        <v>0</v>
      </c>
      <c r="L611" s="10">
        <f t="shared" si="607"/>
        <v>1050.0999999999999</v>
      </c>
      <c r="M611" s="10">
        <f t="shared" si="608"/>
        <v>1050.0999999999999</v>
      </c>
      <c r="N611" s="10">
        <f t="shared" si="609"/>
        <v>1050.0999999999999</v>
      </c>
      <c r="O611" s="10">
        <f>O612</f>
        <v>0</v>
      </c>
      <c r="P611" s="10">
        <f>P612</f>
        <v>0</v>
      </c>
      <c r="Q611" s="10">
        <f>Q612</f>
        <v>0</v>
      </c>
      <c r="R611" s="10">
        <f t="shared" si="584"/>
        <v>1050.0999999999999</v>
      </c>
      <c r="S611" s="10">
        <f>S612</f>
        <v>0</v>
      </c>
      <c r="T611" s="69">
        <f t="shared" ref="T611:T674" si="628">R611+S611</f>
        <v>1050.0999999999999</v>
      </c>
      <c r="U611" s="10">
        <f t="shared" si="585"/>
        <v>1050.0999999999999</v>
      </c>
      <c r="V611" s="10">
        <f>V612</f>
        <v>0</v>
      </c>
      <c r="W611" s="69">
        <f t="shared" ref="W611:W674" si="629">U611+V611</f>
        <v>1050.0999999999999</v>
      </c>
      <c r="X611" s="10">
        <f t="shared" si="586"/>
        <v>1050.0999999999999</v>
      </c>
      <c r="Y611" s="10">
        <f>Y612</f>
        <v>0</v>
      </c>
      <c r="Z611" s="69">
        <f t="shared" ref="Z611:Z674" si="630">X611+Y611</f>
        <v>1050.0999999999999</v>
      </c>
      <c r="AA611" s="10">
        <f>AA612</f>
        <v>0</v>
      </c>
      <c r="AB611" s="20"/>
      <c r="AC611" s="20"/>
    </row>
    <row r="612" spans="1:29" x14ac:dyDescent="0.3">
      <c r="A612" s="59" t="s">
        <v>425</v>
      </c>
      <c r="B612" s="60">
        <v>200</v>
      </c>
      <c r="C612" s="59" t="s">
        <v>63</v>
      </c>
      <c r="D612" s="59" t="s">
        <v>97</v>
      </c>
      <c r="E612" s="61" t="s">
        <v>204</v>
      </c>
      <c r="F612" s="10">
        <v>1050.0999999999999</v>
      </c>
      <c r="G612" s="10">
        <v>1050.0999999999999</v>
      </c>
      <c r="H612" s="10">
        <v>1050.0999999999999</v>
      </c>
      <c r="I612" s="10"/>
      <c r="J612" s="10"/>
      <c r="K612" s="10"/>
      <c r="L612" s="10">
        <f t="shared" si="607"/>
        <v>1050.0999999999999</v>
      </c>
      <c r="M612" s="10">
        <f t="shared" si="608"/>
        <v>1050.0999999999999</v>
      </c>
      <c r="N612" s="10">
        <f t="shared" si="609"/>
        <v>1050.0999999999999</v>
      </c>
      <c r="O612" s="10"/>
      <c r="P612" s="10"/>
      <c r="Q612" s="10"/>
      <c r="R612" s="10">
        <f t="shared" si="584"/>
        <v>1050.0999999999999</v>
      </c>
      <c r="S612" s="10"/>
      <c r="T612" s="69">
        <f t="shared" si="628"/>
        <v>1050.0999999999999</v>
      </c>
      <c r="U612" s="10">
        <f t="shared" si="585"/>
        <v>1050.0999999999999</v>
      </c>
      <c r="V612" s="10"/>
      <c r="W612" s="69">
        <f t="shared" si="629"/>
        <v>1050.0999999999999</v>
      </c>
      <c r="X612" s="10">
        <f t="shared" si="586"/>
        <v>1050.0999999999999</v>
      </c>
      <c r="Y612" s="10"/>
      <c r="Z612" s="69">
        <f t="shared" si="630"/>
        <v>1050.0999999999999</v>
      </c>
      <c r="AA612" s="10"/>
      <c r="AB612" s="20"/>
      <c r="AC612" s="20"/>
    </row>
    <row r="613" spans="1:29" ht="46.8" x14ac:dyDescent="0.3">
      <c r="A613" s="59" t="s">
        <v>425</v>
      </c>
      <c r="B613" s="60" t="s">
        <v>49</v>
      </c>
      <c r="C613" s="59"/>
      <c r="D613" s="59"/>
      <c r="E613" s="61" t="s">
        <v>50</v>
      </c>
      <c r="F613" s="10">
        <f t="shared" ref="F613:K613" si="631">F614+F615</f>
        <v>969796.3</v>
      </c>
      <c r="G613" s="10">
        <f t="shared" si="631"/>
        <v>977312.9</v>
      </c>
      <c r="H613" s="10">
        <f t="shared" si="631"/>
        <v>977312.9</v>
      </c>
      <c r="I613" s="10">
        <f t="shared" si="631"/>
        <v>-51792.5</v>
      </c>
      <c r="J613" s="10">
        <f t="shared" si="631"/>
        <v>-52153.7</v>
      </c>
      <c r="K613" s="10">
        <f t="shared" si="631"/>
        <v>-52153.7</v>
      </c>
      <c r="L613" s="10">
        <f t="shared" si="607"/>
        <v>918003.8</v>
      </c>
      <c r="M613" s="10">
        <f t="shared" si="608"/>
        <v>925159.20000000007</v>
      </c>
      <c r="N613" s="10">
        <f t="shared" si="609"/>
        <v>925159.20000000007</v>
      </c>
      <c r="O613" s="10">
        <f>O614+O615</f>
        <v>0</v>
      </c>
      <c r="P613" s="10">
        <f>P614+P615</f>
        <v>0</v>
      </c>
      <c r="Q613" s="10">
        <f>Q614+Q615</f>
        <v>0</v>
      </c>
      <c r="R613" s="10">
        <f t="shared" si="584"/>
        <v>918003.8</v>
      </c>
      <c r="S613" s="10">
        <f>S614+S615</f>
        <v>0</v>
      </c>
      <c r="T613" s="69">
        <f t="shared" si="628"/>
        <v>918003.8</v>
      </c>
      <c r="U613" s="10">
        <f t="shared" si="585"/>
        <v>925159.20000000007</v>
      </c>
      <c r="V613" s="10">
        <f>V614+V615</f>
        <v>0</v>
      </c>
      <c r="W613" s="69">
        <f t="shared" si="629"/>
        <v>925159.20000000007</v>
      </c>
      <c r="X613" s="10">
        <f t="shared" si="586"/>
        <v>925159.20000000007</v>
      </c>
      <c r="Y613" s="10">
        <f>Y614+Y615</f>
        <v>0</v>
      </c>
      <c r="Z613" s="69">
        <f t="shared" si="630"/>
        <v>925159.20000000007</v>
      </c>
      <c r="AA613" s="10">
        <f>AA614+AA615</f>
        <v>0</v>
      </c>
      <c r="AB613" s="20"/>
      <c r="AC613" s="20"/>
    </row>
    <row r="614" spans="1:29" x14ac:dyDescent="0.3">
      <c r="A614" s="59" t="s">
        <v>425</v>
      </c>
      <c r="B614" s="60">
        <v>600</v>
      </c>
      <c r="C614" s="59" t="s">
        <v>63</v>
      </c>
      <c r="D614" s="59" t="s">
        <v>97</v>
      </c>
      <c r="E614" s="61" t="s">
        <v>204</v>
      </c>
      <c r="F614" s="10">
        <v>934009.70000000007</v>
      </c>
      <c r="G614" s="10">
        <v>941507</v>
      </c>
      <c r="H614" s="10">
        <v>941507</v>
      </c>
      <c r="I614" s="10">
        <v>-51792.5</v>
      </c>
      <c r="J614" s="10">
        <v>-52153.7</v>
      </c>
      <c r="K614" s="10">
        <v>-52153.7</v>
      </c>
      <c r="L614" s="10">
        <f t="shared" si="607"/>
        <v>882217.20000000007</v>
      </c>
      <c r="M614" s="10">
        <f t="shared" si="608"/>
        <v>889353.3</v>
      </c>
      <c r="N614" s="10">
        <f t="shared" si="609"/>
        <v>889353.3</v>
      </c>
      <c r="O614" s="10"/>
      <c r="P614" s="10"/>
      <c r="Q614" s="10"/>
      <c r="R614" s="10">
        <f t="shared" si="584"/>
        <v>882217.20000000007</v>
      </c>
      <c r="S614" s="10"/>
      <c r="T614" s="69">
        <f t="shared" si="628"/>
        <v>882217.20000000007</v>
      </c>
      <c r="U614" s="10">
        <f t="shared" si="585"/>
        <v>889353.3</v>
      </c>
      <c r="V614" s="10"/>
      <c r="W614" s="69">
        <f t="shared" si="629"/>
        <v>889353.3</v>
      </c>
      <c r="X614" s="10">
        <f t="shared" si="586"/>
        <v>889353.3</v>
      </c>
      <c r="Y614" s="10"/>
      <c r="Z614" s="69">
        <f t="shared" si="630"/>
        <v>889353.3</v>
      </c>
      <c r="AA614" s="10"/>
      <c r="AB614" s="20"/>
      <c r="AC614" s="20">
        <v>63</v>
      </c>
    </row>
    <row r="615" spans="1:29" x14ac:dyDescent="0.3">
      <c r="A615" s="59" t="s">
        <v>425</v>
      </c>
      <c r="B615" s="60">
        <v>600</v>
      </c>
      <c r="C615" s="59" t="s">
        <v>259</v>
      </c>
      <c r="D615" s="59" t="s">
        <v>97</v>
      </c>
      <c r="E615" s="61" t="s">
        <v>260</v>
      </c>
      <c r="F615" s="10">
        <v>35786.6</v>
      </c>
      <c r="G615" s="10">
        <v>35805.9</v>
      </c>
      <c r="H615" s="10">
        <v>35805.9</v>
      </c>
      <c r="I615" s="10"/>
      <c r="J615" s="10"/>
      <c r="K615" s="10"/>
      <c r="L615" s="10">
        <f t="shared" si="607"/>
        <v>35786.6</v>
      </c>
      <c r="M615" s="10">
        <f t="shared" si="608"/>
        <v>35805.9</v>
      </c>
      <c r="N615" s="10">
        <f t="shared" si="609"/>
        <v>35805.9</v>
      </c>
      <c r="O615" s="10"/>
      <c r="P615" s="10"/>
      <c r="Q615" s="10"/>
      <c r="R615" s="10">
        <f t="shared" si="584"/>
        <v>35786.6</v>
      </c>
      <c r="S615" s="10"/>
      <c r="T615" s="69">
        <f t="shared" si="628"/>
        <v>35786.6</v>
      </c>
      <c r="U615" s="10">
        <f t="shared" si="585"/>
        <v>35805.9</v>
      </c>
      <c r="V615" s="10"/>
      <c r="W615" s="69">
        <f t="shared" si="629"/>
        <v>35805.9</v>
      </c>
      <c r="X615" s="10">
        <f t="shared" si="586"/>
        <v>35805.9</v>
      </c>
      <c r="Y615" s="10"/>
      <c r="Z615" s="69">
        <f t="shared" si="630"/>
        <v>35805.9</v>
      </c>
      <c r="AA615" s="10"/>
      <c r="AB615" s="20"/>
      <c r="AC615" s="20"/>
    </row>
    <row r="616" spans="1:29" x14ac:dyDescent="0.3">
      <c r="A616" s="59" t="s">
        <v>425</v>
      </c>
      <c r="B616" s="60" t="s">
        <v>43</v>
      </c>
      <c r="C616" s="59"/>
      <c r="D616" s="59"/>
      <c r="E616" s="61" t="s">
        <v>44</v>
      </c>
      <c r="F616" s="10">
        <f t="shared" ref="F616:K616" si="632">F617</f>
        <v>51.5</v>
      </c>
      <c r="G616" s="10">
        <f t="shared" si="632"/>
        <v>51.5</v>
      </c>
      <c r="H616" s="10">
        <f t="shared" si="632"/>
        <v>51.5</v>
      </c>
      <c r="I616" s="10">
        <f t="shared" si="632"/>
        <v>0</v>
      </c>
      <c r="J616" s="10">
        <f t="shared" si="632"/>
        <v>0</v>
      </c>
      <c r="K616" s="10">
        <f t="shared" si="632"/>
        <v>0</v>
      </c>
      <c r="L616" s="10">
        <f t="shared" si="607"/>
        <v>51.5</v>
      </c>
      <c r="M616" s="10">
        <f t="shared" si="608"/>
        <v>51.5</v>
      </c>
      <c r="N616" s="10">
        <f t="shared" si="609"/>
        <v>51.5</v>
      </c>
      <c r="O616" s="10">
        <f>O617</f>
        <v>0</v>
      </c>
      <c r="P616" s="10">
        <f>P617</f>
        <v>0</v>
      </c>
      <c r="Q616" s="10">
        <f>Q617</f>
        <v>0</v>
      </c>
      <c r="R616" s="10">
        <f t="shared" si="584"/>
        <v>51.5</v>
      </c>
      <c r="S616" s="10">
        <f>S617</f>
        <v>0</v>
      </c>
      <c r="T616" s="69">
        <f t="shared" si="628"/>
        <v>51.5</v>
      </c>
      <c r="U616" s="10">
        <f t="shared" si="585"/>
        <v>51.5</v>
      </c>
      <c r="V616" s="10">
        <f>V617</f>
        <v>0</v>
      </c>
      <c r="W616" s="69">
        <f t="shared" si="629"/>
        <v>51.5</v>
      </c>
      <c r="X616" s="10">
        <f t="shared" si="586"/>
        <v>51.5</v>
      </c>
      <c r="Y616" s="10">
        <f>Y617</f>
        <v>0</v>
      </c>
      <c r="Z616" s="69">
        <f t="shared" si="630"/>
        <v>51.5</v>
      </c>
      <c r="AA616" s="10">
        <f>AA617</f>
        <v>0</v>
      </c>
      <c r="AB616" s="20"/>
      <c r="AC616" s="20"/>
    </row>
    <row r="617" spans="1:29" x14ac:dyDescent="0.3">
      <c r="A617" s="59" t="s">
        <v>425</v>
      </c>
      <c r="B617" s="60">
        <v>800</v>
      </c>
      <c r="C617" s="59" t="s">
        <v>63</v>
      </c>
      <c r="D617" s="59" t="s">
        <v>97</v>
      </c>
      <c r="E617" s="61" t="s">
        <v>204</v>
      </c>
      <c r="F617" s="10">
        <v>51.5</v>
      </c>
      <c r="G617" s="10">
        <v>51.5</v>
      </c>
      <c r="H617" s="10">
        <v>51.5</v>
      </c>
      <c r="I617" s="10"/>
      <c r="J617" s="10"/>
      <c r="K617" s="10"/>
      <c r="L617" s="10">
        <f t="shared" si="607"/>
        <v>51.5</v>
      </c>
      <c r="M617" s="10">
        <f t="shared" si="608"/>
        <v>51.5</v>
      </c>
      <c r="N617" s="10">
        <f t="shared" si="609"/>
        <v>51.5</v>
      </c>
      <c r="O617" s="10"/>
      <c r="P617" s="10"/>
      <c r="Q617" s="10"/>
      <c r="R617" s="10">
        <f t="shared" si="584"/>
        <v>51.5</v>
      </c>
      <c r="S617" s="10"/>
      <c r="T617" s="69">
        <f t="shared" si="628"/>
        <v>51.5</v>
      </c>
      <c r="U617" s="10">
        <f t="shared" si="585"/>
        <v>51.5</v>
      </c>
      <c r="V617" s="10"/>
      <c r="W617" s="69">
        <f t="shared" si="629"/>
        <v>51.5</v>
      </c>
      <c r="X617" s="10">
        <f t="shared" si="586"/>
        <v>51.5</v>
      </c>
      <c r="Y617" s="10"/>
      <c r="Z617" s="69">
        <f t="shared" si="630"/>
        <v>51.5</v>
      </c>
      <c r="AA617" s="10"/>
      <c r="AB617" s="20"/>
      <c r="AC617" s="20"/>
    </row>
    <row r="618" spans="1:29" ht="46.8" x14ac:dyDescent="0.3">
      <c r="A618" s="59" t="s">
        <v>426</v>
      </c>
      <c r="B618" s="60"/>
      <c r="C618" s="59"/>
      <c r="D618" s="59"/>
      <c r="E618" s="61" t="s">
        <v>427</v>
      </c>
      <c r="F618" s="10">
        <f t="shared" ref="F618:F621" si="633">F619</f>
        <v>26100</v>
      </c>
      <c r="G618" s="10">
        <f t="shared" ref="G618:G621" si="634">G619</f>
        <v>9200</v>
      </c>
      <c r="H618" s="10">
        <f t="shared" ref="H618:H621" si="635">H619</f>
        <v>0</v>
      </c>
      <c r="I618" s="10">
        <f t="shared" ref="I618:I621" si="636">I619</f>
        <v>0</v>
      </c>
      <c r="J618" s="10">
        <f t="shared" ref="J618:J621" si="637">J619</f>
        <v>0</v>
      </c>
      <c r="K618" s="10">
        <f t="shared" ref="K618:K621" si="638">K619</f>
        <v>0</v>
      </c>
      <c r="L618" s="10">
        <f t="shared" si="607"/>
        <v>26100</v>
      </c>
      <c r="M618" s="10">
        <f t="shared" si="608"/>
        <v>9200</v>
      </c>
      <c r="N618" s="10">
        <f t="shared" si="609"/>
        <v>0</v>
      </c>
      <c r="O618" s="10">
        <f t="shared" ref="O618:O621" si="639">O619</f>
        <v>0</v>
      </c>
      <c r="P618" s="10">
        <f t="shared" ref="P618:P621" si="640">P619</f>
        <v>0</v>
      </c>
      <c r="Q618" s="10">
        <f t="shared" ref="Q618:Q621" si="641">Q619</f>
        <v>0</v>
      </c>
      <c r="R618" s="10">
        <f t="shared" si="584"/>
        <v>26100</v>
      </c>
      <c r="S618" s="10">
        <f t="shared" ref="S618:S621" si="642">S619</f>
        <v>0</v>
      </c>
      <c r="T618" s="69">
        <f t="shared" si="628"/>
        <v>26100</v>
      </c>
      <c r="U618" s="10">
        <f t="shared" si="585"/>
        <v>9200</v>
      </c>
      <c r="V618" s="10">
        <f t="shared" ref="V618:AA621" si="643">V619</f>
        <v>0</v>
      </c>
      <c r="W618" s="69">
        <f t="shared" si="629"/>
        <v>9200</v>
      </c>
      <c r="X618" s="10">
        <f t="shared" si="586"/>
        <v>0</v>
      </c>
      <c r="Y618" s="10">
        <f t="shared" si="643"/>
        <v>0</v>
      </c>
      <c r="Z618" s="69">
        <f t="shared" si="630"/>
        <v>0</v>
      </c>
      <c r="AA618" s="10">
        <f t="shared" si="643"/>
        <v>0</v>
      </c>
      <c r="AB618" s="20"/>
      <c r="AC618" s="20"/>
    </row>
    <row r="619" spans="1:29" ht="46.8" x14ac:dyDescent="0.3">
      <c r="A619" s="59" t="s">
        <v>426</v>
      </c>
      <c r="B619" s="60" t="s">
        <v>49</v>
      </c>
      <c r="C619" s="59"/>
      <c r="D619" s="59"/>
      <c r="E619" s="61" t="s">
        <v>50</v>
      </c>
      <c r="F619" s="10">
        <f t="shared" si="633"/>
        <v>26100</v>
      </c>
      <c r="G619" s="10">
        <f t="shared" si="634"/>
        <v>9200</v>
      </c>
      <c r="H619" s="10">
        <f t="shared" si="635"/>
        <v>0</v>
      </c>
      <c r="I619" s="10">
        <f t="shared" si="636"/>
        <v>0</v>
      </c>
      <c r="J619" s="10">
        <f t="shared" si="637"/>
        <v>0</v>
      </c>
      <c r="K619" s="10">
        <f t="shared" si="638"/>
        <v>0</v>
      </c>
      <c r="L619" s="10">
        <f t="shared" si="607"/>
        <v>26100</v>
      </c>
      <c r="M619" s="10">
        <f t="shared" si="608"/>
        <v>9200</v>
      </c>
      <c r="N619" s="10">
        <f t="shared" si="609"/>
        <v>0</v>
      </c>
      <c r="O619" s="10">
        <f t="shared" si="639"/>
        <v>0</v>
      </c>
      <c r="P619" s="10">
        <f t="shared" si="640"/>
        <v>0</v>
      </c>
      <c r="Q619" s="10">
        <f t="shared" si="641"/>
        <v>0</v>
      </c>
      <c r="R619" s="10">
        <f t="shared" ref="R619:R682" si="644">L619+O619</f>
        <v>26100</v>
      </c>
      <c r="S619" s="10">
        <f t="shared" si="642"/>
        <v>0</v>
      </c>
      <c r="T619" s="69">
        <f t="shared" si="628"/>
        <v>26100</v>
      </c>
      <c r="U619" s="10">
        <f t="shared" ref="U619:U682" si="645">M619+P619</f>
        <v>9200</v>
      </c>
      <c r="V619" s="10">
        <f t="shared" si="643"/>
        <v>0</v>
      </c>
      <c r="W619" s="69">
        <f t="shared" si="629"/>
        <v>9200</v>
      </c>
      <c r="X619" s="10">
        <f t="shared" ref="X619:X682" si="646">N619+Q619</f>
        <v>0</v>
      </c>
      <c r="Y619" s="10">
        <f t="shared" si="643"/>
        <v>0</v>
      </c>
      <c r="Z619" s="69">
        <f t="shared" si="630"/>
        <v>0</v>
      </c>
      <c r="AA619" s="10">
        <f t="shared" si="643"/>
        <v>0</v>
      </c>
      <c r="AB619" s="20"/>
      <c r="AC619" s="20"/>
    </row>
    <row r="620" spans="1:29" x14ac:dyDescent="0.3">
      <c r="A620" s="59" t="s">
        <v>426</v>
      </c>
      <c r="B620" s="60">
        <v>600</v>
      </c>
      <c r="C620" s="59" t="s">
        <v>63</v>
      </c>
      <c r="D620" s="59" t="s">
        <v>294</v>
      </c>
      <c r="E620" s="61" t="s">
        <v>344</v>
      </c>
      <c r="F620" s="10">
        <v>26100</v>
      </c>
      <c r="G620" s="10">
        <v>9200</v>
      </c>
      <c r="H620" s="10">
        <v>0</v>
      </c>
      <c r="I620" s="10"/>
      <c r="J620" s="10"/>
      <c r="K620" s="10"/>
      <c r="L620" s="10">
        <f t="shared" si="607"/>
        <v>26100</v>
      </c>
      <c r="M620" s="10">
        <f t="shared" si="608"/>
        <v>9200</v>
      </c>
      <c r="N620" s="10">
        <f t="shared" si="609"/>
        <v>0</v>
      </c>
      <c r="O620" s="10"/>
      <c r="P620" s="10"/>
      <c r="Q620" s="10"/>
      <c r="R620" s="10">
        <f t="shared" si="644"/>
        <v>26100</v>
      </c>
      <c r="S620" s="10"/>
      <c r="T620" s="69">
        <f t="shared" si="628"/>
        <v>26100</v>
      </c>
      <c r="U620" s="10">
        <f t="shared" si="645"/>
        <v>9200</v>
      </c>
      <c r="V620" s="10"/>
      <c r="W620" s="69">
        <f t="shared" si="629"/>
        <v>9200</v>
      </c>
      <c r="X620" s="10">
        <f t="shared" si="646"/>
        <v>0</v>
      </c>
      <c r="Y620" s="10"/>
      <c r="Z620" s="69">
        <f t="shared" si="630"/>
        <v>0</v>
      </c>
      <c r="AA620" s="10"/>
      <c r="AB620" s="20"/>
      <c r="AC620" s="20"/>
    </row>
    <row r="621" spans="1:29" x14ac:dyDescent="0.3">
      <c r="A621" s="59" t="s">
        <v>428</v>
      </c>
      <c r="B621" s="60"/>
      <c r="C621" s="59"/>
      <c r="D621" s="59"/>
      <c r="E621" s="61" t="s">
        <v>193</v>
      </c>
      <c r="F621" s="10">
        <f t="shared" si="633"/>
        <v>4310.2</v>
      </c>
      <c r="G621" s="10">
        <f t="shared" si="634"/>
        <v>0</v>
      </c>
      <c r="H621" s="10">
        <f t="shared" si="635"/>
        <v>0</v>
      </c>
      <c r="I621" s="10">
        <f t="shared" si="636"/>
        <v>-35.1</v>
      </c>
      <c r="J621" s="10">
        <f t="shared" si="637"/>
        <v>0</v>
      </c>
      <c r="K621" s="10">
        <f t="shared" si="638"/>
        <v>0</v>
      </c>
      <c r="L621" s="10">
        <f t="shared" si="607"/>
        <v>4275.0999999999995</v>
      </c>
      <c r="M621" s="10">
        <f t="shared" si="608"/>
        <v>0</v>
      </c>
      <c r="N621" s="10">
        <f t="shared" si="609"/>
        <v>0</v>
      </c>
      <c r="O621" s="10">
        <f t="shared" si="639"/>
        <v>2738.1</v>
      </c>
      <c r="P621" s="10">
        <f t="shared" si="640"/>
        <v>0</v>
      </c>
      <c r="Q621" s="10">
        <f t="shared" si="641"/>
        <v>0</v>
      </c>
      <c r="R621" s="10">
        <f t="shared" si="644"/>
        <v>7013.1999999999989</v>
      </c>
      <c r="S621" s="10">
        <f t="shared" si="642"/>
        <v>0</v>
      </c>
      <c r="T621" s="69">
        <f t="shared" si="628"/>
        <v>7013.1999999999989</v>
      </c>
      <c r="U621" s="10">
        <f t="shared" si="645"/>
        <v>0</v>
      </c>
      <c r="V621" s="10">
        <f t="shared" si="643"/>
        <v>0</v>
      </c>
      <c r="W621" s="69">
        <f t="shared" si="629"/>
        <v>0</v>
      </c>
      <c r="X621" s="10">
        <f t="shared" si="646"/>
        <v>0</v>
      </c>
      <c r="Y621" s="10">
        <f t="shared" si="643"/>
        <v>0</v>
      </c>
      <c r="Z621" s="69">
        <f t="shared" si="630"/>
        <v>0</v>
      </c>
      <c r="AA621" s="10">
        <f t="shared" si="643"/>
        <v>0</v>
      </c>
      <c r="AB621" s="20"/>
      <c r="AC621" s="20"/>
    </row>
    <row r="622" spans="1:29" ht="46.8" x14ac:dyDescent="0.3">
      <c r="A622" s="59" t="s">
        <v>428</v>
      </c>
      <c r="B622" s="60" t="s">
        <v>49</v>
      </c>
      <c r="C622" s="59"/>
      <c r="D622" s="59"/>
      <c r="E622" s="61" t="s">
        <v>50</v>
      </c>
      <c r="F622" s="10">
        <f t="shared" ref="F622:K622" si="647">F623+F624</f>
        <v>4310.2</v>
      </c>
      <c r="G622" s="10">
        <f t="shared" si="647"/>
        <v>0</v>
      </c>
      <c r="H622" s="10">
        <f t="shared" si="647"/>
        <v>0</v>
      </c>
      <c r="I622" s="10">
        <f t="shared" si="647"/>
        <v>-35.1</v>
      </c>
      <c r="J622" s="10">
        <f t="shared" si="647"/>
        <v>0</v>
      </c>
      <c r="K622" s="10">
        <f t="shared" si="647"/>
        <v>0</v>
      </c>
      <c r="L622" s="10">
        <f t="shared" si="607"/>
        <v>4275.0999999999995</v>
      </c>
      <c r="M622" s="10">
        <f t="shared" si="608"/>
        <v>0</v>
      </c>
      <c r="N622" s="10">
        <f t="shared" si="609"/>
        <v>0</v>
      </c>
      <c r="O622" s="10">
        <f>O623+O624</f>
        <v>2738.1</v>
      </c>
      <c r="P622" s="10">
        <f>P623+P624</f>
        <v>0</v>
      </c>
      <c r="Q622" s="10">
        <f>Q623+Q624</f>
        <v>0</v>
      </c>
      <c r="R622" s="10">
        <f t="shared" si="644"/>
        <v>7013.1999999999989</v>
      </c>
      <c r="S622" s="10">
        <f>S623+S624</f>
        <v>0</v>
      </c>
      <c r="T622" s="69">
        <f t="shared" si="628"/>
        <v>7013.1999999999989</v>
      </c>
      <c r="U622" s="10">
        <f t="shared" si="645"/>
        <v>0</v>
      </c>
      <c r="V622" s="10">
        <f>V623+V624</f>
        <v>0</v>
      </c>
      <c r="W622" s="69">
        <f t="shared" si="629"/>
        <v>0</v>
      </c>
      <c r="X622" s="10">
        <f t="shared" si="646"/>
        <v>0</v>
      </c>
      <c r="Y622" s="10">
        <f>Y623+Y624</f>
        <v>0</v>
      </c>
      <c r="Z622" s="69">
        <f t="shared" si="630"/>
        <v>0</v>
      </c>
      <c r="AA622" s="10">
        <f>AA623+AA624</f>
        <v>0</v>
      </c>
      <c r="AB622" s="20"/>
      <c r="AC622" s="20"/>
    </row>
    <row r="623" spans="1:29" x14ac:dyDescent="0.3">
      <c r="A623" s="59" t="s">
        <v>428</v>
      </c>
      <c r="B623" s="60">
        <v>600</v>
      </c>
      <c r="C623" s="59" t="s">
        <v>63</v>
      </c>
      <c r="D623" s="59" t="s">
        <v>97</v>
      </c>
      <c r="E623" s="61" t="s">
        <v>204</v>
      </c>
      <c r="F623" s="10">
        <v>4299.0999999999995</v>
      </c>
      <c r="G623" s="10">
        <v>0</v>
      </c>
      <c r="H623" s="10">
        <v>0</v>
      </c>
      <c r="I623" s="10">
        <v>-35.1</v>
      </c>
      <c r="J623" s="10"/>
      <c r="K623" s="10"/>
      <c r="L623" s="10">
        <f t="shared" si="607"/>
        <v>4263.9999999999991</v>
      </c>
      <c r="M623" s="10">
        <f t="shared" si="608"/>
        <v>0</v>
      </c>
      <c r="N623" s="10">
        <f t="shared" si="609"/>
        <v>0</v>
      </c>
      <c r="O623" s="10">
        <v>2730.9</v>
      </c>
      <c r="P623" s="10"/>
      <c r="Q623" s="10"/>
      <c r="R623" s="10">
        <f t="shared" si="644"/>
        <v>6994.9</v>
      </c>
      <c r="S623" s="10"/>
      <c r="T623" s="69">
        <f t="shared" si="628"/>
        <v>6994.9</v>
      </c>
      <c r="U623" s="10">
        <f t="shared" si="645"/>
        <v>0</v>
      </c>
      <c r="V623" s="10"/>
      <c r="W623" s="69">
        <f t="shared" si="629"/>
        <v>0</v>
      </c>
      <c r="X623" s="10">
        <f t="shared" si="646"/>
        <v>0</v>
      </c>
      <c r="Y623" s="10"/>
      <c r="Z623" s="69">
        <f t="shared" si="630"/>
        <v>0</v>
      </c>
      <c r="AA623" s="10"/>
      <c r="AB623" s="20"/>
      <c r="AC623" s="20">
        <v>64</v>
      </c>
    </row>
    <row r="624" spans="1:29" x14ac:dyDescent="0.3">
      <c r="A624" s="59" t="s">
        <v>428</v>
      </c>
      <c r="B624" s="60">
        <v>600</v>
      </c>
      <c r="C624" s="59" t="s">
        <v>259</v>
      </c>
      <c r="D624" s="59" t="s">
        <v>97</v>
      </c>
      <c r="E624" s="61" t="s">
        <v>260</v>
      </c>
      <c r="F624" s="10">
        <v>11.1</v>
      </c>
      <c r="G624" s="10">
        <v>0</v>
      </c>
      <c r="H624" s="10">
        <v>0</v>
      </c>
      <c r="I624" s="10"/>
      <c r="J624" s="10"/>
      <c r="K624" s="10"/>
      <c r="L624" s="10">
        <f t="shared" si="607"/>
        <v>11.1</v>
      </c>
      <c r="M624" s="10">
        <f t="shared" si="608"/>
        <v>0</v>
      </c>
      <c r="N624" s="10">
        <f t="shared" si="609"/>
        <v>0</v>
      </c>
      <c r="O624" s="10">
        <v>7.2</v>
      </c>
      <c r="P624" s="10"/>
      <c r="Q624" s="10"/>
      <c r="R624" s="10">
        <f t="shared" si="644"/>
        <v>18.3</v>
      </c>
      <c r="S624" s="10"/>
      <c r="T624" s="69">
        <f t="shared" si="628"/>
        <v>18.3</v>
      </c>
      <c r="U624" s="10">
        <f t="shared" si="645"/>
        <v>0</v>
      </c>
      <c r="V624" s="10"/>
      <c r="W624" s="69">
        <f t="shared" si="629"/>
        <v>0</v>
      </c>
      <c r="X624" s="10">
        <f t="shared" si="646"/>
        <v>0</v>
      </c>
      <c r="Y624" s="10"/>
      <c r="Z624" s="69">
        <f t="shared" si="630"/>
        <v>0</v>
      </c>
      <c r="AA624" s="10"/>
      <c r="AB624" s="20"/>
      <c r="AC624" s="20"/>
    </row>
    <row r="625" spans="1:29" ht="62.4" x14ac:dyDescent="0.3">
      <c r="A625" s="59" t="s">
        <v>429</v>
      </c>
      <c r="B625" s="60"/>
      <c r="C625" s="59"/>
      <c r="D625" s="59"/>
      <c r="E625" s="61" t="s">
        <v>214</v>
      </c>
      <c r="F625" s="10">
        <f t="shared" ref="F625:K625" si="648">F626+F628</f>
        <v>23803.600000000002</v>
      </c>
      <c r="G625" s="10">
        <f t="shared" si="648"/>
        <v>23803.600000000002</v>
      </c>
      <c r="H625" s="10">
        <f t="shared" si="648"/>
        <v>23803.600000000002</v>
      </c>
      <c r="I625" s="10">
        <f t="shared" si="648"/>
        <v>-889.2</v>
      </c>
      <c r="J625" s="10">
        <f t="shared" si="648"/>
        <v>-889.2</v>
      </c>
      <c r="K625" s="10">
        <f t="shared" si="648"/>
        <v>-889.2</v>
      </c>
      <c r="L625" s="10">
        <f t="shared" si="607"/>
        <v>22914.400000000001</v>
      </c>
      <c r="M625" s="10">
        <f t="shared" si="608"/>
        <v>22914.400000000001</v>
      </c>
      <c r="N625" s="10">
        <f t="shared" si="609"/>
        <v>22914.400000000001</v>
      </c>
      <c r="O625" s="10">
        <f>O626+O628</f>
        <v>908.02599999999995</v>
      </c>
      <c r="P625" s="10">
        <f>P626+P628</f>
        <v>0</v>
      </c>
      <c r="Q625" s="10">
        <f>Q626+Q628</f>
        <v>0</v>
      </c>
      <c r="R625" s="10">
        <f t="shared" si="644"/>
        <v>23822.426000000003</v>
      </c>
      <c r="S625" s="10">
        <f>S626+S628</f>
        <v>0</v>
      </c>
      <c r="T625" s="69">
        <f t="shared" si="628"/>
        <v>23822.426000000003</v>
      </c>
      <c r="U625" s="10">
        <f t="shared" si="645"/>
        <v>22914.400000000001</v>
      </c>
      <c r="V625" s="10">
        <f>V626+V628</f>
        <v>0</v>
      </c>
      <c r="W625" s="69">
        <f t="shared" si="629"/>
        <v>22914.400000000001</v>
      </c>
      <c r="X625" s="10">
        <f t="shared" si="646"/>
        <v>22914.400000000001</v>
      </c>
      <c r="Y625" s="10">
        <f>Y626+Y628</f>
        <v>0</v>
      </c>
      <c r="Z625" s="69">
        <f t="shared" si="630"/>
        <v>22914.400000000001</v>
      </c>
      <c r="AA625" s="10">
        <f>AA626+AA628</f>
        <v>0</v>
      </c>
      <c r="AB625" s="20"/>
      <c r="AC625" s="20"/>
    </row>
    <row r="626" spans="1:29" ht="93.6" x14ac:dyDescent="0.3">
      <c r="A626" s="59" t="s">
        <v>429</v>
      </c>
      <c r="B626" s="60" t="s">
        <v>139</v>
      </c>
      <c r="C626" s="59"/>
      <c r="D626" s="59"/>
      <c r="E626" s="61" t="s">
        <v>140</v>
      </c>
      <c r="F626" s="10">
        <f t="shared" ref="F626:K626" si="649">F627</f>
        <v>365.2</v>
      </c>
      <c r="G626" s="10">
        <f t="shared" si="649"/>
        <v>365.2</v>
      </c>
      <c r="H626" s="10">
        <f t="shared" si="649"/>
        <v>365.2</v>
      </c>
      <c r="I626" s="10">
        <f t="shared" si="649"/>
        <v>0</v>
      </c>
      <c r="J626" s="10">
        <f t="shared" si="649"/>
        <v>0</v>
      </c>
      <c r="K626" s="10">
        <f t="shared" si="649"/>
        <v>0</v>
      </c>
      <c r="L626" s="10">
        <f t="shared" si="607"/>
        <v>365.2</v>
      </c>
      <c r="M626" s="10">
        <f t="shared" si="608"/>
        <v>365.2</v>
      </c>
      <c r="N626" s="10">
        <f t="shared" si="609"/>
        <v>365.2</v>
      </c>
      <c r="O626" s="10">
        <f>O627</f>
        <v>15</v>
      </c>
      <c r="P626" s="10">
        <f>P627</f>
        <v>0</v>
      </c>
      <c r="Q626" s="10">
        <f>Q627</f>
        <v>0</v>
      </c>
      <c r="R626" s="10">
        <f t="shared" si="644"/>
        <v>380.2</v>
      </c>
      <c r="S626" s="10">
        <f>S627</f>
        <v>0</v>
      </c>
      <c r="T626" s="69">
        <f t="shared" si="628"/>
        <v>380.2</v>
      </c>
      <c r="U626" s="10">
        <f t="shared" si="645"/>
        <v>365.2</v>
      </c>
      <c r="V626" s="10">
        <f>V627</f>
        <v>0</v>
      </c>
      <c r="W626" s="69">
        <f t="shared" si="629"/>
        <v>365.2</v>
      </c>
      <c r="X626" s="10">
        <f t="shared" si="646"/>
        <v>365.2</v>
      </c>
      <c r="Y626" s="10">
        <f>Y627</f>
        <v>0</v>
      </c>
      <c r="Z626" s="69">
        <f t="shared" si="630"/>
        <v>365.2</v>
      </c>
      <c r="AA626" s="10">
        <f>AA627</f>
        <v>0</v>
      </c>
      <c r="AB626" s="20"/>
      <c r="AC626" s="20"/>
    </row>
    <row r="627" spans="1:29" x14ac:dyDescent="0.3">
      <c r="A627" s="59" t="s">
        <v>429</v>
      </c>
      <c r="B627" s="60">
        <v>100</v>
      </c>
      <c r="C627" s="59" t="s">
        <v>63</v>
      </c>
      <c r="D627" s="59" t="s">
        <v>97</v>
      </c>
      <c r="E627" s="61" t="s">
        <v>204</v>
      </c>
      <c r="F627" s="10">
        <v>365.2</v>
      </c>
      <c r="G627" s="10">
        <v>365.2</v>
      </c>
      <c r="H627" s="10">
        <v>365.2</v>
      </c>
      <c r="I627" s="10"/>
      <c r="J627" s="10"/>
      <c r="K627" s="10"/>
      <c r="L627" s="10">
        <f t="shared" si="607"/>
        <v>365.2</v>
      </c>
      <c r="M627" s="10">
        <f t="shared" si="608"/>
        <v>365.2</v>
      </c>
      <c r="N627" s="10">
        <f t="shared" si="609"/>
        <v>365.2</v>
      </c>
      <c r="O627" s="10">
        <v>15</v>
      </c>
      <c r="P627" s="10"/>
      <c r="Q627" s="10"/>
      <c r="R627" s="10">
        <f t="shared" si="644"/>
        <v>380.2</v>
      </c>
      <c r="S627" s="10"/>
      <c r="T627" s="69">
        <f t="shared" si="628"/>
        <v>380.2</v>
      </c>
      <c r="U627" s="10">
        <f t="shared" si="645"/>
        <v>365.2</v>
      </c>
      <c r="V627" s="10"/>
      <c r="W627" s="69">
        <f t="shared" si="629"/>
        <v>365.2</v>
      </c>
      <c r="X627" s="10">
        <f t="shared" si="646"/>
        <v>365.2</v>
      </c>
      <c r="Y627" s="10"/>
      <c r="Z627" s="69">
        <f t="shared" si="630"/>
        <v>365.2</v>
      </c>
      <c r="AA627" s="10"/>
      <c r="AB627" s="20"/>
      <c r="AC627" s="20"/>
    </row>
    <row r="628" spans="1:29" ht="46.8" x14ac:dyDescent="0.3">
      <c r="A628" s="59" t="s">
        <v>429</v>
      </c>
      <c r="B628" s="60" t="s">
        <v>49</v>
      </c>
      <c r="C628" s="59"/>
      <c r="D628" s="59"/>
      <c r="E628" s="61" t="s">
        <v>50</v>
      </c>
      <c r="F628" s="10">
        <f t="shared" ref="F628:K628" si="650">F629+F630+F631</f>
        <v>23438.400000000001</v>
      </c>
      <c r="G628" s="10">
        <f t="shared" si="650"/>
        <v>23438.400000000001</v>
      </c>
      <c r="H628" s="10">
        <f t="shared" si="650"/>
        <v>23438.400000000001</v>
      </c>
      <c r="I628" s="10">
        <f t="shared" si="650"/>
        <v>-889.2</v>
      </c>
      <c r="J628" s="10">
        <f t="shared" si="650"/>
        <v>-889.2</v>
      </c>
      <c r="K628" s="10">
        <f t="shared" si="650"/>
        <v>-889.2</v>
      </c>
      <c r="L628" s="10">
        <f t="shared" si="607"/>
        <v>22549.200000000001</v>
      </c>
      <c r="M628" s="10">
        <f t="shared" si="608"/>
        <v>22549.200000000001</v>
      </c>
      <c r="N628" s="10">
        <f t="shared" si="609"/>
        <v>22549.200000000001</v>
      </c>
      <c r="O628" s="10">
        <f>O629+O630+O631</f>
        <v>893.02599999999995</v>
      </c>
      <c r="P628" s="10">
        <f>P629+P630+P631</f>
        <v>0</v>
      </c>
      <c r="Q628" s="10">
        <f>Q629+Q630+Q631</f>
        <v>0</v>
      </c>
      <c r="R628" s="10">
        <f t="shared" si="644"/>
        <v>23442.226000000002</v>
      </c>
      <c r="S628" s="10">
        <f>S629+S630+S631</f>
        <v>0</v>
      </c>
      <c r="T628" s="69">
        <f t="shared" si="628"/>
        <v>23442.226000000002</v>
      </c>
      <c r="U628" s="10">
        <f t="shared" si="645"/>
        <v>22549.200000000001</v>
      </c>
      <c r="V628" s="10">
        <f>V629+V630+V631</f>
        <v>0</v>
      </c>
      <c r="W628" s="69">
        <f t="shared" si="629"/>
        <v>22549.200000000001</v>
      </c>
      <c r="X628" s="10">
        <f t="shared" si="646"/>
        <v>22549.200000000001</v>
      </c>
      <c r="Y628" s="10">
        <f>Y629+Y630+Y631</f>
        <v>0</v>
      </c>
      <c r="Z628" s="69">
        <f t="shared" si="630"/>
        <v>22549.200000000001</v>
      </c>
      <c r="AA628" s="10">
        <f>AA629+AA630+AA631</f>
        <v>0</v>
      </c>
      <c r="AB628" s="20"/>
      <c r="AC628" s="20"/>
    </row>
    <row r="629" spans="1:29" x14ac:dyDescent="0.3">
      <c r="A629" s="59" t="s">
        <v>429</v>
      </c>
      <c r="B629" s="60">
        <v>600</v>
      </c>
      <c r="C629" s="59" t="s">
        <v>63</v>
      </c>
      <c r="D629" s="59" t="s">
        <v>97</v>
      </c>
      <c r="E629" s="61" t="s">
        <v>204</v>
      </c>
      <c r="F629" s="10">
        <v>22507.9</v>
      </c>
      <c r="G629" s="10">
        <v>22507.9</v>
      </c>
      <c r="H629" s="10">
        <v>22507.9</v>
      </c>
      <c r="I629" s="10">
        <v>-789.2</v>
      </c>
      <c r="J629" s="10">
        <v>-789.2</v>
      </c>
      <c r="K629" s="10">
        <v>-789.2</v>
      </c>
      <c r="L629" s="10">
        <f t="shared" si="607"/>
        <v>21718.7</v>
      </c>
      <c r="M629" s="10">
        <f t="shared" si="608"/>
        <v>21718.7</v>
      </c>
      <c r="N629" s="10">
        <f t="shared" si="609"/>
        <v>21718.7</v>
      </c>
      <c r="O629" s="10">
        <v>887.75099999999998</v>
      </c>
      <c r="P629" s="10"/>
      <c r="Q629" s="10"/>
      <c r="R629" s="10">
        <f t="shared" si="644"/>
        <v>22606.451000000001</v>
      </c>
      <c r="S629" s="10"/>
      <c r="T629" s="69">
        <f t="shared" si="628"/>
        <v>22606.451000000001</v>
      </c>
      <c r="U629" s="10">
        <f t="shared" si="645"/>
        <v>21718.7</v>
      </c>
      <c r="V629" s="10"/>
      <c r="W629" s="69">
        <f t="shared" si="629"/>
        <v>21718.7</v>
      </c>
      <c r="X629" s="10">
        <f t="shared" si="646"/>
        <v>21718.7</v>
      </c>
      <c r="Y629" s="10"/>
      <c r="Z629" s="69">
        <f t="shared" si="630"/>
        <v>21718.7</v>
      </c>
      <c r="AA629" s="10"/>
      <c r="AB629" s="20"/>
      <c r="AC629" s="20">
        <v>65</v>
      </c>
    </row>
    <row r="630" spans="1:29" x14ac:dyDescent="0.3">
      <c r="A630" s="59" t="s">
        <v>429</v>
      </c>
      <c r="B630" s="60">
        <v>600</v>
      </c>
      <c r="C630" s="59" t="s">
        <v>98</v>
      </c>
      <c r="D630" s="59" t="s">
        <v>97</v>
      </c>
      <c r="E630" s="61" t="s">
        <v>215</v>
      </c>
      <c r="F630" s="10">
        <v>800</v>
      </c>
      <c r="G630" s="10">
        <v>800</v>
      </c>
      <c r="H630" s="10">
        <v>800</v>
      </c>
      <c r="I630" s="10">
        <v>-100</v>
      </c>
      <c r="J630" s="10">
        <v>-100</v>
      </c>
      <c r="K630" s="10">
        <v>-100</v>
      </c>
      <c r="L630" s="10">
        <f t="shared" si="607"/>
        <v>700</v>
      </c>
      <c r="M630" s="10">
        <f t="shared" si="608"/>
        <v>700</v>
      </c>
      <c r="N630" s="10">
        <f t="shared" si="609"/>
        <v>700</v>
      </c>
      <c r="O630" s="10"/>
      <c r="P630" s="10"/>
      <c r="Q630" s="10"/>
      <c r="R630" s="10">
        <f t="shared" si="644"/>
        <v>700</v>
      </c>
      <c r="S630" s="10"/>
      <c r="T630" s="69">
        <f t="shared" si="628"/>
        <v>700</v>
      </c>
      <c r="U630" s="10">
        <f t="shared" si="645"/>
        <v>700</v>
      </c>
      <c r="V630" s="10"/>
      <c r="W630" s="69">
        <f t="shared" si="629"/>
        <v>700</v>
      </c>
      <c r="X630" s="10">
        <f t="shared" si="646"/>
        <v>700</v>
      </c>
      <c r="Y630" s="10"/>
      <c r="Z630" s="69">
        <f t="shared" si="630"/>
        <v>700</v>
      </c>
      <c r="AA630" s="10"/>
      <c r="AB630" s="20"/>
      <c r="AC630" s="20">
        <v>66</v>
      </c>
    </row>
    <row r="631" spans="1:29" x14ac:dyDescent="0.3">
      <c r="A631" s="59" t="s">
        <v>429</v>
      </c>
      <c r="B631" s="60">
        <v>600</v>
      </c>
      <c r="C631" s="59" t="s">
        <v>259</v>
      </c>
      <c r="D631" s="59" t="s">
        <v>97</v>
      </c>
      <c r="E631" s="61" t="s">
        <v>260</v>
      </c>
      <c r="F631" s="10">
        <v>130.5</v>
      </c>
      <c r="G631" s="10">
        <v>130.5</v>
      </c>
      <c r="H631" s="10">
        <v>130.5</v>
      </c>
      <c r="I631" s="10"/>
      <c r="J631" s="10"/>
      <c r="K631" s="10"/>
      <c r="L631" s="10">
        <f t="shared" si="607"/>
        <v>130.5</v>
      </c>
      <c r="M631" s="10">
        <f t="shared" si="608"/>
        <v>130.5</v>
      </c>
      <c r="N631" s="10">
        <f t="shared" si="609"/>
        <v>130.5</v>
      </c>
      <c r="O631" s="10">
        <v>5.2750000000000004</v>
      </c>
      <c r="P631" s="10"/>
      <c r="Q631" s="10"/>
      <c r="R631" s="10">
        <f t="shared" si="644"/>
        <v>135.77500000000001</v>
      </c>
      <c r="S631" s="10"/>
      <c r="T631" s="69">
        <f t="shared" si="628"/>
        <v>135.77500000000001</v>
      </c>
      <c r="U631" s="10">
        <f t="shared" si="645"/>
        <v>130.5</v>
      </c>
      <c r="V631" s="10"/>
      <c r="W631" s="69">
        <f t="shared" si="629"/>
        <v>130.5</v>
      </c>
      <c r="X631" s="10">
        <f t="shared" si="646"/>
        <v>130.5</v>
      </c>
      <c r="Y631" s="10"/>
      <c r="Z631" s="69">
        <f t="shared" si="630"/>
        <v>130.5</v>
      </c>
      <c r="AA631" s="10"/>
      <c r="AB631" s="20"/>
      <c r="AC631" s="20"/>
    </row>
    <row r="632" spans="1:29" ht="46.8" x14ac:dyDescent="0.3">
      <c r="A632" s="59" t="s">
        <v>430</v>
      </c>
      <c r="B632" s="60"/>
      <c r="C632" s="59"/>
      <c r="D632" s="59"/>
      <c r="E632" s="61" t="s">
        <v>431</v>
      </c>
      <c r="F632" s="10">
        <f t="shared" ref="F632:K632" si="651">F633+F643+F647+F655+F660</f>
        <v>197105</v>
      </c>
      <c r="G632" s="10">
        <f t="shared" si="651"/>
        <v>201512.4</v>
      </c>
      <c r="H632" s="10">
        <f t="shared" si="651"/>
        <v>201512.4</v>
      </c>
      <c r="I632" s="10">
        <f t="shared" si="651"/>
        <v>0</v>
      </c>
      <c r="J632" s="10">
        <f t="shared" si="651"/>
        <v>0</v>
      </c>
      <c r="K632" s="10">
        <f t="shared" si="651"/>
        <v>0</v>
      </c>
      <c r="L632" s="10">
        <f t="shared" si="607"/>
        <v>197105</v>
      </c>
      <c r="M632" s="10">
        <f t="shared" si="608"/>
        <v>201512.4</v>
      </c>
      <c r="N632" s="10">
        <f t="shared" si="609"/>
        <v>201512.4</v>
      </c>
      <c r="O632" s="10">
        <f>O633+O643+O647+O655+O660</f>
        <v>3967.8540000000003</v>
      </c>
      <c r="P632" s="10">
        <f>P633+P643+P647+P655+P660</f>
        <v>1152.7</v>
      </c>
      <c r="Q632" s="10">
        <f>Q633+Q643+Q647+Q655+Q660</f>
        <v>1152.7</v>
      </c>
      <c r="R632" s="10">
        <f t="shared" si="644"/>
        <v>201072.85399999999</v>
      </c>
      <c r="S632" s="10">
        <f>S633+S643+S647+S655+S660</f>
        <v>0</v>
      </c>
      <c r="T632" s="69">
        <f t="shared" si="628"/>
        <v>201072.85399999999</v>
      </c>
      <c r="U632" s="10">
        <f t="shared" si="645"/>
        <v>202665.1</v>
      </c>
      <c r="V632" s="10">
        <f>V633+V643+V647+V655+V660</f>
        <v>0</v>
      </c>
      <c r="W632" s="69">
        <f t="shared" si="629"/>
        <v>202665.1</v>
      </c>
      <c r="X632" s="10">
        <f t="shared" si="646"/>
        <v>202665.1</v>
      </c>
      <c r="Y632" s="10">
        <f>Y633+Y643+Y647+Y655+Y660</f>
        <v>0</v>
      </c>
      <c r="Z632" s="69">
        <f t="shared" si="630"/>
        <v>202665.1</v>
      </c>
      <c r="AA632" s="10">
        <f>AA633+AA643+AA647+AA655+AA660</f>
        <v>0</v>
      </c>
      <c r="AB632" s="20"/>
      <c r="AC632" s="20"/>
    </row>
    <row r="633" spans="1:29" ht="46.8" x14ac:dyDescent="0.3">
      <c r="A633" s="59" t="s">
        <v>432</v>
      </c>
      <c r="B633" s="60"/>
      <c r="C633" s="59"/>
      <c r="D633" s="59"/>
      <c r="E633" s="61" t="s">
        <v>138</v>
      </c>
      <c r="F633" s="10">
        <f t="shared" ref="F633:K633" si="652">F634+F636+F638+F641</f>
        <v>149847.70000000001</v>
      </c>
      <c r="G633" s="10">
        <f t="shared" si="652"/>
        <v>156852.4</v>
      </c>
      <c r="H633" s="10">
        <f t="shared" si="652"/>
        <v>156852.4</v>
      </c>
      <c r="I633" s="10">
        <f t="shared" si="652"/>
        <v>0</v>
      </c>
      <c r="J633" s="10">
        <f t="shared" si="652"/>
        <v>0</v>
      </c>
      <c r="K633" s="10">
        <f t="shared" si="652"/>
        <v>0</v>
      </c>
      <c r="L633" s="10">
        <f t="shared" si="607"/>
        <v>149847.70000000001</v>
      </c>
      <c r="M633" s="10">
        <f t="shared" si="608"/>
        <v>156852.4</v>
      </c>
      <c r="N633" s="10">
        <f t="shared" si="609"/>
        <v>156852.4</v>
      </c>
      <c r="O633" s="10">
        <f>O634+O636+O638+O641</f>
        <v>1635.75</v>
      </c>
      <c r="P633" s="10">
        <f>P634+P636+P638+P641</f>
        <v>1152.7</v>
      </c>
      <c r="Q633" s="10">
        <f>Q634+Q636+Q638+Q641</f>
        <v>1152.7</v>
      </c>
      <c r="R633" s="10">
        <f t="shared" si="644"/>
        <v>151483.45000000001</v>
      </c>
      <c r="S633" s="10">
        <f>S634+S636+S638+S641</f>
        <v>0</v>
      </c>
      <c r="T633" s="69">
        <f t="shared" si="628"/>
        <v>151483.45000000001</v>
      </c>
      <c r="U633" s="10">
        <f t="shared" si="645"/>
        <v>158005.1</v>
      </c>
      <c r="V633" s="10">
        <f>V634+V636+V638+V641</f>
        <v>0</v>
      </c>
      <c r="W633" s="69">
        <f t="shared" si="629"/>
        <v>158005.1</v>
      </c>
      <c r="X633" s="10">
        <f t="shared" si="646"/>
        <v>158005.1</v>
      </c>
      <c r="Y633" s="10">
        <f>Y634+Y636+Y638+Y641</f>
        <v>0</v>
      </c>
      <c r="Z633" s="69">
        <f t="shared" si="630"/>
        <v>158005.1</v>
      </c>
      <c r="AA633" s="10">
        <f>AA634+AA636+AA638+AA641</f>
        <v>0</v>
      </c>
      <c r="AB633" s="20"/>
      <c r="AC633" s="20"/>
    </row>
    <row r="634" spans="1:29" ht="93.6" x14ac:dyDescent="0.3">
      <c r="A634" s="59" t="s">
        <v>432</v>
      </c>
      <c r="B634" s="60" t="s">
        <v>139</v>
      </c>
      <c r="C634" s="59"/>
      <c r="D634" s="59"/>
      <c r="E634" s="61" t="s">
        <v>140</v>
      </c>
      <c r="F634" s="10">
        <f t="shared" ref="F634:K634" si="653">F635</f>
        <v>60551.6</v>
      </c>
      <c r="G634" s="10">
        <f t="shared" si="653"/>
        <v>62413.399999999994</v>
      </c>
      <c r="H634" s="10">
        <f t="shared" si="653"/>
        <v>62413.399999999994</v>
      </c>
      <c r="I634" s="10">
        <f t="shared" si="653"/>
        <v>0</v>
      </c>
      <c r="J634" s="10">
        <f t="shared" si="653"/>
        <v>0</v>
      </c>
      <c r="K634" s="10">
        <f t="shared" si="653"/>
        <v>0</v>
      </c>
      <c r="L634" s="10">
        <f t="shared" si="607"/>
        <v>60551.6</v>
      </c>
      <c r="M634" s="10">
        <f t="shared" si="608"/>
        <v>62413.399999999994</v>
      </c>
      <c r="N634" s="10">
        <f t="shared" si="609"/>
        <v>62413.399999999994</v>
      </c>
      <c r="O634" s="10">
        <f>O635</f>
        <v>1635.75</v>
      </c>
      <c r="P634" s="10">
        <f>P635</f>
        <v>1152.7</v>
      </c>
      <c r="Q634" s="10">
        <f>Q635</f>
        <v>1152.7</v>
      </c>
      <c r="R634" s="10">
        <f t="shared" si="644"/>
        <v>62187.35</v>
      </c>
      <c r="S634" s="10">
        <f>S635</f>
        <v>0</v>
      </c>
      <c r="T634" s="69">
        <f t="shared" si="628"/>
        <v>62187.35</v>
      </c>
      <c r="U634" s="10">
        <f t="shared" si="645"/>
        <v>63566.099999999991</v>
      </c>
      <c r="V634" s="10">
        <f>V635</f>
        <v>0</v>
      </c>
      <c r="W634" s="69">
        <f t="shared" si="629"/>
        <v>63566.099999999991</v>
      </c>
      <c r="X634" s="10">
        <f t="shared" si="646"/>
        <v>63566.099999999991</v>
      </c>
      <c r="Y634" s="10">
        <f>Y635</f>
        <v>0</v>
      </c>
      <c r="Z634" s="69">
        <f t="shared" si="630"/>
        <v>63566.099999999991</v>
      </c>
      <c r="AA634" s="10">
        <f>AA635</f>
        <v>0</v>
      </c>
      <c r="AB634" s="20"/>
      <c r="AC634" s="20"/>
    </row>
    <row r="635" spans="1:29" x14ac:dyDescent="0.3">
      <c r="A635" s="59" t="s">
        <v>432</v>
      </c>
      <c r="B635" s="60">
        <v>100</v>
      </c>
      <c r="C635" s="59" t="s">
        <v>63</v>
      </c>
      <c r="D635" s="59" t="s">
        <v>65</v>
      </c>
      <c r="E635" s="61" t="s">
        <v>66</v>
      </c>
      <c r="F635" s="10">
        <v>60551.6</v>
      </c>
      <c r="G635" s="10">
        <v>62413.399999999994</v>
      </c>
      <c r="H635" s="10">
        <v>62413.399999999994</v>
      </c>
      <c r="I635" s="10"/>
      <c r="J635" s="10"/>
      <c r="K635" s="10"/>
      <c r="L635" s="10">
        <f t="shared" si="607"/>
        <v>60551.6</v>
      </c>
      <c r="M635" s="10">
        <f t="shared" si="608"/>
        <v>62413.399999999994</v>
      </c>
      <c r="N635" s="10">
        <f t="shared" si="609"/>
        <v>62413.399999999994</v>
      </c>
      <c r="O635" s="10">
        <v>1635.75</v>
      </c>
      <c r="P635" s="10">
        <v>1152.7</v>
      </c>
      <c r="Q635" s="10">
        <v>1152.7</v>
      </c>
      <c r="R635" s="10">
        <f t="shared" si="644"/>
        <v>62187.35</v>
      </c>
      <c r="S635" s="10"/>
      <c r="T635" s="69">
        <f t="shared" si="628"/>
        <v>62187.35</v>
      </c>
      <c r="U635" s="10">
        <f t="shared" si="645"/>
        <v>63566.099999999991</v>
      </c>
      <c r="V635" s="10"/>
      <c r="W635" s="69">
        <f t="shared" si="629"/>
        <v>63566.099999999991</v>
      </c>
      <c r="X635" s="10">
        <f t="shared" si="646"/>
        <v>63566.099999999991</v>
      </c>
      <c r="Y635" s="10"/>
      <c r="Z635" s="69">
        <f t="shared" si="630"/>
        <v>63566.099999999991</v>
      </c>
      <c r="AA635" s="10"/>
      <c r="AB635" s="20"/>
      <c r="AC635" s="20"/>
    </row>
    <row r="636" spans="1:29" ht="31.2" x14ac:dyDescent="0.3">
      <c r="A636" s="59" t="s">
        <v>432</v>
      </c>
      <c r="B636" s="60" t="s">
        <v>57</v>
      </c>
      <c r="C636" s="59"/>
      <c r="D636" s="59"/>
      <c r="E636" s="61" t="s">
        <v>58</v>
      </c>
      <c r="F636" s="10">
        <f t="shared" ref="F636:K636" si="654">F637</f>
        <v>13189.899999999998</v>
      </c>
      <c r="G636" s="10">
        <f t="shared" si="654"/>
        <v>13189.899999999998</v>
      </c>
      <c r="H636" s="10">
        <f t="shared" si="654"/>
        <v>13189.899999999998</v>
      </c>
      <c r="I636" s="10">
        <f t="shared" si="654"/>
        <v>0</v>
      </c>
      <c r="J636" s="10">
        <f t="shared" si="654"/>
        <v>0</v>
      </c>
      <c r="K636" s="10">
        <f t="shared" si="654"/>
        <v>0</v>
      </c>
      <c r="L636" s="10">
        <f t="shared" si="607"/>
        <v>13189.899999999998</v>
      </c>
      <c r="M636" s="10">
        <f t="shared" si="608"/>
        <v>13189.899999999998</v>
      </c>
      <c r="N636" s="10">
        <f t="shared" si="609"/>
        <v>13189.899999999998</v>
      </c>
      <c r="O636" s="10">
        <f>O637</f>
        <v>0</v>
      </c>
      <c r="P636" s="10">
        <f>P637</f>
        <v>0</v>
      </c>
      <c r="Q636" s="10">
        <f>Q637</f>
        <v>0</v>
      </c>
      <c r="R636" s="10">
        <f t="shared" si="644"/>
        <v>13189.899999999998</v>
      </c>
      <c r="S636" s="10">
        <f>S637</f>
        <v>0</v>
      </c>
      <c r="T636" s="69">
        <f t="shared" si="628"/>
        <v>13189.899999999998</v>
      </c>
      <c r="U636" s="10">
        <f t="shared" si="645"/>
        <v>13189.899999999998</v>
      </c>
      <c r="V636" s="10">
        <f>V637</f>
        <v>0</v>
      </c>
      <c r="W636" s="69">
        <f t="shared" si="629"/>
        <v>13189.899999999998</v>
      </c>
      <c r="X636" s="10">
        <f t="shared" si="646"/>
        <v>13189.899999999998</v>
      </c>
      <c r="Y636" s="10">
        <f>Y637</f>
        <v>0</v>
      </c>
      <c r="Z636" s="69">
        <f t="shared" si="630"/>
        <v>13189.899999999998</v>
      </c>
      <c r="AA636" s="10">
        <f>AA637</f>
        <v>0</v>
      </c>
      <c r="AB636" s="20"/>
      <c r="AC636" s="20"/>
    </row>
    <row r="637" spans="1:29" x14ac:dyDescent="0.3">
      <c r="A637" s="59" t="s">
        <v>432</v>
      </c>
      <c r="B637" s="60">
        <v>200</v>
      </c>
      <c r="C637" s="59" t="s">
        <v>63</v>
      </c>
      <c r="D637" s="59" t="s">
        <v>65</v>
      </c>
      <c r="E637" s="61" t="s">
        <v>66</v>
      </c>
      <c r="F637" s="10">
        <v>13189.899999999998</v>
      </c>
      <c r="G637" s="10">
        <v>13189.899999999998</v>
      </c>
      <c r="H637" s="10">
        <v>13189.899999999998</v>
      </c>
      <c r="I637" s="10"/>
      <c r="J637" s="10"/>
      <c r="K637" s="10"/>
      <c r="L637" s="10">
        <f t="shared" si="607"/>
        <v>13189.899999999998</v>
      </c>
      <c r="M637" s="10">
        <f t="shared" si="608"/>
        <v>13189.899999999998</v>
      </c>
      <c r="N637" s="10">
        <f t="shared" si="609"/>
        <v>13189.899999999998</v>
      </c>
      <c r="O637" s="10"/>
      <c r="P637" s="10"/>
      <c r="Q637" s="10"/>
      <c r="R637" s="10">
        <f t="shared" si="644"/>
        <v>13189.899999999998</v>
      </c>
      <c r="S637" s="10"/>
      <c r="T637" s="69">
        <f t="shared" si="628"/>
        <v>13189.899999999998</v>
      </c>
      <c r="U637" s="10">
        <f t="shared" si="645"/>
        <v>13189.899999999998</v>
      </c>
      <c r="V637" s="10"/>
      <c r="W637" s="69">
        <f t="shared" si="629"/>
        <v>13189.899999999998</v>
      </c>
      <c r="X637" s="10">
        <f t="shared" si="646"/>
        <v>13189.899999999998</v>
      </c>
      <c r="Y637" s="10"/>
      <c r="Z637" s="69">
        <f t="shared" si="630"/>
        <v>13189.899999999998</v>
      </c>
      <c r="AA637" s="10"/>
      <c r="AB637" s="20"/>
      <c r="AC637" s="20"/>
    </row>
    <row r="638" spans="1:29" ht="46.8" x14ac:dyDescent="0.3">
      <c r="A638" s="59" t="s">
        <v>432</v>
      </c>
      <c r="B638" s="60" t="s">
        <v>49</v>
      </c>
      <c r="C638" s="59"/>
      <c r="D638" s="59"/>
      <c r="E638" s="61" t="s">
        <v>50</v>
      </c>
      <c r="F638" s="10">
        <f t="shared" ref="F638:K638" si="655">F639+F640</f>
        <v>75680.7</v>
      </c>
      <c r="G638" s="10">
        <f t="shared" si="655"/>
        <v>80823.600000000006</v>
      </c>
      <c r="H638" s="10">
        <f t="shared" si="655"/>
        <v>80823.600000000006</v>
      </c>
      <c r="I638" s="10">
        <f t="shared" si="655"/>
        <v>0</v>
      </c>
      <c r="J638" s="10">
        <f t="shared" si="655"/>
        <v>0</v>
      </c>
      <c r="K638" s="10">
        <f t="shared" si="655"/>
        <v>0</v>
      </c>
      <c r="L638" s="10">
        <f t="shared" si="607"/>
        <v>75680.7</v>
      </c>
      <c r="M638" s="10">
        <f t="shared" si="608"/>
        <v>80823.600000000006</v>
      </c>
      <c r="N638" s="10">
        <f t="shared" si="609"/>
        <v>80823.600000000006</v>
      </c>
      <c r="O638" s="10">
        <f>O639+O640</f>
        <v>0</v>
      </c>
      <c r="P638" s="10">
        <f>P639+P640</f>
        <v>0</v>
      </c>
      <c r="Q638" s="10">
        <f>Q639+Q640</f>
        <v>0</v>
      </c>
      <c r="R638" s="10">
        <f t="shared" si="644"/>
        <v>75680.7</v>
      </c>
      <c r="S638" s="10">
        <f>S639+S640</f>
        <v>0</v>
      </c>
      <c r="T638" s="69">
        <f t="shared" si="628"/>
        <v>75680.7</v>
      </c>
      <c r="U638" s="10">
        <f t="shared" si="645"/>
        <v>80823.600000000006</v>
      </c>
      <c r="V638" s="10">
        <f>V639+V640</f>
        <v>0</v>
      </c>
      <c r="W638" s="69">
        <f t="shared" si="629"/>
        <v>80823.600000000006</v>
      </c>
      <c r="X638" s="10">
        <f t="shared" si="646"/>
        <v>80823.600000000006</v>
      </c>
      <c r="Y638" s="10">
        <f>Y639+Y640</f>
        <v>0</v>
      </c>
      <c r="Z638" s="69">
        <f t="shared" si="630"/>
        <v>80823.600000000006</v>
      </c>
      <c r="AA638" s="10">
        <f>AA639+AA640</f>
        <v>0</v>
      </c>
      <c r="AB638" s="20"/>
      <c r="AC638" s="20"/>
    </row>
    <row r="639" spans="1:29" ht="31.2" x14ac:dyDescent="0.3">
      <c r="A639" s="59" t="s">
        <v>432</v>
      </c>
      <c r="B639" s="60">
        <v>600</v>
      </c>
      <c r="C639" s="59" t="s">
        <v>63</v>
      </c>
      <c r="D639" s="59" t="s">
        <v>314</v>
      </c>
      <c r="E639" s="61" t="s">
        <v>433</v>
      </c>
      <c r="F639" s="10">
        <v>16739.599999999999</v>
      </c>
      <c r="G639" s="10">
        <v>17835.7</v>
      </c>
      <c r="H639" s="10">
        <v>17835.7</v>
      </c>
      <c r="I639" s="10"/>
      <c r="J639" s="10"/>
      <c r="K639" s="10"/>
      <c r="L639" s="10">
        <f t="shared" si="607"/>
        <v>16739.599999999999</v>
      </c>
      <c r="M639" s="10">
        <f t="shared" si="608"/>
        <v>17835.7</v>
      </c>
      <c r="N639" s="10">
        <f t="shared" si="609"/>
        <v>17835.7</v>
      </c>
      <c r="O639" s="10"/>
      <c r="P639" s="10"/>
      <c r="Q639" s="10"/>
      <c r="R639" s="10">
        <f t="shared" si="644"/>
        <v>16739.599999999999</v>
      </c>
      <c r="S639" s="10"/>
      <c r="T639" s="69">
        <f t="shared" si="628"/>
        <v>16739.599999999999</v>
      </c>
      <c r="U639" s="10">
        <f t="shared" si="645"/>
        <v>17835.7</v>
      </c>
      <c r="V639" s="10"/>
      <c r="W639" s="69">
        <f t="shared" si="629"/>
        <v>17835.7</v>
      </c>
      <c r="X639" s="10">
        <f t="shared" si="646"/>
        <v>17835.7</v>
      </c>
      <c r="Y639" s="10"/>
      <c r="Z639" s="69">
        <f t="shared" si="630"/>
        <v>17835.7</v>
      </c>
      <c r="AA639" s="10"/>
      <c r="AB639" s="20"/>
      <c r="AC639" s="20"/>
    </row>
    <row r="640" spans="1:29" x14ac:dyDescent="0.3">
      <c r="A640" s="59" t="s">
        <v>432</v>
      </c>
      <c r="B640" s="60">
        <v>600</v>
      </c>
      <c r="C640" s="59" t="s">
        <v>63</v>
      </c>
      <c r="D640" s="59" t="s">
        <v>65</v>
      </c>
      <c r="E640" s="61" t="s">
        <v>66</v>
      </c>
      <c r="F640" s="10">
        <v>58941.1</v>
      </c>
      <c r="G640" s="10">
        <v>62987.9</v>
      </c>
      <c r="H640" s="10">
        <v>62987.9</v>
      </c>
      <c r="I640" s="10"/>
      <c r="J640" s="10"/>
      <c r="K640" s="10"/>
      <c r="L640" s="10">
        <f t="shared" si="607"/>
        <v>58941.1</v>
      </c>
      <c r="M640" s="10">
        <f t="shared" si="608"/>
        <v>62987.9</v>
      </c>
      <c r="N640" s="10">
        <f t="shared" si="609"/>
        <v>62987.9</v>
      </c>
      <c r="O640" s="10"/>
      <c r="P640" s="10"/>
      <c r="Q640" s="10"/>
      <c r="R640" s="10">
        <f t="shared" si="644"/>
        <v>58941.1</v>
      </c>
      <c r="S640" s="10"/>
      <c r="T640" s="69">
        <f t="shared" si="628"/>
        <v>58941.1</v>
      </c>
      <c r="U640" s="10">
        <f t="shared" si="645"/>
        <v>62987.9</v>
      </c>
      <c r="V640" s="10"/>
      <c r="W640" s="69">
        <f t="shared" si="629"/>
        <v>62987.9</v>
      </c>
      <c r="X640" s="10">
        <f t="shared" si="646"/>
        <v>62987.9</v>
      </c>
      <c r="Y640" s="10"/>
      <c r="Z640" s="69">
        <f t="shared" si="630"/>
        <v>62987.9</v>
      </c>
      <c r="AA640" s="10"/>
      <c r="AB640" s="20"/>
      <c r="AC640" s="20"/>
    </row>
    <row r="641" spans="1:29" x14ac:dyDescent="0.3">
      <c r="A641" s="59" t="s">
        <v>432</v>
      </c>
      <c r="B641" s="60" t="s">
        <v>43</v>
      </c>
      <c r="C641" s="59"/>
      <c r="D641" s="59"/>
      <c r="E641" s="61" t="s">
        <v>44</v>
      </c>
      <c r="F641" s="10">
        <f t="shared" ref="F641:K641" si="656">F642</f>
        <v>425.5</v>
      </c>
      <c r="G641" s="10">
        <f t="shared" si="656"/>
        <v>425.5</v>
      </c>
      <c r="H641" s="10">
        <f t="shared" si="656"/>
        <v>425.5</v>
      </c>
      <c r="I641" s="10">
        <f t="shared" si="656"/>
        <v>0</v>
      </c>
      <c r="J641" s="10">
        <f t="shared" si="656"/>
        <v>0</v>
      </c>
      <c r="K641" s="10">
        <f t="shared" si="656"/>
        <v>0</v>
      </c>
      <c r="L641" s="10">
        <f t="shared" si="607"/>
        <v>425.5</v>
      </c>
      <c r="M641" s="10">
        <f t="shared" si="608"/>
        <v>425.5</v>
      </c>
      <c r="N641" s="10">
        <f t="shared" si="609"/>
        <v>425.5</v>
      </c>
      <c r="O641" s="10">
        <f>O642</f>
        <v>0</v>
      </c>
      <c r="P641" s="10">
        <f>P642</f>
        <v>0</v>
      </c>
      <c r="Q641" s="10">
        <f>Q642</f>
        <v>0</v>
      </c>
      <c r="R641" s="10">
        <f t="shared" si="644"/>
        <v>425.5</v>
      </c>
      <c r="S641" s="10">
        <f>S642</f>
        <v>0</v>
      </c>
      <c r="T641" s="69">
        <f t="shared" si="628"/>
        <v>425.5</v>
      </c>
      <c r="U641" s="10">
        <f t="shared" si="645"/>
        <v>425.5</v>
      </c>
      <c r="V641" s="10">
        <f>V642</f>
        <v>0</v>
      </c>
      <c r="W641" s="69">
        <f t="shared" si="629"/>
        <v>425.5</v>
      </c>
      <c r="X641" s="10">
        <f t="shared" si="646"/>
        <v>425.5</v>
      </c>
      <c r="Y641" s="10">
        <f>Y642</f>
        <v>0</v>
      </c>
      <c r="Z641" s="69">
        <f t="shared" si="630"/>
        <v>425.5</v>
      </c>
      <c r="AA641" s="10">
        <f>AA642</f>
        <v>0</v>
      </c>
      <c r="AB641" s="20"/>
      <c r="AC641" s="20"/>
    </row>
    <row r="642" spans="1:29" x14ac:dyDescent="0.3">
      <c r="A642" s="59" t="s">
        <v>432</v>
      </c>
      <c r="B642" s="60">
        <v>800</v>
      </c>
      <c r="C642" s="59" t="s">
        <v>63</v>
      </c>
      <c r="D642" s="59" t="s">
        <v>65</v>
      </c>
      <c r="E642" s="61" t="s">
        <v>66</v>
      </c>
      <c r="F642" s="10">
        <v>425.5</v>
      </c>
      <c r="G642" s="10">
        <v>425.5</v>
      </c>
      <c r="H642" s="10">
        <v>425.5</v>
      </c>
      <c r="I642" s="10"/>
      <c r="J642" s="10"/>
      <c r="K642" s="10"/>
      <c r="L642" s="10">
        <f t="shared" si="607"/>
        <v>425.5</v>
      </c>
      <c r="M642" s="10">
        <f t="shared" si="608"/>
        <v>425.5</v>
      </c>
      <c r="N642" s="10">
        <f t="shared" si="609"/>
        <v>425.5</v>
      </c>
      <c r="O642" s="10"/>
      <c r="P642" s="10"/>
      <c r="Q642" s="10"/>
      <c r="R642" s="10">
        <f t="shared" si="644"/>
        <v>425.5</v>
      </c>
      <c r="S642" s="10"/>
      <c r="T642" s="69">
        <f t="shared" si="628"/>
        <v>425.5</v>
      </c>
      <c r="U642" s="10">
        <f t="shared" si="645"/>
        <v>425.5</v>
      </c>
      <c r="V642" s="10"/>
      <c r="W642" s="69">
        <f t="shared" si="629"/>
        <v>425.5</v>
      </c>
      <c r="X642" s="10">
        <f t="shared" si="646"/>
        <v>425.5</v>
      </c>
      <c r="Y642" s="10"/>
      <c r="Z642" s="69">
        <f t="shared" si="630"/>
        <v>425.5</v>
      </c>
      <c r="AA642" s="10"/>
      <c r="AB642" s="20"/>
      <c r="AC642" s="20"/>
    </row>
    <row r="643" spans="1:29" x14ac:dyDescent="0.3">
      <c r="A643" s="59" t="s">
        <v>434</v>
      </c>
      <c r="B643" s="60"/>
      <c r="C643" s="59"/>
      <c r="D643" s="59"/>
      <c r="E643" s="61" t="s">
        <v>193</v>
      </c>
      <c r="F643" s="10">
        <f t="shared" ref="F643:K643" si="657">F644</f>
        <v>2948</v>
      </c>
      <c r="G643" s="10">
        <f t="shared" si="657"/>
        <v>0</v>
      </c>
      <c r="H643" s="10">
        <f t="shared" si="657"/>
        <v>0</v>
      </c>
      <c r="I643" s="10">
        <f t="shared" si="657"/>
        <v>0</v>
      </c>
      <c r="J643" s="10">
        <f t="shared" si="657"/>
        <v>0</v>
      </c>
      <c r="K643" s="10">
        <f t="shared" si="657"/>
        <v>0</v>
      </c>
      <c r="L643" s="10">
        <f t="shared" si="607"/>
        <v>2948</v>
      </c>
      <c r="M643" s="10">
        <f t="shared" si="608"/>
        <v>0</v>
      </c>
      <c r="N643" s="10">
        <f t="shared" si="609"/>
        <v>0</v>
      </c>
      <c r="O643" s="10">
        <f>O644</f>
        <v>1928.3670000000002</v>
      </c>
      <c r="P643" s="10">
        <f>P644</f>
        <v>0</v>
      </c>
      <c r="Q643" s="10">
        <f>Q644</f>
        <v>0</v>
      </c>
      <c r="R643" s="10">
        <f t="shared" si="644"/>
        <v>4876.3670000000002</v>
      </c>
      <c r="S643" s="10">
        <f>S644</f>
        <v>0</v>
      </c>
      <c r="T643" s="69">
        <f t="shared" si="628"/>
        <v>4876.3670000000002</v>
      </c>
      <c r="U643" s="10">
        <f t="shared" si="645"/>
        <v>0</v>
      </c>
      <c r="V643" s="10">
        <f>V644</f>
        <v>0</v>
      </c>
      <c r="W643" s="69">
        <f t="shared" si="629"/>
        <v>0</v>
      </c>
      <c r="X643" s="10">
        <f t="shared" si="646"/>
        <v>0</v>
      </c>
      <c r="Y643" s="10">
        <f>Y644</f>
        <v>0</v>
      </c>
      <c r="Z643" s="69">
        <f t="shared" si="630"/>
        <v>0</v>
      </c>
      <c r="AA643" s="10">
        <f>AA644</f>
        <v>0</v>
      </c>
      <c r="AB643" s="20"/>
      <c r="AC643" s="20"/>
    </row>
    <row r="644" spans="1:29" ht="46.8" x14ac:dyDescent="0.3">
      <c r="A644" s="59" t="s">
        <v>434</v>
      </c>
      <c r="B644" s="60" t="s">
        <v>49</v>
      </c>
      <c r="C644" s="59"/>
      <c r="D644" s="59"/>
      <c r="E644" s="61" t="s">
        <v>50</v>
      </c>
      <c r="F644" s="10">
        <f t="shared" ref="F644:K644" si="658">F645+F646</f>
        <v>2948</v>
      </c>
      <c r="G644" s="10">
        <f t="shared" si="658"/>
        <v>0</v>
      </c>
      <c r="H644" s="10">
        <f t="shared" si="658"/>
        <v>0</v>
      </c>
      <c r="I644" s="10">
        <f t="shared" si="658"/>
        <v>0</v>
      </c>
      <c r="J644" s="10">
        <f t="shared" si="658"/>
        <v>0</v>
      </c>
      <c r="K644" s="10">
        <f t="shared" si="658"/>
        <v>0</v>
      </c>
      <c r="L644" s="10">
        <f t="shared" si="607"/>
        <v>2948</v>
      </c>
      <c r="M644" s="10">
        <f t="shared" si="608"/>
        <v>0</v>
      </c>
      <c r="N644" s="10">
        <f t="shared" si="609"/>
        <v>0</v>
      </c>
      <c r="O644" s="10">
        <f>O645+O646</f>
        <v>1928.3670000000002</v>
      </c>
      <c r="P644" s="10">
        <f>P645+P646</f>
        <v>0</v>
      </c>
      <c r="Q644" s="10">
        <f>Q645+Q646</f>
        <v>0</v>
      </c>
      <c r="R644" s="10">
        <f t="shared" si="644"/>
        <v>4876.3670000000002</v>
      </c>
      <c r="S644" s="10">
        <f>S645+S646</f>
        <v>0</v>
      </c>
      <c r="T644" s="69">
        <f t="shared" si="628"/>
        <v>4876.3670000000002</v>
      </c>
      <c r="U644" s="10">
        <f t="shared" si="645"/>
        <v>0</v>
      </c>
      <c r="V644" s="10">
        <f>V645+V646</f>
        <v>0</v>
      </c>
      <c r="W644" s="69">
        <f t="shared" si="629"/>
        <v>0</v>
      </c>
      <c r="X644" s="10">
        <f t="shared" si="646"/>
        <v>0</v>
      </c>
      <c r="Y644" s="10">
        <f>Y645+Y646</f>
        <v>0</v>
      </c>
      <c r="Z644" s="69">
        <f t="shared" si="630"/>
        <v>0</v>
      </c>
      <c r="AA644" s="10">
        <f>AA645+AA646</f>
        <v>0</v>
      </c>
      <c r="AB644" s="20"/>
      <c r="AC644" s="20"/>
    </row>
    <row r="645" spans="1:29" ht="31.2" x14ac:dyDescent="0.3">
      <c r="A645" s="59" t="s">
        <v>434</v>
      </c>
      <c r="B645" s="60">
        <v>600</v>
      </c>
      <c r="C645" s="59" t="s">
        <v>63</v>
      </c>
      <c r="D645" s="59" t="s">
        <v>314</v>
      </c>
      <c r="E645" s="61" t="s">
        <v>433</v>
      </c>
      <c r="F645" s="10">
        <v>628.29999999999995</v>
      </c>
      <c r="G645" s="10">
        <v>0</v>
      </c>
      <c r="H645" s="10">
        <v>0</v>
      </c>
      <c r="I645" s="10"/>
      <c r="J645" s="10"/>
      <c r="K645" s="10"/>
      <c r="L645" s="10">
        <f t="shared" si="607"/>
        <v>628.29999999999995</v>
      </c>
      <c r="M645" s="10">
        <f t="shared" si="608"/>
        <v>0</v>
      </c>
      <c r="N645" s="10">
        <f t="shared" si="609"/>
        <v>0</v>
      </c>
      <c r="O645" s="10">
        <v>410.851</v>
      </c>
      <c r="P645" s="10"/>
      <c r="Q645" s="10"/>
      <c r="R645" s="10">
        <f t="shared" si="644"/>
        <v>1039.1509999999998</v>
      </c>
      <c r="S645" s="10"/>
      <c r="T645" s="69">
        <f t="shared" si="628"/>
        <v>1039.1509999999998</v>
      </c>
      <c r="U645" s="10">
        <f t="shared" si="645"/>
        <v>0</v>
      </c>
      <c r="V645" s="10"/>
      <c r="W645" s="69">
        <f t="shared" si="629"/>
        <v>0</v>
      </c>
      <c r="X645" s="10">
        <f t="shared" si="646"/>
        <v>0</v>
      </c>
      <c r="Y645" s="10"/>
      <c r="Z645" s="69">
        <f t="shared" si="630"/>
        <v>0</v>
      </c>
      <c r="AA645" s="10"/>
      <c r="AB645" s="20"/>
      <c r="AC645" s="20"/>
    </row>
    <row r="646" spans="1:29" x14ac:dyDescent="0.3">
      <c r="A646" s="59" t="s">
        <v>434</v>
      </c>
      <c r="B646" s="60">
        <v>600</v>
      </c>
      <c r="C646" s="59" t="s">
        <v>63</v>
      </c>
      <c r="D646" s="59" t="s">
        <v>65</v>
      </c>
      <c r="E646" s="61" t="s">
        <v>66</v>
      </c>
      <c r="F646" s="10">
        <v>2319.6999999999998</v>
      </c>
      <c r="G646" s="10">
        <v>0</v>
      </c>
      <c r="H646" s="10">
        <v>0</v>
      </c>
      <c r="I646" s="10"/>
      <c r="J646" s="10"/>
      <c r="K646" s="10"/>
      <c r="L646" s="10">
        <f t="shared" si="607"/>
        <v>2319.6999999999998</v>
      </c>
      <c r="M646" s="10">
        <f t="shared" si="608"/>
        <v>0</v>
      </c>
      <c r="N646" s="10">
        <f t="shared" si="609"/>
        <v>0</v>
      </c>
      <c r="O646" s="10">
        <v>1517.5160000000001</v>
      </c>
      <c r="P646" s="10"/>
      <c r="Q646" s="10"/>
      <c r="R646" s="10">
        <f t="shared" si="644"/>
        <v>3837.2159999999999</v>
      </c>
      <c r="S646" s="10"/>
      <c r="T646" s="69">
        <f t="shared" si="628"/>
        <v>3837.2159999999999</v>
      </c>
      <c r="U646" s="10">
        <f t="shared" si="645"/>
        <v>0</v>
      </c>
      <c r="V646" s="10"/>
      <c r="W646" s="69">
        <f t="shared" si="629"/>
        <v>0</v>
      </c>
      <c r="X646" s="10">
        <f t="shared" si="646"/>
        <v>0</v>
      </c>
      <c r="Y646" s="10"/>
      <c r="Z646" s="69">
        <f t="shared" si="630"/>
        <v>0</v>
      </c>
      <c r="AA646" s="10"/>
      <c r="AB646" s="20"/>
      <c r="AC646" s="20"/>
    </row>
    <row r="647" spans="1:29" ht="31.2" x14ac:dyDescent="0.3">
      <c r="A647" s="59" t="s">
        <v>435</v>
      </c>
      <c r="B647" s="60"/>
      <c r="C647" s="59"/>
      <c r="D647" s="59"/>
      <c r="E647" s="61" t="s">
        <v>436</v>
      </c>
      <c r="F647" s="10">
        <f t="shared" ref="F647:K647" si="659">F648+F650+F652</f>
        <v>39037.899999999994</v>
      </c>
      <c r="G647" s="10">
        <f t="shared" si="659"/>
        <v>39388.6</v>
      </c>
      <c r="H647" s="10">
        <f t="shared" si="659"/>
        <v>39388.6</v>
      </c>
      <c r="I647" s="10">
        <f t="shared" si="659"/>
        <v>0</v>
      </c>
      <c r="J647" s="10">
        <f t="shared" si="659"/>
        <v>0</v>
      </c>
      <c r="K647" s="10">
        <f t="shared" si="659"/>
        <v>0</v>
      </c>
      <c r="L647" s="10">
        <f t="shared" si="607"/>
        <v>39037.899999999994</v>
      </c>
      <c r="M647" s="10">
        <f t="shared" si="608"/>
        <v>39388.6</v>
      </c>
      <c r="N647" s="10">
        <f t="shared" si="609"/>
        <v>39388.6</v>
      </c>
      <c r="O647" s="10">
        <f>O648+O650+O652</f>
        <v>310.48</v>
      </c>
      <c r="P647" s="10">
        <f>P648+P650+P652</f>
        <v>0</v>
      </c>
      <c r="Q647" s="10">
        <f>Q648+Q650+Q652</f>
        <v>0</v>
      </c>
      <c r="R647" s="10">
        <f t="shared" si="644"/>
        <v>39348.379999999997</v>
      </c>
      <c r="S647" s="10">
        <f>S648+S650+S652</f>
        <v>0</v>
      </c>
      <c r="T647" s="69">
        <f t="shared" si="628"/>
        <v>39348.379999999997</v>
      </c>
      <c r="U647" s="10">
        <f t="shared" si="645"/>
        <v>39388.6</v>
      </c>
      <c r="V647" s="10">
        <f>V648+V650+V652</f>
        <v>0</v>
      </c>
      <c r="W647" s="69">
        <f t="shared" si="629"/>
        <v>39388.6</v>
      </c>
      <c r="X647" s="10">
        <f t="shared" si="646"/>
        <v>39388.6</v>
      </c>
      <c r="Y647" s="10">
        <f>Y648+Y650+Y652</f>
        <v>0</v>
      </c>
      <c r="Z647" s="69">
        <f t="shared" si="630"/>
        <v>39388.6</v>
      </c>
      <c r="AA647" s="10">
        <f>AA648+AA650+AA652</f>
        <v>0</v>
      </c>
      <c r="AB647" s="20"/>
      <c r="AC647" s="20"/>
    </row>
    <row r="648" spans="1:29" ht="31.2" x14ac:dyDescent="0.3">
      <c r="A648" s="59" t="s">
        <v>435</v>
      </c>
      <c r="B648" s="60" t="s">
        <v>57</v>
      </c>
      <c r="C648" s="59"/>
      <c r="D648" s="59"/>
      <c r="E648" s="61" t="s">
        <v>58</v>
      </c>
      <c r="F648" s="10">
        <f t="shared" ref="F648:K648" si="660">F649</f>
        <v>1000</v>
      </c>
      <c r="G648" s="10">
        <f t="shared" si="660"/>
        <v>1000</v>
      </c>
      <c r="H648" s="10">
        <f t="shared" si="660"/>
        <v>1000</v>
      </c>
      <c r="I648" s="10">
        <f t="shared" si="660"/>
        <v>0</v>
      </c>
      <c r="J648" s="10">
        <f t="shared" si="660"/>
        <v>0</v>
      </c>
      <c r="K648" s="10">
        <f t="shared" si="660"/>
        <v>0</v>
      </c>
      <c r="L648" s="10">
        <f t="shared" si="607"/>
        <v>1000</v>
      </c>
      <c r="M648" s="10">
        <f t="shared" si="608"/>
        <v>1000</v>
      </c>
      <c r="N648" s="10">
        <f t="shared" si="609"/>
        <v>1000</v>
      </c>
      <c r="O648" s="10">
        <f>O649</f>
        <v>0</v>
      </c>
      <c r="P648" s="10">
        <f>P649</f>
        <v>0</v>
      </c>
      <c r="Q648" s="10">
        <f>Q649</f>
        <v>0</v>
      </c>
      <c r="R648" s="10">
        <f t="shared" si="644"/>
        <v>1000</v>
      </c>
      <c r="S648" s="10">
        <f>S649</f>
        <v>0</v>
      </c>
      <c r="T648" s="69">
        <f t="shared" si="628"/>
        <v>1000</v>
      </c>
      <c r="U648" s="10">
        <f t="shared" si="645"/>
        <v>1000</v>
      </c>
      <c r="V648" s="10">
        <f>V649</f>
        <v>0</v>
      </c>
      <c r="W648" s="69">
        <f t="shared" si="629"/>
        <v>1000</v>
      </c>
      <c r="X648" s="10">
        <f t="shared" si="646"/>
        <v>1000</v>
      </c>
      <c r="Y648" s="10">
        <f>Y649</f>
        <v>0</v>
      </c>
      <c r="Z648" s="69">
        <f t="shared" si="630"/>
        <v>1000</v>
      </c>
      <c r="AA648" s="10">
        <f>AA649</f>
        <v>0</v>
      </c>
      <c r="AB648" s="20"/>
      <c r="AC648" s="20"/>
    </row>
    <row r="649" spans="1:29" x14ac:dyDescent="0.3">
      <c r="A649" s="59" t="s">
        <v>435</v>
      </c>
      <c r="B649" s="60">
        <v>200</v>
      </c>
      <c r="C649" s="59" t="s">
        <v>63</v>
      </c>
      <c r="D649" s="59" t="s">
        <v>65</v>
      </c>
      <c r="E649" s="61" t="s">
        <v>66</v>
      </c>
      <c r="F649" s="10">
        <v>1000</v>
      </c>
      <c r="G649" s="10">
        <v>1000</v>
      </c>
      <c r="H649" s="10">
        <v>1000</v>
      </c>
      <c r="I649" s="10"/>
      <c r="J649" s="10"/>
      <c r="K649" s="10"/>
      <c r="L649" s="10">
        <f t="shared" si="607"/>
        <v>1000</v>
      </c>
      <c r="M649" s="10">
        <f t="shared" si="608"/>
        <v>1000</v>
      </c>
      <c r="N649" s="10">
        <f t="shared" si="609"/>
        <v>1000</v>
      </c>
      <c r="O649" s="10"/>
      <c r="P649" s="10"/>
      <c r="Q649" s="10"/>
      <c r="R649" s="10">
        <f t="shared" si="644"/>
        <v>1000</v>
      </c>
      <c r="S649" s="10"/>
      <c r="T649" s="69">
        <f t="shared" si="628"/>
        <v>1000</v>
      </c>
      <c r="U649" s="10">
        <f t="shared" si="645"/>
        <v>1000</v>
      </c>
      <c r="V649" s="10"/>
      <c r="W649" s="69">
        <f t="shared" si="629"/>
        <v>1000</v>
      </c>
      <c r="X649" s="10">
        <f t="shared" si="646"/>
        <v>1000</v>
      </c>
      <c r="Y649" s="10"/>
      <c r="Z649" s="69">
        <f t="shared" si="630"/>
        <v>1000</v>
      </c>
      <c r="AA649" s="10"/>
      <c r="AB649" s="20"/>
      <c r="AC649" s="20"/>
    </row>
    <row r="650" spans="1:29" ht="31.2" x14ac:dyDescent="0.3">
      <c r="A650" s="59" t="s">
        <v>435</v>
      </c>
      <c r="B650" s="60" t="s">
        <v>183</v>
      </c>
      <c r="C650" s="59"/>
      <c r="D650" s="59"/>
      <c r="E650" s="61" t="s">
        <v>184</v>
      </c>
      <c r="F650" s="10">
        <f t="shared" ref="F650:K650" si="661">F651</f>
        <v>1900</v>
      </c>
      <c r="G650" s="10">
        <f t="shared" si="661"/>
        <v>1900</v>
      </c>
      <c r="H650" s="10">
        <f t="shared" si="661"/>
        <v>1900</v>
      </c>
      <c r="I650" s="10">
        <f t="shared" si="661"/>
        <v>0</v>
      </c>
      <c r="J650" s="10">
        <f t="shared" si="661"/>
        <v>0</v>
      </c>
      <c r="K650" s="10">
        <f t="shared" si="661"/>
        <v>0</v>
      </c>
      <c r="L650" s="10">
        <f t="shared" si="607"/>
        <v>1900</v>
      </c>
      <c r="M650" s="10">
        <f t="shared" si="608"/>
        <v>1900</v>
      </c>
      <c r="N650" s="10">
        <f t="shared" si="609"/>
        <v>1900</v>
      </c>
      <c r="O650" s="10">
        <f>O651</f>
        <v>0</v>
      </c>
      <c r="P650" s="10">
        <f>P651</f>
        <v>0</v>
      </c>
      <c r="Q650" s="10">
        <f>Q651</f>
        <v>0</v>
      </c>
      <c r="R650" s="10">
        <f t="shared" si="644"/>
        <v>1900</v>
      </c>
      <c r="S650" s="10">
        <f>S651</f>
        <v>0</v>
      </c>
      <c r="T650" s="69">
        <f t="shared" si="628"/>
        <v>1900</v>
      </c>
      <c r="U650" s="10">
        <f t="shared" si="645"/>
        <v>1900</v>
      </c>
      <c r="V650" s="10">
        <f>V651</f>
        <v>0</v>
      </c>
      <c r="W650" s="69">
        <f t="shared" si="629"/>
        <v>1900</v>
      </c>
      <c r="X650" s="10">
        <f t="shared" si="646"/>
        <v>1900</v>
      </c>
      <c r="Y650" s="10">
        <f>Y651</f>
        <v>0</v>
      </c>
      <c r="Z650" s="69">
        <f t="shared" si="630"/>
        <v>1900</v>
      </c>
      <c r="AA650" s="10">
        <f>AA651</f>
        <v>0</v>
      </c>
      <c r="AB650" s="20"/>
      <c r="AC650" s="20"/>
    </row>
    <row r="651" spans="1:29" x14ac:dyDescent="0.3">
      <c r="A651" s="59" t="s">
        <v>435</v>
      </c>
      <c r="B651" s="60">
        <v>300</v>
      </c>
      <c r="C651" s="59" t="s">
        <v>63</v>
      </c>
      <c r="D651" s="59" t="s">
        <v>65</v>
      </c>
      <c r="E651" s="61" t="s">
        <v>66</v>
      </c>
      <c r="F651" s="10">
        <v>1900</v>
      </c>
      <c r="G651" s="10">
        <v>1900</v>
      </c>
      <c r="H651" s="10">
        <v>1900</v>
      </c>
      <c r="I651" s="10"/>
      <c r="J651" s="10"/>
      <c r="K651" s="10"/>
      <c r="L651" s="10">
        <f t="shared" si="607"/>
        <v>1900</v>
      </c>
      <c r="M651" s="10">
        <f t="shared" si="608"/>
        <v>1900</v>
      </c>
      <c r="N651" s="10">
        <f t="shared" si="609"/>
        <v>1900</v>
      </c>
      <c r="O651" s="10"/>
      <c r="P651" s="10"/>
      <c r="Q651" s="10"/>
      <c r="R651" s="10">
        <f t="shared" si="644"/>
        <v>1900</v>
      </c>
      <c r="S651" s="10"/>
      <c r="T651" s="69">
        <f t="shared" si="628"/>
        <v>1900</v>
      </c>
      <c r="U651" s="10">
        <f t="shared" si="645"/>
        <v>1900</v>
      </c>
      <c r="V651" s="10"/>
      <c r="W651" s="69">
        <f t="shared" si="629"/>
        <v>1900</v>
      </c>
      <c r="X651" s="10">
        <f t="shared" si="646"/>
        <v>1900</v>
      </c>
      <c r="Y651" s="10"/>
      <c r="Z651" s="69">
        <f t="shared" si="630"/>
        <v>1900</v>
      </c>
      <c r="AA651" s="10"/>
      <c r="AB651" s="20"/>
      <c r="AC651" s="20"/>
    </row>
    <row r="652" spans="1:29" ht="46.8" x14ac:dyDescent="0.3">
      <c r="A652" s="59" t="s">
        <v>435</v>
      </c>
      <c r="B652" s="60" t="s">
        <v>49</v>
      </c>
      <c r="C652" s="59"/>
      <c r="D652" s="59"/>
      <c r="E652" s="61" t="s">
        <v>50</v>
      </c>
      <c r="F652" s="10">
        <f t="shared" ref="F652:K652" si="662">F653+F654</f>
        <v>36137.899999999994</v>
      </c>
      <c r="G652" s="10">
        <f t="shared" si="662"/>
        <v>36488.6</v>
      </c>
      <c r="H652" s="10">
        <f t="shared" si="662"/>
        <v>36488.6</v>
      </c>
      <c r="I652" s="10">
        <f t="shared" si="662"/>
        <v>0</v>
      </c>
      <c r="J652" s="10">
        <f t="shared" si="662"/>
        <v>0</v>
      </c>
      <c r="K652" s="10">
        <f t="shared" si="662"/>
        <v>0</v>
      </c>
      <c r="L652" s="10">
        <f t="shared" si="607"/>
        <v>36137.899999999994</v>
      </c>
      <c r="M652" s="10">
        <f t="shared" si="608"/>
        <v>36488.6</v>
      </c>
      <c r="N652" s="10">
        <f t="shared" si="609"/>
        <v>36488.6</v>
      </c>
      <c r="O652" s="10">
        <f>O653+O654</f>
        <v>310.48</v>
      </c>
      <c r="P652" s="10">
        <f>P653+P654</f>
        <v>0</v>
      </c>
      <c r="Q652" s="10">
        <f>Q653+Q654</f>
        <v>0</v>
      </c>
      <c r="R652" s="10">
        <f t="shared" si="644"/>
        <v>36448.379999999997</v>
      </c>
      <c r="S652" s="10">
        <f>S653+S654</f>
        <v>0</v>
      </c>
      <c r="T652" s="69">
        <f t="shared" si="628"/>
        <v>36448.379999999997</v>
      </c>
      <c r="U652" s="10">
        <f t="shared" si="645"/>
        <v>36488.6</v>
      </c>
      <c r="V652" s="10">
        <f>V653+V654</f>
        <v>0</v>
      </c>
      <c r="W652" s="69">
        <f t="shared" si="629"/>
        <v>36488.6</v>
      </c>
      <c r="X652" s="10">
        <f t="shared" si="646"/>
        <v>36488.6</v>
      </c>
      <c r="Y652" s="10">
        <f>Y653+Y654</f>
        <v>0</v>
      </c>
      <c r="Z652" s="69">
        <f t="shared" si="630"/>
        <v>36488.6</v>
      </c>
      <c r="AA652" s="10">
        <f>AA653+AA654</f>
        <v>0</v>
      </c>
      <c r="AB652" s="20"/>
      <c r="AC652" s="20"/>
    </row>
    <row r="653" spans="1:29" x14ac:dyDescent="0.3">
      <c r="A653" s="59" t="s">
        <v>435</v>
      </c>
      <c r="B653" s="60">
        <v>600</v>
      </c>
      <c r="C653" s="59" t="s">
        <v>63</v>
      </c>
      <c r="D653" s="59" t="s">
        <v>97</v>
      </c>
      <c r="E653" s="61" t="s">
        <v>204</v>
      </c>
      <c r="F653" s="10">
        <v>3223.7</v>
      </c>
      <c r="G653" s="10">
        <v>3316.8</v>
      </c>
      <c r="H653" s="10">
        <v>3316.8</v>
      </c>
      <c r="I653" s="10"/>
      <c r="J653" s="10"/>
      <c r="K653" s="10"/>
      <c r="L653" s="10">
        <f t="shared" si="607"/>
        <v>3223.7</v>
      </c>
      <c r="M653" s="10">
        <f t="shared" si="608"/>
        <v>3316.8</v>
      </c>
      <c r="N653" s="10">
        <f t="shared" si="609"/>
        <v>3316.8</v>
      </c>
      <c r="O653" s="10">
        <v>84.216999999999999</v>
      </c>
      <c r="P653" s="10"/>
      <c r="Q653" s="10"/>
      <c r="R653" s="10">
        <f t="shared" si="644"/>
        <v>3307.9169999999999</v>
      </c>
      <c r="S653" s="10"/>
      <c r="T653" s="69">
        <f t="shared" si="628"/>
        <v>3307.9169999999999</v>
      </c>
      <c r="U653" s="10">
        <f t="shared" si="645"/>
        <v>3316.8</v>
      </c>
      <c r="V653" s="10"/>
      <c r="W653" s="69">
        <f t="shared" si="629"/>
        <v>3316.8</v>
      </c>
      <c r="X653" s="10">
        <f t="shared" si="646"/>
        <v>3316.8</v>
      </c>
      <c r="Y653" s="10"/>
      <c r="Z653" s="69">
        <f t="shared" si="630"/>
        <v>3316.8</v>
      </c>
      <c r="AA653" s="10"/>
      <c r="AB653" s="20"/>
      <c r="AC653" s="20"/>
    </row>
    <row r="654" spans="1:29" x14ac:dyDescent="0.3">
      <c r="A654" s="59" t="s">
        <v>435</v>
      </c>
      <c r="B654" s="60">
        <v>600</v>
      </c>
      <c r="C654" s="59" t="s">
        <v>63</v>
      </c>
      <c r="D654" s="59" t="s">
        <v>65</v>
      </c>
      <c r="E654" s="61" t="s">
        <v>66</v>
      </c>
      <c r="F654" s="10">
        <v>32914.199999999997</v>
      </c>
      <c r="G654" s="10">
        <v>33171.799999999996</v>
      </c>
      <c r="H654" s="10">
        <v>33171.799999999996</v>
      </c>
      <c r="I654" s="10"/>
      <c r="J654" s="10"/>
      <c r="K654" s="10"/>
      <c r="L654" s="10">
        <f t="shared" si="607"/>
        <v>32914.199999999997</v>
      </c>
      <c r="M654" s="10">
        <f t="shared" si="608"/>
        <v>33171.799999999996</v>
      </c>
      <c r="N654" s="10">
        <f t="shared" si="609"/>
        <v>33171.799999999996</v>
      </c>
      <c r="O654" s="10">
        <v>226.26300000000001</v>
      </c>
      <c r="P654" s="10"/>
      <c r="Q654" s="10"/>
      <c r="R654" s="10">
        <f t="shared" si="644"/>
        <v>33140.462999999996</v>
      </c>
      <c r="S654" s="10"/>
      <c r="T654" s="69">
        <f t="shared" si="628"/>
        <v>33140.462999999996</v>
      </c>
      <c r="U654" s="10">
        <f t="shared" si="645"/>
        <v>33171.799999999996</v>
      </c>
      <c r="V654" s="10"/>
      <c r="W654" s="69">
        <f t="shared" si="629"/>
        <v>33171.799999999996</v>
      </c>
      <c r="X654" s="10">
        <f t="shared" si="646"/>
        <v>33171.799999999996</v>
      </c>
      <c r="Y654" s="10"/>
      <c r="Z654" s="69">
        <f t="shared" si="630"/>
        <v>33171.799999999996</v>
      </c>
      <c r="AA654" s="10"/>
      <c r="AB654" s="20"/>
      <c r="AC654" s="20"/>
    </row>
    <row r="655" spans="1:29" ht="31.2" x14ac:dyDescent="0.3">
      <c r="A655" s="59" t="s">
        <v>437</v>
      </c>
      <c r="B655" s="60"/>
      <c r="C655" s="59"/>
      <c r="D655" s="59"/>
      <c r="E655" s="61" t="s">
        <v>438</v>
      </c>
      <c r="F655" s="10">
        <f t="shared" ref="F655:K655" si="663">F656+F658</f>
        <v>2988.6</v>
      </c>
      <c r="G655" s="10">
        <f t="shared" si="663"/>
        <v>2988.6</v>
      </c>
      <c r="H655" s="10">
        <f t="shared" si="663"/>
        <v>2988.6</v>
      </c>
      <c r="I655" s="10">
        <f t="shared" si="663"/>
        <v>0</v>
      </c>
      <c r="J655" s="10">
        <f t="shared" si="663"/>
        <v>0</v>
      </c>
      <c r="K655" s="10">
        <f t="shared" si="663"/>
        <v>0</v>
      </c>
      <c r="L655" s="10">
        <f t="shared" si="607"/>
        <v>2988.6</v>
      </c>
      <c r="M655" s="10">
        <f t="shared" si="608"/>
        <v>2988.6</v>
      </c>
      <c r="N655" s="10">
        <f t="shared" si="609"/>
        <v>2988.6</v>
      </c>
      <c r="O655" s="10">
        <f>O656+O658</f>
        <v>0</v>
      </c>
      <c r="P655" s="10">
        <f>P656+P658</f>
        <v>0</v>
      </c>
      <c r="Q655" s="10">
        <f>Q656+Q658</f>
        <v>0</v>
      </c>
      <c r="R655" s="10">
        <f t="shared" si="644"/>
        <v>2988.6</v>
      </c>
      <c r="S655" s="10">
        <f>S656+S658</f>
        <v>0</v>
      </c>
      <c r="T655" s="69">
        <f t="shared" si="628"/>
        <v>2988.6</v>
      </c>
      <c r="U655" s="10">
        <f t="shared" si="645"/>
        <v>2988.6</v>
      </c>
      <c r="V655" s="10">
        <f>V656+V658</f>
        <v>0</v>
      </c>
      <c r="W655" s="69">
        <f t="shared" si="629"/>
        <v>2988.6</v>
      </c>
      <c r="X655" s="10">
        <f t="shared" si="646"/>
        <v>2988.6</v>
      </c>
      <c r="Y655" s="10">
        <f>Y656+Y658</f>
        <v>0</v>
      </c>
      <c r="Z655" s="69">
        <f t="shared" si="630"/>
        <v>2988.6</v>
      </c>
      <c r="AA655" s="10">
        <f>AA656+AA658</f>
        <v>0</v>
      </c>
      <c r="AB655" s="20"/>
      <c r="AC655" s="20"/>
    </row>
    <row r="656" spans="1:29" ht="31.2" x14ac:dyDescent="0.3">
      <c r="A656" s="59" t="s">
        <v>437</v>
      </c>
      <c r="B656" s="60" t="s">
        <v>57</v>
      </c>
      <c r="C656" s="59"/>
      <c r="D656" s="59"/>
      <c r="E656" s="61" t="s">
        <v>58</v>
      </c>
      <c r="F656" s="10">
        <f t="shared" ref="F656:K656" si="664">F657</f>
        <v>115</v>
      </c>
      <c r="G656" s="10">
        <f t="shared" si="664"/>
        <v>115</v>
      </c>
      <c r="H656" s="10">
        <f t="shared" si="664"/>
        <v>115</v>
      </c>
      <c r="I656" s="10">
        <f t="shared" si="664"/>
        <v>0</v>
      </c>
      <c r="J656" s="10">
        <f t="shared" si="664"/>
        <v>0</v>
      </c>
      <c r="K656" s="10">
        <f t="shared" si="664"/>
        <v>0</v>
      </c>
      <c r="L656" s="10">
        <f t="shared" ref="L656:L719" si="665">F656+I656</f>
        <v>115</v>
      </c>
      <c r="M656" s="10">
        <f t="shared" ref="M656:M719" si="666">G656+J656</f>
        <v>115</v>
      </c>
      <c r="N656" s="10">
        <f t="shared" ref="N656:N719" si="667">H656+K656</f>
        <v>115</v>
      </c>
      <c r="O656" s="10">
        <f>O657</f>
        <v>0</v>
      </c>
      <c r="P656" s="10">
        <f>P657</f>
        <v>0</v>
      </c>
      <c r="Q656" s="10">
        <f>Q657</f>
        <v>0</v>
      </c>
      <c r="R656" s="10">
        <f t="shared" si="644"/>
        <v>115</v>
      </c>
      <c r="S656" s="10">
        <f>S657</f>
        <v>0</v>
      </c>
      <c r="T656" s="69">
        <f t="shared" si="628"/>
        <v>115</v>
      </c>
      <c r="U656" s="10">
        <f t="shared" si="645"/>
        <v>115</v>
      </c>
      <c r="V656" s="10">
        <f>V657</f>
        <v>0</v>
      </c>
      <c r="W656" s="69">
        <f t="shared" si="629"/>
        <v>115</v>
      </c>
      <c r="X656" s="10">
        <f t="shared" si="646"/>
        <v>115</v>
      </c>
      <c r="Y656" s="10">
        <f>Y657</f>
        <v>0</v>
      </c>
      <c r="Z656" s="69">
        <f t="shared" si="630"/>
        <v>115</v>
      </c>
      <c r="AA656" s="10">
        <f>AA657</f>
        <v>0</v>
      </c>
      <c r="AB656" s="20"/>
      <c r="AC656" s="20"/>
    </row>
    <row r="657" spans="1:29" x14ac:dyDescent="0.3">
      <c r="A657" s="59" t="s">
        <v>437</v>
      </c>
      <c r="B657" s="60">
        <v>200</v>
      </c>
      <c r="C657" s="59" t="s">
        <v>63</v>
      </c>
      <c r="D657" s="59" t="s">
        <v>65</v>
      </c>
      <c r="E657" s="61" t="s">
        <v>66</v>
      </c>
      <c r="F657" s="10">
        <v>115</v>
      </c>
      <c r="G657" s="10">
        <v>115</v>
      </c>
      <c r="H657" s="10">
        <v>115</v>
      </c>
      <c r="I657" s="10"/>
      <c r="J657" s="10"/>
      <c r="K657" s="10"/>
      <c r="L657" s="10">
        <f t="shared" si="665"/>
        <v>115</v>
      </c>
      <c r="M657" s="10">
        <f t="shared" si="666"/>
        <v>115</v>
      </c>
      <c r="N657" s="10">
        <f t="shared" si="667"/>
        <v>115</v>
      </c>
      <c r="O657" s="10"/>
      <c r="P657" s="10"/>
      <c r="Q657" s="10"/>
      <c r="R657" s="10">
        <f t="shared" si="644"/>
        <v>115</v>
      </c>
      <c r="S657" s="10"/>
      <c r="T657" s="69">
        <f t="shared" si="628"/>
        <v>115</v>
      </c>
      <c r="U657" s="10">
        <f t="shared" si="645"/>
        <v>115</v>
      </c>
      <c r="V657" s="10"/>
      <c r="W657" s="69">
        <f t="shared" si="629"/>
        <v>115</v>
      </c>
      <c r="X657" s="10">
        <f t="shared" si="646"/>
        <v>115</v>
      </c>
      <c r="Y657" s="10"/>
      <c r="Z657" s="69">
        <f t="shared" si="630"/>
        <v>115</v>
      </c>
      <c r="AA657" s="10"/>
      <c r="AB657" s="20"/>
      <c r="AC657" s="20"/>
    </row>
    <row r="658" spans="1:29" ht="31.2" x14ac:dyDescent="0.3">
      <c r="A658" s="59" t="s">
        <v>437</v>
      </c>
      <c r="B658" s="60" t="s">
        <v>183</v>
      </c>
      <c r="C658" s="59"/>
      <c r="D658" s="59"/>
      <c r="E658" s="61" t="s">
        <v>184</v>
      </c>
      <c r="F658" s="10">
        <f t="shared" ref="F658:K658" si="668">F659</f>
        <v>2873.6</v>
      </c>
      <c r="G658" s="10">
        <f t="shared" si="668"/>
        <v>2873.6</v>
      </c>
      <c r="H658" s="10">
        <f t="shared" si="668"/>
        <v>2873.6</v>
      </c>
      <c r="I658" s="10">
        <f t="shared" si="668"/>
        <v>0</v>
      </c>
      <c r="J658" s="10">
        <f t="shared" si="668"/>
        <v>0</v>
      </c>
      <c r="K658" s="10">
        <f t="shared" si="668"/>
        <v>0</v>
      </c>
      <c r="L658" s="10">
        <f t="shared" si="665"/>
        <v>2873.6</v>
      </c>
      <c r="M658" s="10">
        <f t="shared" si="666"/>
        <v>2873.6</v>
      </c>
      <c r="N658" s="10">
        <f t="shared" si="667"/>
        <v>2873.6</v>
      </c>
      <c r="O658" s="10">
        <f>O659</f>
        <v>0</v>
      </c>
      <c r="P658" s="10">
        <f>P659</f>
        <v>0</v>
      </c>
      <c r="Q658" s="10">
        <f>Q659</f>
        <v>0</v>
      </c>
      <c r="R658" s="10">
        <f t="shared" si="644"/>
        <v>2873.6</v>
      </c>
      <c r="S658" s="10">
        <f>S659</f>
        <v>0</v>
      </c>
      <c r="T658" s="69">
        <f t="shared" si="628"/>
        <v>2873.6</v>
      </c>
      <c r="U658" s="10">
        <f t="shared" si="645"/>
        <v>2873.6</v>
      </c>
      <c r="V658" s="10">
        <f>V659</f>
        <v>0</v>
      </c>
      <c r="W658" s="69">
        <f t="shared" si="629"/>
        <v>2873.6</v>
      </c>
      <c r="X658" s="10">
        <f t="shared" si="646"/>
        <v>2873.6</v>
      </c>
      <c r="Y658" s="10">
        <f>Y659</f>
        <v>0</v>
      </c>
      <c r="Z658" s="69">
        <f t="shared" si="630"/>
        <v>2873.6</v>
      </c>
      <c r="AA658" s="10">
        <f>AA659</f>
        <v>0</v>
      </c>
      <c r="AB658" s="20"/>
      <c r="AC658" s="20"/>
    </row>
    <row r="659" spans="1:29" x14ac:dyDescent="0.3">
      <c r="A659" s="59" t="s">
        <v>437</v>
      </c>
      <c r="B659" s="60">
        <v>300</v>
      </c>
      <c r="C659" s="59" t="s">
        <v>63</v>
      </c>
      <c r="D659" s="59" t="s">
        <v>65</v>
      </c>
      <c r="E659" s="61" t="s">
        <v>66</v>
      </c>
      <c r="F659" s="10">
        <v>2873.6</v>
      </c>
      <c r="G659" s="10">
        <v>2873.6</v>
      </c>
      <c r="H659" s="10">
        <v>2873.6</v>
      </c>
      <c r="I659" s="10"/>
      <c r="J659" s="10"/>
      <c r="K659" s="10"/>
      <c r="L659" s="10">
        <f t="shared" si="665"/>
        <v>2873.6</v>
      </c>
      <c r="M659" s="10">
        <f t="shared" si="666"/>
        <v>2873.6</v>
      </c>
      <c r="N659" s="10">
        <f t="shared" si="667"/>
        <v>2873.6</v>
      </c>
      <c r="O659" s="10"/>
      <c r="P659" s="10"/>
      <c r="Q659" s="10"/>
      <c r="R659" s="10">
        <f t="shared" si="644"/>
        <v>2873.6</v>
      </c>
      <c r="S659" s="10"/>
      <c r="T659" s="69">
        <f t="shared" si="628"/>
        <v>2873.6</v>
      </c>
      <c r="U659" s="10">
        <f t="shared" si="645"/>
        <v>2873.6</v>
      </c>
      <c r="V659" s="10"/>
      <c r="W659" s="69">
        <f t="shared" si="629"/>
        <v>2873.6</v>
      </c>
      <c r="X659" s="10">
        <f t="shared" si="646"/>
        <v>2873.6</v>
      </c>
      <c r="Y659" s="10"/>
      <c r="Z659" s="69">
        <f t="shared" si="630"/>
        <v>2873.6</v>
      </c>
      <c r="AA659" s="10"/>
      <c r="AB659" s="20"/>
      <c r="AC659" s="20"/>
    </row>
    <row r="660" spans="1:29" ht="62.4" x14ac:dyDescent="0.3">
      <c r="A660" s="59" t="s">
        <v>439</v>
      </c>
      <c r="B660" s="60"/>
      <c r="C660" s="59"/>
      <c r="D660" s="59"/>
      <c r="E660" s="61" t="s">
        <v>214</v>
      </c>
      <c r="F660" s="10">
        <f t="shared" ref="F660:K660" si="669">F661</f>
        <v>2282.8000000000002</v>
      </c>
      <c r="G660" s="10">
        <f t="shared" si="669"/>
        <v>2282.8000000000002</v>
      </c>
      <c r="H660" s="10">
        <f t="shared" si="669"/>
        <v>2282.8000000000002</v>
      </c>
      <c r="I660" s="10">
        <f t="shared" si="669"/>
        <v>0</v>
      </c>
      <c r="J660" s="10">
        <f t="shared" si="669"/>
        <v>0</v>
      </c>
      <c r="K660" s="10">
        <f t="shared" si="669"/>
        <v>0</v>
      </c>
      <c r="L660" s="10">
        <f t="shared" si="665"/>
        <v>2282.8000000000002</v>
      </c>
      <c r="M660" s="10">
        <f t="shared" si="666"/>
        <v>2282.8000000000002</v>
      </c>
      <c r="N660" s="10">
        <f t="shared" si="667"/>
        <v>2282.8000000000002</v>
      </c>
      <c r="O660" s="10">
        <f>O661</f>
        <v>93.257000000000005</v>
      </c>
      <c r="P660" s="10">
        <f>P661</f>
        <v>0</v>
      </c>
      <c r="Q660" s="10">
        <f>Q661</f>
        <v>0</v>
      </c>
      <c r="R660" s="10">
        <f t="shared" si="644"/>
        <v>2376.0570000000002</v>
      </c>
      <c r="S660" s="10">
        <f>S661</f>
        <v>0</v>
      </c>
      <c r="T660" s="69">
        <f t="shared" si="628"/>
        <v>2376.0570000000002</v>
      </c>
      <c r="U660" s="10">
        <f t="shared" si="645"/>
        <v>2282.8000000000002</v>
      </c>
      <c r="V660" s="10">
        <f>V661</f>
        <v>0</v>
      </c>
      <c r="W660" s="69">
        <f t="shared" si="629"/>
        <v>2282.8000000000002</v>
      </c>
      <c r="X660" s="10">
        <f t="shared" si="646"/>
        <v>2282.8000000000002</v>
      </c>
      <c r="Y660" s="10">
        <f>Y661</f>
        <v>0</v>
      </c>
      <c r="Z660" s="69">
        <f t="shared" si="630"/>
        <v>2282.8000000000002</v>
      </c>
      <c r="AA660" s="10">
        <f>AA661</f>
        <v>0</v>
      </c>
      <c r="AB660" s="20"/>
      <c r="AC660" s="20"/>
    </row>
    <row r="661" spans="1:29" ht="46.8" x14ac:dyDescent="0.3">
      <c r="A661" s="59" t="s">
        <v>439</v>
      </c>
      <c r="B661" s="60" t="s">
        <v>49</v>
      </c>
      <c r="C661" s="59"/>
      <c r="D661" s="59"/>
      <c r="E661" s="61" t="s">
        <v>50</v>
      </c>
      <c r="F661" s="10">
        <f t="shared" ref="F661:K661" si="670">F662+F663</f>
        <v>2282.8000000000002</v>
      </c>
      <c r="G661" s="10">
        <f t="shared" si="670"/>
        <v>2282.8000000000002</v>
      </c>
      <c r="H661" s="10">
        <f t="shared" si="670"/>
        <v>2282.8000000000002</v>
      </c>
      <c r="I661" s="10">
        <f t="shared" si="670"/>
        <v>0</v>
      </c>
      <c r="J661" s="10">
        <f t="shared" si="670"/>
        <v>0</v>
      </c>
      <c r="K661" s="10">
        <f t="shared" si="670"/>
        <v>0</v>
      </c>
      <c r="L661" s="10">
        <f t="shared" si="665"/>
        <v>2282.8000000000002</v>
      </c>
      <c r="M661" s="10">
        <f t="shared" si="666"/>
        <v>2282.8000000000002</v>
      </c>
      <c r="N661" s="10">
        <f t="shared" si="667"/>
        <v>2282.8000000000002</v>
      </c>
      <c r="O661" s="10">
        <f>O662+O663</f>
        <v>93.257000000000005</v>
      </c>
      <c r="P661" s="10">
        <f>P662+P663</f>
        <v>0</v>
      </c>
      <c r="Q661" s="10">
        <f>Q662+Q663</f>
        <v>0</v>
      </c>
      <c r="R661" s="10">
        <f t="shared" si="644"/>
        <v>2376.0570000000002</v>
      </c>
      <c r="S661" s="10">
        <f>S662+S663</f>
        <v>0</v>
      </c>
      <c r="T661" s="69">
        <f t="shared" si="628"/>
        <v>2376.0570000000002</v>
      </c>
      <c r="U661" s="10">
        <f t="shared" si="645"/>
        <v>2282.8000000000002</v>
      </c>
      <c r="V661" s="10">
        <f>V662+V663</f>
        <v>0</v>
      </c>
      <c r="W661" s="69">
        <f t="shared" si="629"/>
        <v>2282.8000000000002</v>
      </c>
      <c r="X661" s="10">
        <f t="shared" si="646"/>
        <v>2282.8000000000002</v>
      </c>
      <c r="Y661" s="10">
        <f>Y662+Y663</f>
        <v>0</v>
      </c>
      <c r="Z661" s="69">
        <f t="shared" si="630"/>
        <v>2282.8000000000002</v>
      </c>
      <c r="AA661" s="10">
        <f>AA662+AA663</f>
        <v>0</v>
      </c>
      <c r="AB661" s="20"/>
      <c r="AC661" s="20"/>
    </row>
    <row r="662" spans="1:29" ht="31.2" x14ac:dyDescent="0.3">
      <c r="A662" s="59" t="s">
        <v>439</v>
      </c>
      <c r="B662" s="60">
        <v>600</v>
      </c>
      <c r="C662" s="59" t="s">
        <v>63</v>
      </c>
      <c r="D662" s="59" t="s">
        <v>314</v>
      </c>
      <c r="E662" s="61" t="s">
        <v>433</v>
      </c>
      <c r="F662" s="10">
        <v>287</v>
      </c>
      <c r="G662" s="10">
        <v>287</v>
      </c>
      <c r="H662" s="10">
        <v>287</v>
      </c>
      <c r="I662" s="10"/>
      <c r="J662" s="10"/>
      <c r="K662" s="10"/>
      <c r="L662" s="10">
        <f t="shared" si="665"/>
        <v>287</v>
      </c>
      <c r="M662" s="10">
        <f t="shared" si="666"/>
        <v>287</v>
      </c>
      <c r="N662" s="10">
        <f t="shared" si="667"/>
        <v>287</v>
      </c>
      <c r="O662" s="10">
        <v>11.7</v>
      </c>
      <c r="P662" s="10"/>
      <c r="Q662" s="10"/>
      <c r="R662" s="10">
        <f t="shared" si="644"/>
        <v>298.7</v>
      </c>
      <c r="S662" s="10"/>
      <c r="T662" s="69">
        <f t="shared" si="628"/>
        <v>298.7</v>
      </c>
      <c r="U662" s="10">
        <f t="shared" si="645"/>
        <v>287</v>
      </c>
      <c r="V662" s="10"/>
      <c r="W662" s="69">
        <f t="shared" si="629"/>
        <v>287</v>
      </c>
      <c r="X662" s="10">
        <f t="shared" si="646"/>
        <v>287</v>
      </c>
      <c r="Y662" s="10"/>
      <c r="Z662" s="69">
        <f t="shared" si="630"/>
        <v>287</v>
      </c>
      <c r="AA662" s="10"/>
      <c r="AB662" s="20"/>
      <c r="AC662" s="20"/>
    </row>
    <row r="663" spans="1:29" x14ac:dyDescent="0.3">
      <c r="A663" s="59" t="s">
        <v>439</v>
      </c>
      <c r="B663" s="60">
        <v>600</v>
      </c>
      <c r="C663" s="59" t="s">
        <v>63</v>
      </c>
      <c r="D663" s="59" t="s">
        <v>65</v>
      </c>
      <c r="E663" s="61" t="s">
        <v>66</v>
      </c>
      <c r="F663" s="10">
        <v>1995.8</v>
      </c>
      <c r="G663" s="10">
        <v>1995.8</v>
      </c>
      <c r="H663" s="10">
        <v>1995.8</v>
      </c>
      <c r="I663" s="10"/>
      <c r="J663" s="10"/>
      <c r="K663" s="10"/>
      <c r="L663" s="10">
        <f t="shared" si="665"/>
        <v>1995.8</v>
      </c>
      <c r="M663" s="10">
        <f t="shared" si="666"/>
        <v>1995.8</v>
      </c>
      <c r="N663" s="10">
        <f t="shared" si="667"/>
        <v>1995.8</v>
      </c>
      <c r="O663" s="10">
        <v>81.557000000000002</v>
      </c>
      <c r="P663" s="10"/>
      <c r="Q663" s="10"/>
      <c r="R663" s="10">
        <f t="shared" si="644"/>
        <v>2077.357</v>
      </c>
      <c r="S663" s="10"/>
      <c r="T663" s="69">
        <f t="shared" si="628"/>
        <v>2077.357</v>
      </c>
      <c r="U663" s="10">
        <f t="shared" si="645"/>
        <v>1995.8</v>
      </c>
      <c r="V663" s="10"/>
      <c r="W663" s="69">
        <f t="shared" si="629"/>
        <v>1995.8</v>
      </c>
      <c r="X663" s="10">
        <f t="shared" si="646"/>
        <v>1995.8</v>
      </c>
      <c r="Y663" s="10"/>
      <c r="Z663" s="69">
        <f t="shared" si="630"/>
        <v>1995.8</v>
      </c>
      <c r="AA663" s="10"/>
      <c r="AB663" s="20"/>
      <c r="AC663" s="20"/>
    </row>
    <row r="664" spans="1:29" ht="62.4" x14ac:dyDescent="0.3">
      <c r="A664" s="59" t="s">
        <v>440</v>
      </c>
      <c r="B664" s="60"/>
      <c r="C664" s="59"/>
      <c r="D664" s="59"/>
      <c r="E664" s="61" t="s">
        <v>441</v>
      </c>
      <c r="F664" s="10">
        <f t="shared" ref="F664:K664" si="671">F676+F681+F684+F687+F690+F665</f>
        <v>344551.4</v>
      </c>
      <c r="G664" s="10">
        <f t="shared" si="671"/>
        <v>349675.6</v>
      </c>
      <c r="H664" s="10">
        <f t="shared" si="671"/>
        <v>349675.6</v>
      </c>
      <c r="I664" s="10">
        <f t="shared" si="671"/>
        <v>0</v>
      </c>
      <c r="J664" s="10">
        <f t="shared" si="671"/>
        <v>0</v>
      </c>
      <c r="K664" s="10">
        <f t="shared" si="671"/>
        <v>0</v>
      </c>
      <c r="L664" s="10">
        <f t="shared" si="665"/>
        <v>344551.4</v>
      </c>
      <c r="M664" s="10">
        <f t="shared" si="666"/>
        <v>349675.6</v>
      </c>
      <c r="N664" s="10">
        <f t="shared" si="667"/>
        <v>349675.6</v>
      </c>
      <c r="O664" s="10">
        <f>O676+O681+O684+O687+O690+O665</f>
        <v>62.994</v>
      </c>
      <c r="P664" s="10">
        <f>P676+P681+P684+P687+P690+P665</f>
        <v>0</v>
      </c>
      <c r="Q664" s="10">
        <f>Q676+Q681+Q684+Q687+Q690+Q665</f>
        <v>0</v>
      </c>
      <c r="R664" s="10">
        <f t="shared" si="644"/>
        <v>344614.39400000003</v>
      </c>
      <c r="S664" s="10">
        <f>S676+S681+S684+S687+S690+S665</f>
        <v>0</v>
      </c>
      <c r="T664" s="69">
        <f t="shared" si="628"/>
        <v>344614.39400000003</v>
      </c>
      <c r="U664" s="10">
        <f t="shared" si="645"/>
        <v>349675.6</v>
      </c>
      <c r="V664" s="10">
        <f>V676+V681+V684+V687+V690+V665</f>
        <v>0</v>
      </c>
      <c r="W664" s="69">
        <f t="shared" si="629"/>
        <v>349675.6</v>
      </c>
      <c r="X664" s="10">
        <f t="shared" si="646"/>
        <v>349675.6</v>
      </c>
      <c r="Y664" s="10">
        <f>Y676+Y681+Y684+Y687+Y690+Y665</f>
        <v>0</v>
      </c>
      <c r="Z664" s="69">
        <f t="shared" si="630"/>
        <v>349675.6</v>
      </c>
      <c r="AA664" s="10">
        <f>AA676+AA681+AA684+AA687+AA690+AA665</f>
        <v>0</v>
      </c>
      <c r="AB664" s="20"/>
      <c r="AC664" s="20"/>
    </row>
    <row r="665" spans="1:29" ht="46.8" x14ac:dyDescent="0.3">
      <c r="A665" s="59" t="s">
        <v>442</v>
      </c>
      <c r="B665" s="60"/>
      <c r="C665" s="59"/>
      <c r="D665" s="59"/>
      <c r="E665" s="61" t="s">
        <v>413</v>
      </c>
      <c r="F665" s="10">
        <f t="shared" ref="F665:K665" si="672">F666+F668+F670+F674</f>
        <v>283219.8</v>
      </c>
      <c r="G665" s="10">
        <f t="shared" si="672"/>
        <v>288135.59999999998</v>
      </c>
      <c r="H665" s="10">
        <f t="shared" si="672"/>
        <v>288135.59999999998</v>
      </c>
      <c r="I665" s="10">
        <f t="shared" si="672"/>
        <v>0</v>
      </c>
      <c r="J665" s="10">
        <f t="shared" si="672"/>
        <v>0</v>
      </c>
      <c r="K665" s="10">
        <f t="shared" si="672"/>
        <v>0</v>
      </c>
      <c r="L665" s="10">
        <f t="shared" si="665"/>
        <v>283219.8</v>
      </c>
      <c r="M665" s="10">
        <f t="shared" si="666"/>
        <v>288135.59999999998</v>
      </c>
      <c r="N665" s="10">
        <f t="shared" si="667"/>
        <v>288135.59999999998</v>
      </c>
      <c r="O665" s="10">
        <f>O666+O668+O670+O674</f>
        <v>0</v>
      </c>
      <c r="P665" s="10">
        <f>P666+P668+P670+P674</f>
        <v>0</v>
      </c>
      <c r="Q665" s="10">
        <f>Q666+Q668+Q670+Q674</f>
        <v>0</v>
      </c>
      <c r="R665" s="10">
        <f t="shared" si="644"/>
        <v>283219.8</v>
      </c>
      <c r="S665" s="10">
        <f>S666+S668+S670+S674</f>
        <v>0</v>
      </c>
      <c r="T665" s="69">
        <f t="shared" si="628"/>
        <v>283219.8</v>
      </c>
      <c r="U665" s="10">
        <f t="shared" si="645"/>
        <v>288135.59999999998</v>
      </c>
      <c r="V665" s="10">
        <f>V666+V668+V670+V674</f>
        <v>0</v>
      </c>
      <c r="W665" s="69">
        <f t="shared" si="629"/>
        <v>288135.59999999998</v>
      </c>
      <c r="X665" s="10">
        <f t="shared" si="646"/>
        <v>288135.59999999998</v>
      </c>
      <c r="Y665" s="10">
        <f>Y666+Y668+Y670+Y674</f>
        <v>0</v>
      </c>
      <c r="Z665" s="69">
        <f t="shared" si="630"/>
        <v>288135.59999999998</v>
      </c>
      <c r="AA665" s="10">
        <f>AA666+AA668+AA670+AA674</f>
        <v>0</v>
      </c>
      <c r="AB665" s="20"/>
      <c r="AC665" s="20"/>
    </row>
    <row r="666" spans="1:29" ht="93.6" x14ac:dyDescent="0.3">
      <c r="A666" s="59" t="s">
        <v>442</v>
      </c>
      <c r="B666" s="60" t="s">
        <v>139</v>
      </c>
      <c r="C666" s="59"/>
      <c r="D666" s="59"/>
      <c r="E666" s="61" t="s">
        <v>140</v>
      </c>
      <c r="F666" s="10">
        <f t="shared" ref="F666:K666" si="673">F667</f>
        <v>755.1</v>
      </c>
      <c r="G666" s="10">
        <f t="shared" si="673"/>
        <v>778.4</v>
      </c>
      <c r="H666" s="10">
        <f t="shared" si="673"/>
        <v>778.4</v>
      </c>
      <c r="I666" s="10">
        <f t="shared" si="673"/>
        <v>0</v>
      </c>
      <c r="J666" s="10">
        <f t="shared" si="673"/>
        <v>0</v>
      </c>
      <c r="K666" s="10">
        <f t="shared" si="673"/>
        <v>0</v>
      </c>
      <c r="L666" s="10">
        <f t="shared" si="665"/>
        <v>755.1</v>
      </c>
      <c r="M666" s="10">
        <f t="shared" si="666"/>
        <v>778.4</v>
      </c>
      <c r="N666" s="10">
        <f t="shared" si="667"/>
        <v>778.4</v>
      </c>
      <c r="O666" s="10">
        <f>O667</f>
        <v>0</v>
      </c>
      <c r="P666" s="10">
        <f>P667</f>
        <v>0</v>
      </c>
      <c r="Q666" s="10">
        <f>Q667</f>
        <v>0</v>
      </c>
      <c r="R666" s="10">
        <f t="shared" si="644"/>
        <v>755.1</v>
      </c>
      <c r="S666" s="10">
        <f>S667</f>
        <v>0</v>
      </c>
      <c r="T666" s="69">
        <f t="shared" si="628"/>
        <v>755.1</v>
      </c>
      <c r="U666" s="10">
        <f t="shared" si="645"/>
        <v>778.4</v>
      </c>
      <c r="V666" s="10">
        <f>V667</f>
        <v>0</v>
      </c>
      <c r="W666" s="69">
        <f t="shared" si="629"/>
        <v>778.4</v>
      </c>
      <c r="X666" s="10">
        <f t="shared" si="646"/>
        <v>778.4</v>
      </c>
      <c r="Y666" s="10">
        <f>Y667</f>
        <v>0</v>
      </c>
      <c r="Z666" s="69">
        <f t="shared" si="630"/>
        <v>778.4</v>
      </c>
      <c r="AA666" s="10">
        <f>AA667</f>
        <v>0</v>
      </c>
      <c r="AB666" s="20"/>
      <c r="AC666" s="20"/>
    </row>
    <row r="667" spans="1:29" x14ac:dyDescent="0.3">
      <c r="A667" s="59" t="s">
        <v>442</v>
      </c>
      <c r="B667" s="60">
        <v>100</v>
      </c>
      <c r="C667" s="59" t="s">
        <v>63</v>
      </c>
      <c r="D667" s="59" t="s">
        <v>65</v>
      </c>
      <c r="E667" s="61" t="s">
        <v>66</v>
      </c>
      <c r="F667" s="10">
        <v>755.1</v>
      </c>
      <c r="G667" s="10">
        <v>778.4</v>
      </c>
      <c r="H667" s="10">
        <v>778.4</v>
      </c>
      <c r="I667" s="10"/>
      <c r="J667" s="10"/>
      <c r="K667" s="10"/>
      <c r="L667" s="10">
        <f t="shared" si="665"/>
        <v>755.1</v>
      </c>
      <c r="M667" s="10">
        <f t="shared" si="666"/>
        <v>778.4</v>
      </c>
      <c r="N667" s="10">
        <f t="shared" si="667"/>
        <v>778.4</v>
      </c>
      <c r="O667" s="10"/>
      <c r="P667" s="10"/>
      <c r="Q667" s="10"/>
      <c r="R667" s="10">
        <f t="shared" si="644"/>
        <v>755.1</v>
      </c>
      <c r="S667" s="10"/>
      <c r="T667" s="69">
        <f t="shared" si="628"/>
        <v>755.1</v>
      </c>
      <c r="U667" s="10">
        <f t="shared" si="645"/>
        <v>778.4</v>
      </c>
      <c r="V667" s="10"/>
      <c r="W667" s="69">
        <f t="shared" si="629"/>
        <v>778.4</v>
      </c>
      <c r="X667" s="10">
        <f t="shared" si="646"/>
        <v>778.4</v>
      </c>
      <c r="Y667" s="10"/>
      <c r="Z667" s="69">
        <f t="shared" si="630"/>
        <v>778.4</v>
      </c>
      <c r="AA667" s="10"/>
      <c r="AB667" s="20"/>
      <c r="AC667" s="20"/>
    </row>
    <row r="668" spans="1:29" ht="31.2" x14ac:dyDescent="0.3">
      <c r="A668" s="59" t="s">
        <v>442</v>
      </c>
      <c r="B668" s="60" t="s">
        <v>57</v>
      </c>
      <c r="C668" s="59"/>
      <c r="D668" s="59"/>
      <c r="E668" s="61" t="s">
        <v>58</v>
      </c>
      <c r="F668" s="10">
        <f t="shared" ref="F668:K668" si="674">F669</f>
        <v>500</v>
      </c>
      <c r="G668" s="10">
        <f t="shared" si="674"/>
        <v>500</v>
      </c>
      <c r="H668" s="10">
        <f t="shared" si="674"/>
        <v>500</v>
      </c>
      <c r="I668" s="10">
        <f t="shared" si="674"/>
        <v>0</v>
      </c>
      <c r="J668" s="10">
        <f t="shared" si="674"/>
        <v>0</v>
      </c>
      <c r="K668" s="10">
        <f t="shared" si="674"/>
        <v>0</v>
      </c>
      <c r="L668" s="10">
        <f t="shared" si="665"/>
        <v>500</v>
      </c>
      <c r="M668" s="10">
        <f t="shared" si="666"/>
        <v>500</v>
      </c>
      <c r="N668" s="10">
        <f t="shared" si="667"/>
        <v>500</v>
      </c>
      <c r="O668" s="10">
        <f>O669</f>
        <v>0</v>
      </c>
      <c r="P668" s="10">
        <f>P669</f>
        <v>0</v>
      </c>
      <c r="Q668" s="10">
        <f>Q669</f>
        <v>0</v>
      </c>
      <c r="R668" s="10">
        <f t="shared" si="644"/>
        <v>500</v>
      </c>
      <c r="S668" s="10">
        <f>S669</f>
        <v>0</v>
      </c>
      <c r="T668" s="69">
        <f t="shared" si="628"/>
        <v>500</v>
      </c>
      <c r="U668" s="10">
        <f t="shared" si="645"/>
        <v>500</v>
      </c>
      <c r="V668" s="10">
        <f>V669</f>
        <v>0</v>
      </c>
      <c r="W668" s="69">
        <f t="shared" si="629"/>
        <v>500</v>
      </c>
      <c r="X668" s="10">
        <f t="shared" si="646"/>
        <v>500</v>
      </c>
      <c r="Y668" s="10">
        <f>Y669</f>
        <v>0</v>
      </c>
      <c r="Z668" s="69">
        <f t="shared" si="630"/>
        <v>500</v>
      </c>
      <c r="AA668" s="10">
        <f>AA669</f>
        <v>0</v>
      </c>
      <c r="AB668" s="20"/>
      <c r="AC668" s="20"/>
    </row>
    <row r="669" spans="1:29" x14ac:dyDescent="0.3">
      <c r="A669" s="59" t="s">
        <v>442</v>
      </c>
      <c r="B669" s="60">
        <v>200</v>
      </c>
      <c r="C669" s="59" t="s">
        <v>63</v>
      </c>
      <c r="D669" s="59" t="s">
        <v>65</v>
      </c>
      <c r="E669" s="61" t="s">
        <v>66</v>
      </c>
      <c r="F669" s="10">
        <v>500</v>
      </c>
      <c r="G669" s="10">
        <v>500</v>
      </c>
      <c r="H669" s="10">
        <v>500</v>
      </c>
      <c r="I669" s="10"/>
      <c r="J669" s="10"/>
      <c r="K669" s="10"/>
      <c r="L669" s="10">
        <f t="shared" si="665"/>
        <v>500</v>
      </c>
      <c r="M669" s="10">
        <f t="shared" si="666"/>
        <v>500</v>
      </c>
      <c r="N669" s="10">
        <f t="shared" si="667"/>
        <v>500</v>
      </c>
      <c r="O669" s="10"/>
      <c r="P669" s="10"/>
      <c r="Q669" s="10"/>
      <c r="R669" s="10">
        <f t="shared" si="644"/>
        <v>500</v>
      </c>
      <c r="S669" s="10"/>
      <c r="T669" s="69">
        <f t="shared" si="628"/>
        <v>500</v>
      </c>
      <c r="U669" s="10">
        <f t="shared" si="645"/>
        <v>500</v>
      </c>
      <c r="V669" s="10"/>
      <c r="W669" s="69">
        <f t="shared" si="629"/>
        <v>500</v>
      </c>
      <c r="X669" s="10">
        <f t="shared" si="646"/>
        <v>500</v>
      </c>
      <c r="Y669" s="10"/>
      <c r="Z669" s="69">
        <f t="shared" si="630"/>
        <v>500</v>
      </c>
      <c r="AA669" s="10"/>
      <c r="AB669" s="20"/>
      <c r="AC669" s="20"/>
    </row>
    <row r="670" spans="1:29" ht="46.8" x14ac:dyDescent="0.3">
      <c r="A670" s="59" t="s">
        <v>442</v>
      </c>
      <c r="B670" s="60" t="s">
        <v>49</v>
      </c>
      <c r="C670" s="59"/>
      <c r="D670" s="59"/>
      <c r="E670" s="61" t="s">
        <v>50</v>
      </c>
      <c r="F670" s="10">
        <f t="shared" ref="F670:K670" si="675">F671+F672+F673</f>
        <v>166689.9</v>
      </c>
      <c r="G670" s="10">
        <f t="shared" si="675"/>
        <v>169355.3</v>
      </c>
      <c r="H670" s="10">
        <f t="shared" si="675"/>
        <v>169355.3</v>
      </c>
      <c r="I670" s="10">
        <f t="shared" si="675"/>
        <v>0</v>
      </c>
      <c r="J670" s="10">
        <f t="shared" si="675"/>
        <v>0</v>
      </c>
      <c r="K670" s="10">
        <f t="shared" si="675"/>
        <v>0</v>
      </c>
      <c r="L670" s="10">
        <f t="shared" si="665"/>
        <v>166689.9</v>
      </c>
      <c r="M670" s="10">
        <f t="shared" si="666"/>
        <v>169355.3</v>
      </c>
      <c r="N670" s="10">
        <f t="shared" si="667"/>
        <v>169355.3</v>
      </c>
      <c r="O670" s="10">
        <f>O671+O672+O673</f>
        <v>0</v>
      </c>
      <c r="P670" s="10">
        <f>P671+P672+P673</f>
        <v>0</v>
      </c>
      <c r="Q670" s="10">
        <f>Q671+Q672+Q673</f>
        <v>0</v>
      </c>
      <c r="R670" s="10">
        <f t="shared" si="644"/>
        <v>166689.9</v>
      </c>
      <c r="S670" s="10">
        <f>S671+S672+S673</f>
        <v>0</v>
      </c>
      <c r="T670" s="69">
        <f t="shared" si="628"/>
        <v>166689.9</v>
      </c>
      <c r="U670" s="10">
        <f t="shared" si="645"/>
        <v>169355.3</v>
      </c>
      <c r="V670" s="10">
        <f>V671+V672+V673</f>
        <v>0</v>
      </c>
      <c r="W670" s="69">
        <f t="shared" si="629"/>
        <v>169355.3</v>
      </c>
      <c r="X670" s="10">
        <f t="shared" si="646"/>
        <v>169355.3</v>
      </c>
      <c r="Y670" s="10">
        <f>Y671+Y672+Y673</f>
        <v>0</v>
      </c>
      <c r="Z670" s="69">
        <f t="shared" si="630"/>
        <v>169355.3</v>
      </c>
      <c r="AA670" s="10">
        <f>AA671+AA672+AA673</f>
        <v>0</v>
      </c>
      <c r="AB670" s="20"/>
      <c r="AC670" s="20"/>
    </row>
    <row r="671" spans="1:29" x14ac:dyDescent="0.3">
      <c r="A671" s="59" t="s">
        <v>442</v>
      </c>
      <c r="B671" s="60" t="s">
        <v>49</v>
      </c>
      <c r="C671" s="59" t="s">
        <v>63</v>
      </c>
      <c r="D671" s="59" t="s">
        <v>28</v>
      </c>
      <c r="E671" s="61" t="s">
        <v>403</v>
      </c>
      <c r="F671" s="10">
        <v>99106</v>
      </c>
      <c r="G671" s="10">
        <v>101020.2</v>
      </c>
      <c r="H671" s="10">
        <v>101020.2</v>
      </c>
      <c r="I671" s="10"/>
      <c r="J671" s="10"/>
      <c r="K671" s="10"/>
      <c r="L671" s="10">
        <f t="shared" si="665"/>
        <v>99106</v>
      </c>
      <c r="M671" s="10">
        <f t="shared" si="666"/>
        <v>101020.2</v>
      </c>
      <c r="N671" s="10">
        <f t="shared" si="667"/>
        <v>101020.2</v>
      </c>
      <c r="O671" s="10"/>
      <c r="P671" s="10"/>
      <c r="Q671" s="10"/>
      <c r="R671" s="10">
        <f t="shared" si="644"/>
        <v>99106</v>
      </c>
      <c r="S671" s="10"/>
      <c r="T671" s="69">
        <f t="shared" si="628"/>
        <v>99106</v>
      </c>
      <c r="U671" s="10">
        <f t="shared" si="645"/>
        <v>101020.2</v>
      </c>
      <c r="V671" s="10"/>
      <c r="W671" s="69">
        <f t="shared" si="629"/>
        <v>101020.2</v>
      </c>
      <c r="X671" s="10">
        <f t="shared" si="646"/>
        <v>101020.2</v>
      </c>
      <c r="Y671" s="10"/>
      <c r="Z671" s="69">
        <f t="shared" si="630"/>
        <v>101020.2</v>
      </c>
      <c r="AA671" s="10"/>
      <c r="AB671" s="20"/>
      <c r="AC671" s="20"/>
    </row>
    <row r="672" spans="1:29" x14ac:dyDescent="0.3">
      <c r="A672" s="59" t="s">
        <v>442</v>
      </c>
      <c r="B672" s="60" t="s">
        <v>49</v>
      </c>
      <c r="C672" s="59" t="s">
        <v>63</v>
      </c>
      <c r="D672" s="59" t="s">
        <v>294</v>
      </c>
      <c r="E672" s="61" t="s">
        <v>344</v>
      </c>
      <c r="F672" s="10">
        <v>67122</v>
      </c>
      <c r="G672" s="10">
        <v>67873.2</v>
      </c>
      <c r="H672" s="10">
        <v>67873.2</v>
      </c>
      <c r="I672" s="10"/>
      <c r="J672" s="10"/>
      <c r="K672" s="10"/>
      <c r="L672" s="10">
        <f t="shared" si="665"/>
        <v>67122</v>
      </c>
      <c r="M672" s="10">
        <f t="shared" si="666"/>
        <v>67873.2</v>
      </c>
      <c r="N672" s="10">
        <f t="shared" si="667"/>
        <v>67873.2</v>
      </c>
      <c r="O672" s="10"/>
      <c r="P672" s="10"/>
      <c r="Q672" s="10"/>
      <c r="R672" s="10">
        <f t="shared" si="644"/>
        <v>67122</v>
      </c>
      <c r="S672" s="10"/>
      <c r="T672" s="69">
        <f t="shared" si="628"/>
        <v>67122</v>
      </c>
      <c r="U672" s="10">
        <f t="shared" si="645"/>
        <v>67873.2</v>
      </c>
      <c r="V672" s="10"/>
      <c r="W672" s="69">
        <f t="shared" si="629"/>
        <v>67873.2</v>
      </c>
      <c r="X672" s="10">
        <f t="shared" si="646"/>
        <v>67873.2</v>
      </c>
      <c r="Y672" s="10"/>
      <c r="Z672" s="69">
        <f t="shared" si="630"/>
        <v>67873.2</v>
      </c>
      <c r="AA672" s="10"/>
      <c r="AB672" s="20"/>
      <c r="AC672" s="20"/>
    </row>
    <row r="673" spans="1:29" x14ac:dyDescent="0.3">
      <c r="A673" s="59" t="s">
        <v>442</v>
      </c>
      <c r="B673" s="60" t="s">
        <v>49</v>
      </c>
      <c r="C673" s="59" t="s">
        <v>98</v>
      </c>
      <c r="D673" s="59" t="s">
        <v>97</v>
      </c>
      <c r="E673" s="61" t="s">
        <v>215</v>
      </c>
      <c r="F673" s="10">
        <v>461.9</v>
      </c>
      <c r="G673" s="10">
        <v>461.9</v>
      </c>
      <c r="H673" s="10">
        <v>461.9</v>
      </c>
      <c r="I673" s="10"/>
      <c r="J673" s="10"/>
      <c r="K673" s="10"/>
      <c r="L673" s="10">
        <f t="shared" si="665"/>
        <v>461.9</v>
      </c>
      <c r="M673" s="10">
        <f t="shared" si="666"/>
        <v>461.9</v>
      </c>
      <c r="N673" s="10">
        <f t="shared" si="667"/>
        <v>461.9</v>
      </c>
      <c r="O673" s="10"/>
      <c r="P673" s="10"/>
      <c r="Q673" s="10"/>
      <c r="R673" s="10">
        <f t="shared" si="644"/>
        <v>461.9</v>
      </c>
      <c r="S673" s="10"/>
      <c r="T673" s="69">
        <f t="shared" si="628"/>
        <v>461.9</v>
      </c>
      <c r="U673" s="10">
        <f t="shared" si="645"/>
        <v>461.9</v>
      </c>
      <c r="V673" s="10"/>
      <c r="W673" s="69">
        <f t="shared" si="629"/>
        <v>461.9</v>
      </c>
      <c r="X673" s="10">
        <f t="shared" si="646"/>
        <v>461.9</v>
      </c>
      <c r="Y673" s="10"/>
      <c r="Z673" s="69">
        <f t="shared" si="630"/>
        <v>461.9</v>
      </c>
      <c r="AA673" s="10"/>
      <c r="AB673" s="20"/>
      <c r="AC673" s="20"/>
    </row>
    <row r="674" spans="1:29" x14ac:dyDescent="0.3">
      <c r="A674" s="59" t="s">
        <v>442</v>
      </c>
      <c r="B674" s="60" t="s">
        <v>43</v>
      </c>
      <c r="C674" s="59"/>
      <c r="D674" s="59"/>
      <c r="E674" s="61" t="s">
        <v>44</v>
      </c>
      <c r="F674" s="10">
        <f t="shared" ref="F674:K674" si="676">F675</f>
        <v>115274.8</v>
      </c>
      <c r="G674" s="10">
        <f t="shared" si="676"/>
        <v>117501.9</v>
      </c>
      <c r="H674" s="10">
        <f t="shared" si="676"/>
        <v>117501.9</v>
      </c>
      <c r="I674" s="10">
        <f t="shared" si="676"/>
        <v>0</v>
      </c>
      <c r="J674" s="10">
        <f t="shared" si="676"/>
        <v>0</v>
      </c>
      <c r="K674" s="10">
        <f t="shared" si="676"/>
        <v>0</v>
      </c>
      <c r="L674" s="10">
        <f t="shared" si="665"/>
        <v>115274.8</v>
      </c>
      <c r="M674" s="10">
        <f t="shared" si="666"/>
        <v>117501.9</v>
      </c>
      <c r="N674" s="10">
        <f t="shared" si="667"/>
        <v>117501.9</v>
      </c>
      <c r="O674" s="10">
        <f>O675</f>
        <v>0</v>
      </c>
      <c r="P674" s="10">
        <f>P675</f>
        <v>0</v>
      </c>
      <c r="Q674" s="10">
        <f>Q675</f>
        <v>0</v>
      </c>
      <c r="R674" s="10">
        <f t="shared" si="644"/>
        <v>115274.8</v>
      </c>
      <c r="S674" s="10">
        <f>S675</f>
        <v>0</v>
      </c>
      <c r="T674" s="69">
        <f t="shared" si="628"/>
        <v>115274.8</v>
      </c>
      <c r="U674" s="10">
        <f t="shared" si="645"/>
        <v>117501.9</v>
      </c>
      <c r="V674" s="10">
        <f>V675</f>
        <v>0</v>
      </c>
      <c r="W674" s="69">
        <f t="shared" si="629"/>
        <v>117501.9</v>
      </c>
      <c r="X674" s="10">
        <f t="shared" si="646"/>
        <v>117501.9</v>
      </c>
      <c r="Y674" s="10">
        <f>Y675</f>
        <v>0</v>
      </c>
      <c r="Z674" s="69">
        <f t="shared" si="630"/>
        <v>117501.9</v>
      </c>
      <c r="AA674" s="10">
        <f>AA675</f>
        <v>0</v>
      </c>
      <c r="AB674" s="20"/>
      <c r="AC674" s="20"/>
    </row>
    <row r="675" spans="1:29" x14ac:dyDescent="0.3">
      <c r="A675" s="59" t="s">
        <v>442</v>
      </c>
      <c r="B675" s="60" t="s">
        <v>43</v>
      </c>
      <c r="C675" s="59" t="s">
        <v>63</v>
      </c>
      <c r="D675" s="59" t="s">
        <v>28</v>
      </c>
      <c r="E675" s="61" t="s">
        <v>403</v>
      </c>
      <c r="F675" s="10">
        <v>115274.8</v>
      </c>
      <c r="G675" s="10">
        <v>117501.9</v>
      </c>
      <c r="H675" s="10">
        <v>117501.9</v>
      </c>
      <c r="I675" s="10"/>
      <c r="J675" s="10"/>
      <c r="K675" s="10"/>
      <c r="L675" s="10">
        <f t="shared" si="665"/>
        <v>115274.8</v>
      </c>
      <c r="M675" s="10">
        <f t="shared" si="666"/>
        <v>117501.9</v>
      </c>
      <c r="N675" s="10">
        <f t="shared" si="667"/>
        <v>117501.9</v>
      </c>
      <c r="O675" s="10"/>
      <c r="P675" s="10"/>
      <c r="Q675" s="10"/>
      <c r="R675" s="10">
        <f t="shared" si="644"/>
        <v>115274.8</v>
      </c>
      <c r="S675" s="10"/>
      <c r="T675" s="69">
        <f t="shared" ref="T675:T738" si="677">R675+S675</f>
        <v>115274.8</v>
      </c>
      <c r="U675" s="10">
        <f t="shared" si="645"/>
        <v>117501.9</v>
      </c>
      <c r="V675" s="10"/>
      <c r="W675" s="69">
        <f t="shared" ref="W675:W738" si="678">U675+V675</f>
        <v>117501.9</v>
      </c>
      <c r="X675" s="10">
        <f t="shared" si="646"/>
        <v>117501.9</v>
      </c>
      <c r="Y675" s="10"/>
      <c r="Z675" s="69">
        <f t="shared" ref="Z675:Z738" si="679">X675+Y675</f>
        <v>117501.9</v>
      </c>
      <c r="AA675" s="10"/>
      <c r="AB675" s="20"/>
      <c r="AC675" s="20"/>
    </row>
    <row r="676" spans="1:29" ht="78" x14ac:dyDescent="0.3">
      <c r="A676" s="59" t="s">
        <v>443</v>
      </c>
      <c r="B676" s="60"/>
      <c r="C676" s="59"/>
      <c r="D676" s="59"/>
      <c r="E676" s="61" t="s">
        <v>444</v>
      </c>
      <c r="F676" s="10">
        <f t="shared" ref="F676:K676" si="680">F677+F679</f>
        <v>34145.4</v>
      </c>
      <c r="G676" s="10">
        <f t="shared" si="680"/>
        <v>34145.4</v>
      </c>
      <c r="H676" s="10">
        <f t="shared" si="680"/>
        <v>34145.4</v>
      </c>
      <c r="I676" s="10">
        <f t="shared" si="680"/>
        <v>0</v>
      </c>
      <c r="J676" s="10">
        <f t="shared" si="680"/>
        <v>0</v>
      </c>
      <c r="K676" s="10">
        <f t="shared" si="680"/>
        <v>0</v>
      </c>
      <c r="L676" s="10">
        <f t="shared" si="665"/>
        <v>34145.4</v>
      </c>
      <c r="M676" s="10">
        <f t="shared" si="666"/>
        <v>34145.4</v>
      </c>
      <c r="N676" s="10">
        <f t="shared" si="667"/>
        <v>34145.4</v>
      </c>
      <c r="O676" s="10">
        <f>O677+O679</f>
        <v>0</v>
      </c>
      <c r="P676" s="10">
        <f>P677+P679</f>
        <v>0</v>
      </c>
      <c r="Q676" s="10">
        <f>Q677+Q679</f>
        <v>0</v>
      </c>
      <c r="R676" s="10">
        <f t="shared" si="644"/>
        <v>34145.4</v>
      </c>
      <c r="S676" s="10">
        <f>S677+S679</f>
        <v>0</v>
      </c>
      <c r="T676" s="69">
        <f t="shared" si="677"/>
        <v>34145.4</v>
      </c>
      <c r="U676" s="10">
        <f t="shared" si="645"/>
        <v>34145.4</v>
      </c>
      <c r="V676" s="10">
        <f>V677+V679</f>
        <v>0</v>
      </c>
      <c r="W676" s="69">
        <f t="shared" si="678"/>
        <v>34145.4</v>
      </c>
      <c r="X676" s="10">
        <f t="shared" si="646"/>
        <v>34145.4</v>
      </c>
      <c r="Y676" s="10">
        <f>Y677+Y679</f>
        <v>0</v>
      </c>
      <c r="Z676" s="69">
        <f t="shared" si="679"/>
        <v>34145.4</v>
      </c>
      <c r="AA676" s="10">
        <f>AA677+AA679</f>
        <v>0</v>
      </c>
      <c r="AB676" s="20"/>
      <c r="AC676" s="20"/>
    </row>
    <row r="677" spans="1:29" ht="46.8" x14ac:dyDescent="0.3">
      <c r="A677" s="59" t="s">
        <v>443</v>
      </c>
      <c r="B677" s="60" t="s">
        <v>49</v>
      </c>
      <c r="C677" s="59"/>
      <c r="D677" s="59"/>
      <c r="E677" s="61" t="s">
        <v>50</v>
      </c>
      <c r="F677" s="10">
        <f t="shared" ref="F677:K677" si="681">F678</f>
        <v>18012.400000000001</v>
      </c>
      <c r="G677" s="10">
        <f t="shared" si="681"/>
        <v>18012.400000000001</v>
      </c>
      <c r="H677" s="10">
        <f t="shared" si="681"/>
        <v>18012.400000000001</v>
      </c>
      <c r="I677" s="10">
        <f t="shared" si="681"/>
        <v>0</v>
      </c>
      <c r="J677" s="10">
        <f t="shared" si="681"/>
        <v>0</v>
      </c>
      <c r="K677" s="10">
        <f t="shared" si="681"/>
        <v>0</v>
      </c>
      <c r="L677" s="10">
        <f t="shared" si="665"/>
        <v>18012.400000000001</v>
      </c>
      <c r="M677" s="10">
        <f t="shared" si="666"/>
        <v>18012.400000000001</v>
      </c>
      <c r="N677" s="10">
        <f t="shared" si="667"/>
        <v>18012.400000000001</v>
      </c>
      <c r="O677" s="10">
        <f>O678</f>
        <v>0</v>
      </c>
      <c r="P677" s="10">
        <f>P678</f>
        <v>0</v>
      </c>
      <c r="Q677" s="10">
        <f>Q678</f>
        <v>0</v>
      </c>
      <c r="R677" s="10">
        <f t="shared" si="644"/>
        <v>18012.400000000001</v>
      </c>
      <c r="S677" s="10">
        <f>S678</f>
        <v>0</v>
      </c>
      <c r="T677" s="69">
        <f t="shared" si="677"/>
        <v>18012.400000000001</v>
      </c>
      <c r="U677" s="10">
        <f t="shared" si="645"/>
        <v>18012.400000000001</v>
      </c>
      <c r="V677" s="10">
        <f>V678</f>
        <v>0</v>
      </c>
      <c r="W677" s="69">
        <f t="shared" si="678"/>
        <v>18012.400000000001</v>
      </c>
      <c r="X677" s="10">
        <f t="shared" si="646"/>
        <v>18012.400000000001</v>
      </c>
      <c r="Y677" s="10">
        <f>Y678</f>
        <v>0</v>
      </c>
      <c r="Z677" s="69">
        <f t="shared" si="679"/>
        <v>18012.400000000001</v>
      </c>
      <c r="AA677" s="10">
        <f>AA678</f>
        <v>0</v>
      </c>
      <c r="AB677" s="20"/>
      <c r="AC677" s="20"/>
    </row>
    <row r="678" spans="1:29" x14ac:dyDescent="0.3">
      <c r="A678" s="59" t="s">
        <v>443</v>
      </c>
      <c r="B678" s="60">
        <v>600</v>
      </c>
      <c r="C678" s="59" t="s">
        <v>63</v>
      </c>
      <c r="D678" s="59" t="s">
        <v>28</v>
      </c>
      <c r="E678" s="61" t="s">
        <v>403</v>
      </c>
      <c r="F678" s="10">
        <v>18012.400000000001</v>
      </c>
      <c r="G678" s="10">
        <v>18012.400000000001</v>
      </c>
      <c r="H678" s="10">
        <v>18012.400000000001</v>
      </c>
      <c r="I678" s="10"/>
      <c r="J678" s="10"/>
      <c r="K678" s="10"/>
      <c r="L678" s="10">
        <f t="shared" si="665"/>
        <v>18012.400000000001</v>
      </c>
      <c r="M678" s="10">
        <f t="shared" si="666"/>
        <v>18012.400000000001</v>
      </c>
      <c r="N678" s="10">
        <f t="shared" si="667"/>
        <v>18012.400000000001</v>
      </c>
      <c r="O678" s="10"/>
      <c r="P678" s="10"/>
      <c r="Q678" s="10"/>
      <c r="R678" s="10">
        <f t="shared" si="644"/>
        <v>18012.400000000001</v>
      </c>
      <c r="S678" s="10"/>
      <c r="T678" s="69">
        <f t="shared" si="677"/>
        <v>18012.400000000001</v>
      </c>
      <c r="U678" s="10">
        <f t="shared" si="645"/>
        <v>18012.400000000001</v>
      </c>
      <c r="V678" s="10"/>
      <c r="W678" s="69">
        <f t="shared" si="678"/>
        <v>18012.400000000001</v>
      </c>
      <c r="X678" s="10">
        <f t="shared" si="646"/>
        <v>18012.400000000001</v>
      </c>
      <c r="Y678" s="10"/>
      <c r="Z678" s="69">
        <f t="shared" si="679"/>
        <v>18012.400000000001</v>
      </c>
      <c r="AA678" s="10"/>
      <c r="AB678" s="20"/>
      <c r="AC678" s="20"/>
    </row>
    <row r="679" spans="1:29" x14ac:dyDescent="0.3">
      <c r="A679" s="59" t="s">
        <v>443</v>
      </c>
      <c r="B679" s="60" t="s">
        <v>43</v>
      </c>
      <c r="C679" s="59"/>
      <c r="D679" s="59"/>
      <c r="E679" s="61" t="s">
        <v>44</v>
      </c>
      <c r="F679" s="10">
        <f t="shared" ref="F679:K679" si="682">F680</f>
        <v>16133</v>
      </c>
      <c r="G679" s="10">
        <f t="shared" si="682"/>
        <v>16133</v>
      </c>
      <c r="H679" s="10">
        <f t="shared" si="682"/>
        <v>16133</v>
      </c>
      <c r="I679" s="10">
        <f t="shared" si="682"/>
        <v>0</v>
      </c>
      <c r="J679" s="10">
        <f t="shared" si="682"/>
        <v>0</v>
      </c>
      <c r="K679" s="10">
        <f t="shared" si="682"/>
        <v>0</v>
      </c>
      <c r="L679" s="10">
        <f t="shared" si="665"/>
        <v>16133</v>
      </c>
      <c r="M679" s="10">
        <f t="shared" si="666"/>
        <v>16133</v>
      </c>
      <c r="N679" s="10">
        <f t="shared" si="667"/>
        <v>16133</v>
      </c>
      <c r="O679" s="10">
        <f>O680</f>
        <v>0</v>
      </c>
      <c r="P679" s="10">
        <f>P680</f>
        <v>0</v>
      </c>
      <c r="Q679" s="10">
        <f>Q680</f>
        <v>0</v>
      </c>
      <c r="R679" s="10">
        <f t="shared" si="644"/>
        <v>16133</v>
      </c>
      <c r="S679" s="10">
        <f>S680</f>
        <v>0</v>
      </c>
      <c r="T679" s="69">
        <f t="shared" si="677"/>
        <v>16133</v>
      </c>
      <c r="U679" s="10">
        <f t="shared" si="645"/>
        <v>16133</v>
      </c>
      <c r="V679" s="10">
        <f>V680</f>
        <v>0</v>
      </c>
      <c r="W679" s="69">
        <f t="shared" si="678"/>
        <v>16133</v>
      </c>
      <c r="X679" s="10">
        <f t="shared" si="646"/>
        <v>16133</v>
      </c>
      <c r="Y679" s="10">
        <f>Y680</f>
        <v>0</v>
      </c>
      <c r="Z679" s="69">
        <f t="shared" si="679"/>
        <v>16133</v>
      </c>
      <c r="AA679" s="10">
        <f>AA680</f>
        <v>0</v>
      </c>
      <c r="AB679" s="20"/>
      <c r="AC679" s="20"/>
    </row>
    <row r="680" spans="1:29" x14ac:dyDescent="0.3">
      <c r="A680" s="59" t="s">
        <v>443</v>
      </c>
      <c r="B680" s="60">
        <v>800</v>
      </c>
      <c r="C680" s="59" t="s">
        <v>63</v>
      </c>
      <c r="D680" s="59" t="s">
        <v>28</v>
      </c>
      <c r="E680" s="61" t="s">
        <v>403</v>
      </c>
      <c r="F680" s="10">
        <v>16133</v>
      </c>
      <c r="G680" s="10">
        <v>16133</v>
      </c>
      <c r="H680" s="10">
        <v>16133</v>
      </c>
      <c r="I680" s="10"/>
      <c r="J680" s="10"/>
      <c r="K680" s="10"/>
      <c r="L680" s="10">
        <f t="shared" si="665"/>
        <v>16133</v>
      </c>
      <c r="M680" s="10">
        <f t="shared" si="666"/>
        <v>16133</v>
      </c>
      <c r="N680" s="10">
        <f t="shared" si="667"/>
        <v>16133</v>
      </c>
      <c r="O680" s="10"/>
      <c r="P680" s="10"/>
      <c r="Q680" s="10"/>
      <c r="R680" s="10">
        <f t="shared" si="644"/>
        <v>16133</v>
      </c>
      <c r="S680" s="10"/>
      <c r="T680" s="69">
        <f t="shared" si="677"/>
        <v>16133</v>
      </c>
      <c r="U680" s="10">
        <f t="shared" si="645"/>
        <v>16133</v>
      </c>
      <c r="V680" s="10"/>
      <c r="W680" s="69">
        <f t="shared" si="678"/>
        <v>16133</v>
      </c>
      <c r="X680" s="10">
        <f t="shared" si="646"/>
        <v>16133</v>
      </c>
      <c r="Y680" s="10"/>
      <c r="Z680" s="69">
        <f t="shared" si="679"/>
        <v>16133</v>
      </c>
      <c r="AA680" s="10"/>
      <c r="AB680" s="20"/>
      <c r="AC680" s="20"/>
    </row>
    <row r="681" spans="1:29" ht="78" x14ac:dyDescent="0.3">
      <c r="A681" s="59" t="s">
        <v>445</v>
      </c>
      <c r="B681" s="60"/>
      <c r="C681" s="59"/>
      <c r="D681" s="59"/>
      <c r="E681" s="61" t="s">
        <v>446</v>
      </c>
      <c r="F681" s="10">
        <f t="shared" ref="F681:F691" si="683">F682</f>
        <v>5257.9</v>
      </c>
      <c r="G681" s="10">
        <f t="shared" ref="G681:G691" si="684">G682</f>
        <v>5257.9</v>
      </c>
      <c r="H681" s="10">
        <f t="shared" ref="H681:H691" si="685">H682</f>
        <v>5257.9</v>
      </c>
      <c r="I681" s="10">
        <f t="shared" ref="I681:I691" si="686">I682</f>
        <v>0</v>
      </c>
      <c r="J681" s="10">
        <f t="shared" ref="J681:J691" si="687">J682</f>
        <v>0</v>
      </c>
      <c r="K681" s="10">
        <f t="shared" ref="K681:K691" si="688">K682</f>
        <v>0</v>
      </c>
      <c r="L681" s="10">
        <f t="shared" si="665"/>
        <v>5257.9</v>
      </c>
      <c r="M681" s="10">
        <f t="shared" si="666"/>
        <v>5257.9</v>
      </c>
      <c r="N681" s="10">
        <f t="shared" si="667"/>
        <v>5257.9</v>
      </c>
      <c r="O681" s="10">
        <f t="shared" ref="O681:O691" si="689">O682</f>
        <v>0</v>
      </c>
      <c r="P681" s="10">
        <f t="shared" ref="P681:P691" si="690">P682</f>
        <v>0</v>
      </c>
      <c r="Q681" s="10">
        <f t="shared" ref="Q681:Q691" si="691">Q682</f>
        <v>0</v>
      </c>
      <c r="R681" s="10">
        <f t="shared" si="644"/>
        <v>5257.9</v>
      </c>
      <c r="S681" s="10">
        <f t="shared" ref="S681:S691" si="692">S682</f>
        <v>0</v>
      </c>
      <c r="T681" s="69">
        <f t="shared" si="677"/>
        <v>5257.9</v>
      </c>
      <c r="U681" s="10">
        <f t="shared" si="645"/>
        <v>5257.9</v>
      </c>
      <c r="V681" s="10">
        <f t="shared" ref="V681:AA691" si="693">V682</f>
        <v>0</v>
      </c>
      <c r="W681" s="69">
        <f t="shared" si="678"/>
        <v>5257.9</v>
      </c>
      <c r="X681" s="10">
        <f t="shared" si="646"/>
        <v>5257.9</v>
      </c>
      <c r="Y681" s="10">
        <f t="shared" si="693"/>
        <v>0</v>
      </c>
      <c r="Z681" s="69">
        <f t="shared" si="679"/>
        <v>5257.9</v>
      </c>
      <c r="AA681" s="10">
        <f t="shared" si="693"/>
        <v>0</v>
      </c>
      <c r="AB681" s="20"/>
      <c r="AC681" s="20"/>
    </row>
    <row r="682" spans="1:29" ht="46.8" x14ac:dyDescent="0.3">
      <c r="A682" s="59" t="s">
        <v>445</v>
      </c>
      <c r="B682" s="60" t="s">
        <v>49</v>
      </c>
      <c r="C682" s="59"/>
      <c r="D682" s="59"/>
      <c r="E682" s="61" t="s">
        <v>50</v>
      </c>
      <c r="F682" s="10">
        <f t="shared" si="683"/>
        <v>5257.9</v>
      </c>
      <c r="G682" s="10">
        <f t="shared" si="684"/>
        <v>5257.9</v>
      </c>
      <c r="H682" s="10">
        <f t="shared" si="685"/>
        <v>5257.9</v>
      </c>
      <c r="I682" s="10">
        <f t="shared" si="686"/>
        <v>0</v>
      </c>
      <c r="J682" s="10">
        <f t="shared" si="687"/>
        <v>0</v>
      </c>
      <c r="K682" s="10">
        <f t="shared" si="688"/>
        <v>0</v>
      </c>
      <c r="L682" s="10">
        <f t="shared" si="665"/>
        <v>5257.9</v>
      </c>
      <c r="M682" s="10">
        <f t="shared" si="666"/>
        <v>5257.9</v>
      </c>
      <c r="N682" s="10">
        <f t="shared" si="667"/>
        <v>5257.9</v>
      </c>
      <c r="O682" s="10">
        <f t="shared" si="689"/>
        <v>0</v>
      </c>
      <c r="P682" s="10">
        <f t="shared" si="690"/>
        <v>0</v>
      </c>
      <c r="Q682" s="10">
        <f t="shared" si="691"/>
        <v>0</v>
      </c>
      <c r="R682" s="10">
        <f t="shared" si="644"/>
        <v>5257.9</v>
      </c>
      <c r="S682" s="10">
        <f t="shared" si="692"/>
        <v>0</v>
      </c>
      <c r="T682" s="69">
        <f t="shared" si="677"/>
        <v>5257.9</v>
      </c>
      <c r="U682" s="10">
        <f t="shared" si="645"/>
        <v>5257.9</v>
      </c>
      <c r="V682" s="10">
        <f t="shared" si="693"/>
        <v>0</v>
      </c>
      <c r="W682" s="69">
        <f t="shared" si="678"/>
        <v>5257.9</v>
      </c>
      <c r="X682" s="10">
        <f t="shared" si="646"/>
        <v>5257.9</v>
      </c>
      <c r="Y682" s="10">
        <f t="shared" si="693"/>
        <v>0</v>
      </c>
      <c r="Z682" s="69">
        <f t="shared" si="679"/>
        <v>5257.9</v>
      </c>
      <c r="AA682" s="10">
        <f t="shared" si="693"/>
        <v>0</v>
      </c>
      <c r="AB682" s="20"/>
      <c r="AC682" s="20"/>
    </row>
    <row r="683" spans="1:29" x14ac:dyDescent="0.3">
      <c r="A683" s="59" t="s">
        <v>445</v>
      </c>
      <c r="B683" s="60">
        <v>600</v>
      </c>
      <c r="C683" s="59" t="s">
        <v>63</v>
      </c>
      <c r="D683" s="59" t="s">
        <v>294</v>
      </c>
      <c r="E683" s="61" t="s">
        <v>344</v>
      </c>
      <c r="F683" s="10">
        <v>5257.9</v>
      </c>
      <c r="G683" s="10">
        <v>5257.9</v>
      </c>
      <c r="H683" s="10">
        <v>5257.9</v>
      </c>
      <c r="I683" s="10"/>
      <c r="J683" s="10"/>
      <c r="K683" s="10"/>
      <c r="L683" s="10">
        <f t="shared" si="665"/>
        <v>5257.9</v>
      </c>
      <c r="M683" s="10">
        <f t="shared" si="666"/>
        <v>5257.9</v>
      </c>
      <c r="N683" s="10">
        <f t="shared" si="667"/>
        <v>5257.9</v>
      </c>
      <c r="O683" s="10"/>
      <c r="P683" s="10"/>
      <c r="Q683" s="10"/>
      <c r="R683" s="10">
        <f t="shared" ref="R683:R746" si="694">L683+O683</f>
        <v>5257.9</v>
      </c>
      <c r="S683" s="10"/>
      <c r="T683" s="69">
        <f t="shared" si="677"/>
        <v>5257.9</v>
      </c>
      <c r="U683" s="10">
        <f t="shared" ref="U683:U746" si="695">M683+P683</f>
        <v>5257.9</v>
      </c>
      <c r="V683" s="10"/>
      <c r="W683" s="69">
        <f t="shared" si="678"/>
        <v>5257.9</v>
      </c>
      <c r="X683" s="10">
        <f t="shared" ref="X683:X746" si="696">N683+Q683</f>
        <v>5257.9</v>
      </c>
      <c r="Y683" s="10"/>
      <c r="Z683" s="69">
        <f t="shared" si="679"/>
        <v>5257.9</v>
      </c>
      <c r="AA683" s="10"/>
      <c r="AB683" s="20"/>
      <c r="AC683" s="20"/>
    </row>
    <row r="684" spans="1:29" ht="62.4" x14ac:dyDescent="0.3">
      <c r="A684" s="59" t="s">
        <v>447</v>
      </c>
      <c r="B684" s="60"/>
      <c r="C684" s="59"/>
      <c r="D684" s="59"/>
      <c r="E684" s="61" t="s">
        <v>448</v>
      </c>
      <c r="F684" s="10">
        <f t="shared" si="683"/>
        <v>1520.3</v>
      </c>
      <c r="G684" s="10">
        <f t="shared" si="684"/>
        <v>1520.3</v>
      </c>
      <c r="H684" s="10">
        <f t="shared" si="685"/>
        <v>1520.3</v>
      </c>
      <c r="I684" s="10">
        <f t="shared" si="686"/>
        <v>0</v>
      </c>
      <c r="J684" s="10">
        <f t="shared" si="687"/>
        <v>0</v>
      </c>
      <c r="K684" s="10">
        <f t="shared" si="688"/>
        <v>0</v>
      </c>
      <c r="L684" s="10">
        <f t="shared" si="665"/>
        <v>1520.3</v>
      </c>
      <c r="M684" s="10">
        <f t="shared" si="666"/>
        <v>1520.3</v>
      </c>
      <c r="N684" s="10">
        <f t="shared" si="667"/>
        <v>1520.3</v>
      </c>
      <c r="O684" s="10">
        <f t="shared" si="689"/>
        <v>62.1</v>
      </c>
      <c r="P684" s="10">
        <f t="shared" si="690"/>
        <v>0</v>
      </c>
      <c r="Q684" s="10">
        <f t="shared" si="691"/>
        <v>0</v>
      </c>
      <c r="R684" s="10">
        <f t="shared" si="694"/>
        <v>1582.3999999999999</v>
      </c>
      <c r="S684" s="10">
        <f t="shared" si="692"/>
        <v>0</v>
      </c>
      <c r="T684" s="69">
        <f t="shared" si="677"/>
        <v>1582.3999999999999</v>
      </c>
      <c r="U684" s="10">
        <f t="shared" si="695"/>
        <v>1520.3</v>
      </c>
      <c r="V684" s="10">
        <f t="shared" si="693"/>
        <v>0</v>
      </c>
      <c r="W684" s="69">
        <f t="shared" si="678"/>
        <v>1520.3</v>
      </c>
      <c r="X684" s="10">
        <f t="shared" si="696"/>
        <v>1520.3</v>
      </c>
      <c r="Y684" s="10">
        <f t="shared" si="693"/>
        <v>0</v>
      </c>
      <c r="Z684" s="69">
        <f t="shared" si="679"/>
        <v>1520.3</v>
      </c>
      <c r="AA684" s="10">
        <f t="shared" si="693"/>
        <v>0</v>
      </c>
      <c r="AB684" s="20"/>
      <c r="AC684" s="20"/>
    </row>
    <row r="685" spans="1:29" ht="46.8" x14ac:dyDescent="0.3">
      <c r="A685" s="59" t="s">
        <v>447</v>
      </c>
      <c r="B685" s="60" t="s">
        <v>49</v>
      </c>
      <c r="C685" s="59"/>
      <c r="D685" s="59"/>
      <c r="E685" s="61" t="s">
        <v>50</v>
      </c>
      <c r="F685" s="10">
        <f t="shared" si="683"/>
        <v>1520.3</v>
      </c>
      <c r="G685" s="10">
        <f t="shared" si="684"/>
        <v>1520.3</v>
      </c>
      <c r="H685" s="10">
        <f t="shared" si="685"/>
        <v>1520.3</v>
      </c>
      <c r="I685" s="10">
        <f t="shared" si="686"/>
        <v>0</v>
      </c>
      <c r="J685" s="10">
        <f t="shared" si="687"/>
        <v>0</v>
      </c>
      <c r="K685" s="10">
        <f t="shared" si="688"/>
        <v>0</v>
      </c>
      <c r="L685" s="10">
        <f t="shared" si="665"/>
        <v>1520.3</v>
      </c>
      <c r="M685" s="10">
        <f t="shared" si="666"/>
        <v>1520.3</v>
      </c>
      <c r="N685" s="10">
        <f t="shared" si="667"/>
        <v>1520.3</v>
      </c>
      <c r="O685" s="10">
        <f t="shared" si="689"/>
        <v>62.1</v>
      </c>
      <c r="P685" s="10">
        <f t="shared" si="690"/>
        <v>0</v>
      </c>
      <c r="Q685" s="10">
        <f t="shared" si="691"/>
        <v>0</v>
      </c>
      <c r="R685" s="10">
        <f t="shared" si="694"/>
        <v>1582.3999999999999</v>
      </c>
      <c r="S685" s="10">
        <f t="shared" si="692"/>
        <v>0</v>
      </c>
      <c r="T685" s="69">
        <f t="shared" si="677"/>
        <v>1582.3999999999999</v>
      </c>
      <c r="U685" s="10">
        <f t="shared" si="695"/>
        <v>1520.3</v>
      </c>
      <c r="V685" s="10">
        <f t="shared" si="693"/>
        <v>0</v>
      </c>
      <c r="W685" s="69">
        <f t="shared" si="678"/>
        <v>1520.3</v>
      </c>
      <c r="X685" s="10">
        <f t="shared" si="696"/>
        <v>1520.3</v>
      </c>
      <c r="Y685" s="10">
        <f t="shared" si="693"/>
        <v>0</v>
      </c>
      <c r="Z685" s="69">
        <f t="shared" si="679"/>
        <v>1520.3</v>
      </c>
      <c r="AA685" s="10">
        <f t="shared" si="693"/>
        <v>0</v>
      </c>
      <c r="AB685" s="20"/>
      <c r="AC685" s="20"/>
    </row>
    <row r="686" spans="1:29" x14ac:dyDescent="0.3">
      <c r="A686" s="59" t="s">
        <v>447</v>
      </c>
      <c r="B686" s="60">
        <v>600</v>
      </c>
      <c r="C686" s="59" t="s">
        <v>98</v>
      </c>
      <c r="D686" s="59" t="s">
        <v>324</v>
      </c>
      <c r="E686" s="61" t="s">
        <v>325</v>
      </c>
      <c r="F686" s="10">
        <v>1520.3</v>
      </c>
      <c r="G686" s="10">
        <v>1520.3</v>
      </c>
      <c r="H686" s="10">
        <v>1520.3</v>
      </c>
      <c r="I686" s="10"/>
      <c r="J686" s="10"/>
      <c r="K686" s="10"/>
      <c r="L686" s="10">
        <f t="shared" si="665"/>
        <v>1520.3</v>
      </c>
      <c r="M686" s="10">
        <f t="shared" si="666"/>
        <v>1520.3</v>
      </c>
      <c r="N686" s="10">
        <f t="shared" si="667"/>
        <v>1520.3</v>
      </c>
      <c r="O686" s="10">
        <v>62.1</v>
      </c>
      <c r="P686" s="10"/>
      <c r="Q686" s="10"/>
      <c r="R686" s="10">
        <f t="shared" si="694"/>
        <v>1582.3999999999999</v>
      </c>
      <c r="S686" s="10"/>
      <c r="T686" s="69">
        <f t="shared" si="677"/>
        <v>1582.3999999999999</v>
      </c>
      <c r="U686" s="10">
        <f t="shared" si="695"/>
        <v>1520.3</v>
      </c>
      <c r="V686" s="10"/>
      <c r="W686" s="69">
        <f t="shared" si="678"/>
        <v>1520.3</v>
      </c>
      <c r="X686" s="10">
        <f t="shared" si="696"/>
        <v>1520.3</v>
      </c>
      <c r="Y686" s="10"/>
      <c r="Z686" s="69">
        <f t="shared" si="679"/>
        <v>1520.3</v>
      </c>
      <c r="AA686" s="10"/>
      <c r="AB686" s="20"/>
      <c r="AC686" s="20"/>
    </row>
    <row r="687" spans="1:29" ht="62.4" x14ac:dyDescent="0.3">
      <c r="A687" s="59" t="s">
        <v>449</v>
      </c>
      <c r="B687" s="60"/>
      <c r="C687" s="59"/>
      <c r="D687" s="59"/>
      <c r="E687" s="61" t="s">
        <v>450</v>
      </c>
      <c r="F687" s="10">
        <f t="shared" si="683"/>
        <v>20.7</v>
      </c>
      <c r="G687" s="10">
        <f t="shared" si="684"/>
        <v>20.7</v>
      </c>
      <c r="H687" s="10">
        <f t="shared" si="685"/>
        <v>20.7</v>
      </c>
      <c r="I687" s="10">
        <f t="shared" si="686"/>
        <v>0</v>
      </c>
      <c r="J687" s="10">
        <f t="shared" si="687"/>
        <v>0</v>
      </c>
      <c r="K687" s="10">
        <f t="shared" si="688"/>
        <v>0</v>
      </c>
      <c r="L687" s="10">
        <f t="shared" si="665"/>
        <v>20.7</v>
      </c>
      <c r="M687" s="10">
        <f t="shared" si="666"/>
        <v>20.7</v>
      </c>
      <c r="N687" s="10">
        <f t="shared" si="667"/>
        <v>20.7</v>
      </c>
      <c r="O687" s="10">
        <f t="shared" si="689"/>
        <v>0.89400000000000002</v>
      </c>
      <c r="P687" s="10">
        <f t="shared" si="690"/>
        <v>0</v>
      </c>
      <c r="Q687" s="10">
        <f t="shared" si="691"/>
        <v>0</v>
      </c>
      <c r="R687" s="10">
        <f t="shared" si="694"/>
        <v>21.593999999999998</v>
      </c>
      <c r="S687" s="10">
        <f t="shared" si="692"/>
        <v>0</v>
      </c>
      <c r="T687" s="69">
        <f t="shared" si="677"/>
        <v>21.593999999999998</v>
      </c>
      <c r="U687" s="10">
        <f t="shared" si="695"/>
        <v>20.7</v>
      </c>
      <c r="V687" s="10">
        <f t="shared" si="693"/>
        <v>0</v>
      </c>
      <c r="W687" s="69">
        <f t="shared" si="678"/>
        <v>20.7</v>
      </c>
      <c r="X687" s="10">
        <f t="shared" si="696"/>
        <v>20.7</v>
      </c>
      <c r="Y687" s="10">
        <f t="shared" si="693"/>
        <v>0</v>
      </c>
      <c r="Z687" s="69">
        <f t="shared" si="679"/>
        <v>20.7</v>
      </c>
      <c r="AA687" s="10">
        <f t="shared" si="693"/>
        <v>0</v>
      </c>
      <c r="AB687" s="20"/>
      <c r="AC687" s="20"/>
    </row>
    <row r="688" spans="1:29" ht="46.8" x14ac:dyDescent="0.3">
      <c r="A688" s="59" t="s">
        <v>449</v>
      </c>
      <c r="B688" s="60" t="s">
        <v>49</v>
      </c>
      <c r="C688" s="59"/>
      <c r="D688" s="59"/>
      <c r="E688" s="61" t="s">
        <v>50</v>
      </c>
      <c r="F688" s="10">
        <f t="shared" si="683"/>
        <v>20.7</v>
      </c>
      <c r="G688" s="10">
        <f t="shared" si="684"/>
        <v>20.7</v>
      </c>
      <c r="H688" s="10">
        <f t="shared" si="685"/>
        <v>20.7</v>
      </c>
      <c r="I688" s="10">
        <f t="shared" si="686"/>
        <v>0</v>
      </c>
      <c r="J688" s="10">
        <f t="shared" si="687"/>
        <v>0</v>
      </c>
      <c r="K688" s="10">
        <f t="shared" si="688"/>
        <v>0</v>
      </c>
      <c r="L688" s="10">
        <f t="shared" si="665"/>
        <v>20.7</v>
      </c>
      <c r="M688" s="10">
        <f t="shared" si="666"/>
        <v>20.7</v>
      </c>
      <c r="N688" s="10">
        <f t="shared" si="667"/>
        <v>20.7</v>
      </c>
      <c r="O688" s="10">
        <f t="shared" si="689"/>
        <v>0.89400000000000002</v>
      </c>
      <c r="P688" s="10">
        <f t="shared" si="690"/>
        <v>0</v>
      </c>
      <c r="Q688" s="10">
        <f t="shared" si="691"/>
        <v>0</v>
      </c>
      <c r="R688" s="10">
        <f t="shared" si="694"/>
        <v>21.593999999999998</v>
      </c>
      <c r="S688" s="10">
        <f t="shared" si="692"/>
        <v>0</v>
      </c>
      <c r="T688" s="69">
        <f t="shared" si="677"/>
        <v>21.593999999999998</v>
      </c>
      <c r="U688" s="10">
        <f t="shared" si="695"/>
        <v>20.7</v>
      </c>
      <c r="V688" s="10">
        <f t="shared" si="693"/>
        <v>0</v>
      </c>
      <c r="W688" s="69">
        <f t="shared" si="678"/>
        <v>20.7</v>
      </c>
      <c r="X688" s="10">
        <f t="shared" si="696"/>
        <v>20.7</v>
      </c>
      <c r="Y688" s="10">
        <f t="shared" si="693"/>
        <v>0</v>
      </c>
      <c r="Z688" s="69">
        <f t="shared" si="679"/>
        <v>20.7</v>
      </c>
      <c r="AA688" s="10">
        <f t="shared" si="693"/>
        <v>0</v>
      </c>
      <c r="AB688" s="20"/>
      <c r="AC688" s="20"/>
    </row>
    <row r="689" spans="1:29" x14ac:dyDescent="0.3">
      <c r="A689" s="59" t="s">
        <v>449</v>
      </c>
      <c r="B689" s="60">
        <v>600</v>
      </c>
      <c r="C689" s="59" t="s">
        <v>98</v>
      </c>
      <c r="D689" s="59" t="s">
        <v>324</v>
      </c>
      <c r="E689" s="61" t="s">
        <v>325</v>
      </c>
      <c r="F689" s="10">
        <v>20.7</v>
      </c>
      <c r="G689" s="10">
        <v>20.7</v>
      </c>
      <c r="H689" s="10">
        <v>20.7</v>
      </c>
      <c r="I689" s="10"/>
      <c r="J689" s="10"/>
      <c r="K689" s="10"/>
      <c r="L689" s="10">
        <f t="shared" si="665"/>
        <v>20.7</v>
      </c>
      <c r="M689" s="10">
        <f t="shared" si="666"/>
        <v>20.7</v>
      </c>
      <c r="N689" s="10">
        <f t="shared" si="667"/>
        <v>20.7</v>
      </c>
      <c r="O689" s="10">
        <v>0.89400000000000002</v>
      </c>
      <c r="P689" s="10"/>
      <c r="Q689" s="10"/>
      <c r="R689" s="10">
        <f t="shared" si="694"/>
        <v>21.593999999999998</v>
      </c>
      <c r="S689" s="10"/>
      <c r="T689" s="69">
        <f t="shared" si="677"/>
        <v>21.593999999999998</v>
      </c>
      <c r="U689" s="10">
        <f t="shared" si="695"/>
        <v>20.7</v>
      </c>
      <c r="V689" s="10"/>
      <c r="W689" s="69">
        <f t="shared" si="678"/>
        <v>20.7</v>
      </c>
      <c r="X689" s="10">
        <f t="shared" si="696"/>
        <v>20.7</v>
      </c>
      <c r="Y689" s="10"/>
      <c r="Z689" s="69">
        <f t="shared" si="679"/>
        <v>20.7</v>
      </c>
      <c r="AA689" s="10"/>
      <c r="AB689" s="20"/>
      <c r="AC689" s="20"/>
    </row>
    <row r="690" spans="1:29" ht="31.2" x14ac:dyDescent="0.3">
      <c r="A690" s="59" t="s">
        <v>451</v>
      </c>
      <c r="B690" s="60"/>
      <c r="C690" s="59"/>
      <c r="D690" s="59"/>
      <c r="E690" s="61" t="s">
        <v>452</v>
      </c>
      <c r="F690" s="10">
        <f t="shared" si="683"/>
        <v>20387.3</v>
      </c>
      <c r="G690" s="10">
        <f t="shared" si="684"/>
        <v>20595.7</v>
      </c>
      <c r="H690" s="10">
        <f t="shared" si="685"/>
        <v>20595.7</v>
      </c>
      <c r="I690" s="10">
        <f t="shared" si="686"/>
        <v>0</v>
      </c>
      <c r="J690" s="10">
        <f t="shared" si="687"/>
        <v>0</v>
      </c>
      <c r="K690" s="10">
        <f t="shared" si="688"/>
        <v>0</v>
      </c>
      <c r="L690" s="10">
        <f t="shared" si="665"/>
        <v>20387.3</v>
      </c>
      <c r="M690" s="10">
        <f t="shared" si="666"/>
        <v>20595.7</v>
      </c>
      <c r="N690" s="10">
        <f t="shared" si="667"/>
        <v>20595.7</v>
      </c>
      <c r="O690" s="10">
        <f t="shared" si="689"/>
        <v>0</v>
      </c>
      <c r="P690" s="10">
        <f t="shared" si="690"/>
        <v>0</v>
      </c>
      <c r="Q690" s="10">
        <f t="shared" si="691"/>
        <v>0</v>
      </c>
      <c r="R690" s="10">
        <f t="shared" si="694"/>
        <v>20387.3</v>
      </c>
      <c r="S690" s="10">
        <f t="shared" si="692"/>
        <v>0</v>
      </c>
      <c r="T690" s="69">
        <f t="shared" si="677"/>
        <v>20387.3</v>
      </c>
      <c r="U690" s="10">
        <f t="shared" si="695"/>
        <v>20595.7</v>
      </c>
      <c r="V690" s="10">
        <f t="shared" si="693"/>
        <v>0</v>
      </c>
      <c r="W690" s="69">
        <f t="shared" si="678"/>
        <v>20595.7</v>
      </c>
      <c r="X690" s="10">
        <f t="shared" si="696"/>
        <v>20595.7</v>
      </c>
      <c r="Y690" s="10">
        <f t="shared" si="693"/>
        <v>0</v>
      </c>
      <c r="Z690" s="69">
        <f t="shared" si="679"/>
        <v>20595.7</v>
      </c>
      <c r="AA690" s="10">
        <f t="shared" si="693"/>
        <v>0</v>
      </c>
      <c r="AB690" s="20"/>
      <c r="AC690" s="20"/>
    </row>
    <row r="691" spans="1:29" ht="46.8" x14ac:dyDescent="0.3">
      <c r="A691" s="59" t="s">
        <v>451</v>
      </c>
      <c r="B691" s="60" t="s">
        <v>49</v>
      </c>
      <c r="C691" s="59"/>
      <c r="D691" s="59"/>
      <c r="E691" s="61" t="s">
        <v>50</v>
      </c>
      <c r="F691" s="10">
        <f t="shared" si="683"/>
        <v>20387.3</v>
      </c>
      <c r="G691" s="10">
        <f t="shared" si="684"/>
        <v>20595.7</v>
      </c>
      <c r="H691" s="10">
        <f t="shared" si="685"/>
        <v>20595.7</v>
      </c>
      <c r="I691" s="10">
        <f t="shared" si="686"/>
        <v>0</v>
      </c>
      <c r="J691" s="10">
        <f t="shared" si="687"/>
        <v>0</v>
      </c>
      <c r="K691" s="10">
        <f t="shared" si="688"/>
        <v>0</v>
      </c>
      <c r="L691" s="10">
        <f t="shared" si="665"/>
        <v>20387.3</v>
      </c>
      <c r="M691" s="10">
        <f t="shared" si="666"/>
        <v>20595.7</v>
      </c>
      <c r="N691" s="10">
        <f t="shared" si="667"/>
        <v>20595.7</v>
      </c>
      <c r="O691" s="10">
        <f t="shared" si="689"/>
        <v>0</v>
      </c>
      <c r="P691" s="10">
        <f t="shared" si="690"/>
        <v>0</v>
      </c>
      <c r="Q691" s="10">
        <f t="shared" si="691"/>
        <v>0</v>
      </c>
      <c r="R691" s="10">
        <f t="shared" si="694"/>
        <v>20387.3</v>
      </c>
      <c r="S691" s="10">
        <f t="shared" si="692"/>
        <v>0</v>
      </c>
      <c r="T691" s="69">
        <f t="shared" si="677"/>
        <v>20387.3</v>
      </c>
      <c r="U691" s="10">
        <f t="shared" si="695"/>
        <v>20595.7</v>
      </c>
      <c r="V691" s="10">
        <f t="shared" si="693"/>
        <v>0</v>
      </c>
      <c r="W691" s="69">
        <f t="shared" si="678"/>
        <v>20595.7</v>
      </c>
      <c r="X691" s="10">
        <f t="shared" si="696"/>
        <v>20595.7</v>
      </c>
      <c r="Y691" s="10">
        <f t="shared" si="693"/>
        <v>0</v>
      </c>
      <c r="Z691" s="69">
        <f t="shared" si="679"/>
        <v>20595.7</v>
      </c>
      <c r="AA691" s="10">
        <f t="shared" si="693"/>
        <v>0</v>
      </c>
      <c r="AB691" s="20"/>
      <c r="AC691" s="20"/>
    </row>
    <row r="692" spans="1:29" x14ac:dyDescent="0.3">
      <c r="A692" s="59" t="s">
        <v>451</v>
      </c>
      <c r="B692" s="60">
        <v>600</v>
      </c>
      <c r="C692" s="59" t="s">
        <v>63</v>
      </c>
      <c r="D692" s="59" t="s">
        <v>97</v>
      </c>
      <c r="E692" s="61" t="s">
        <v>204</v>
      </c>
      <c r="F692" s="10">
        <v>20387.3</v>
      </c>
      <c r="G692" s="10">
        <v>20595.7</v>
      </c>
      <c r="H692" s="10">
        <v>20595.7</v>
      </c>
      <c r="I692" s="10"/>
      <c r="J692" s="10"/>
      <c r="K692" s="10"/>
      <c r="L692" s="10">
        <f t="shared" si="665"/>
        <v>20387.3</v>
      </c>
      <c r="M692" s="10">
        <f t="shared" si="666"/>
        <v>20595.7</v>
      </c>
      <c r="N692" s="10">
        <f t="shared" si="667"/>
        <v>20595.7</v>
      </c>
      <c r="O692" s="10"/>
      <c r="P692" s="10"/>
      <c r="Q692" s="10"/>
      <c r="R692" s="10">
        <f t="shared" si="694"/>
        <v>20387.3</v>
      </c>
      <c r="S692" s="10"/>
      <c r="T692" s="69">
        <f t="shared" si="677"/>
        <v>20387.3</v>
      </c>
      <c r="U692" s="10">
        <f t="shared" si="695"/>
        <v>20595.7</v>
      </c>
      <c r="V692" s="10"/>
      <c r="W692" s="69">
        <f t="shared" si="678"/>
        <v>20595.7</v>
      </c>
      <c r="X692" s="10">
        <f t="shared" si="696"/>
        <v>20595.7</v>
      </c>
      <c r="Y692" s="10"/>
      <c r="Z692" s="69">
        <f t="shared" si="679"/>
        <v>20595.7</v>
      </c>
      <c r="AA692" s="10"/>
      <c r="AB692" s="20"/>
      <c r="AC692" s="20"/>
    </row>
    <row r="693" spans="1:29" ht="62.4" x14ac:dyDescent="0.3">
      <c r="A693" s="59" t="s">
        <v>453</v>
      </c>
      <c r="B693" s="60"/>
      <c r="C693" s="59"/>
      <c r="D693" s="59"/>
      <c r="E693" s="61" t="s">
        <v>454</v>
      </c>
      <c r="F693" s="10">
        <f t="shared" ref="F693:K693" si="697">F694+F697+F706+F718+F721+F724+F715</f>
        <v>1633505.2</v>
      </c>
      <c r="G693" s="10">
        <f t="shared" si="697"/>
        <v>4048454.5999999996</v>
      </c>
      <c r="H693" s="10">
        <f t="shared" si="697"/>
        <v>1600178.2</v>
      </c>
      <c r="I693" s="10">
        <f t="shared" si="697"/>
        <v>0</v>
      </c>
      <c r="J693" s="10">
        <f t="shared" si="697"/>
        <v>0</v>
      </c>
      <c r="K693" s="10">
        <f t="shared" si="697"/>
        <v>0</v>
      </c>
      <c r="L693" s="10">
        <f t="shared" si="665"/>
        <v>1633505.2</v>
      </c>
      <c r="M693" s="10">
        <f t="shared" si="666"/>
        <v>4048454.5999999996</v>
      </c>
      <c r="N693" s="10">
        <f t="shared" si="667"/>
        <v>1600178.2</v>
      </c>
      <c r="O693" s="10">
        <f>O694+O697+O706+O718+O721+O724+O715</f>
        <v>463896.734</v>
      </c>
      <c r="P693" s="10">
        <f>P694+P697+P706+P718+P721+P724+P715</f>
        <v>-207864.95200000002</v>
      </c>
      <c r="Q693" s="10">
        <f>Q694+Q697+Q706+Q718+Q721+Q724+Q715</f>
        <v>-3.5999999999999997E-2</v>
      </c>
      <c r="R693" s="10">
        <f t="shared" si="694"/>
        <v>2097401.9339999999</v>
      </c>
      <c r="S693" s="10">
        <f>S694+S697+S706+S718+S721+S724+S715</f>
        <v>0</v>
      </c>
      <c r="T693" s="69">
        <f t="shared" si="677"/>
        <v>2097401.9339999999</v>
      </c>
      <c r="U693" s="10">
        <f t="shared" si="695"/>
        <v>3840589.6479999996</v>
      </c>
      <c r="V693" s="10">
        <f>V694+V697+V706+V718+V721+V724+V715</f>
        <v>0</v>
      </c>
      <c r="W693" s="69">
        <f t="shared" si="678"/>
        <v>3840589.6479999996</v>
      </c>
      <c r="X693" s="10">
        <f t="shared" si="696"/>
        <v>1600178.1639999999</v>
      </c>
      <c r="Y693" s="10">
        <f>Y694+Y697+Y706+Y718+Y721+Y724+Y715</f>
        <v>0</v>
      </c>
      <c r="Z693" s="69">
        <f t="shared" si="679"/>
        <v>1600178.1639999999</v>
      </c>
      <c r="AA693" s="10">
        <f>AA694+AA697+AA706+AA718+AA721+AA724+AA715</f>
        <v>0</v>
      </c>
      <c r="AB693" s="20"/>
      <c r="AC693" s="20"/>
    </row>
    <row r="694" spans="1:29" ht="46.8" x14ac:dyDescent="0.3">
      <c r="A694" s="59" t="s">
        <v>455</v>
      </c>
      <c r="B694" s="60"/>
      <c r="C694" s="59"/>
      <c r="D694" s="59"/>
      <c r="E694" s="61" t="s">
        <v>456</v>
      </c>
      <c r="F694" s="10">
        <f t="shared" ref="F694:F695" si="698">F695</f>
        <v>18873.3</v>
      </c>
      <c r="G694" s="10">
        <f t="shared" ref="G694:G695" si="699">G695</f>
        <v>186030.8</v>
      </c>
      <c r="H694" s="10">
        <f t="shared" ref="H694:H695" si="700">H695</f>
        <v>196501.2</v>
      </c>
      <c r="I694" s="10">
        <f t="shared" ref="I694:I695" si="701">I695</f>
        <v>0</v>
      </c>
      <c r="J694" s="10">
        <f t="shared" ref="J694:J695" si="702">J695</f>
        <v>0</v>
      </c>
      <c r="K694" s="10">
        <f t="shared" ref="K694:K695" si="703">K695</f>
        <v>0</v>
      </c>
      <c r="L694" s="10">
        <f t="shared" si="665"/>
        <v>18873.3</v>
      </c>
      <c r="M694" s="10">
        <f t="shared" si="666"/>
        <v>186030.8</v>
      </c>
      <c r="N694" s="10">
        <f t="shared" si="667"/>
        <v>196501.2</v>
      </c>
      <c r="O694" s="10">
        <f t="shared" ref="O694:O695" si="704">O695</f>
        <v>0</v>
      </c>
      <c r="P694" s="10">
        <f t="shared" ref="P694:P695" si="705">P695</f>
        <v>0</v>
      </c>
      <c r="Q694" s="10">
        <f t="shared" ref="Q694:Q695" si="706">Q695</f>
        <v>0</v>
      </c>
      <c r="R694" s="10">
        <f t="shared" si="694"/>
        <v>18873.3</v>
      </c>
      <c r="S694" s="10">
        <f t="shared" ref="S694:S695" si="707">S695</f>
        <v>0</v>
      </c>
      <c r="T694" s="69">
        <f t="shared" si="677"/>
        <v>18873.3</v>
      </c>
      <c r="U694" s="10">
        <f t="shared" si="695"/>
        <v>186030.8</v>
      </c>
      <c r="V694" s="10">
        <f t="shared" ref="V694:AA695" si="708">V695</f>
        <v>0</v>
      </c>
      <c r="W694" s="69">
        <f t="shared" si="678"/>
        <v>186030.8</v>
      </c>
      <c r="X694" s="10">
        <f t="shared" si="696"/>
        <v>196501.2</v>
      </c>
      <c r="Y694" s="10">
        <f t="shared" si="708"/>
        <v>0</v>
      </c>
      <c r="Z694" s="69">
        <f t="shared" si="679"/>
        <v>196501.2</v>
      </c>
      <c r="AA694" s="10">
        <f t="shared" si="708"/>
        <v>0</v>
      </c>
      <c r="AB694" s="20"/>
      <c r="AC694" s="20"/>
    </row>
    <row r="695" spans="1:29" ht="46.8" x14ac:dyDescent="0.3">
      <c r="A695" s="59" t="s">
        <v>455</v>
      </c>
      <c r="B695" s="60" t="s">
        <v>49</v>
      </c>
      <c r="C695" s="59"/>
      <c r="D695" s="59"/>
      <c r="E695" s="61" t="s">
        <v>50</v>
      </c>
      <c r="F695" s="10">
        <f t="shared" si="698"/>
        <v>18873.3</v>
      </c>
      <c r="G695" s="10">
        <f t="shared" si="699"/>
        <v>186030.8</v>
      </c>
      <c r="H695" s="10">
        <f t="shared" si="700"/>
        <v>196501.2</v>
      </c>
      <c r="I695" s="10">
        <f t="shared" si="701"/>
        <v>0</v>
      </c>
      <c r="J695" s="10">
        <f t="shared" si="702"/>
        <v>0</v>
      </c>
      <c r="K695" s="10">
        <f t="shared" si="703"/>
        <v>0</v>
      </c>
      <c r="L695" s="10">
        <f t="shared" si="665"/>
        <v>18873.3</v>
      </c>
      <c r="M695" s="10">
        <f t="shared" si="666"/>
        <v>186030.8</v>
      </c>
      <c r="N695" s="10">
        <f t="shared" si="667"/>
        <v>196501.2</v>
      </c>
      <c r="O695" s="10">
        <f t="shared" si="704"/>
        <v>0</v>
      </c>
      <c r="P695" s="10">
        <f t="shared" si="705"/>
        <v>0</v>
      </c>
      <c r="Q695" s="10">
        <f t="shared" si="706"/>
        <v>0</v>
      </c>
      <c r="R695" s="10">
        <f t="shared" si="694"/>
        <v>18873.3</v>
      </c>
      <c r="S695" s="10">
        <f t="shared" si="707"/>
        <v>0</v>
      </c>
      <c r="T695" s="69">
        <f t="shared" si="677"/>
        <v>18873.3</v>
      </c>
      <c r="U695" s="10">
        <f t="shared" si="695"/>
        <v>186030.8</v>
      </c>
      <c r="V695" s="10">
        <f t="shared" si="708"/>
        <v>0</v>
      </c>
      <c r="W695" s="69">
        <f t="shared" si="678"/>
        <v>186030.8</v>
      </c>
      <c r="X695" s="10">
        <f t="shared" si="696"/>
        <v>196501.2</v>
      </c>
      <c r="Y695" s="10">
        <f t="shared" si="708"/>
        <v>0</v>
      </c>
      <c r="Z695" s="69">
        <f t="shared" si="679"/>
        <v>196501.2</v>
      </c>
      <c r="AA695" s="10">
        <f t="shared" si="708"/>
        <v>0</v>
      </c>
      <c r="AB695" s="20"/>
      <c r="AC695" s="20"/>
    </row>
    <row r="696" spans="1:29" x14ac:dyDescent="0.3">
      <c r="A696" s="59" t="s">
        <v>455</v>
      </c>
      <c r="B696" s="60">
        <v>600</v>
      </c>
      <c r="C696" s="59" t="s">
        <v>63</v>
      </c>
      <c r="D696" s="59" t="s">
        <v>294</v>
      </c>
      <c r="E696" s="61" t="s">
        <v>344</v>
      </c>
      <c r="F696" s="10">
        <v>18873.3</v>
      </c>
      <c r="G696" s="10">
        <v>186030.8</v>
      </c>
      <c r="H696" s="10">
        <v>196501.2</v>
      </c>
      <c r="I696" s="10"/>
      <c r="J696" s="10"/>
      <c r="K696" s="10"/>
      <c r="L696" s="10">
        <f t="shared" si="665"/>
        <v>18873.3</v>
      </c>
      <c r="M696" s="10">
        <f t="shared" si="666"/>
        <v>186030.8</v>
      </c>
      <c r="N696" s="10">
        <f t="shared" si="667"/>
        <v>196501.2</v>
      </c>
      <c r="O696" s="10"/>
      <c r="P696" s="10"/>
      <c r="Q696" s="10"/>
      <c r="R696" s="10">
        <f t="shared" si="694"/>
        <v>18873.3</v>
      </c>
      <c r="S696" s="10"/>
      <c r="T696" s="69">
        <f t="shared" si="677"/>
        <v>18873.3</v>
      </c>
      <c r="U696" s="10">
        <f t="shared" si="695"/>
        <v>186030.8</v>
      </c>
      <c r="V696" s="10"/>
      <c r="W696" s="69">
        <f t="shared" si="678"/>
        <v>186030.8</v>
      </c>
      <c r="X696" s="10">
        <f t="shared" si="696"/>
        <v>196501.2</v>
      </c>
      <c r="Y696" s="10"/>
      <c r="Z696" s="69">
        <f t="shared" si="679"/>
        <v>196501.2</v>
      </c>
      <c r="AA696" s="10"/>
      <c r="AB696" s="20"/>
      <c r="AC696" s="20"/>
    </row>
    <row r="697" spans="1:29" ht="31.2" x14ac:dyDescent="0.3">
      <c r="A697" s="59" t="s">
        <v>457</v>
      </c>
      <c r="B697" s="60"/>
      <c r="C697" s="59"/>
      <c r="D697" s="59"/>
      <c r="E697" s="61" t="s">
        <v>203</v>
      </c>
      <c r="F697" s="10">
        <f t="shared" ref="F697:K697" si="709">F698+F700</f>
        <v>2122.9</v>
      </c>
      <c r="G697" s="10">
        <f t="shared" si="709"/>
        <v>2122.9</v>
      </c>
      <c r="H697" s="10">
        <f t="shared" si="709"/>
        <v>2122.9</v>
      </c>
      <c r="I697" s="10">
        <f t="shared" si="709"/>
        <v>0</v>
      </c>
      <c r="J697" s="10">
        <f t="shared" si="709"/>
        <v>0</v>
      </c>
      <c r="K697" s="10">
        <f t="shared" si="709"/>
        <v>0</v>
      </c>
      <c r="L697" s="10">
        <f t="shared" si="665"/>
        <v>2122.9</v>
      </c>
      <c r="M697" s="10">
        <f t="shared" si="666"/>
        <v>2122.9</v>
      </c>
      <c r="N697" s="10">
        <f t="shared" si="667"/>
        <v>2122.9</v>
      </c>
      <c r="O697" s="10">
        <f>O698+O700</f>
        <v>0</v>
      </c>
      <c r="P697" s="10">
        <f>P698+P700</f>
        <v>0</v>
      </c>
      <c r="Q697" s="10">
        <f>Q698+Q700</f>
        <v>0</v>
      </c>
      <c r="R697" s="10">
        <f t="shared" si="694"/>
        <v>2122.9</v>
      </c>
      <c r="S697" s="10">
        <f>S698+S700</f>
        <v>0</v>
      </c>
      <c r="T697" s="69">
        <f t="shared" si="677"/>
        <v>2122.9</v>
      </c>
      <c r="U697" s="10">
        <f t="shared" si="695"/>
        <v>2122.9</v>
      </c>
      <c r="V697" s="10">
        <f>V698+V700</f>
        <v>0</v>
      </c>
      <c r="W697" s="69">
        <f t="shared" si="678"/>
        <v>2122.9</v>
      </c>
      <c r="X697" s="10">
        <f t="shared" si="696"/>
        <v>2122.9</v>
      </c>
      <c r="Y697" s="10">
        <f>Y698+Y700</f>
        <v>0</v>
      </c>
      <c r="Z697" s="69">
        <f t="shared" si="679"/>
        <v>2122.9</v>
      </c>
      <c r="AA697" s="10">
        <f>AA698+AA700</f>
        <v>0</v>
      </c>
      <c r="AB697" s="20"/>
      <c r="AC697" s="20"/>
    </row>
    <row r="698" spans="1:29" ht="31.2" x14ac:dyDescent="0.3">
      <c r="A698" s="59" t="s">
        <v>457</v>
      </c>
      <c r="B698" s="60" t="s">
        <v>57</v>
      </c>
      <c r="C698" s="59"/>
      <c r="D698" s="59"/>
      <c r="E698" s="61" t="s">
        <v>58</v>
      </c>
      <c r="F698" s="10">
        <f t="shared" ref="F698:K698" si="710">F699</f>
        <v>56</v>
      </c>
      <c r="G698" s="10">
        <f t="shared" si="710"/>
        <v>56</v>
      </c>
      <c r="H698" s="10">
        <f t="shared" si="710"/>
        <v>56</v>
      </c>
      <c r="I698" s="10">
        <f t="shared" si="710"/>
        <v>0</v>
      </c>
      <c r="J698" s="10">
        <f t="shared" si="710"/>
        <v>0</v>
      </c>
      <c r="K698" s="10">
        <f t="shared" si="710"/>
        <v>0</v>
      </c>
      <c r="L698" s="10">
        <f t="shared" si="665"/>
        <v>56</v>
      </c>
      <c r="M698" s="10">
        <f t="shared" si="666"/>
        <v>56</v>
      </c>
      <c r="N698" s="10">
        <f t="shared" si="667"/>
        <v>56</v>
      </c>
      <c r="O698" s="10">
        <f>O699</f>
        <v>0</v>
      </c>
      <c r="P698" s="10">
        <f>P699</f>
        <v>0</v>
      </c>
      <c r="Q698" s="10">
        <f>Q699</f>
        <v>0</v>
      </c>
      <c r="R698" s="10">
        <f t="shared" si="694"/>
        <v>56</v>
      </c>
      <c r="S698" s="10">
        <f>S699</f>
        <v>0</v>
      </c>
      <c r="T698" s="69">
        <f t="shared" si="677"/>
        <v>56</v>
      </c>
      <c r="U698" s="10">
        <f t="shared" si="695"/>
        <v>56</v>
      </c>
      <c r="V698" s="10">
        <f>V699</f>
        <v>0</v>
      </c>
      <c r="W698" s="69">
        <f t="shared" si="678"/>
        <v>56</v>
      </c>
      <c r="X698" s="10">
        <f t="shared" si="696"/>
        <v>56</v>
      </c>
      <c r="Y698" s="10">
        <f>Y699</f>
        <v>0</v>
      </c>
      <c r="Z698" s="69">
        <f t="shared" si="679"/>
        <v>56</v>
      </c>
      <c r="AA698" s="10">
        <f>AA699</f>
        <v>0</v>
      </c>
      <c r="AB698" s="20"/>
      <c r="AC698" s="20"/>
    </row>
    <row r="699" spans="1:29" x14ac:dyDescent="0.3">
      <c r="A699" s="59" t="s">
        <v>457</v>
      </c>
      <c r="B699" s="60">
        <v>200</v>
      </c>
      <c r="C699" s="59" t="s">
        <v>63</v>
      </c>
      <c r="D699" s="59" t="s">
        <v>97</v>
      </c>
      <c r="E699" s="61" t="s">
        <v>204</v>
      </c>
      <c r="F699" s="10">
        <v>56</v>
      </c>
      <c r="G699" s="10">
        <v>56</v>
      </c>
      <c r="H699" s="10">
        <v>56</v>
      </c>
      <c r="I699" s="10"/>
      <c r="J699" s="10"/>
      <c r="K699" s="10"/>
      <c r="L699" s="10">
        <f t="shared" si="665"/>
        <v>56</v>
      </c>
      <c r="M699" s="10">
        <f t="shared" si="666"/>
        <v>56</v>
      </c>
      <c r="N699" s="10">
        <f t="shared" si="667"/>
        <v>56</v>
      </c>
      <c r="O699" s="10"/>
      <c r="P699" s="10"/>
      <c r="Q699" s="10"/>
      <c r="R699" s="10">
        <f t="shared" si="694"/>
        <v>56</v>
      </c>
      <c r="S699" s="10"/>
      <c r="T699" s="69">
        <f t="shared" si="677"/>
        <v>56</v>
      </c>
      <c r="U699" s="10">
        <f t="shared" si="695"/>
        <v>56</v>
      </c>
      <c r="V699" s="10"/>
      <c r="W699" s="69">
        <f t="shared" si="678"/>
        <v>56</v>
      </c>
      <c r="X699" s="10">
        <f t="shared" si="696"/>
        <v>56</v>
      </c>
      <c r="Y699" s="10"/>
      <c r="Z699" s="69">
        <f t="shared" si="679"/>
        <v>56</v>
      </c>
      <c r="AA699" s="10"/>
      <c r="AB699" s="20"/>
      <c r="AC699" s="20"/>
    </row>
    <row r="700" spans="1:29" ht="46.8" x14ac:dyDescent="0.3">
      <c r="A700" s="59" t="s">
        <v>457</v>
      </c>
      <c r="B700" s="60" t="s">
        <v>49</v>
      </c>
      <c r="C700" s="59"/>
      <c r="D700" s="59"/>
      <c r="E700" s="61" t="s">
        <v>50</v>
      </c>
      <c r="F700" s="10">
        <f t="shared" ref="F700:K700" si="711">F701+F702+F703+F704+F705</f>
        <v>2066.9</v>
      </c>
      <c r="G700" s="10">
        <f t="shared" si="711"/>
        <v>2066.9</v>
      </c>
      <c r="H700" s="10">
        <f t="shared" si="711"/>
        <v>2066.9</v>
      </c>
      <c r="I700" s="10">
        <f t="shared" si="711"/>
        <v>0</v>
      </c>
      <c r="J700" s="10">
        <f t="shared" si="711"/>
        <v>0</v>
      </c>
      <c r="K700" s="10">
        <f t="shared" si="711"/>
        <v>0</v>
      </c>
      <c r="L700" s="10">
        <f t="shared" si="665"/>
        <v>2066.9</v>
      </c>
      <c r="M700" s="10">
        <f t="shared" si="666"/>
        <v>2066.9</v>
      </c>
      <c r="N700" s="10">
        <f t="shared" si="667"/>
        <v>2066.9</v>
      </c>
      <c r="O700" s="10">
        <f>O701+O702+O703+O704+O705</f>
        <v>0</v>
      </c>
      <c r="P700" s="10">
        <f>P701+P702+P703+P704+P705</f>
        <v>0</v>
      </c>
      <c r="Q700" s="10">
        <f>Q701+Q702+Q703+Q704+Q705</f>
        <v>0</v>
      </c>
      <c r="R700" s="10">
        <f t="shared" si="694"/>
        <v>2066.9</v>
      </c>
      <c r="S700" s="10">
        <f>S701+S702+S703+S704+S705</f>
        <v>0</v>
      </c>
      <c r="T700" s="69">
        <f t="shared" si="677"/>
        <v>2066.9</v>
      </c>
      <c r="U700" s="10">
        <f t="shared" si="695"/>
        <v>2066.9</v>
      </c>
      <c r="V700" s="10">
        <f>V701+V702+V703+V704+V705</f>
        <v>0</v>
      </c>
      <c r="W700" s="69">
        <f t="shared" si="678"/>
        <v>2066.9</v>
      </c>
      <c r="X700" s="10">
        <f t="shared" si="696"/>
        <v>2066.9</v>
      </c>
      <c r="Y700" s="10">
        <f>Y701+Y702+Y703+Y704+Y705</f>
        <v>0</v>
      </c>
      <c r="Z700" s="69">
        <f t="shared" si="679"/>
        <v>2066.9</v>
      </c>
      <c r="AA700" s="10">
        <f>AA701+AA702+AA703+AA704+AA705</f>
        <v>0</v>
      </c>
      <c r="AB700" s="20"/>
      <c r="AC700" s="20"/>
    </row>
    <row r="701" spans="1:29" x14ac:dyDescent="0.3">
      <c r="A701" s="59" t="s">
        <v>457</v>
      </c>
      <c r="B701" s="60">
        <v>600</v>
      </c>
      <c r="C701" s="59" t="s">
        <v>63</v>
      </c>
      <c r="D701" s="59" t="s">
        <v>28</v>
      </c>
      <c r="E701" s="61" t="s">
        <v>403</v>
      </c>
      <c r="F701" s="10">
        <v>552.1</v>
      </c>
      <c r="G701" s="10">
        <v>552.1</v>
      </c>
      <c r="H701" s="10">
        <v>552.1</v>
      </c>
      <c r="I701" s="10"/>
      <c r="J701" s="10"/>
      <c r="K701" s="10"/>
      <c r="L701" s="10">
        <f t="shared" si="665"/>
        <v>552.1</v>
      </c>
      <c r="M701" s="10">
        <f t="shared" si="666"/>
        <v>552.1</v>
      </c>
      <c r="N701" s="10">
        <f t="shared" si="667"/>
        <v>552.1</v>
      </c>
      <c r="O701" s="10"/>
      <c r="P701" s="10"/>
      <c r="Q701" s="10"/>
      <c r="R701" s="10">
        <f t="shared" si="694"/>
        <v>552.1</v>
      </c>
      <c r="S701" s="10"/>
      <c r="T701" s="69">
        <f t="shared" si="677"/>
        <v>552.1</v>
      </c>
      <c r="U701" s="10">
        <f t="shared" si="695"/>
        <v>552.1</v>
      </c>
      <c r="V701" s="10"/>
      <c r="W701" s="69">
        <f t="shared" si="678"/>
        <v>552.1</v>
      </c>
      <c r="X701" s="10">
        <f t="shared" si="696"/>
        <v>552.1</v>
      </c>
      <c r="Y701" s="10"/>
      <c r="Z701" s="69">
        <f t="shared" si="679"/>
        <v>552.1</v>
      </c>
      <c r="AA701" s="10"/>
      <c r="AB701" s="20"/>
      <c r="AC701" s="20"/>
    </row>
    <row r="702" spans="1:29" x14ac:dyDescent="0.3">
      <c r="A702" s="59" t="s">
        <v>457</v>
      </c>
      <c r="B702" s="60">
        <v>600</v>
      </c>
      <c r="C702" s="59" t="s">
        <v>63</v>
      </c>
      <c r="D702" s="59" t="s">
        <v>294</v>
      </c>
      <c r="E702" s="61" t="s">
        <v>344</v>
      </c>
      <c r="F702" s="10">
        <v>57.6</v>
      </c>
      <c r="G702" s="10">
        <v>57.6</v>
      </c>
      <c r="H702" s="10">
        <v>57.6</v>
      </c>
      <c r="I702" s="10"/>
      <c r="J702" s="10"/>
      <c r="K702" s="10"/>
      <c r="L702" s="10">
        <f t="shared" si="665"/>
        <v>57.6</v>
      </c>
      <c r="M702" s="10">
        <f t="shared" si="666"/>
        <v>57.6</v>
      </c>
      <c r="N702" s="10">
        <f t="shared" si="667"/>
        <v>57.6</v>
      </c>
      <c r="O702" s="10"/>
      <c r="P702" s="10"/>
      <c r="Q702" s="10"/>
      <c r="R702" s="10">
        <f t="shared" si="694"/>
        <v>57.6</v>
      </c>
      <c r="S702" s="10"/>
      <c r="T702" s="69">
        <f t="shared" si="677"/>
        <v>57.6</v>
      </c>
      <c r="U702" s="10">
        <f t="shared" si="695"/>
        <v>57.6</v>
      </c>
      <c r="V702" s="10"/>
      <c r="W702" s="69">
        <f t="shared" si="678"/>
        <v>57.6</v>
      </c>
      <c r="X702" s="10">
        <f t="shared" si="696"/>
        <v>57.6</v>
      </c>
      <c r="Y702" s="10"/>
      <c r="Z702" s="69">
        <f t="shared" si="679"/>
        <v>57.6</v>
      </c>
      <c r="AA702" s="10"/>
      <c r="AB702" s="20"/>
      <c r="AC702" s="20"/>
    </row>
    <row r="703" spans="1:29" x14ac:dyDescent="0.3">
      <c r="A703" s="59" t="s">
        <v>457</v>
      </c>
      <c r="B703" s="60">
        <v>600</v>
      </c>
      <c r="C703" s="59" t="s">
        <v>63</v>
      </c>
      <c r="D703" s="59" t="s">
        <v>97</v>
      </c>
      <c r="E703" s="61" t="s">
        <v>204</v>
      </c>
      <c r="F703" s="10">
        <v>1215</v>
      </c>
      <c r="G703" s="10">
        <v>1215</v>
      </c>
      <c r="H703" s="10">
        <v>1215</v>
      </c>
      <c r="I703" s="10"/>
      <c r="J703" s="10"/>
      <c r="K703" s="10"/>
      <c r="L703" s="10">
        <f t="shared" si="665"/>
        <v>1215</v>
      </c>
      <c r="M703" s="10">
        <f t="shared" si="666"/>
        <v>1215</v>
      </c>
      <c r="N703" s="10">
        <f t="shared" si="667"/>
        <v>1215</v>
      </c>
      <c r="O703" s="10"/>
      <c r="P703" s="10"/>
      <c r="Q703" s="10"/>
      <c r="R703" s="10">
        <f t="shared" si="694"/>
        <v>1215</v>
      </c>
      <c r="S703" s="10"/>
      <c r="T703" s="69">
        <f t="shared" si="677"/>
        <v>1215</v>
      </c>
      <c r="U703" s="10">
        <f t="shared" si="695"/>
        <v>1215</v>
      </c>
      <c r="V703" s="10"/>
      <c r="W703" s="69">
        <f t="shared" si="678"/>
        <v>1215</v>
      </c>
      <c r="X703" s="10">
        <f t="shared" si="696"/>
        <v>1215</v>
      </c>
      <c r="Y703" s="10"/>
      <c r="Z703" s="69">
        <f t="shared" si="679"/>
        <v>1215</v>
      </c>
      <c r="AA703" s="10"/>
      <c r="AB703" s="20"/>
      <c r="AC703" s="20"/>
    </row>
    <row r="704" spans="1:29" x14ac:dyDescent="0.3">
      <c r="A704" s="59" t="s">
        <v>457</v>
      </c>
      <c r="B704" s="60">
        <v>600</v>
      </c>
      <c r="C704" s="59" t="s">
        <v>63</v>
      </c>
      <c r="D704" s="59" t="s">
        <v>65</v>
      </c>
      <c r="E704" s="61" t="s">
        <v>66</v>
      </c>
      <c r="F704" s="10">
        <v>142</v>
      </c>
      <c r="G704" s="10">
        <v>142</v>
      </c>
      <c r="H704" s="10">
        <v>142</v>
      </c>
      <c r="I704" s="10"/>
      <c r="J704" s="10"/>
      <c r="K704" s="10"/>
      <c r="L704" s="10">
        <f t="shared" si="665"/>
        <v>142</v>
      </c>
      <c r="M704" s="10">
        <f t="shared" si="666"/>
        <v>142</v>
      </c>
      <c r="N704" s="10">
        <f t="shared" si="667"/>
        <v>142</v>
      </c>
      <c r="O704" s="10"/>
      <c r="P704" s="10"/>
      <c r="Q704" s="10"/>
      <c r="R704" s="10">
        <f t="shared" si="694"/>
        <v>142</v>
      </c>
      <c r="S704" s="10"/>
      <c r="T704" s="69">
        <f t="shared" si="677"/>
        <v>142</v>
      </c>
      <c r="U704" s="10">
        <f t="shared" si="695"/>
        <v>142</v>
      </c>
      <c r="V704" s="10"/>
      <c r="W704" s="69">
        <f t="shared" si="678"/>
        <v>142</v>
      </c>
      <c r="X704" s="10">
        <f t="shared" si="696"/>
        <v>142</v>
      </c>
      <c r="Y704" s="10"/>
      <c r="Z704" s="69">
        <f t="shared" si="679"/>
        <v>142</v>
      </c>
      <c r="AA704" s="10"/>
      <c r="AB704" s="20"/>
      <c r="AC704" s="20"/>
    </row>
    <row r="705" spans="1:29" x14ac:dyDescent="0.3">
      <c r="A705" s="59" t="s">
        <v>457</v>
      </c>
      <c r="B705" s="60">
        <v>600</v>
      </c>
      <c r="C705" s="59" t="s">
        <v>259</v>
      </c>
      <c r="D705" s="59" t="s">
        <v>97</v>
      </c>
      <c r="E705" s="61" t="s">
        <v>260</v>
      </c>
      <c r="F705" s="10">
        <v>100.2</v>
      </c>
      <c r="G705" s="10">
        <v>100.2</v>
      </c>
      <c r="H705" s="10">
        <v>100.2</v>
      </c>
      <c r="I705" s="10"/>
      <c r="J705" s="10"/>
      <c r="K705" s="10"/>
      <c r="L705" s="10">
        <f t="shared" si="665"/>
        <v>100.2</v>
      </c>
      <c r="M705" s="10">
        <f t="shared" si="666"/>
        <v>100.2</v>
      </c>
      <c r="N705" s="10">
        <f t="shared" si="667"/>
        <v>100.2</v>
      </c>
      <c r="O705" s="10"/>
      <c r="P705" s="10"/>
      <c r="Q705" s="10"/>
      <c r="R705" s="10">
        <f t="shared" si="694"/>
        <v>100.2</v>
      </c>
      <c r="S705" s="10"/>
      <c r="T705" s="69">
        <f t="shared" si="677"/>
        <v>100.2</v>
      </c>
      <c r="U705" s="10">
        <f t="shared" si="695"/>
        <v>100.2</v>
      </c>
      <c r="V705" s="10"/>
      <c r="W705" s="69">
        <f t="shared" si="678"/>
        <v>100.2</v>
      </c>
      <c r="X705" s="10">
        <f t="shared" si="696"/>
        <v>100.2</v>
      </c>
      <c r="Y705" s="10"/>
      <c r="Z705" s="69">
        <f t="shared" si="679"/>
        <v>100.2</v>
      </c>
      <c r="AA705" s="10"/>
      <c r="AB705" s="20"/>
      <c r="AC705" s="20"/>
    </row>
    <row r="706" spans="1:29" ht="46.8" x14ac:dyDescent="0.3">
      <c r="A706" s="59" t="s">
        <v>458</v>
      </c>
      <c r="B706" s="60"/>
      <c r="C706" s="59"/>
      <c r="D706" s="59"/>
      <c r="E706" s="61" t="s">
        <v>459</v>
      </c>
      <c r="F706" s="10">
        <f t="shared" ref="F706:K706" si="712">F707+F709</f>
        <v>940381.9</v>
      </c>
      <c r="G706" s="10">
        <f t="shared" si="712"/>
        <v>1315586.9999999998</v>
      </c>
      <c r="H706" s="10">
        <f t="shared" si="712"/>
        <v>1401554.0999999999</v>
      </c>
      <c r="I706" s="10">
        <f t="shared" si="712"/>
        <v>0</v>
      </c>
      <c r="J706" s="10">
        <f t="shared" si="712"/>
        <v>0</v>
      </c>
      <c r="K706" s="10">
        <f t="shared" si="712"/>
        <v>0</v>
      </c>
      <c r="L706" s="10">
        <f t="shared" si="665"/>
        <v>940381.9</v>
      </c>
      <c r="M706" s="10">
        <f t="shared" si="666"/>
        <v>1315586.9999999998</v>
      </c>
      <c r="N706" s="10">
        <f t="shared" si="667"/>
        <v>1401554.0999999999</v>
      </c>
      <c r="O706" s="10">
        <f>O707+O709</f>
        <v>463896.734</v>
      </c>
      <c r="P706" s="10">
        <f>P707+P709</f>
        <v>-207864.95200000002</v>
      </c>
      <c r="Q706" s="10">
        <f>Q707+Q709</f>
        <v>-3.5999999999999997E-2</v>
      </c>
      <c r="R706" s="10">
        <f t="shared" si="694"/>
        <v>1404278.6340000001</v>
      </c>
      <c r="S706" s="10">
        <f>S707+S709</f>
        <v>0</v>
      </c>
      <c r="T706" s="69">
        <f t="shared" si="677"/>
        <v>1404278.6340000001</v>
      </c>
      <c r="U706" s="10">
        <f t="shared" si="695"/>
        <v>1107722.0479999997</v>
      </c>
      <c r="V706" s="10">
        <f>V707+V709</f>
        <v>0</v>
      </c>
      <c r="W706" s="69">
        <f t="shared" si="678"/>
        <v>1107722.0479999997</v>
      </c>
      <c r="X706" s="10">
        <f t="shared" si="696"/>
        <v>1401554.0639999998</v>
      </c>
      <c r="Y706" s="10">
        <f>Y707+Y709</f>
        <v>0</v>
      </c>
      <c r="Z706" s="69">
        <f t="shared" si="679"/>
        <v>1401554.0639999998</v>
      </c>
      <c r="AA706" s="10">
        <f>AA707+AA709</f>
        <v>0</v>
      </c>
      <c r="AB706" s="20"/>
      <c r="AC706" s="20"/>
    </row>
    <row r="707" spans="1:29" ht="31.2" x14ac:dyDescent="0.3">
      <c r="A707" s="59" t="s">
        <v>458</v>
      </c>
      <c r="B707" s="60" t="s">
        <v>57</v>
      </c>
      <c r="C707" s="59"/>
      <c r="D707" s="59"/>
      <c r="E707" s="61" t="s">
        <v>58</v>
      </c>
      <c r="F707" s="10">
        <f t="shared" ref="F707:K707" si="713">F708</f>
        <v>0</v>
      </c>
      <c r="G707" s="10">
        <f t="shared" si="713"/>
        <v>0</v>
      </c>
      <c r="H707" s="10">
        <f t="shared" si="713"/>
        <v>25362</v>
      </c>
      <c r="I707" s="10">
        <f t="shared" si="713"/>
        <v>0</v>
      </c>
      <c r="J707" s="10">
        <f t="shared" si="713"/>
        <v>0</v>
      </c>
      <c r="K707" s="10">
        <f t="shared" si="713"/>
        <v>0</v>
      </c>
      <c r="L707" s="10">
        <f t="shared" si="665"/>
        <v>0</v>
      </c>
      <c r="M707" s="10">
        <f t="shared" si="666"/>
        <v>0</v>
      </c>
      <c r="N707" s="10">
        <f t="shared" si="667"/>
        <v>25362</v>
      </c>
      <c r="O707" s="10">
        <f>O708</f>
        <v>0</v>
      </c>
      <c r="P707" s="10">
        <f>P708</f>
        <v>0</v>
      </c>
      <c r="Q707" s="10">
        <f>Q708</f>
        <v>0</v>
      </c>
      <c r="R707" s="10">
        <f t="shared" si="694"/>
        <v>0</v>
      </c>
      <c r="S707" s="10">
        <f>S708</f>
        <v>0</v>
      </c>
      <c r="T707" s="69">
        <f t="shared" si="677"/>
        <v>0</v>
      </c>
      <c r="U707" s="10">
        <f t="shared" si="695"/>
        <v>0</v>
      </c>
      <c r="V707" s="10">
        <f>V708</f>
        <v>0</v>
      </c>
      <c r="W707" s="69">
        <f t="shared" si="678"/>
        <v>0</v>
      </c>
      <c r="X707" s="10">
        <f t="shared" si="696"/>
        <v>25362</v>
      </c>
      <c r="Y707" s="10">
        <f>Y708</f>
        <v>0</v>
      </c>
      <c r="Z707" s="69">
        <f t="shared" si="679"/>
        <v>25362</v>
      </c>
      <c r="AA707" s="10">
        <f>AA708</f>
        <v>0</v>
      </c>
      <c r="AB707" s="20"/>
      <c r="AC707" s="20"/>
    </row>
    <row r="708" spans="1:29" x14ac:dyDescent="0.3">
      <c r="A708" s="59" t="s">
        <v>458</v>
      </c>
      <c r="B708" s="60">
        <v>200</v>
      </c>
      <c r="C708" s="59" t="s">
        <v>63</v>
      </c>
      <c r="D708" s="59" t="s">
        <v>65</v>
      </c>
      <c r="E708" s="61" t="s">
        <v>66</v>
      </c>
      <c r="F708" s="10">
        <v>0</v>
      </c>
      <c r="G708" s="10">
        <v>0</v>
      </c>
      <c r="H708" s="10">
        <v>25362</v>
      </c>
      <c r="I708" s="10"/>
      <c r="J708" s="10"/>
      <c r="K708" s="10"/>
      <c r="L708" s="10">
        <f t="shared" si="665"/>
        <v>0</v>
      </c>
      <c r="M708" s="10">
        <f t="shared" si="666"/>
        <v>0</v>
      </c>
      <c r="N708" s="10">
        <f t="shared" si="667"/>
        <v>25362</v>
      </c>
      <c r="O708" s="10"/>
      <c r="P708" s="10"/>
      <c r="Q708" s="10"/>
      <c r="R708" s="10">
        <f t="shared" si="694"/>
        <v>0</v>
      </c>
      <c r="S708" s="10"/>
      <c r="T708" s="69">
        <f t="shared" si="677"/>
        <v>0</v>
      </c>
      <c r="U708" s="10">
        <f t="shared" si="695"/>
        <v>0</v>
      </c>
      <c r="V708" s="10"/>
      <c r="W708" s="69">
        <f t="shared" si="678"/>
        <v>0</v>
      </c>
      <c r="X708" s="10">
        <f t="shared" si="696"/>
        <v>25362</v>
      </c>
      <c r="Y708" s="10"/>
      <c r="Z708" s="69">
        <f t="shared" si="679"/>
        <v>25362</v>
      </c>
      <c r="AA708" s="10"/>
      <c r="AB708" s="20"/>
      <c r="AC708" s="20"/>
    </row>
    <row r="709" spans="1:29" ht="46.8" x14ac:dyDescent="0.3">
      <c r="A709" s="59" t="s">
        <v>458</v>
      </c>
      <c r="B709" s="60" t="s">
        <v>49</v>
      </c>
      <c r="C709" s="59"/>
      <c r="D709" s="59"/>
      <c r="E709" s="61" t="s">
        <v>50</v>
      </c>
      <c r="F709" s="10">
        <f t="shared" ref="F709:K709" si="714">F710+F711+F712+F713+F714</f>
        <v>940381.9</v>
      </c>
      <c r="G709" s="10">
        <f t="shared" si="714"/>
        <v>1315586.9999999998</v>
      </c>
      <c r="H709" s="10">
        <f t="shared" si="714"/>
        <v>1376192.0999999999</v>
      </c>
      <c r="I709" s="10">
        <f t="shared" si="714"/>
        <v>0</v>
      </c>
      <c r="J709" s="10">
        <f t="shared" si="714"/>
        <v>0</v>
      </c>
      <c r="K709" s="10">
        <f t="shared" si="714"/>
        <v>0</v>
      </c>
      <c r="L709" s="10">
        <f t="shared" si="665"/>
        <v>940381.9</v>
      </c>
      <c r="M709" s="10">
        <f t="shared" si="666"/>
        <v>1315586.9999999998</v>
      </c>
      <c r="N709" s="10">
        <f t="shared" si="667"/>
        <v>1376192.0999999999</v>
      </c>
      <c r="O709" s="10">
        <f>O710+O711+O712+O713+O714</f>
        <v>463896.734</v>
      </c>
      <c r="P709" s="10">
        <f>P710+P711+P712+P713+P714</f>
        <v>-207864.95200000002</v>
      </c>
      <c r="Q709" s="10">
        <f>Q710+Q711+Q712+Q713+Q714</f>
        <v>-3.5999999999999997E-2</v>
      </c>
      <c r="R709" s="10">
        <f t="shared" si="694"/>
        <v>1404278.6340000001</v>
      </c>
      <c r="S709" s="10">
        <f>S710+S711+S712+S713+S714</f>
        <v>0</v>
      </c>
      <c r="T709" s="69">
        <f t="shared" si="677"/>
        <v>1404278.6340000001</v>
      </c>
      <c r="U709" s="10">
        <f t="shared" si="695"/>
        <v>1107722.0479999997</v>
      </c>
      <c r="V709" s="10">
        <f>V710+V711+V712+V713+V714</f>
        <v>0</v>
      </c>
      <c r="W709" s="69">
        <f t="shared" si="678"/>
        <v>1107722.0479999997</v>
      </c>
      <c r="X709" s="10">
        <f t="shared" si="696"/>
        <v>1376192.0639999998</v>
      </c>
      <c r="Y709" s="10">
        <f>Y710+Y711+Y712+Y713+Y714</f>
        <v>0</v>
      </c>
      <c r="Z709" s="69">
        <f t="shared" si="679"/>
        <v>1376192.0639999998</v>
      </c>
      <c r="AA709" s="10">
        <f>AA710+AA711+AA712+AA713+AA714</f>
        <v>0</v>
      </c>
      <c r="AB709" s="20"/>
      <c r="AC709" s="20"/>
    </row>
    <row r="710" spans="1:29" x14ac:dyDescent="0.3">
      <c r="A710" s="59" t="s">
        <v>458</v>
      </c>
      <c r="B710" s="60">
        <v>600</v>
      </c>
      <c r="C710" s="59" t="s">
        <v>63</v>
      </c>
      <c r="D710" s="59" t="s">
        <v>28</v>
      </c>
      <c r="E710" s="61" t="s">
        <v>403</v>
      </c>
      <c r="F710" s="10">
        <v>576960.9</v>
      </c>
      <c r="G710" s="10">
        <v>273309.3</v>
      </c>
      <c r="H710" s="10">
        <v>456247.7</v>
      </c>
      <c r="I710" s="10"/>
      <c r="J710" s="10"/>
      <c r="K710" s="10"/>
      <c r="L710" s="10">
        <f t="shared" si="665"/>
        <v>576960.9</v>
      </c>
      <c r="M710" s="10">
        <f t="shared" si="666"/>
        <v>273309.3</v>
      </c>
      <c r="N710" s="10">
        <f t="shared" si="667"/>
        <v>456247.7</v>
      </c>
      <c r="O710" s="10">
        <f>165172.536+69107.092</f>
        <v>234279.628</v>
      </c>
      <c r="P710" s="10">
        <v>-63190.881999999998</v>
      </c>
      <c r="Q710" s="10">
        <v>-3.5999999999999997E-2</v>
      </c>
      <c r="R710" s="10">
        <f t="shared" si="694"/>
        <v>811240.52800000005</v>
      </c>
      <c r="S710" s="10"/>
      <c r="T710" s="69">
        <f t="shared" si="677"/>
        <v>811240.52800000005</v>
      </c>
      <c r="U710" s="10">
        <f t="shared" si="695"/>
        <v>210118.41800000001</v>
      </c>
      <c r="V710" s="10"/>
      <c r="W710" s="69">
        <f t="shared" si="678"/>
        <v>210118.41800000001</v>
      </c>
      <c r="X710" s="10">
        <f t="shared" si="696"/>
        <v>456247.66399999999</v>
      </c>
      <c r="Y710" s="10"/>
      <c r="Z710" s="69">
        <f t="shared" si="679"/>
        <v>456247.66399999999</v>
      </c>
      <c r="AA710" s="10"/>
      <c r="AB710" s="20"/>
      <c r="AC710" s="20"/>
    </row>
    <row r="711" spans="1:29" x14ac:dyDescent="0.3">
      <c r="A711" s="59" t="s">
        <v>458</v>
      </c>
      <c r="B711" s="60">
        <v>600</v>
      </c>
      <c r="C711" s="59" t="s">
        <v>63</v>
      </c>
      <c r="D711" s="59" t="s">
        <v>294</v>
      </c>
      <c r="E711" s="61" t="s">
        <v>344</v>
      </c>
      <c r="F711" s="10">
        <v>305078.40000000002</v>
      </c>
      <c r="G711" s="10">
        <f>824701.6+4399.5</f>
        <v>829101.1</v>
      </c>
      <c r="H711" s="10">
        <f>911884.7+4399.5</f>
        <v>916284.2</v>
      </c>
      <c r="I711" s="10"/>
      <c r="J711" s="10"/>
      <c r="K711" s="10"/>
      <c r="L711" s="10">
        <f t="shared" si="665"/>
        <v>305078.40000000002</v>
      </c>
      <c r="M711" s="10">
        <f t="shared" si="666"/>
        <v>829101.1</v>
      </c>
      <c r="N711" s="10">
        <f t="shared" si="667"/>
        <v>916284.2</v>
      </c>
      <c r="O711" s="10">
        <f>90859.246+53816.599</f>
        <v>144675.845</v>
      </c>
      <c r="P711" s="10">
        <v>-55854</v>
      </c>
      <c r="Q711" s="10"/>
      <c r="R711" s="10">
        <f t="shared" si="694"/>
        <v>449754.245</v>
      </c>
      <c r="S711" s="10"/>
      <c r="T711" s="69">
        <f t="shared" si="677"/>
        <v>449754.245</v>
      </c>
      <c r="U711" s="10">
        <f t="shared" si="695"/>
        <v>773247.1</v>
      </c>
      <c r="V711" s="10"/>
      <c r="W711" s="69">
        <f t="shared" si="678"/>
        <v>773247.1</v>
      </c>
      <c r="X711" s="10">
        <f t="shared" si="696"/>
        <v>916284.2</v>
      </c>
      <c r="Y711" s="10"/>
      <c r="Z711" s="69">
        <f t="shared" si="679"/>
        <v>916284.2</v>
      </c>
      <c r="AA711" s="10"/>
      <c r="AB711" s="20"/>
      <c r="AC711" s="20"/>
    </row>
    <row r="712" spans="1:29" x14ac:dyDescent="0.3">
      <c r="A712" s="59" t="s">
        <v>458</v>
      </c>
      <c r="B712" s="60">
        <v>600</v>
      </c>
      <c r="C712" s="59" t="s">
        <v>63</v>
      </c>
      <c r="D712" s="59" t="s">
        <v>97</v>
      </c>
      <c r="E712" s="61" t="s">
        <v>204</v>
      </c>
      <c r="F712" s="10">
        <v>10593.7</v>
      </c>
      <c r="G712" s="10">
        <v>149694</v>
      </c>
      <c r="H712" s="10">
        <v>0</v>
      </c>
      <c r="I712" s="10"/>
      <c r="J712" s="10"/>
      <c r="K712" s="10"/>
      <c r="L712" s="10">
        <f t="shared" si="665"/>
        <v>10593.7</v>
      </c>
      <c r="M712" s="10">
        <f t="shared" si="666"/>
        <v>149694</v>
      </c>
      <c r="N712" s="10">
        <f t="shared" si="667"/>
        <v>0</v>
      </c>
      <c r="O712" s="10">
        <v>75006.351999999999</v>
      </c>
      <c r="P712" s="10">
        <v>-77943.97</v>
      </c>
      <c r="Q712" s="10"/>
      <c r="R712" s="10">
        <f t="shared" si="694"/>
        <v>85600.051999999996</v>
      </c>
      <c r="S712" s="10"/>
      <c r="T712" s="69">
        <f t="shared" si="677"/>
        <v>85600.051999999996</v>
      </c>
      <c r="U712" s="10">
        <f t="shared" si="695"/>
        <v>71750.03</v>
      </c>
      <c r="V712" s="10"/>
      <c r="W712" s="69">
        <f t="shared" si="678"/>
        <v>71750.03</v>
      </c>
      <c r="X712" s="10">
        <f t="shared" si="696"/>
        <v>0</v>
      </c>
      <c r="Y712" s="10"/>
      <c r="Z712" s="69">
        <f t="shared" si="679"/>
        <v>0</v>
      </c>
      <c r="AA712" s="10"/>
      <c r="AB712" s="20"/>
      <c r="AC712" s="20"/>
    </row>
    <row r="713" spans="1:29" x14ac:dyDescent="0.3">
      <c r="A713" s="59" t="s">
        <v>458</v>
      </c>
      <c r="B713" s="60">
        <v>600</v>
      </c>
      <c r="C713" s="59" t="s">
        <v>63</v>
      </c>
      <c r="D713" s="59" t="s">
        <v>65</v>
      </c>
      <c r="E713" s="61" t="s">
        <v>66</v>
      </c>
      <c r="F713" s="10">
        <v>40000</v>
      </c>
      <c r="G713" s="10">
        <v>47824.4</v>
      </c>
      <c r="H713" s="10">
        <v>0</v>
      </c>
      <c r="I713" s="10"/>
      <c r="J713" s="10"/>
      <c r="K713" s="10"/>
      <c r="L713" s="10">
        <f t="shared" si="665"/>
        <v>40000</v>
      </c>
      <c r="M713" s="10">
        <f t="shared" si="666"/>
        <v>47824.4</v>
      </c>
      <c r="N713" s="10">
        <f t="shared" si="667"/>
        <v>0</v>
      </c>
      <c r="O713" s="10"/>
      <c r="P713" s="10"/>
      <c r="Q713" s="10"/>
      <c r="R713" s="10">
        <f t="shared" si="694"/>
        <v>40000</v>
      </c>
      <c r="S713" s="10"/>
      <c r="T713" s="69">
        <f t="shared" si="677"/>
        <v>40000</v>
      </c>
      <c r="U713" s="10">
        <f t="shared" si="695"/>
        <v>47824.4</v>
      </c>
      <c r="V713" s="10"/>
      <c r="W713" s="69">
        <f t="shared" si="678"/>
        <v>47824.4</v>
      </c>
      <c r="X713" s="10">
        <f t="shared" si="696"/>
        <v>0</v>
      </c>
      <c r="Y713" s="10"/>
      <c r="Z713" s="69">
        <f t="shared" si="679"/>
        <v>0</v>
      </c>
      <c r="AA713" s="10"/>
      <c r="AB713" s="20"/>
      <c r="AC713" s="20"/>
    </row>
    <row r="714" spans="1:29" x14ac:dyDescent="0.3">
      <c r="A714" s="59" t="s">
        <v>458</v>
      </c>
      <c r="B714" s="60">
        <v>600</v>
      </c>
      <c r="C714" s="59" t="s">
        <v>259</v>
      </c>
      <c r="D714" s="59" t="s">
        <v>97</v>
      </c>
      <c r="E714" s="61" t="s">
        <v>260</v>
      </c>
      <c r="F714" s="10">
        <v>7748.9</v>
      </c>
      <c r="G714" s="10">
        <v>15658.2</v>
      </c>
      <c r="H714" s="10">
        <v>3660.2</v>
      </c>
      <c r="I714" s="10"/>
      <c r="J714" s="10"/>
      <c r="K714" s="10"/>
      <c r="L714" s="10">
        <f t="shared" si="665"/>
        <v>7748.9</v>
      </c>
      <c r="M714" s="10">
        <f t="shared" si="666"/>
        <v>15658.2</v>
      </c>
      <c r="N714" s="10">
        <f t="shared" si="667"/>
        <v>3660.2</v>
      </c>
      <c r="O714" s="10">
        <v>9934.9089999999997</v>
      </c>
      <c r="P714" s="10">
        <v>-10876.1</v>
      </c>
      <c r="Q714" s="10"/>
      <c r="R714" s="10">
        <f t="shared" si="694"/>
        <v>17683.809000000001</v>
      </c>
      <c r="S714" s="10"/>
      <c r="T714" s="69">
        <f t="shared" si="677"/>
        <v>17683.809000000001</v>
      </c>
      <c r="U714" s="10">
        <f t="shared" si="695"/>
        <v>4782.1000000000004</v>
      </c>
      <c r="V714" s="10"/>
      <c r="W714" s="69">
        <f t="shared" si="678"/>
        <v>4782.1000000000004</v>
      </c>
      <c r="X714" s="10">
        <f t="shared" si="696"/>
        <v>3660.2</v>
      </c>
      <c r="Y714" s="10"/>
      <c r="Z714" s="69">
        <f t="shared" si="679"/>
        <v>3660.2</v>
      </c>
      <c r="AA714" s="10"/>
      <c r="AB714" s="20"/>
      <c r="AC714" s="20"/>
    </row>
    <row r="715" spans="1:29" ht="46.8" x14ac:dyDescent="0.3">
      <c r="A715" s="59" t="s">
        <v>460</v>
      </c>
      <c r="B715" s="60"/>
      <c r="C715" s="59"/>
      <c r="D715" s="59"/>
      <c r="E715" s="61" t="s">
        <v>461</v>
      </c>
      <c r="F715" s="10">
        <f t="shared" ref="F715:F719" si="715">F716</f>
        <v>5850</v>
      </c>
      <c r="G715" s="10">
        <f t="shared" ref="G715:G719" si="716">G716</f>
        <v>0</v>
      </c>
      <c r="H715" s="10">
        <f t="shared" ref="H715:H725" si="717">H716</f>
        <v>0</v>
      </c>
      <c r="I715" s="10">
        <f t="shared" ref="I715:I725" si="718">I716</f>
        <v>0</v>
      </c>
      <c r="J715" s="10">
        <f t="shared" ref="J715:J725" si="719">J716</f>
        <v>0</v>
      </c>
      <c r="K715" s="10">
        <f t="shared" ref="K715:K725" si="720">K716</f>
        <v>0</v>
      </c>
      <c r="L715" s="10">
        <f t="shared" si="665"/>
        <v>5850</v>
      </c>
      <c r="M715" s="10">
        <f t="shared" si="666"/>
        <v>0</v>
      </c>
      <c r="N715" s="10">
        <f t="shared" si="667"/>
        <v>0</v>
      </c>
      <c r="O715" s="10">
        <f t="shared" ref="O715:O725" si="721">O716</f>
        <v>0</v>
      </c>
      <c r="P715" s="10">
        <f t="shared" ref="P715:P725" si="722">P716</f>
        <v>0</v>
      </c>
      <c r="Q715" s="10">
        <f t="shared" ref="Q715:Q725" si="723">Q716</f>
        <v>0</v>
      </c>
      <c r="R715" s="10">
        <f t="shared" si="694"/>
        <v>5850</v>
      </c>
      <c r="S715" s="10">
        <f t="shared" ref="S715:S725" si="724">S716</f>
        <v>0</v>
      </c>
      <c r="T715" s="69">
        <f t="shared" si="677"/>
        <v>5850</v>
      </c>
      <c r="U715" s="10">
        <f t="shared" si="695"/>
        <v>0</v>
      </c>
      <c r="V715" s="10">
        <f t="shared" ref="V715:AA725" si="725">V716</f>
        <v>0</v>
      </c>
      <c r="W715" s="69">
        <f t="shared" si="678"/>
        <v>0</v>
      </c>
      <c r="X715" s="10">
        <f t="shared" si="696"/>
        <v>0</v>
      </c>
      <c r="Y715" s="10">
        <f t="shared" si="725"/>
        <v>0</v>
      </c>
      <c r="Z715" s="69">
        <f t="shared" si="679"/>
        <v>0</v>
      </c>
      <c r="AA715" s="10">
        <f t="shared" si="725"/>
        <v>0</v>
      </c>
      <c r="AB715" s="20"/>
      <c r="AC715" s="20"/>
    </row>
    <row r="716" spans="1:29" ht="46.8" x14ac:dyDescent="0.3">
      <c r="A716" s="59" t="s">
        <v>460</v>
      </c>
      <c r="B716" s="60" t="s">
        <v>49</v>
      </c>
      <c r="C716" s="59"/>
      <c r="D716" s="59"/>
      <c r="E716" s="61" t="s">
        <v>50</v>
      </c>
      <c r="F716" s="10">
        <f t="shared" si="715"/>
        <v>5850</v>
      </c>
      <c r="G716" s="10">
        <f t="shared" si="716"/>
        <v>0</v>
      </c>
      <c r="H716" s="10">
        <f t="shared" si="717"/>
        <v>0</v>
      </c>
      <c r="I716" s="10">
        <f t="shared" si="718"/>
        <v>0</v>
      </c>
      <c r="J716" s="10">
        <f t="shared" si="719"/>
        <v>0</v>
      </c>
      <c r="K716" s="10">
        <f t="shared" si="720"/>
        <v>0</v>
      </c>
      <c r="L716" s="10">
        <f t="shared" si="665"/>
        <v>5850</v>
      </c>
      <c r="M716" s="10">
        <f t="shared" si="666"/>
        <v>0</v>
      </c>
      <c r="N716" s="10">
        <f t="shared" si="667"/>
        <v>0</v>
      </c>
      <c r="O716" s="10">
        <f t="shared" si="721"/>
        <v>0</v>
      </c>
      <c r="P716" s="10">
        <f t="shared" si="722"/>
        <v>0</v>
      </c>
      <c r="Q716" s="10">
        <f t="shared" si="723"/>
        <v>0</v>
      </c>
      <c r="R716" s="10">
        <f t="shared" si="694"/>
        <v>5850</v>
      </c>
      <c r="S716" s="10">
        <f t="shared" si="724"/>
        <v>0</v>
      </c>
      <c r="T716" s="69">
        <f t="shared" si="677"/>
        <v>5850</v>
      </c>
      <c r="U716" s="10">
        <f t="shared" si="695"/>
        <v>0</v>
      </c>
      <c r="V716" s="10">
        <f t="shared" si="725"/>
        <v>0</v>
      </c>
      <c r="W716" s="69">
        <f t="shared" si="678"/>
        <v>0</v>
      </c>
      <c r="X716" s="10">
        <f t="shared" si="696"/>
        <v>0</v>
      </c>
      <c r="Y716" s="10">
        <f t="shared" si="725"/>
        <v>0</v>
      </c>
      <c r="Z716" s="69">
        <f t="shared" si="679"/>
        <v>0</v>
      </c>
      <c r="AA716" s="10">
        <f t="shared" si="725"/>
        <v>0</v>
      </c>
      <c r="AB716" s="20"/>
      <c r="AC716" s="20"/>
    </row>
    <row r="717" spans="1:29" x14ac:dyDescent="0.3">
      <c r="A717" s="59" t="s">
        <v>460</v>
      </c>
      <c r="B717" s="60" t="s">
        <v>49</v>
      </c>
      <c r="C717" s="59" t="s">
        <v>63</v>
      </c>
      <c r="D717" s="59" t="s">
        <v>28</v>
      </c>
      <c r="E717" s="61" t="s">
        <v>403</v>
      </c>
      <c r="F717" s="10">
        <v>5850</v>
      </c>
      <c r="G717" s="10">
        <v>0</v>
      </c>
      <c r="H717" s="10">
        <v>0</v>
      </c>
      <c r="I717" s="10"/>
      <c r="J717" s="10"/>
      <c r="K717" s="10"/>
      <c r="L717" s="10">
        <f t="shared" si="665"/>
        <v>5850</v>
      </c>
      <c r="M717" s="10">
        <f t="shared" si="666"/>
        <v>0</v>
      </c>
      <c r="N717" s="10">
        <f t="shared" si="667"/>
        <v>0</v>
      </c>
      <c r="O717" s="10"/>
      <c r="P717" s="10"/>
      <c r="Q717" s="10"/>
      <c r="R717" s="10">
        <f t="shared" si="694"/>
        <v>5850</v>
      </c>
      <c r="S717" s="10"/>
      <c r="T717" s="69">
        <f t="shared" si="677"/>
        <v>5850</v>
      </c>
      <c r="U717" s="10">
        <f t="shared" si="695"/>
        <v>0</v>
      </c>
      <c r="V717" s="10"/>
      <c r="W717" s="69">
        <f t="shared" si="678"/>
        <v>0</v>
      </c>
      <c r="X717" s="10">
        <f t="shared" si="696"/>
        <v>0</v>
      </c>
      <c r="Y717" s="10"/>
      <c r="Z717" s="69">
        <f t="shared" si="679"/>
        <v>0</v>
      </c>
      <c r="AA717" s="10"/>
      <c r="AB717" s="20"/>
      <c r="AC717" s="20"/>
    </row>
    <row r="718" spans="1:29" ht="31.2" x14ac:dyDescent="0.3">
      <c r="A718" s="59" t="s">
        <v>462</v>
      </c>
      <c r="B718" s="60"/>
      <c r="C718" s="59"/>
      <c r="D718" s="59"/>
      <c r="E718" s="61" t="s">
        <v>463</v>
      </c>
      <c r="F718" s="10">
        <f t="shared" si="715"/>
        <v>553617.1</v>
      </c>
      <c r="G718" s="10">
        <f t="shared" si="716"/>
        <v>2434453.9</v>
      </c>
      <c r="H718" s="10">
        <f t="shared" si="717"/>
        <v>0</v>
      </c>
      <c r="I718" s="10">
        <f t="shared" si="718"/>
        <v>0</v>
      </c>
      <c r="J718" s="10">
        <f t="shared" si="719"/>
        <v>0</v>
      </c>
      <c r="K718" s="10">
        <f t="shared" si="720"/>
        <v>0</v>
      </c>
      <c r="L718" s="10">
        <f t="shared" si="665"/>
        <v>553617.1</v>
      </c>
      <c r="M718" s="10">
        <f t="shared" si="666"/>
        <v>2434453.9</v>
      </c>
      <c r="N718" s="10">
        <f t="shared" si="667"/>
        <v>0</v>
      </c>
      <c r="O718" s="10">
        <f t="shared" si="721"/>
        <v>0</v>
      </c>
      <c r="P718" s="10">
        <f t="shared" si="722"/>
        <v>0</v>
      </c>
      <c r="Q718" s="10">
        <f t="shared" si="723"/>
        <v>0</v>
      </c>
      <c r="R718" s="10">
        <f t="shared" si="694"/>
        <v>553617.1</v>
      </c>
      <c r="S718" s="10">
        <f t="shared" si="724"/>
        <v>0</v>
      </c>
      <c r="T718" s="69">
        <f t="shared" si="677"/>
        <v>553617.1</v>
      </c>
      <c r="U718" s="10">
        <f t="shared" si="695"/>
        <v>2434453.9</v>
      </c>
      <c r="V718" s="10">
        <f t="shared" si="725"/>
        <v>0</v>
      </c>
      <c r="W718" s="69">
        <f t="shared" si="678"/>
        <v>2434453.9</v>
      </c>
      <c r="X718" s="10">
        <f t="shared" si="696"/>
        <v>0</v>
      </c>
      <c r="Y718" s="10">
        <f t="shared" si="725"/>
        <v>0</v>
      </c>
      <c r="Z718" s="69">
        <f t="shared" si="679"/>
        <v>0</v>
      </c>
      <c r="AA718" s="10">
        <f t="shared" si="725"/>
        <v>0</v>
      </c>
      <c r="AB718" s="20"/>
      <c r="AC718" s="20"/>
    </row>
    <row r="719" spans="1:29" ht="46.8" x14ac:dyDescent="0.3">
      <c r="A719" s="59" t="s">
        <v>462</v>
      </c>
      <c r="B719" s="60" t="s">
        <v>49</v>
      </c>
      <c r="C719" s="59"/>
      <c r="D719" s="59"/>
      <c r="E719" s="61" t="s">
        <v>50</v>
      </c>
      <c r="F719" s="10">
        <f t="shared" si="715"/>
        <v>553617.1</v>
      </c>
      <c r="G719" s="10">
        <f t="shared" si="716"/>
        <v>2434453.9</v>
      </c>
      <c r="H719" s="10">
        <f t="shared" si="717"/>
        <v>0</v>
      </c>
      <c r="I719" s="10">
        <f t="shared" si="718"/>
        <v>0</v>
      </c>
      <c r="J719" s="10">
        <f t="shared" si="719"/>
        <v>0</v>
      </c>
      <c r="K719" s="10">
        <f t="shared" si="720"/>
        <v>0</v>
      </c>
      <c r="L719" s="10">
        <f t="shared" si="665"/>
        <v>553617.1</v>
      </c>
      <c r="M719" s="10">
        <f t="shared" si="666"/>
        <v>2434453.9</v>
      </c>
      <c r="N719" s="10">
        <f t="shared" si="667"/>
        <v>0</v>
      </c>
      <c r="O719" s="10">
        <f t="shared" si="721"/>
        <v>0</v>
      </c>
      <c r="P719" s="10">
        <f t="shared" si="722"/>
        <v>0</v>
      </c>
      <c r="Q719" s="10">
        <f t="shared" si="723"/>
        <v>0</v>
      </c>
      <c r="R719" s="10">
        <f t="shared" si="694"/>
        <v>553617.1</v>
      </c>
      <c r="S719" s="10">
        <f t="shared" si="724"/>
        <v>0</v>
      </c>
      <c r="T719" s="69">
        <f t="shared" si="677"/>
        <v>553617.1</v>
      </c>
      <c r="U719" s="10">
        <f t="shared" si="695"/>
        <v>2434453.9</v>
      </c>
      <c r="V719" s="10">
        <f t="shared" si="725"/>
        <v>0</v>
      </c>
      <c r="W719" s="69">
        <f t="shared" si="678"/>
        <v>2434453.9</v>
      </c>
      <c r="X719" s="10">
        <f t="shared" si="696"/>
        <v>0</v>
      </c>
      <c r="Y719" s="10">
        <f t="shared" si="725"/>
        <v>0</v>
      </c>
      <c r="Z719" s="69">
        <f t="shared" si="679"/>
        <v>0</v>
      </c>
      <c r="AA719" s="10">
        <f t="shared" si="725"/>
        <v>0</v>
      </c>
      <c r="AB719" s="20"/>
      <c r="AC719" s="20"/>
    </row>
    <row r="720" spans="1:29" x14ac:dyDescent="0.3">
      <c r="A720" s="59" t="s">
        <v>462</v>
      </c>
      <c r="B720" s="60">
        <v>600</v>
      </c>
      <c r="C720" s="59" t="s">
        <v>63</v>
      </c>
      <c r="D720" s="59" t="s">
        <v>294</v>
      </c>
      <c r="E720" s="61" t="s">
        <v>344</v>
      </c>
      <c r="F720" s="10">
        <f>44555.3+509061.8</f>
        <v>553617.1</v>
      </c>
      <c r="G720" s="10">
        <f>300000+2134453.9</f>
        <v>2434453.9</v>
      </c>
      <c r="H720" s="10">
        <v>0</v>
      </c>
      <c r="I720" s="10"/>
      <c r="J720" s="10"/>
      <c r="K720" s="10"/>
      <c r="L720" s="10">
        <f t="shared" ref="L720:L783" si="726">F720+I720</f>
        <v>553617.1</v>
      </c>
      <c r="M720" s="10">
        <f t="shared" ref="M720:M783" si="727">G720+J720</f>
        <v>2434453.9</v>
      </c>
      <c r="N720" s="10">
        <f t="shared" ref="N720:N783" si="728">H720+K720</f>
        <v>0</v>
      </c>
      <c r="O720" s="10"/>
      <c r="P720" s="10"/>
      <c r="Q720" s="10"/>
      <c r="R720" s="10">
        <f t="shared" si="694"/>
        <v>553617.1</v>
      </c>
      <c r="S720" s="10"/>
      <c r="T720" s="69">
        <f t="shared" si="677"/>
        <v>553617.1</v>
      </c>
      <c r="U720" s="10">
        <f t="shared" si="695"/>
        <v>2434453.9</v>
      </c>
      <c r="V720" s="10"/>
      <c r="W720" s="69">
        <f t="shared" si="678"/>
        <v>2434453.9</v>
      </c>
      <c r="X720" s="10">
        <f t="shared" si="696"/>
        <v>0</v>
      </c>
      <c r="Y720" s="10"/>
      <c r="Z720" s="69">
        <f t="shared" si="679"/>
        <v>0</v>
      </c>
      <c r="AA720" s="10"/>
      <c r="AB720" s="20"/>
      <c r="AC720" s="20"/>
    </row>
    <row r="721" spans="1:29" ht="31.2" x14ac:dyDescent="0.3">
      <c r="A721" s="59" t="s">
        <v>464</v>
      </c>
      <c r="B721" s="60"/>
      <c r="C721" s="59"/>
      <c r="D721" s="59"/>
      <c r="E721" s="61" t="s">
        <v>465</v>
      </c>
      <c r="F721" s="10">
        <f t="shared" ref="F721:F725" si="729">F722</f>
        <v>76050</v>
      </c>
      <c r="G721" s="10">
        <f t="shared" ref="G721:G725" si="730">G722</f>
        <v>0</v>
      </c>
      <c r="H721" s="10">
        <f t="shared" si="717"/>
        <v>0</v>
      </c>
      <c r="I721" s="10">
        <f t="shared" si="718"/>
        <v>0</v>
      </c>
      <c r="J721" s="10">
        <f t="shared" si="719"/>
        <v>0</v>
      </c>
      <c r="K721" s="10">
        <f t="shared" si="720"/>
        <v>0</v>
      </c>
      <c r="L721" s="10">
        <f t="shared" si="726"/>
        <v>76050</v>
      </c>
      <c r="M721" s="10">
        <f t="shared" si="727"/>
        <v>0</v>
      </c>
      <c r="N721" s="10">
        <f t="shared" si="728"/>
        <v>0</v>
      </c>
      <c r="O721" s="10">
        <f t="shared" si="721"/>
        <v>0</v>
      </c>
      <c r="P721" s="10">
        <f t="shared" si="722"/>
        <v>0</v>
      </c>
      <c r="Q721" s="10">
        <f t="shared" si="723"/>
        <v>0</v>
      </c>
      <c r="R721" s="10">
        <f t="shared" si="694"/>
        <v>76050</v>
      </c>
      <c r="S721" s="10">
        <f t="shared" si="724"/>
        <v>0</v>
      </c>
      <c r="T721" s="69">
        <f t="shared" si="677"/>
        <v>76050</v>
      </c>
      <c r="U721" s="10">
        <f t="shared" si="695"/>
        <v>0</v>
      </c>
      <c r="V721" s="10">
        <f t="shared" si="725"/>
        <v>0</v>
      </c>
      <c r="W721" s="69">
        <f t="shared" si="678"/>
        <v>0</v>
      </c>
      <c r="X721" s="10">
        <f t="shared" si="696"/>
        <v>0</v>
      </c>
      <c r="Y721" s="10">
        <f t="shared" si="725"/>
        <v>0</v>
      </c>
      <c r="Z721" s="69">
        <f t="shared" si="679"/>
        <v>0</v>
      </c>
      <c r="AA721" s="10">
        <f t="shared" si="725"/>
        <v>0</v>
      </c>
      <c r="AB721" s="20"/>
      <c r="AC721" s="20"/>
    </row>
    <row r="722" spans="1:29" ht="46.8" x14ac:dyDescent="0.3">
      <c r="A722" s="59" t="s">
        <v>464</v>
      </c>
      <c r="B722" s="60" t="s">
        <v>49</v>
      </c>
      <c r="C722" s="59"/>
      <c r="D722" s="59"/>
      <c r="E722" s="61" t="s">
        <v>50</v>
      </c>
      <c r="F722" s="10">
        <f t="shared" si="729"/>
        <v>76050</v>
      </c>
      <c r="G722" s="10">
        <f t="shared" si="730"/>
        <v>0</v>
      </c>
      <c r="H722" s="10">
        <f t="shared" si="717"/>
        <v>0</v>
      </c>
      <c r="I722" s="10">
        <f t="shared" si="718"/>
        <v>0</v>
      </c>
      <c r="J722" s="10">
        <f t="shared" si="719"/>
        <v>0</v>
      </c>
      <c r="K722" s="10">
        <f t="shared" si="720"/>
        <v>0</v>
      </c>
      <c r="L722" s="10">
        <f t="shared" si="726"/>
        <v>76050</v>
      </c>
      <c r="M722" s="10">
        <f t="shared" si="727"/>
        <v>0</v>
      </c>
      <c r="N722" s="10">
        <f t="shared" si="728"/>
        <v>0</v>
      </c>
      <c r="O722" s="10">
        <f t="shared" si="721"/>
        <v>0</v>
      </c>
      <c r="P722" s="10">
        <f t="shared" si="722"/>
        <v>0</v>
      </c>
      <c r="Q722" s="10">
        <f t="shared" si="723"/>
        <v>0</v>
      </c>
      <c r="R722" s="10">
        <f t="shared" si="694"/>
        <v>76050</v>
      </c>
      <c r="S722" s="10">
        <f t="shared" si="724"/>
        <v>0</v>
      </c>
      <c r="T722" s="69">
        <f t="shared" si="677"/>
        <v>76050</v>
      </c>
      <c r="U722" s="10">
        <f t="shared" si="695"/>
        <v>0</v>
      </c>
      <c r="V722" s="10">
        <f t="shared" si="725"/>
        <v>0</v>
      </c>
      <c r="W722" s="69">
        <f t="shared" si="678"/>
        <v>0</v>
      </c>
      <c r="X722" s="10">
        <f t="shared" si="696"/>
        <v>0</v>
      </c>
      <c r="Y722" s="10">
        <f t="shared" si="725"/>
        <v>0</v>
      </c>
      <c r="Z722" s="69">
        <f t="shared" si="679"/>
        <v>0</v>
      </c>
      <c r="AA722" s="10">
        <f t="shared" si="725"/>
        <v>0</v>
      </c>
      <c r="AB722" s="20"/>
      <c r="AC722" s="20"/>
    </row>
    <row r="723" spans="1:29" x14ac:dyDescent="0.3">
      <c r="A723" s="59" t="s">
        <v>464</v>
      </c>
      <c r="B723" s="60">
        <v>600</v>
      </c>
      <c r="C723" s="59" t="s">
        <v>63</v>
      </c>
      <c r="D723" s="59" t="s">
        <v>294</v>
      </c>
      <c r="E723" s="61" t="s">
        <v>344</v>
      </c>
      <c r="F723" s="10">
        <v>76050</v>
      </c>
      <c r="G723" s="10">
        <v>0</v>
      </c>
      <c r="H723" s="10">
        <v>0</v>
      </c>
      <c r="I723" s="10"/>
      <c r="J723" s="10"/>
      <c r="K723" s="10"/>
      <c r="L723" s="10">
        <f t="shared" si="726"/>
        <v>76050</v>
      </c>
      <c r="M723" s="10">
        <f t="shared" si="727"/>
        <v>0</v>
      </c>
      <c r="N723" s="10">
        <f t="shared" si="728"/>
        <v>0</v>
      </c>
      <c r="O723" s="10"/>
      <c r="P723" s="10"/>
      <c r="Q723" s="10"/>
      <c r="R723" s="10">
        <f t="shared" si="694"/>
        <v>76050</v>
      </c>
      <c r="S723" s="10"/>
      <c r="T723" s="69">
        <f t="shared" si="677"/>
        <v>76050</v>
      </c>
      <c r="U723" s="10">
        <f t="shared" si="695"/>
        <v>0</v>
      </c>
      <c r="V723" s="10"/>
      <c r="W723" s="69">
        <f t="shared" si="678"/>
        <v>0</v>
      </c>
      <c r="X723" s="10">
        <f t="shared" si="696"/>
        <v>0</v>
      </c>
      <c r="Y723" s="10"/>
      <c r="Z723" s="69">
        <f t="shared" si="679"/>
        <v>0</v>
      </c>
      <c r="AA723" s="10"/>
      <c r="AB723" s="20"/>
      <c r="AC723" s="20"/>
    </row>
    <row r="724" spans="1:29" ht="46.8" x14ac:dyDescent="0.3">
      <c r="A724" s="59" t="s">
        <v>466</v>
      </c>
      <c r="B724" s="60"/>
      <c r="C724" s="59"/>
      <c r="D724" s="59"/>
      <c r="E724" s="61" t="s">
        <v>461</v>
      </c>
      <c r="F724" s="10">
        <f t="shared" si="729"/>
        <v>36610</v>
      </c>
      <c r="G724" s="10">
        <f t="shared" si="730"/>
        <v>110260</v>
      </c>
      <c r="H724" s="10">
        <f t="shared" si="717"/>
        <v>0</v>
      </c>
      <c r="I724" s="10">
        <f t="shared" si="718"/>
        <v>0</v>
      </c>
      <c r="J724" s="10">
        <f t="shared" si="719"/>
        <v>0</v>
      </c>
      <c r="K724" s="10">
        <f t="shared" si="720"/>
        <v>0</v>
      </c>
      <c r="L724" s="10">
        <f t="shared" si="726"/>
        <v>36610</v>
      </c>
      <c r="M724" s="10">
        <f t="shared" si="727"/>
        <v>110260</v>
      </c>
      <c r="N724" s="10">
        <f t="shared" si="728"/>
        <v>0</v>
      </c>
      <c r="O724" s="10">
        <f t="shared" si="721"/>
        <v>0</v>
      </c>
      <c r="P724" s="10">
        <f t="shared" si="722"/>
        <v>0</v>
      </c>
      <c r="Q724" s="10">
        <f t="shared" si="723"/>
        <v>0</v>
      </c>
      <c r="R724" s="10">
        <f t="shared" si="694"/>
        <v>36610</v>
      </c>
      <c r="S724" s="10">
        <f t="shared" si="724"/>
        <v>0</v>
      </c>
      <c r="T724" s="69">
        <f t="shared" si="677"/>
        <v>36610</v>
      </c>
      <c r="U724" s="10">
        <f t="shared" si="695"/>
        <v>110260</v>
      </c>
      <c r="V724" s="10">
        <f t="shared" si="725"/>
        <v>0</v>
      </c>
      <c r="W724" s="69">
        <f t="shared" si="678"/>
        <v>110260</v>
      </c>
      <c r="X724" s="10">
        <f t="shared" si="696"/>
        <v>0</v>
      </c>
      <c r="Y724" s="10">
        <f t="shared" si="725"/>
        <v>0</v>
      </c>
      <c r="Z724" s="69">
        <f t="shared" si="679"/>
        <v>0</v>
      </c>
      <c r="AA724" s="10">
        <f t="shared" si="725"/>
        <v>0</v>
      </c>
      <c r="AB724" s="20"/>
      <c r="AC724" s="20"/>
    </row>
    <row r="725" spans="1:29" ht="46.8" x14ac:dyDescent="0.3">
      <c r="A725" s="59" t="s">
        <v>466</v>
      </c>
      <c r="B725" s="60" t="s">
        <v>49</v>
      </c>
      <c r="C725" s="59"/>
      <c r="D725" s="59"/>
      <c r="E725" s="61" t="s">
        <v>50</v>
      </c>
      <c r="F725" s="10">
        <f t="shared" si="729"/>
        <v>36610</v>
      </c>
      <c r="G725" s="10">
        <f t="shared" si="730"/>
        <v>110260</v>
      </c>
      <c r="H725" s="10">
        <f t="shared" si="717"/>
        <v>0</v>
      </c>
      <c r="I725" s="10">
        <f t="shared" si="718"/>
        <v>0</v>
      </c>
      <c r="J725" s="10">
        <f t="shared" si="719"/>
        <v>0</v>
      </c>
      <c r="K725" s="10">
        <f t="shared" si="720"/>
        <v>0</v>
      </c>
      <c r="L725" s="10">
        <f t="shared" si="726"/>
        <v>36610</v>
      </c>
      <c r="M725" s="10">
        <f t="shared" si="727"/>
        <v>110260</v>
      </c>
      <c r="N725" s="10">
        <f t="shared" si="728"/>
        <v>0</v>
      </c>
      <c r="O725" s="10">
        <f t="shared" si="721"/>
        <v>0</v>
      </c>
      <c r="P725" s="10">
        <f t="shared" si="722"/>
        <v>0</v>
      </c>
      <c r="Q725" s="10">
        <f t="shared" si="723"/>
        <v>0</v>
      </c>
      <c r="R725" s="10">
        <f t="shared" si="694"/>
        <v>36610</v>
      </c>
      <c r="S725" s="10">
        <f t="shared" si="724"/>
        <v>0</v>
      </c>
      <c r="T725" s="69">
        <f t="shared" si="677"/>
        <v>36610</v>
      </c>
      <c r="U725" s="10">
        <f t="shared" si="695"/>
        <v>110260</v>
      </c>
      <c r="V725" s="10">
        <f t="shared" si="725"/>
        <v>0</v>
      </c>
      <c r="W725" s="69">
        <f t="shared" si="678"/>
        <v>110260</v>
      </c>
      <c r="X725" s="10">
        <f t="shared" si="696"/>
        <v>0</v>
      </c>
      <c r="Y725" s="10">
        <f t="shared" si="725"/>
        <v>0</v>
      </c>
      <c r="Z725" s="69">
        <f t="shared" si="679"/>
        <v>0</v>
      </c>
      <c r="AA725" s="10">
        <f t="shared" si="725"/>
        <v>0</v>
      </c>
      <c r="AB725" s="20"/>
      <c r="AC725" s="20"/>
    </row>
    <row r="726" spans="1:29" x14ac:dyDescent="0.3">
      <c r="A726" s="59" t="s">
        <v>466</v>
      </c>
      <c r="B726" s="60">
        <v>600</v>
      </c>
      <c r="C726" s="59" t="s">
        <v>63</v>
      </c>
      <c r="D726" s="59" t="s">
        <v>294</v>
      </c>
      <c r="E726" s="61" t="s">
        <v>344</v>
      </c>
      <c r="F726" s="10">
        <f>18305+18305</f>
        <v>36610</v>
      </c>
      <c r="G726" s="10">
        <f>55130+55130</f>
        <v>110260</v>
      </c>
      <c r="H726" s="10">
        <v>0</v>
      </c>
      <c r="I726" s="10"/>
      <c r="J726" s="10"/>
      <c r="K726" s="10"/>
      <c r="L726" s="10">
        <f t="shared" si="726"/>
        <v>36610</v>
      </c>
      <c r="M726" s="10">
        <f t="shared" si="727"/>
        <v>110260</v>
      </c>
      <c r="N726" s="10">
        <f t="shared" si="728"/>
        <v>0</v>
      </c>
      <c r="O726" s="10"/>
      <c r="P726" s="10"/>
      <c r="Q726" s="10"/>
      <c r="R726" s="10">
        <f t="shared" si="694"/>
        <v>36610</v>
      </c>
      <c r="S726" s="10"/>
      <c r="T726" s="69">
        <f t="shared" si="677"/>
        <v>36610</v>
      </c>
      <c r="U726" s="10">
        <f t="shared" si="695"/>
        <v>110260</v>
      </c>
      <c r="V726" s="10"/>
      <c r="W726" s="69">
        <f t="shared" si="678"/>
        <v>110260</v>
      </c>
      <c r="X726" s="10">
        <f t="shared" si="696"/>
        <v>0</v>
      </c>
      <c r="Y726" s="10"/>
      <c r="Z726" s="69">
        <f t="shared" si="679"/>
        <v>0</v>
      </c>
      <c r="AA726" s="10"/>
      <c r="AB726" s="20"/>
      <c r="AC726" s="20"/>
    </row>
    <row r="727" spans="1:29" ht="46.8" x14ac:dyDescent="0.3">
      <c r="A727" s="59" t="s">
        <v>467</v>
      </c>
      <c r="B727" s="60"/>
      <c r="C727" s="59"/>
      <c r="D727" s="59"/>
      <c r="E727" s="61" t="s">
        <v>468</v>
      </c>
      <c r="F727" s="10">
        <f t="shared" ref="F727:K727" si="731">F728+F733+F738</f>
        <v>627059</v>
      </c>
      <c r="G727" s="10">
        <f t="shared" si="731"/>
        <v>630600</v>
      </c>
      <c r="H727" s="10">
        <f t="shared" si="731"/>
        <v>628084.5</v>
      </c>
      <c r="I727" s="10">
        <f t="shared" si="731"/>
        <v>271.8</v>
      </c>
      <c r="J727" s="10">
        <f t="shared" si="731"/>
        <v>280.2</v>
      </c>
      <c r="K727" s="10">
        <f t="shared" si="731"/>
        <v>280.2</v>
      </c>
      <c r="L727" s="10">
        <f t="shared" si="726"/>
        <v>627330.80000000005</v>
      </c>
      <c r="M727" s="10">
        <f t="shared" si="727"/>
        <v>630880.19999999995</v>
      </c>
      <c r="N727" s="10">
        <f t="shared" si="728"/>
        <v>628364.69999999995</v>
      </c>
      <c r="O727" s="10">
        <f>O728+O733+O738</f>
        <v>16762.05</v>
      </c>
      <c r="P727" s="10">
        <f>P728+P733+P738</f>
        <v>19825.8</v>
      </c>
      <c r="Q727" s="10">
        <f>Q728+Q733+Q738</f>
        <v>19825.8</v>
      </c>
      <c r="R727" s="10">
        <f t="shared" si="694"/>
        <v>644092.85000000009</v>
      </c>
      <c r="S727" s="10">
        <f>S728+S733+S738</f>
        <v>0</v>
      </c>
      <c r="T727" s="69">
        <f t="shared" si="677"/>
        <v>644092.85000000009</v>
      </c>
      <c r="U727" s="10">
        <f t="shared" si="695"/>
        <v>650706</v>
      </c>
      <c r="V727" s="10">
        <f>V728+V733+V738</f>
        <v>0</v>
      </c>
      <c r="W727" s="69">
        <f t="shared" si="678"/>
        <v>650706</v>
      </c>
      <c r="X727" s="10">
        <f t="shared" si="696"/>
        <v>648190.5</v>
      </c>
      <c r="Y727" s="10">
        <f>Y728+Y733+Y738</f>
        <v>0</v>
      </c>
      <c r="Z727" s="69">
        <f t="shared" si="679"/>
        <v>648190.5</v>
      </c>
      <c r="AA727" s="10">
        <f>AA728+AA733+AA738</f>
        <v>0</v>
      </c>
      <c r="AB727" s="20"/>
      <c r="AC727" s="20"/>
    </row>
    <row r="728" spans="1:29" ht="31.2" x14ac:dyDescent="0.3">
      <c r="A728" s="59" t="s">
        <v>469</v>
      </c>
      <c r="B728" s="60"/>
      <c r="C728" s="59"/>
      <c r="D728" s="59"/>
      <c r="E728" s="61" t="s">
        <v>167</v>
      </c>
      <c r="F728" s="10">
        <f t="shared" ref="F728:K728" si="732">F729+F731</f>
        <v>106375.59999999999</v>
      </c>
      <c r="G728" s="10">
        <f t="shared" si="732"/>
        <v>109500.79999999999</v>
      </c>
      <c r="H728" s="10">
        <f t="shared" si="732"/>
        <v>109500.79999999999</v>
      </c>
      <c r="I728" s="10">
        <f t="shared" si="732"/>
        <v>271.8</v>
      </c>
      <c r="J728" s="10">
        <f t="shared" si="732"/>
        <v>280.2</v>
      </c>
      <c r="K728" s="10">
        <f t="shared" si="732"/>
        <v>280.2</v>
      </c>
      <c r="L728" s="10">
        <f t="shared" si="726"/>
        <v>106647.4</v>
      </c>
      <c r="M728" s="10">
        <f t="shared" si="727"/>
        <v>109780.99999999999</v>
      </c>
      <c r="N728" s="10">
        <f t="shared" si="728"/>
        <v>109780.99999999999</v>
      </c>
      <c r="O728" s="10">
        <f>O729+O731</f>
        <v>15500.8</v>
      </c>
      <c r="P728" s="10">
        <f>P729+P731</f>
        <v>18937</v>
      </c>
      <c r="Q728" s="10">
        <f>Q729+Q731</f>
        <v>18937</v>
      </c>
      <c r="R728" s="10">
        <f t="shared" si="694"/>
        <v>122148.2</v>
      </c>
      <c r="S728" s="10">
        <f>S729+S731</f>
        <v>0</v>
      </c>
      <c r="T728" s="69">
        <f t="shared" si="677"/>
        <v>122148.2</v>
      </c>
      <c r="U728" s="10">
        <f t="shared" si="695"/>
        <v>128717.99999999999</v>
      </c>
      <c r="V728" s="10">
        <f>V729+V731</f>
        <v>0</v>
      </c>
      <c r="W728" s="69">
        <f t="shared" si="678"/>
        <v>128717.99999999999</v>
      </c>
      <c r="X728" s="10">
        <f t="shared" si="696"/>
        <v>128717.99999999999</v>
      </c>
      <c r="Y728" s="10">
        <f>Y729+Y731</f>
        <v>0</v>
      </c>
      <c r="Z728" s="69">
        <f t="shared" si="679"/>
        <v>128717.99999999999</v>
      </c>
      <c r="AA728" s="10">
        <f>AA729+AA731</f>
        <v>0</v>
      </c>
      <c r="AB728" s="20"/>
      <c r="AC728" s="20"/>
    </row>
    <row r="729" spans="1:29" ht="93.6" x14ac:dyDescent="0.3">
      <c r="A729" s="59" t="s">
        <v>469</v>
      </c>
      <c r="B729" s="60" t="s">
        <v>139</v>
      </c>
      <c r="C729" s="59"/>
      <c r="D729" s="59"/>
      <c r="E729" s="61" t="s">
        <v>140</v>
      </c>
      <c r="F729" s="10">
        <f t="shared" ref="F729:K729" si="733">F730</f>
        <v>101860.59999999999</v>
      </c>
      <c r="G729" s="10">
        <f t="shared" si="733"/>
        <v>104985.79999999999</v>
      </c>
      <c r="H729" s="10">
        <f t="shared" si="733"/>
        <v>104985.79999999999</v>
      </c>
      <c r="I729" s="10">
        <f t="shared" si="733"/>
        <v>271.8</v>
      </c>
      <c r="J729" s="10">
        <f t="shared" si="733"/>
        <v>280.2</v>
      </c>
      <c r="K729" s="10">
        <f t="shared" si="733"/>
        <v>280.2</v>
      </c>
      <c r="L729" s="10">
        <f t="shared" si="726"/>
        <v>102132.4</v>
      </c>
      <c r="M729" s="10">
        <f t="shared" si="727"/>
        <v>105265.99999999999</v>
      </c>
      <c r="N729" s="10">
        <f t="shared" si="728"/>
        <v>105265.99999999999</v>
      </c>
      <c r="O729" s="10">
        <f>O730</f>
        <v>15500.8</v>
      </c>
      <c r="P729" s="10">
        <f>P730</f>
        <v>18937</v>
      </c>
      <c r="Q729" s="10">
        <f>Q730</f>
        <v>18937</v>
      </c>
      <c r="R729" s="10">
        <f t="shared" si="694"/>
        <v>117633.2</v>
      </c>
      <c r="S729" s="10">
        <f>S730</f>
        <v>0</v>
      </c>
      <c r="T729" s="69">
        <f t="shared" si="677"/>
        <v>117633.2</v>
      </c>
      <c r="U729" s="10">
        <f t="shared" si="695"/>
        <v>124202.99999999999</v>
      </c>
      <c r="V729" s="10">
        <f>V730</f>
        <v>0</v>
      </c>
      <c r="W729" s="69">
        <f t="shared" si="678"/>
        <v>124202.99999999999</v>
      </c>
      <c r="X729" s="10">
        <f t="shared" si="696"/>
        <v>124202.99999999999</v>
      </c>
      <c r="Y729" s="10">
        <f>Y730</f>
        <v>0</v>
      </c>
      <c r="Z729" s="69">
        <f t="shared" si="679"/>
        <v>124202.99999999999</v>
      </c>
      <c r="AA729" s="10">
        <f>AA730</f>
        <v>0</v>
      </c>
      <c r="AB729" s="20"/>
      <c r="AC729" s="20"/>
    </row>
    <row r="730" spans="1:29" x14ac:dyDescent="0.3">
      <c r="A730" s="59" t="s">
        <v>469</v>
      </c>
      <c r="B730" s="60">
        <v>100</v>
      </c>
      <c r="C730" s="59" t="s">
        <v>63</v>
      </c>
      <c r="D730" s="59" t="s">
        <v>65</v>
      </c>
      <c r="E730" s="61" t="s">
        <v>66</v>
      </c>
      <c r="F730" s="10">
        <v>101860.59999999999</v>
      </c>
      <c r="G730" s="10">
        <v>104985.79999999999</v>
      </c>
      <c r="H730" s="10">
        <v>104985.79999999999</v>
      </c>
      <c r="I730" s="10">
        <v>271.8</v>
      </c>
      <c r="J730" s="10">
        <v>280.2</v>
      </c>
      <c r="K730" s="10">
        <v>280.2</v>
      </c>
      <c r="L730" s="10">
        <f t="shared" si="726"/>
        <v>102132.4</v>
      </c>
      <c r="M730" s="10">
        <f t="shared" si="727"/>
        <v>105265.99999999999</v>
      </c>
      <c r="N730" s="10">
        <f t="shared" si="728"/>
        <v>105265.99999999999</v>
      </c>
      <c r="O730" s="10">
        <v>15500.8</v>
      </c>
      <c r="P730" s="10">
        <v>18937</v>
      </c>
      <c r="Q730" s="10">
        <v>18937</v>
      </c>
      <c r="R730" s="10">
        <f t="shared" si="694"/>
        <v>117633.2</v>
      </c>
      <c r="S730" s="10"/>
      <c r="T730" s="69">
        <f t="shared" si="677"/>
        <v>117633.2</v>
      </c>
      <c r="U730" s="10">
        <f t="shared" si="695"/>
        <v>124202.99999999999</v>
      </c>
      <c r="V730" s="10"/>
      <c r="W730" s="69">
        <f t="shared" si="678"/>
        <v>124202.99999999999</v>
      </c>
      <c r="X730" s="10">
        <f t="shared" si="696"/>
        <v>124202.99999999999</v>
      </c>
      <c r="Y730" s="10"/>
      <c r="Z730" s="69">
        <f t="shared" si="679"/>
        <v>124202.99999999999</v>
      </c>
      <c r="AA730" s="10"/>
      <c r="AB730" s="20"/>
      <c r="AC730" s="20">
        <v>39</v>
      </c>
    </row>
    <row r="731" spans="1:29" ht="31.2" x14ac:dyDescent="0.3">
      <c r="A731" s="59" t="s">
        <v>469</v>
      </c>
      <c r="B731" s="60" t="s">
        <v>57</v>
      </c>
      <c r="C731" s="59"/>
      <c r="D731" s="59"/>
      <c r="E731" s="61" t="s">
        <v>58</v>
      </c>
      <c r="F731" s="10">
        <f t="shared" ref="F731:K731" si="734">F732</f>
        <v>4515</v>
      </c>
      <c r="G731" s="10">
        <f t="shared" si="734"/>
        <v>4515</v>
      </c>
      <c r="H731" s="10">
        <f t="shared" si="734"/>
        <v>4515</v>
      </c>
      <c r="I731" s="10">
        <f t="shared" si="734"/>
        <v>0</v>
      </c>
      <c r="J731" s="10">
        <f t="shared" si="734"/>
        <v>0</v>
      </c>
      <c r="K731" s="10">
        <f t="shared" si="734"/>
        <v>0</v>
      </c>
      <c r="L731" s="10">
        <f t="shared" si="726"/>
        <v>4515</v>
      </c>
      <c r="M731" s="10">
        <f t="shared" si="727"/>
        <v>4515</v>
      </c>
      <c r="N731" s="10">
        <f t="shared" si="728"/>
        <v>4515</v>
      </c>
      <c r="O731" s="10">
        <f>O732</f>
        <v>0</v>
      </c>
      <c r="P731" s="10">
        <f>P732</f>
        <v>0</v>
      </c>
      <c r="Q731" s="10">
        <f>Q732</f>
        <v>0</v>
      </c>
      <c r="R731" s="10">
        <f t="shared" si="694"/>
        <v>4515</v>
      </c>
      <c r="S731" s="10">
        <f>S732</f>
        <v>0</v>
      </c>
      <c r="T731" s="69">
        <f t="shared" si="677"/>
        <v>4515</v>
      </c>
      <c r="U731" s="10">
        <f t="shared" si="695"/>
        <v>4515</v>
      </c>
      <c r="V731" s="10">
        <f>V732</f>
        <v>0</v>
      </c>
      <c r="W731" s="69">
        <f t="shared" si="678"/>
        <v>4515</v>
      </c>
      <c r="X731" s="10">
        <f t="shared" si="696"/>
        <v>4515</v>
      </c>
      <c r="Y731" s="10">
        <f>Y732</f>
        <v>0</v>
      </c>
      <c r="Z731" s="69">
        <f t="shared" si="679"/>
        <v>4515</v>
      </c>
      <c r="AA731" s="10">
        <f>AA732</f>
        <v>0</v>
      </c>
      <c r="AB731" s="20"/>
      <c r="AC731" s="20"/>
    </row>
    <row r="732" spans="1:29" x14ac:dyDescent="0.3">
      <c r="A732" s="59" t="s">
        <v>469</v>
      </c>
      <c r="B732" s="60">
        <v>200</v>
      </c>
      <c r="C732" s="59" t="s">
        <v>63</v>
      </c>
      <c r="D732" s="59" t="s">
        <v>65</v>
      </c>
      <c r="E732" s="61" t="s">
        <v>66</v>
      </c>
      <c r="F732" s="10">
        <v>4515</v>
      </c>
      <c r="G732" s="10">
        <v>4515</v>
      </c>
      <c r="H732" s="10">
        <v>4515</v>
      </c>
      <c r="I732" s="10"/>
      <c r="J732" s="10"/>
      <c r="K732" s="10"/>
      <c r="L732" s="10">
        <f t="shared" si="726"/>
        <v>4515</v>
      </c>
      <c r="M732" s="10">
        <f t="shared" si="727"/>
        <v>4515</v>
      </c>
      <c r="N732" s="10">
        <f t="shared" si="728"/>
        <v>4515</v>
      </c>
      <c r="O732" s="10"/>
      <c r="P732" s="10"/>
      <c r="Q732" s="10"/>
      <c r="R732" s="10">
        <f t="shared" si="694"/>
        <v>4515</v>
      </c>
      <c r="S732" s="10"/>
      <c r="T732" s="69">
        <f t="shared" si="677"/>
        <v>4515</v>
      </c>
      <c r="U732" s="10">
        <f t="shared" si="695"/>
        <v>4515</v>
      </c>
      <c r="V732" s="10"/>
      <c r="W732" s="69">
        <f t="shared" si="678"/>
        <v>4515</v>
      </c>
      <c r="X732" s="10">
        <f t="shared" si="696"/>
        <v>4515</v>
      </c>
      <c r="Y732" s="10"/>
      <c r="Z732" s="69">
        <f t="shared" si="679"/>
        <v>4515</v>
      </c>
      <c r="AA732" s="10"/>
      <c r="AB732" s="20"/>
      <c r="AC732" s="20"/>
    </row>
    <row r="733" spans="1:29" ht="46.8" x14ac:dyDescent="0.3">
      <c r="A733" s="59" t="s">
        <v>470</v>
      </c>
      <c r="B733" s="60"/>
      <c r="C733" s="59"/>
      <c r="D733" s="59"/>
      <c r="E733" s="61" t="s">
        <v>138</v>
      </c>
      <c r="F733" s="10">
        <f t="shared" ref="F733:K733" si="735">F734+F736</f>
        <v>74633.2</v>
      </c>
      <c r="G733" s="10">
        <f t="shared" si="735"/>
        <v>76068.800000000003</v>
      </c>
      <c r="H733" s="10">
        <f t="shared" si="735"/>
        <v>76068.800000000003</v>
      </c>
      <c r="I733" s="10">
        <f t="shared" si="735"/>
        <v>0</v>
      </c>
      <c r="J733" s="10">
        <f t="shared" si="735"/>
        <v>0</v>
      </c>
      <c r="K733" s="10">
        <f t="shared" si="735"/>
        <v>0</v>
      </c>
      <c r="L733" s="10">
        <f t="shared" si="726"/>
        <v>74633.2</v>
      </c>
      <c r="M733" s="10">
        <f t="shared" si="727"/>
        <v>76068.800000000003</v>
      </c>
      <c r="N733" s="10">
        <f t="shared" si="728"/>
        <v>76068.800000000003</v>
      </c>
      <c r="O733" s="10">
        <f>O734+O736</f>
        <v>1261.25</v>
      </c>
      <c r="P733" s="10">
        <f>P734+P736</f>
        <v>888.8</v>
      </c>
      <c r="Q733" s="10">
        <f>Q734+Q736</f>
        <v>888.8</v>
      </c>
      <c r="R733" s="10">
        <f t="shared" si="694"/>
        <v>75894.45</v>
      </c>
      <c r="S733" s="10">
        <f>S734+S736</f>
        <v>0</v>
      </c>
      <c r="T733" s="69">
        <f t="shared" si="677"/>
        <v>75894.45</v>
      </c>
      <c r="U733" s="10">
        <f t="shared" si="695"/>
        <v>76957.600000000006</v>
      </c>
      <c r="V733" s="10">
        <f>V734+V736</f>
        <v>0</v>
      </c>
      <c r="W733" s="69">
        <f t="shared" si="678"/>
        <v>76957.600000000006</v>
      </c>
      <c r="X733" s="10">
        <f t="shared" si="696"/>
        <v>76957.600000000006</v>
      </c>
      <c r="Y733" s="10">
        <f>Y734+Y736</f>
        <v>0</v>
      </c>
      <c r="Z733" s="69">
        <f t="shared" si="679"/>
        <v>76957.600000000006</v>
      </c>
      <c r="AA733" s="10">
        <f>AA734+AA736</f>
        <v>0</v>
      </c>
      <c r="AB733" s="20"/>
      <c r="AC733" s="20"/>
    </row>
    <row r="734" spans="1:29" ht="93.6" x14ac:dyDescent="0.3">
      <c r="A734" s="59" t="s">
        <v>470</v>
      </c>
      <c r="B734" s="60" t="s">
        <v>139</v>
      </c>
      <c r="C734" s="59"/>
      <c r="D734" s="59"/>
      <c r="E734" s="61" t="s">
        <v>140</v>
      </c>
      <c r="F734" s="10">
        <f t="shared" ref="F734:K734" si="736">F735</f>
        <v>46688.5</v>
      </c>
      <c r="G734" s="10">
        <f t="shared" si="736"/>
        <v>48124.1</v>
      </c>
      <c r="H734" s="10">
        <f t="shared" si="736"/>
        <v>48124.1</v>
      </c>
      <c r="I734" s="10">
        <f t="shared" si="736"/>
        <v>0</v>
      </c>
      <c r="J734" s="10">
        <f t="shared" si="736"/>
        <v>0</v>
      </c>
      <c r="K734" s="10">
        <f t="shared" si="736"/>
        <v>0</v>
      </c>
      <c r="L734" s="10">
        <f t="shared" si="726"/>
        <v>46688.5</v>
      </c>
      <c r="M734" s="10">
        <f t="shared" si="727"/>
        <v>48124.1</v>
      </c>
      <c r="N734" s="10">
        <f t="shared" si="728"/>
        <v>48124.1</v>
      </c>
      <c r="O734" s="10">
        <f>O735</f>
        <v>1261.25</v>
      </c>
      <c r="P734" s="10">
        <f>P735</f>
        <v>888.8</v>
      </c>
      <c r="Q734" s="10">
        <f>Q735</f>
        <v>888.8</v>
      </c>
      <c r="R734" s="10">
        <f t="shared" si="694"/>
        <v>47949.75</v>
      </c>
      <c r="S734" s="10">
        <f>S735</f>
        <v>0</v>
      </c>
      <c r="T734" s="69">
        <f t="shared" si="677"/>
        <v>47949.75</v>
      </c>
      <c r="U734" s="10">
        <f t="shared" si="695"/>
        <v>49012.9</v>
      </c>
      <c r="V734" s="10">
        <f>V735</f>
        <v>0</v>
      </c>
      <c r="W734" s="69">
        <f t="shared" si="678"/>
        <v>49012.9</v>
      </c>
      <c r="X734" s="10">
        <f t="shared" si="696"/>
        <v>49012.9</v>
      </c>
      <c r="Y734" s="10">
        <f>Y735</f>
        <v>0</v>
      </c>
      <c r="Z734" s="69">
        <f t="shared" si="679"/>
        <v>49012.9</v>
      </c>
      <c r="AA734" s="10">
        <f>AA735</f>
        <v>0</v>
      </c>
      <c r="AB734" s="20"/>
      <c r="AC734" s="20"/>
    </row>
    <row r="735" spans="1:29" x14ac:dyDescent="0.3">
      <c r="A735" s="59" t="s">
        <v>470</v>
      </c>
      <c r="B735" s="60">
        <v>100</v>
      </c>
      <c r="C735" s="59" t="s">
        <v>63</v>
      </c>
      <c r="D735" s="59" t="s">
        <v>65</v>
      </c>
      <c r="E735" s="61" t="s">
        <v>66</v>
      </c>
      <c r="F735" s="10">
        <v>46688.5</v>
      </c>
      <c r="G735" s="10">
        <v>48124.1</v>
      </c>
      <c r="H735" s="10">
        <v>48124.1</v>
      </c>
      <c r="I735" s="10"/>
      <c r="J735" s="10"/>
      <c r="K735" s="10"/>
      <c r="L735" s="10">
        <f t="shared" si="726"/>
        <v>46688.5</v>
      </c>
      <c r="M735" s="10">
        <f t="shared" si="727"/>
        <v>48124.1</v>
      </c>
      <c r="N735" s="10">
        <f t="shared" si="728"/>
        <v>48124.1</v>
      </c>
      <c r="O735" s="10">
        <v>1261.25</v>
      </c>
      <c r="P735" s="10">
        <v>888.8</v>
      </c>
      <c r="Q735" s="10">
        <v>888.8</v>
      </c>
      <c r="R735" s="10">
        <f t="shared" si="694"/>
        <v>47949.75</v>
      </c>
      <c r="S735" s="10"/>
      <c r="T735" s="69">
        <f t="shared" si="677"/>
        <v>47949.75</v>
      </c>
      <c r="U735" s="10">
        <f t="shared" si="695"/>
        <v>49012.9</v>
      </c>
      <c r="V735" s="10"/>
      <c r="W735" s="69">
        <f t="shared" si="678"/>
        <v>49012.9</v>
      </c>
      <c r="X735" s="10">
        <f t="shared" si="696"/>
        <v>49012.9</v>
      </c>
      <c r="Y735" s="10"/>
      <c r="Z735" s="69">
        <f t="shared" si="679"/>
        <v>49012.9</v>
      </c>
      <c r="AA735" s="10"/>
      <c r="AB735" s="20"/>
      <c r="AC735" s="20"/>
    </row>
    <row r="736" spans="1:29" ht="31.2" x14ac:dyDescent="0.3">
      <c r="A736" s="59" t="s">
        <v>470</v>
      </c>
      <c r="B736" s="60" t="s">
        <v>57</v>
      </c>
      <c r="C736" s="59"/>
      <c r="D736" s="59"/>
      <c r="E736" s="61" t="s">
        <v>58</v>
      </c>
      <c r="F736" s="10">
        <f t="shared" ref="F736:K736" si="737">F737</f>
        <v>27944.7</v>
      </c>
      <c r="G736" s="10">
        <f t="shared" si="737"/>
        <v>27944.7</v>
      </c>
      <c r="H736" s="10">
        <f t="shared" si="737"/>
        <v>27944.7</v>
      </c>
      <c r="I736" s="10">
        <f t="shared" si="737"/>
        <v>0</v>
      </c>
      <c r="J736" s="10">
        <f t="shared" si="737"/>
        <v>0</v>
      </c>
      <c r="K736" s="10">
        <f t="shared" si="737"/>
        <v>0</v>
      </c>
      <c r="L736" s="10">
        <f t="shared" si="726"/>
        <v>27944.7</v>
      </c>
      <c r="M736" s="10">
        <f t="shared" si="727"/>
        <v>27944.7</v>
      </c>
      <c r="N736" s="10">
        <f t="shared" si="728"/>
        <v>27944.7</v>
      </c>
      <c r="O736" s="10">
        <f>O737</f>
        <v>0</v>
      </c>
      <c r="P736" s="10">
        <f>P737</f>
        <v>0</v>
      </c>
      <c r="Q736" s="10">
        <f>Q737</f>
        <v>0</v>
      </c>
      <c r="R736" s="10">
        <f t="shared" si="694"/>
        <v>27944.7</v>
      </c>
      <c r="S736" s="10">
        <f>S737</f>
        <v>0</v>
      </c>
      <c r="T736" s="69">
        <f t="shared" si="677"/>
        <v>27944.7</v>
      </c>
      <c r="U736" s="10">
        <f t="shared" si="695"/>
        <v>27944.7</v>
      </c>
      <c r="V736" s="10">
        <f>V737</f>
        <v>0</v>
      </c>
      <c r="W736" s="69">
        <f t="shared" si="678"/>
        <v>27944.7</v>
      </c>
      <c r="X736" s="10">
        <f t="shared" si="696"/>
        <v>27944.7</v>
      </c>
      <c r="Y736" s="10">
        <f>Y737</f>
        <v>0</v>
      </c>
      <c r="Z736" s="69">
        <f t="shared" si="679"/>
        <v>27944.7</v>
      </c>
      <c r="AA736" s="10">
        <f>AA737</f>
        <v>0</v>
      </c>
      <c r="AB736" s="20"/>
      <c r="AC736" s="20"/>
    </row>
    <row r="737" spans="1:34" x14ac:dyDescent="0.3">
      <c r="A737" s="59" t="s">
        <v>470</v>
      </c>
      <c r="B737" s="60">
        <v>200</v>
      </c>
      <c r="C737" s="59" t="s">
        <v>63</v>
      </c>
      <c r="D737" s="59" t="s">
        <v>65</v>
      </c>
      <c r="E737" s="61" t="s">
        <v>66</v>
      </c>
      <c r="F737" s="10">
        <v>27944.7</v>
      </c>
      <c r="G737" s="10">
        <v>27944.7</v>
      </c>
      <c r="H737" s="10">
        <v>27944.7</v>
      </c>
      <c r="I737" s="10"/>
      <c r="J737" s="10"/>
      <c r="K737" s="10"/>
      <c r="L737" s="10">
        <f t="shared" si="726"/>
        <v>27944.7</v>
      </c>
      <c r="M737" s="10">
        <f t="shared" si="727"/>
        <v>27944.7</v>
      </c>
      <c r="N737" s="10">
        <f t="shared" si="728"/>
        <v>27944.7</v>
      </c>
      <c r="O737" s="10"/>
      <c r="P737" s="10"/>
      <c r="Q737" s="10"/>
      <c r="R737" s="10">
        <f t="shared" si="694"/>
        <v>27944.7</v>
      </c>
      <c r="S737" s="10"/>
      <c r="T737" s="69">
        <f t="shared" si="677"/>
        <v>27944.7</v>
      </c>
      <c r="U737" s="10">
        <f t="shared" si="695"/>
        <v>27944.7</v>
      </c>
      <c r="V737" s="10"/>
      <c r="W737" s="69">
        <f t="shared" si="678"/>
        <v>27944.7</v>
      </c>
      <c r="X737" s="10">
        <f t="shared" si="696"/>
        <v>27944.7</v>
      </c>
      <c r="Y737" s="10"/>
      <c r="Z737" s="69">
        <f t="shared" si="679"/>
        <v>27944.7</v>
      </c>
      <c r="AA737" s="10"/>
      <c r="AB737" s="20"/>
      <c r="AC737" s="20"/>
    </row>
    <row r="738" spans="1:34" ht="46.8" x14ac:dyDescent="0.3">
      <c r="A738" s="59" t="s">
        <v>471</v>
      </c>
      <c r="B738" s="60"/>
      <c r="C738" s="59"/>
      <c r="D738" s="59"/>
      <c r="E738" s="61" t="s">
        <v>413</v>
      </c>
      <c r="F738" s="10">
        <f t="shared" ref="F738:K738" si="738">F739+F741</f>
        <v>446050.2</v>
      </c>
      <c r="G738" s="10">
        <f t="shared" si="738"/>
        <v>445030.40000000002</v>
      </c>
      <c r="H738" s="10">
        <f t="shared" si="738"/>
        <v>442514.9</v>
      </c>
      <c r="I738" s="10">
        <f t="shared" si="738"/>
        <v>0</v>
      </c>
      <c r="J738" s="10">
        <f t="shared" si="738"/>
        <v>0</v>
      </c>
      <c r="K738" s="10">
        <f t="shared" si="738"/>
        <v>0</v>
      </c>
      <c r="L738" s="10">
        <f t="shared" si="726"/>
        <v>446050.2</v>
      </c>
      <c r="M738" s="10">
        <f t="shared" si="727"/>
        <v>445030.40000000002</v>
      </c>
      <c r="N738" s="10">
        <f t="shared" si="728"/>
        <v>442514.9</v>
      </c>
      <c r="O738" s="10">
        <f>O739+O741</f>
        <v>0</v>
      </c>
      <c r="P738" s="10">
        <f>P739+P741</f>
        <v>0</v>
      </c>
      <c r="Q738" s="10">
        <f>Q739+Q741</f>
        <v>0</v>
      </c>
      <c r="R738" s="10">
        <f t="shared" si="694"/>
        <v>446050.2</v>
      </c>
      <c r="S738" s="10">
        <f>S739+S741</f>
        <v>0</v>
      </c>
      <c r="T738" s="69">
        <f t="shared" si="677"/>
        <v>446050.2</v>
      </c>
      <c r="U738" s="10">
        <f t="shared" si="695"/>
        <v>445030.40000000002</v>
      </c>
      <c r="V738" s="10">
        <f>V739+V741</f>
        <v>0</v>
      </c>
      <c r="W738" s="69">
        <f t="shared" si="678"/>
        <v>445030.40000000002</v>
      </c>
      <c r="X738" s="10">
        <f t="shared" si="696"/>
        <v>442514.9</v>
      </c>
      <c r="Y738" s="10">
        <f>Y739+Y741</f>
        <v>0</v>
      </c>
      <c r="Z738" s="69">
        <f t="shared" si="679"/>
        <v>442514.9</v>
      </c>
      <c r="AA738" s="10">
        <f>AA739+AA741</f>
        <v>0</v>
      </c>
      <c r="AB738" s="20"/>
      <c r="AC738" s="20"/>
    </row>
    <row r="739" spans="1:34" ht="93.6" x14ac:dyDescent="0.3">
      <c r="A739" s="59" t="s">
        <v>471</v>
      </c>
      <c r="B739" s="60" t="s">
        <v>139</v>
      </c>
      <c r="C739" s="59"/>
      <c r="D739" s="59"/>
      <c r="E739" s="61" t="s">
        <v>140</v>
      </c>
      <c r="F739" s="10">
        <f t="shared" ref="F739:K739" si="739">F740</f>
        <v>441160.7</v>
      </c>
      <c r="G739" s="10">
        <f t="shared" si="739"/>
        <v>440144</v>
      </c>
      <c r="H739" s="10">
        <f t="shared" si="739"/>
        <v>437630</v>
      </c>
      <c r="I739" s="10">
        <f t="shared" si="739"/>
        <v>0</v>
      </c>
      <c r="J739" s="10">
        <f t="shared" si="739"/>
        <v>0</v>
      </c>
      <c r="K739" s="10">
        <f t="shared" si="739"/>
        <v>0</v>
      </c>
      <c r="L739" s="10">
        <f t="shared" si="726"/>
        <v>441160.7</v>
      </c>
      <c r="M739" s="10">
        <f t="shared" si="727"/>
        <v>440144</v>
      </c>
      <c r="N739" s="10">
        <f t="shared" si="728"/>
        <v>437630</v>
      </c>
      <c r="O739" s="10">
        <f>O740</f>
        <v>0</v>
      </c>
      <c r="P739" s="10">
        <f>P740</f>
        <v>0</v>
      </c>
      <c r="Q739" s="10">
        <f>Q740</f>
        <v>0</v>
      </c>
      <c r="R739" s="10">
        <f t="shared" si="694"/>
        <v>441160.7</v>
      </c>
      <c r="S739" s="10">
        <f>S740</f>
        <v>0</v>
      </c>
      <c r="T739" s="69">
        <f t="shared" ref="T739:T802" si="740">R739+S739</f>
        <v>441160.7</v>
      </c>
      <c r="U739" s="10">
        <f t="shared" si="695"/>
        <v>440144</v>
      </c>
      <c r="V739" s="10">
        <f>V740</f>
        <v>0</v>
      </c>
      <c r="W739" s="69">
        <f t="shared" ref="W739:W802" si="741">U739+V739</f>
        <v>440144</v>
      </c>
      <c r="X739" s="10">
        <f t="shared" si="696"/>
        <v>437630</v>
      </c>
      <c r="Y739" s="10">
        <f>Y740</f>
        <v>0</v>
      </c>
      <c r="Z739" s="69">
        <f t="shared" ref="Z739:Z802" si="742">X739+Y739</f>
        <v>437630</v>
      </c>
      <c r="AA739" s="10">
        <f>AA740</f>
        <v>0</v>
      </c>
      <c r="AB739" s="20"/>
      <c r="AC739" s="20"/>
    </row>
    <row r="740" spans="1:34" x14ac:dyDescent="0.3">
      <c r="A740" s="59" t="s">
        <v>471</v>
      </c>
      <c r="B740" s="60">
        <v>100</v>
      </c>
      <c r="C740" s="59" t="s">
        <v>63</v>
      </c>
      <c r="D740" s="59" t="s">
        <v>65</v>
      </c>
      <c r="E740" s="61" t="s">
        <v>66</v>
      </c>
      <c r="F740" s="10">
        <v>441160.7</v>
      </c>
      <c r="G740" s="10">
        <v>440144</v>
      </c>
      <c r="H740" s="10">
        <v>437630</v>
      </c>
      <c r="I740" s="10"/>
      <c r="J740" s="10"/>
      <c r="K740" s="10"/>
      <c r="L740" s="10">
        <f t="shared" si="726"/>
        <v>441160.7</v>
      </c>
      <c r="M740" s="10">
        <f t="shared" si="727"/>
        <v>440144</v>
      </c>
      <c r="N740" s="10">
        <f t="shared" si="728"/>
        <v>437630</v>
      </c>
      <c r="O740" s="10"/>
      <c r="P740" s="10"/>
      <c r="Q740" s="10"/>
      <c r="R740" s="10">
        <f t="shared" si="694"/>
        <v>441160.7</v>
      </c>
      <c r="S740" s="10"/>
      <c r="T740" s="69">
        <f t="shared" si="740"/>
        <v>441160.7</v>
      </c>
      <c r="U740" s="10">
        <f t="shared" si="695"/>
        <v>440144</v>
      </c>
      <c r="V740" s="10"/>
      <c r="W740" s="69">
        <f t="shared" si="741"/>
        <v>440144</v>
      </c>
      <c r="X740" s="10">
        <f t="shared" si="696"/>
        <v>437630</v>
      </c>
      <c r="Y740" s="10"/>
      <c r="Z740" s="69">
        <f t="shared" si="742"/>
        <v>437630</v>
      </c>
      <c r="AA740" s="10"/>
      <c r="AB740" s="20"/>
      <c r="AC740" s="20"/>
    </row>
    <row r="741" spans="1:34" ht="31.2" x14ac:dyDescent="0.3">
      <c r="A741" s="59" t="s">
        <v>471</v>
      </c>
      <c r="B741" s="60" t="s">
        <v>57</v>
      </c>
      <c r="C741" s="59"/>
      <c r="D741" s="59"/>
      <c r="E741" s="61" t="s">
        <v>58</v>
      </c>
      <c r="F741" s="10">
        <f t="shared" ref="F741:K741" si="743">F742</f>
        <v>4889.5</v>
      </c>
      <c r="G741" s="10">
        <f t="shared" si="743"/>
        <v>4886.3999999999996</v>
      </c>
      <c r="H741" s="10">
        <f t="shared" si="743"/>
        <v>4884.8999999999996</v>
      </c>
      <c r="I741" s="10">
        <f t="shared" si="743"/>
        <v>0</v>
      </c>
      <c r="J741" s="10">
        <f t="shared" si="743"/>
        <v>0</v>
      </c>
      <c r="K741" s="10">
        <f t="shared" si="743"/>
        <v>0</v>
      </c>
      <c r="L741" s="10">
        <f t="shared" si="726"/>
        <v>4889.5</v>
      </c>
      <c r="M741" s="10">
        <f t="shared" si="727"/>
        <v>4886.3999999999996</v>
      </c>
      <c r="N741" s="10">
        <f t="shared" si="728"/>
        <v>4884.8999999999996</v>
      </c>
      <c r="O741" s="10">
        <f>O742</f>
        <v>0</v>
      </c>
      <c r="P741" s="10">
        <f>P742</f>
        <v>0</v>
      </c>
      <c r="Q741" s="10">
        <f>Q742</f>
        <v>0</v>
      </c>
      <c r="R741" s="10">
        <f t="shared" si="694"/>
        <v>4889.5</v>
      </c>
      <c r="S741" s="10">
        <f>S742</f>
        <v>0</v>
      </c>
      <c r="T741" s="69">
        <f t="shared" si="740"/>
        <v>4889.5</v>
      </c>
      <c r="U741" s="10">
        <f t="shared" si="695"/>
        <v>4886.3999999999996</v>
      </c>
      <c r="V741" s="10">
        <f>V742</f>
        <v>0</v>
      </c>
      <c r="W741" s="69">
        <f t="shared" si="741"/>
        <v>4886.3999999999996</v>
      </c>
      <c r="X741" s="10">
        <f t="shared" si="696"/>
        <v>4884.8999999999996</v>
      </c>
      <c r="Y741" s="10">
        <f>Y742</f>
        <v>0</v>
      </c>
      <c r="Z741" s="69">
        <f t="shared" si="742"/>
        <v>4884.8999999999996</v>
      </c>
      <c r="AA741" s="10">
        <f>AA742</f>
        <v>0</v>
      </c>
      <c r="AB741" s="20"/>
      <c r="AC741" s="20"/>
    </row>
    <row r="742" spans="1:34" x14ac:dyDescent="0.3">
      <c r="A742" s="59" t="s">
        <v>471</v>
      </c>
      <c r="B742" s="60">
        <v>200</v>
      </c>
      <c r="C742" s="59" t="s">
        <v>63</v>
      </c>
      <c r="D742" s="59" t="s">
        <v>65</v>
      </c>
      <c r="E742" s="61" t="s">
        <v>66</v>
      </c>
      <c r="F742" s="10">
        <v>4889.5</v>
      </c>
      <c r="G742" s="10">
        <v>4886.3999999999996</v>
      </c>
      <c r="H742" s="10">
        <v>4884.8999999999996</v>
      </c>
      <c r="I742" s="10"/>
      <c r="J742" s="10"/>
      <c r="K742" s="10"/>
      <c r="L742" s="10">
        <f t="shared" si="726"/>
        <v>4889.5</v>
      </c>
      <c r="M742" s="10">
        <f t="shared" si="727"/>
        <v>4886.3999999999996</v>
      </c>
      <c r="N742" s="10">
        <f t="shared" si="728"/>
        <v>4884.8999999999996</v>
      </c>
      <c r="O742" s="10"/>
      <c r="P742" s="10"/>
      <c r="Q742" s="10"/>
      <c r="R742" s="10">
        <f t="shared" si="694"/>
        <v>4889.5</v>
      </c>
      <c r="S742" s="10"/>
      <c r="T742" s="69">
        <f t="shared" si="740"/>
        <v>4889.5</v>
      </c>
      <c r="U742" s="10">
        <f t="shared" si="695"/>
        <v>4886.3999999999996</v>
      </c>
      <c r="V742" s="10"/>
      <c r="W742" s="69">
        <f t="shared" si="741"/>
        <v>4886.3999999999996</v>
      </c>
      <c r="X742" s="10">
        <f t="shared" si="696"/>
        <v>4884.8999999999996</v>
      </c>
      <c r="Y742" s="10"/>
      <c r="Z742" s="69">
        <f t="shared" si="742"/>
        <v>4884.8999999999996</v>
      </c>
      <c r="AA742" s="10"/>
      <c r="AB742" s="20"/>
      <c r="AC742" s="20"/>
    </row>
    <row r="743" spans="1:34" s="73" customFormat="1" ht="46.8" x14ac:dyDescent="0.3">
      <c r="A743" s="53" t="s">
        <v>472</v>
      </c>
      <c r="B743" s="54"/>
      <c r="C743" s="53"/>
      <c r="D743" s="53"/>
      <c r="E743" s="55" t="s">
        <v>473</v>
      </c>
      <c r="F743" s="14">
        <f t="shared" ref="F743:K743" si="744">F744</f>
        <v>134553.60000000001</v>
      </c>
      <c r="G743" s="14">
        <f t="shared" si="744"/>
        <v>133605</v>
      </c>
      <c r="H743" s="14">
        <f t="shared" si="744"/>
        <v>134388.70000000001</v>
      </c>
      <c r="I743" s="14">
        <f t="shared" si="744"/>
        <v>0</v>
      </c>
      <c r="J743" s="14">
        <f t="shared" si="744"/>
        <v>0</v>
      </c>
      <c r="K743" s="14">
        <f t="shared" si="744"/>
        <v>0</v>
      </c>
      <c r="L743" s="14">
        <f t="shared" si="726"/>
        <v>134553.60000000001</v>
      </c>
      <c r="M743" s="14">
        <f t="shared" si="727"/>
        <v>133605</v>
      </c>
      <c r="N743" s="14">
        <f t="shared" si="728"/>
        <v>134388.70000000001</v>
      </c>
      <c r="O743" s="14">
        <f>O744</f>
        <v>12776.1</v>
      </c>
      <c r="P743" s="14">
        <f>P744</f>
        <v>15575.7</v>
      </c>
      <c r="Q743" s="14">
        <f>Q744</f>
        <v>15575.7</v>
      </c>
      <c r="R743" s="14">
        <f t="shared" si="694"/>
        <v>147329.70000000001</v>
      </c>
      <c r="S743" s="14">
        <f>S744</f>
        <v>0</v>
      </c>
      <c r="T743" s="67">
        <f t="shared" si="740"/>
        <v>147329.70000000001</v>
      </c>
      <c r="U743" s="14">
        <f t="shared" si="695"/>
        <v>149180.70000000001</v>
      </c>
      <c r="V743" s="14">
        <f>V744</f>
        <v>0</v>
      </c>
      <c r="W743" s="67">
        <f t="shared" si="741"/>
        <v>149180.70000000001</v>
      </c>
      <c r="X743" s="14">
        <f t="shared" si="696"/>
        <v>149964.40000000002</v>
      </c>
      <c r="Y743" s="14">
        <f>Y744</f>
        <v>0</v>
      </c>
      <c r="Z743" s="67">
        <f t="shared" si="742"/>
        <v>149964.40000000002</v>
      </c>
      <c r="AA743" s="14">
        <f>AA744</f>
        <v>0</v>
      </c>
      <c r="AB743" s="15"/>
      <c r="AC743" s="15"/>
      <c r="AD743" s="11"/>
      <c r="AE743" s="11"/>
      <c r="AF743" s="11"/>
      <c r="AG743" s="11"/>
      <c r="AH743" s="11"/>
    </row>
    <row r="744" spans="1:34" s="74" customFormat="1" x14ac:dyDescent="0.3">
      <c r="A744" s="56" t="s">
        <v>474</v>
      </c>
      <c r="B744" s="57"/>
      <c r="C744" s="56"/>
      <c r="D744" s="56"/>
      <c r="E744" s="58" t="s">
        <v>52</v>
      </c>
      <c r="F744" s="17">
        <f t="shared" ref="F744:K744" si="745">F745+F757</f>
        <v>134553.60000000001</v>
      </c>
      <c r="G744" s="17">
        <f t="shared" si="745"/>
        <v>133605</v>
      </c>
      <c r="H744" s="17">
        <f t="shared" si="745"/>
        <v>134388.70000000001</v>
      </c>
      <c r="I744" s="17">
        <f t="shared" si="745"/>
        <v>0</v>
      </c>
      <c r="J744" s="17">
        <f t="shared" si="745"/>
        <v>0</v>
      </c>
      <c r="K744" s="17">
        <f t="shared" si="745"/>
        <v>0</v>
      </c>
      <c r="L744" s="17">
        <f t="shared" si="726"/>
        <v>134553.60000000001</v>
      </c>
      <c r="M744" s="17">
        <f t="shared" si="727"/>
        <v>133605</v>
      </c>
      <c r="N744" s="17">
        <f t="shared" si="728"/>
        <v>134388.70000000001</v>
      </c>
      <c r="O744" s="17">
        <f>O745+O757</f>
        <v>12776.1</v>
      </c>
      <c r="P744" s="17">
        <f>P745+P757</f>
        <v>15575.7</v>
      </c>
      <c r="Q744" s="17">
        <f>Q745+Q757</f>
        <v>15575.7</v>
      </c>
      <c r="R744" s="17">
        <f t="shared" si="694"/>
        <v>147329.70000000001</v>
      </c>
      <c r="S744" s="17">
        <f>S745+S757</f>
        <v>0</v>
      </c>
      <c r="T744" s="68">
        <f t="shared" si="740"/>
        <v>147329.70000000001</v>
      </c>
      <c r="U744" s="17">
        <f t="shared" si="695"/>
        <v>149180.70000000001</v>
      </c>
      <c r="V744" s="17">
        <f>V745+V757</f>
        <v>0</v>
      </c>
      <c r="W744" s="68">
        <f t="shared" si="741"/>
        <v>149180.70000000001</v>
      </c>
      <c r="X744" s="17">
        <f t="shared" si="696"/>
        <v>149964.40000000002</v>
      </c>
      <c r="Y744" s="17">
        <f>Y745+Y757</f>
        <v>0</v>
      </c>
      <c r="Z744" s="68">
        <f t="shared" si="742"/>
        <v>149964.40000000002</v>
      </c>
      <c r="AA744" s="17">
        <f>AA745+AA757</f>
        <v>0</v>
      </c>
      <c r="AB744" s="18"/>
      <c r="AC744" s="18"/>
      <c r="AD744" s="16"/>
      <c r="AE744" s="16"/>
      <c r="AF744" s="16"/>
      <c r="AG744" s="16"/>
      <c r="AH744" s="16"/>
    </row>
    <row r="745" spans="1:34" ht="46.8" x14ac:dyDescent="0.3">
      <c r="A745" s="59" t="s">
        <v>475</v>
      </c>
      <c r="B745" s="60"/>
      <c r="C745" s="59"/>
      <c r="D745" s="59"/>
      <c r="E745" s="61" t="s">
        <v>476</v>
      </c>
      <c r="F745" s="10">
        <f t="shared" ref="F745:K745" si="746">F746+F751+F754</f>
        <v>44710.200000000004</v>
      </c>
      <c r="G745" s="10">
        <f t="shared" si="746"/>
        <v>41119.800000000003</v>
      </c>
      <c r="H745" s="10">
        <f t="shared" si="746"/>
        <v>41903.5</v>
      </c>
      <c r="I745" s="10">
        <f t="shared" si="746"/>
        <v>0</v>
      </c>
      <c r="J745" s="10">
        <f t="shared" si="746"/>
        <v>0</v>
      </c>
      <c r="K745" s="10">
        <f t="shared" si="746"/>
        <v>0</v>
      </c>
      <c r="L745" s="10">
        <f t="shared" si="726"/>
        <v>44710.200000000004</v>
      </c>
      <c r="M745" s="10">
        <f t="shared" si="727"/>
        <v>41119.800000000003</v>
      </c>
      <c r="N745" s="10">
        <f t="shared" si="728"/>
        <v>41903.5</v>
      </c>
      <c r="O745" s="10">
        <f>O746+O751+O754</f>
        <v>0</v>
      </c>
      <c r="P745" s="10">
        <f>P746+P751+P754</f>
        <v>0</v>
      </c>
      <c r="Q745" s="10">
        <f>Q746+Q751+Q754</f>
        <v>0</v>
      </c>
      <c r="R745" s="10">
        <f t="shared" si="694"/>
        <v>44710.200000000004</v>
      </c>
      <c r="S745" s="10">
        <f>S746+S751+S754</f>
        <v>0</v>
      </c>
      <c r="T745" s="69">
        <f t="shared" si="740"/>
        <v>44710.200000000004</v>
      </c>
      <c r="U745" s="10">
        <f t="shared" si="695"/>
        <v>41119.800000000003</v>
      </c>
      <c r="V745" s="10">
        <f>V746+V751+V754</f>
        <v>0</v>
      </c>
      <c r="W745" s="69">
        <f t="shared" si="741"/>
        <v>41119.800000000003</v>
      </c>
      <c r="X745" s="10">
        <f t="shared" si="696"/>
        <v>41903.5</v>
      </c>
      <c r="Y745" s="10">
        <f>Y746+Y751+Y754</f>
        <v>0</v>
      </c>
      <c r="Z745" s="69">
        <f t="shared" si="742"/>
        <v>41903.5</v>
      </c>
      <c r="AA745" s="10">
        <f>AA746+AA751+AA754</f>
        <v>0</v>
      </c>
      <c r="AB745" s="20"/>
      <c r="AC745" s="20"/>
    </row>
    <row r="746" spans="1:34" ht="62.4" x14ac:dyDescent="0.3">
      <c r="A746" s="59" t="s">
        <v>477</v>
      </c>
      <c r="B746" s="60"/>
      <c r="C746" s="59"/>
      <c r="D746" s="59"/>
      <c r="E746" s="61" t="s">
        <v>478</v>
      </c>
      <c r="F746" s="10">
        <f t="shared" ref="F746:K746" si="747">F747+F749</f>
        <v>5095.6000000000004</v>
      </c>
      <c r="G746" s="10">
        <f t="shared" si="747"/>
        <v>3687.7000000000003</v>
      </c>
      <c r="H746" s="10">
        <f t="shared" si="747"/>
        <v>3687.7000000000003</v>
      </c>
      <c r="I746" s="10">
        <f t="shared" si="747"/>
        <v>0</v>
      </c>
      <c r="J746" s="10">
        <f t="shared" si="747"/>
        <v>0</v>
      </c>
      <c r="K746" s="10">
        <f t="shared" si="747"/>
        <v>0</v>
      </c>
      <c r="L746" s="10">
        <f t="shared" si="726"/>
        <v>5095.6000000000004</v>
      </c>
      <c r="M746" s="10">
        <f t="shared" si="727"/>
        <v>3687.7000000000003</v>
      </c>
      <c r="N746" s="10">
        <f t="shared" si="728"/>
        <v>3687.7000000000003</v>
      </c>
      <c r="O746" s="10">
        <f>O747+O749</f>
        <v>0</v>
      </c>
      <c r="P746" s="10">
        <f>P747+P749</f>
        <v>0</v>
      </c>
      <c r="Q746" s="10">
        <f>Q747+Q749</f>
        <v>0</v>
      </c>
      <c r="R746" s="10">
        <f t="shared" si="694"/>
        <v>5095.6000000000004</v>
      </c>
      <c r="S746" s="10">
        <f>S747+S749</f>
        <v>0</v>
      </c>
      <c r="T746" s="69">
        <f t="shared" si="740"/>
        <v>5095.6000000000004</v>
      </c>
      <c r="U746" s="10">
        <f t="shared" si="695"/>
        <v>3687.7000000000003</v>
      </c>
      <c r="V746" s="10">
        <f>V747+V749</f>
        <v>0</v>
      </c>
      <c r="W746" s="69">
        <f t="shared" si="741"/>
        <v>3687.7000000000003</v>
      </c>
      <c r="X746" s="10">
        <f t="shared" si="696"/>
        <v>3687.7000000000003</v>
      </c>
      <c r="Y746" s="10">
        <f>Y747+Y749</f>
        <v>0</v>
      </c>
      <c r="Z746" s="69">
        <f t="shared" si="742"/>
        <v>3687.7000000000003</v>
      </c>
      <c r="AA746" s="10">
        <f>AA747+AA749</f>
        <v>0</v>
      </c>
      <c r="AB746" s="20"/>
      <c r="AC746" s="20"/>
    </row>
    <row r="747" spans="1:34" ht="31.2" x14ac:dyDescent="0.3">
      <c r="A747" s="59" t="s">
        <v>477</v>
      </c>
      <c r="B747" s="60" t="s">
        <v>57</v>
      </c>
      <c r="C747" s="59"/>
      <c r="D747" s="59"/>
      <c r="E747" s="61" t="s">
        <v>58</v>
      </c>
      <c r="F747" s="10">
        <f t="shared" ref="F747:K747" si="748">F748</f>
        <v>1180.4000000000001</v>
      </c>
      <c r="G747" s="10">
        <f t="shared" si="748"/>
        <v>0</v>
      </c>
      <c r="H747" s="10">
        <f t="shared" si="748"/>
        <v>0</v>
      </c>
      <c r="I747" s="10">
        <f t="shared" si="748"/>
        <v>0</v>
      </c>
      <c r="J747" s="10">
        <f t="shared" si="748"/>
        <v>0</v>
      </c>
      <c r="K747" s="10">
        <f t="shared" si="748"/>
        <v>0</v>
      </c>
      <c r="L747" s="10">
        <f t="shared" si="726"/>
        <v>1180.4000000000001</v>
      </c>
      <c r="M747" s="10">
        <f t="shared" si="727"/>
        <v>0</v>
      </c>
      <c r="N747" s="10">
        <f t="shared" si="728"/>
        <v>0</v>
      </c>
      <c r="O747" s="10">
        <f>O748</f>
        <v>0</v>
      </c>
      <c r="P747" s="10">
        <f>P748</f>
        <v>0</v>
      </c>
      <c r="Q747" s="10">
        <f>Q748</f>
        <v>0</v>
      </c>
      <c r="R747" s="10">
        <f t="shared" ref="R747:R810" si="749">L747+O747</f>
        <v>1180.4000000000001</v>
      </c>
      <c r="S747" s="10">
        <f>S748</f>
        <v>0</v>
      </c>
      <c r="T747" s="69">
        <f t="shared" si="740"/>
        <v>1180.4000000000001</v>
      </c>
      <c r="U747" s="10">
        <f t="shared" ref="U747:U810" si="750">M747+P747</f>
        <v>0</v>
      </c>
      <c r="V747" s="10">
        <f>V748</f>
        <v>0</v>
      </c>
      <c r="W747" s="69">
        <f t="shared" si="741"/>
        <v>0</v>
      </c>
      <c r="X747" s="10">
        <f t="shared" ref="X747:X810" si="751">N747+Q747</f>
        <v>0</v>
      </c>
      <c r="Y747" s="10">
        <f>Y748</f>
        <v>0</v>
      </c>
      <c r="Z747" s="69">
        <f t="shared" si="742"/>
        <v>0</v>
      </c>
      <c r="AA747" s="10">
        <f>AA748</f>
        <v>0</v>
      </c>
      <c r="AB747" s="20"/>
      <c r="AC747" s="20"/>
    </row>
    <row r="748" spans="1:34" ht="31.2" x14ac:dyDescent="0.3">
      <c r="A748" s="59" t="s">
        <v>477</v>
      </c>
      <c r="B748" s="60">
        <v>200</v>
      </c>
      <c r="C748" s="59" t="s">
        <v>233</v>
      </c>
      <c r="D748" s="59" t="s">
        <v>479</v>
      </c>
      <c r="E748" s="61" t="s">
        <v>480</v>
      </c>
      <c r="F748" s="10">
        <v>1180.4000000000001</v>
      </c>
      <c r="G748" s="10">
        <v>0</v>
      </c>
      <c r="H748" s="10">
        <v>0</v>
      </c>
      <c r="I748" s="10"/>
      <c r="J748" s="10"/>
      <c r="K748" s="10"/>
      <c r="L748" s="10">
        <f t="shared" si="726"/>
        <v>1180.4000000000001</v>
      </c>
      <c r="M748" s="10">
        <f t="shared" si="727"/>
        <v>0</v>
      </c>
      <c r="N748" s="10">
        <f t="shared" si="728"/>
        <v>0</v>
      </c>
      <c r="O748" s="10"/>
      <c r="P748" s="10"/>
      <c r="Q748" s="10"/>
      <c r="R748" s="10">
        <f t="shared" si="749"/>
        <v>1180.4000000000001</v>
      </c>
      <c r="S748" s="10"/>
      <c r="T748" s="69">
        <f t="shared" si="740"/>
        <v>1180.4000000000001</v>
      </c>
      <c r="U748" s="10">
        <f t="shared" si="750"/>
        <v>0</v>
      </c>
      <c r="V748" s="10"/>
      <c r="W748" s="69">
        <f t="shared" si="741"/>
        <v>0</v>
      </c>
      <c r="X748" s="10">
        <f t="shared" si="751"/>
        <v>0</v>
      </c>
      <c r="Y748" s="10"/>
      <c r="Z748" s="69">
        <f t="shared" si="742"/>
        <v>0</v>
      </c>
      <c r="AA748" s="10"/>
      <c r="AB748" s="20"/>
      <c r="AC748" s="20"/>
    </row>
    <row r="749" spans="1:34" x14ac:dyDescent="0.3">
      <c r="A749" s="59" t="s">
        <v>477</v>
      </c>
      <c r="B749" s="60" t="s">
        <v>43</v>
      </c>
      <c r="C749" s="59"/>
      <c r="D749" s="59"/>
      <c r="E749" s="61" t="s">
        <v>44</v>
      </c>
      <c r="F749" s="10">
        <f t="shared" ref="F749:K749" si="752">F750</f>
        <v>3915.2</v>
      </c>
      <c r="G749" s="10">
        <f t="shared" si="752"/>
        <v>3687.7000000000003</v>
      </c>
      <c r="H749" s="10">
        <f t="shared" si="752"/>
        <v>3687.7000000000003</v>
      </c>
      <c r="I749" s="10">
        <f t="shared" si="752"/>
        <v>0</v>
      </c>
      <c r="J749" s="10">
        <f t="shared" si="752"/>
        <v>0</v>
      </c>
      <c r="K749" s="10">
        <f t="shared" si="752"/>
        <v>0</v>
      </c>
      <c r="L749" s="10">
        <f t="shared" si="726"/>
        <v>3915.2</v>
      </c>
      <c r="M749" s="10">
        <f t="shared" si="727"/>
        <v>3687.7000000000003</v>
      </c>
      <c r="N749" s="10">
        <f t="shared" si="728"/>
        <v>3687.7000000000003</v>
      </c>
      <c r="O749" s="10">
        <f>O750</f>
        <v>0</v>
      </c>
      <c r="P749" s="10">
        <f>P750</f>
        <v>0</v>
      </c>
      <c r="Q749" s="10">
        <f>Q750</f>
        <v>0</v>
      </c>
      <c r="R749" s="10">
        <f t="shared" si="749"/>
        <v>3915.2</v>
      </c>
      <c r="S749" s="10">
        <f>S750</f>
        <v>0</v>
      </c>
      <c r="T749" s="69">
        <f t="shared" si="740"/>
        <v>3915.2</v>
      </c>
      <c r="U749" s="10">
        <f t="shared" si="750"/>
        <v>3687.7000000000003</v>
      </c>
      <c r="V749" s="10">
        <f>V750</f>
        <v>0</v>
      </c>
      <c r="W749" s="69">
        <f t="shared" si="741"/>
        <v>3687.7000000000003</v>
      </c>
      <c r="X749" s="10">
        <f t="shared" si="751"/>
        <v>3687.7000000000003</v>
      </c>
      <c r="Y749" s="10">
        <f>Y750</f>
        <v>0</v>
      </c>
      <c r="Z749" s="69">
        <f t="shared" si="742"/>
        <v>3687.7000000000003</v>
      </c>
      <c r="AA749" s="10">
        <f>AA750</f>
        <v>0</v>
      </c>
      <c r="AB749" s="20"/>
      <c r="AC749" s="20"/>
    </row>
    <row r="750" spans="1:34" ht="31.2" x14ac:dyDescent="0.3">
      <c r="A750" s="59" t="s">
        <v>477</v>
      </c>
      <c r="B750" s="60">
        <v>800</v>
      </c>
      <c r="C750" s="59" t="s">
        <v>233</v>
      </c>
      <c r="D750" s="59" t="s">
        <v>479</v>
      </c>
      <c r="E750" s="61" t="s">
        <v>480</v>
      </c>
      <c r="F750" s="10">
        <v>3915.2</v>
      </c>
      <c r="G750" s="10">
        <v>3687.7000000000003</v>
      </c>
      <c r="H750" s="10">
        <v>3687.7000000000003</v>
      </c>
      <c r="I750" s="10"/>
      <c r="J750" s="10"/>
      <c r="K750" s="10"/>
      <c r="L750" s="10">
        <f t="shared" si="726"/>
        <v>3915.2</v>
      </c>
      <c r="M750" s="10">
        <f t="shared" si="727"/>
        <v>3687.7000000000003</v>
      </c>
      <c r="N750" s="10">
        <f t="shared" si="728"/>
        <v>3687.7000000000003</v>
      </c>
      <c r="O750" s="10"/>
      <c r="P750" s="10"/>
      <c r="Q750" s="10"/>
      <c r="R750" s="10">
        <f t="shared" si="749"/>
        <v>3915.2</v>
      </c>
      <c r="S750" s="10"/>
      <c r="T750" s="69">
        <f t="shared" si="740"/>
        <v>3915.2</v>
      </c>
      <c r="U750" s="10">
        <f t="shared" si="750"/>
        <v>3687.7000000000003</v>
      </c>
      <c r="V750" s="10"/>
      <c r="W750" s="69">
        <f t="shared" si="741"/>
        <v>3687.7000000000003</v>
      </c>
      <c r="X750" s="10">
        <f t="shared" si="751"/>
        <v>3687.7000000000003</v>
      </c>
      <c r="Y750" s="10"/>
      <c r="Z750" s="69">
        <f t="shared" si="742"/>
        <v>3687.7000000000003</v>
      </c>
      <c r="AA750" s="10"/>
      <c r="AB750" s="20"/>
      <c r="AC750" s="20"/>
    </row>
    <row r="751" spans="1:34" ht="31.2" x14ac:dyDescent="0.3">
      <c r="A751" s="59" t="s">
        <v>481</v>
      </c>
      <c r="B751" s="60"/>
      <c r="C751" s="59"/>
      <c r="D751" s="59"/>
      <c r="E751" s="61" t="s">
        <v>482</v>
      </c>
      <c r="F751" s="10">
        <f t="shared" ref="F751:F757" si="753">F752</f>
        <v>16471.2</v>
      </c>
      <c r="G751" s="10">
        <f t="shared" ref="G751:G757" si="754">G752</f>
        <v>14288.7</v>
      </c>
      <c r="H751" s="10">
        <f t="shared" ref="H751:H757" si="755">H752</f>
        <v>15072.4</v>
      </c>
      <c r="I751" s="10">
        <f t="shared" ref="I751:I757" si="756">I752</f>
        <v>0</v>
      </c>
      <c r="J751" s="10">
        <f t="shared" ref="J751:J757" si="757">J752</f>
        <v>0</v>
      </c>
      <c r="K751" s="10">
        <f t="shared" ref="K751:K757" si="758">K752</f>
        <v>0</v>
      </c>
      <c r="L751" s="10">
        <f t="shared" si="726"/>
        <v>16471.2</v>
      </c>
      <c r="M751" s="10">
        <f t="shared" si="727"/>
        <v>14288.7</v>
      </c>
      <c r="N751" s="10">
        <f t="shared" si="728"/>
        <v>15072.4</v>
      </c>
      <c r="O751" s="10">
        <f t="shared" ref="O751:O757" si="759">O752</f>
        <v>0</v>
      </c>
      <c r="P751" s="10">
        <f t="shared" ref="P751:P757" si="760">P752</f>
        <v>0</v>
      </c>
      <c r="Q751" s="10">
        <f t="shared" ref="Q751:Q757" si="761">Q752</f>
        <v>0</v>
      </c>
      <c r="R751" s="10">
        <f t="shared" si="749"/>
        <v>16471.2</v>
      </c>
      <c r="S751" s="10">
        <f t="shared" ref="S751:S757" si="762">S752</f>
        <v>0</v>
      </c>
      <c r="T751" s="69">
        <f t="shared" si="740"/>
        <v>16471.2</v>
      </c>
      <c r="U751" s="10">
        <f t="shared" si="750"/>
        <v>14288.7</v>
      </c>
      <c r="V751" s="10">
        <f t="shared" ref="V751:AA757" si="763">V752</f>
        <v>0</v>
      </c>
      <c r="W751" s="69">
        <f t="shared" si="741"/>
        <v>14288.7</v>
      </c>
      <c r="X751" s="10">
        <f t="shared" si="751"/>
        <v>15072.4</v>
      </c>
      <c r="Y751" s="10">
        <f t="shared" si="763"/>
        <v>0</v>
      </c>
      <c r="Z751" s="69">
        <f t="shared" si="742"/>
        <v>15072.4</v>
      </c>
      <c r="AA751" s="10">
        <f t="shared" si="763"/>
        <v>0</v>
      </c>
      <c r="AB751" s="20"/>
      <c r="AC751" s="20"/>
    </row>
    <row r="752" spans="1:34" ht="31.2" x14ac:dyDescent="0.3">
      <c r="A752" s="59" t="s">
        <v>481</v>
      </c>
      <c r="B752" s="60" t="s">
        <v>57</v>
      </c>
      <c r="C752" s="59"/>
      <c r="D752" s="59"/>
      <c r="E752" s="61" t="s">
        <v>58</v>
      </c>
      <c r="F752" s="10">
        <f t="shared" si="753"/>
        <v>16471.2</v>
      </c>
      <c r="G752" s="10">
        <f t="shared" si="754"/>
        <v>14288.7</v>
      </c>
      <c r="H752" s="10">
        <f t="shared" si="755"/>
        <v>15072.4</v>
      </c>
      <c r="I752" s="10">
        <f t="shared" si="756"/>
        <v>0</v>
      </c>
      <c r="J752" s="10">
        <f t="shared" si="757"/>
        <v>0</v>
      </c>
      <c r="K752" s="10">
        <f t="shared" si="758"/>
        <v>0</v>
      </c>
      <c r="L752" s="10">
        <f t="shared" si="726"/>
        <v>16471.2</v>
      </c>
      <c r="M752" s="10">
        <f t="shared" si="727"/>
        <v>14288.7</v>
      </c>
      <c r="N752" s="10">
        <f t="shared" si="728"/>
        <v>15072.4</v>
      </c>
      <c r="O752" s="10">
        <f t="shared" si="759"/>
        <v>0</v>
      </c>
      <c r="P752" s="10">
        <f t="shared" si="760"/>
        <v>0</v>
      </c>
      <c r="Q752" s="10">
        <f t="shared" si="761"/>
        <v>0</v>
      </c>
      <c r="R752" s="10">
        <f t="shared" si="749"/>
        <v>16471.2</v>
      </c>
      <c r="S752" s="10">
        <f t="shared" si="762"/>
        <v>0</v>
      </c>
      <c r="T752" s="69">
        <f t="shared" si="740"/>
        <v>16471.2</v>
      </c>
      <c r="U752" s="10">
        <f t="shared" si="750"/>
        <v>14288.7</v>
      </c>
      <c r="V752" s="10">
        <f t="shared" si="763"/>
        <v>0</v>
      </c>
      <c r="W752" s="69">
        <f t="shared" si="741"/>
        <v>14288.7</v>
      </c>
      <c r="X752" s="10">
        <f t="shared" si="751"/>
        <v>15072.4</v>
      </c>
      <c r="Y752" s="10">
        <f t="shared" si="763"/>
        <v>0</v>
      </c>
      <c r="Z752" s="69">
        <f t="shared" si="742"/>
        <v>15072.4</v>
      </c>
      <c r="AA752" s="10">
        <f t="shared" si="763"/>
        <v>0</v>
      </c>
      <c r="AB752" s="20"/>
      <c r="AC752" s="20"/>
    </row>
    <row r="753" spans="1:34" ht="31.2" x14ac:dyDescent="0.3">
      <c r="A753" s="59" t="s">
        <v>481</v>
      </c>
      <c r="B753" s="60">
        <v>200</v>
      </c>
      <c r="C753" s="59" t="s">
        <v>233</v>
      </c>
      <c r="D753" s="59" t="s">
        <v>479</v>
      </c>
      <c r="E753" s="61" t="s">
        <v>480</v>
      </c>
      <c r="F753" s="10">
        <v>16471.2</v>
      </c>
      <c r="G753" s="10">
        <v>14288.7</v>
      </c>
      <c r="H753" s="10">
        <v>15072.4</v>
      </c>
      <c r="I753" s="10"/>
      <c r="J753" s="10"/>
      <c r="K753" s="10"/>
      <c r="L753" s="10">
        <f t="shared" si="726"/>
        <v>16471.2</v>
      </c>
      <c r="M753" s="10">
        <f t="shared" si="727"/>
        <v>14288.7</v>
      </c>
      <c r="N753" s="10">
        <f t="shared" si="728"/>
        <v>15072.4</v>
      </c>
      <c r="O753" s="10"/>
      <c r="P753" s="10"/>
      <c r="Q753" s="10"/>
      <c r="R753" s="10">
        <f t="shared" si="749"/>
        <v>16471.2</v>
      </c>
      <c r="S753" s="10"/>
      <c r="T753" s="69">
        <f t="shared" si="740"/>
        <v>16471.2</v>
      </c>
      <c r="U753" s="10">
        <f t="shared" si="750"/>
        <v>14288.7</v>
      </c>
      <c r="V753" s="10"/>
      <c r="W753" s="69">
        <f t="shared" si="741"/>
        <v>14288.7</v>
      </c>
      <c r="X753" s="10">
        <f t="shared" si="751"/>
        <v>15072.4</v>
      </c>
      <c r="Y753" s="10"/>
      <c r="Z753" s="69">
        <f t="shared" si="742"/>
        <v>15072.4</v>
      </c>
      <c r="AA753" s="10"/>
      <c r="AB753" s="20"/>
      <c r="AC753" s="20"/>
    </row>
    <row r="754" spans="1:34" ht="62.4" x14ac:dyDescent="0.3">
      <c r="A754" s="59" t="s">
        <v>483</v>
      </c>
      <c r="B754" s="60"/>
      <c r="C754" s="59"/>
      <c r="D754" s="59"/>
      <c r="E754" s="61" t="s">
        <v>484</v>
      </c>
      <c r="F754" s="10">
        <f t="shared" si="753"/>
        <v>23143.4</v>
      </c>
      <c r="G754" s="10">
        <f t="shared" si="754"/>
        <v>23143.4</v>
      </c>
      <c r="H754" s="10">
        <f t="shared" si="755"/>
        <v>23143.4</v>
      </c>
      <c r="I754" s="10">
        <f t="shared" si="756"/>
        <v>0</v>
      </c>
      <c r="J754" s="10">
        <f t="shared" si="757"/>
        <v>0</v>
      </c>
      <c r="K754" s="10">
        <f t="shared" si="758"/>
        <v>0</v>
      </c>
      <c r="L754" s="10">
        <f t="shared" si="726"/>
        <v>23143.4</v>
      </c>
      <c r="M754" s="10">
        <f t="shared" si="727"/>
        <v>23143.4</v>
      </c>
      <c r="N754" s="10">
        <f t="shared" si="728"/>
        <v>23143.4</v>
      </c>
      <c r="O754" s="10">
        <f t="shared" si="759"/>
        <v>0</v>
      </c>
      <c r="P754" s="10">
        <f t="shared" si="760"/>
        <v>0</v>
      </c>
      <c r="Q754" s="10">
        <f t="shared" si="761"/>
        <v>0</v>
      </c>
      <c r="R754" s="10">
        <f t="shared" si="749"/>
        <v>23143.4</v>
      </c>
      <c r="S754" s="10">
        <f t="shared" si="762"/>
        <v>0</v>
      </c>
      <c r="T754" s="69">
        <f t="shared" si="740"/>
        <v>23143.4</v>
      </c>
      <c r="U754" s="10">
        <f t="shared" si="750"/>
        <v>23143.4</v>
      </c>
      <c r="V754" s="10">
        <f t="shared" si="763"/>
        <v>0</v>
      </c>
      <c r="W754" s="69">
        <f t="shared" si="741"/>
        <v>23143.4</v>
      </c>
      <c r="X754" s="10">
        <f t="shared" si="751"/>
        <v>23143.4</v>
      </c>
      <c r="Y754" s="10">
        <f t="shared" si="763"/>
        <v>0</v>
      </c>
      <c r="Z754" s="69">
        <f t="shared" si="742"/>
        <v>23143.4</v>
      </c>
      <c r="AA754" s="10">
        <f t="shared" si="763"/>
        <v>0</v>
      </c>
      <c r="AB754" s="20"/>
      <c r="AC754" s="20"/>
    </row>
    <row r="755" spans="1:34" ht="46.8" x14ac:dyDescent="0.3">
      <c r="A755" s="59" t="s">
        <v>483</v>
      </c>
      <c r="B755" s="60" t="s">
        <v>49</v>
      </c>
      <c r="C755" s="59"/>
      <c r="D755" s="59"/>
      <c r="E755" s="61" t="s">
        <v>50</v>
      </c>
      <c r="F755" s="10">
        <f t="shared" si="753"/>
        <v>23143.4</v>
      </c>
      <c r="G755" s="10">
        <f t="shared" si="754"/>
        <v>23143.4</v>
      </c>
      <c r="H755" s="10">
        <f t="shared" si="755"/>
        <v>23143.4</v>
      </c>
      <c r="I755" s="10">
        <f t="shared" si="756"/>
        <v>0</v>
      </c>
      <c r="J755" s="10">
        <f t="shared" si="757"/>
        <v>0</v>
      </c>
      <c r="K755" s="10">
        <f t="shared" si="758"/>
        <v>0</v>
      </c>
      <c r="L755" s="10">
        <f t="shared" si="726"/>
        <v>23143.4</v>
      </c>
      <c r="M755" s="10">
        <f t="shared" si="727"/>
        <v>23143.4</v>
      </c>
      <c r="N755" s="10">
        <f t="shared" si="728"/>
        <v>23143.4</v>
      </c>
      <c r="O755" s="10">
        <f t="shared" si="759"/>
        <v>0</v>
      </c>
      <c r="P755" s="10">
        <f t="shared" si="760"/>
        <v>0</v>
      </c>
      <c r="Q755" s="10">
        <f t="shared" si="761"/>
        <v>0</v>
      </c>
      <c r="R755" s="10">
        <f t="shared" si="749"/>
        <v>23143.4</v>
      </c>
      <c r="S755" s="10">
        <f t="shared" si="762"/>
        <v>0</v>
      </c>
      <c r="T755" s="69">
        <f t="shared" si="740"/>
        <v>23143.4</v>
      </c>
      <c r="U755" s="10">
        <f t="shared" si="750"/>
        <v>23143.4</v>
      </c>
      <c r="V755" s="10">
        <f t="shared" si="763"/>
        <v>0</v>
      </c>
      <c r="W755" s="69">
        <f t="shared" si="741"/>
        <v>23143.4</v>
      </c>
      <c r="X755" s="10">
        <f t="shared" si="751"/>
        <v>23143.4</v>
      </c>
      <c r="Y755" s="10">
        <f t="shared" si="763"/>
        <v>0</v>
      </c>
      <c r="Z755" s="69">
        <f t="shared" si="742"/>
        <v>23143.4</v>
      </c>
      <c r="AA755" s="10">
        <f t="shared" si="763"/>
        <v>0</v>
      </c>
      <c r="AB755" s="20"/>
      <c r="AC755" s="20"/>
    </row>
    <row r="756" spans="1:34" ht="31.2" x14ac:dyDescent="0.3">
      <c r="A756" s="59" t="s">
        <v>483</v>
      </c>
      <c r="B756" s="60">
        <v>600</v>
      </c>
      <c r="C756" s="59" t="s">
        <v>233</v>
      </c>
      <c r="D756" s="59" t="s">
        <v>479</v>
      </c>
      <c r="E756" s="61" t="s">
        <v>480</v>
      </c>
      <c r="F756" s="10">
        <v>23143.4</v>
      </c>
      <c r="G756" s="10">
        <v>23143.4</v>
      </c>
      <c r="H756" s="10">
        <v>23143.4</v>
      </c>
      <c r="I756" s="10"/>
      <c r="J756" s="10"/>
      <c r="K756" s="10"/>
      <c r="L756" s="10">
        <f t="shared" si="726"/>
        <v>23143.4</v>
      </c>
      <c r="M756" s="10">
        <f t="shared" si="727"/>
        <v>23143.4</v>
      </c>
      <c r="N756" s="10">
        <f t="shared" si="728"/>
        <v>23143.4</v>
      </c>
      <c r="O756" s="10"/>
      <c r="P756" s="10"/>
      <c r="Q756" s="10"/>
      <c r="R756" s="10">
        <f t="shared" si="749"/>
        <v>23143.4</v>
      </c>
      <c r="S756" s="10"/>
      <c r="T756" s="69">
        <f t="shared" si="740"/>
        <v>23143.4</v>
      </c>
      <c r="U756" s="10">
        <f t="shared" si="750"/>
        <v>23143.4</v>
      </c>
      <c r="V756" s="10"/>
      <c r="W756" s="69">
        <f t="shared" si="741"/>
        <v>23143.4</v>
      </c>
      <c r="X756" s="10">
        <f t="shared" si="751"/>
        <v>23143.4</v>
      </c>
      <c r="Y756" s="10"/>
      <c r="Z756" s="69">
        <f t="shared" si="742"/>
        <v>23143.4</v>
      </c>
      <c r="AA756" s="10"/>
      <c r="AB756" s="20"/>
      <c r="AC756" s="20"/>
    </row>
    <row r="757" spans="1:34" ht="62.4" x14ac:dyDescent="0.3">
      <c r="A757" s="59" t="s">
        <v>485</v>
      </c>
      <c r="B757" s="60"/>
      <c r="C757" s="59"/>
      <c r="D757" s="59"/>
      <c r="E757" s="61" t="s">
        <v>486</v>
      </c>
      <c r="F757" s="10">
        <f t="shared" si="753"/>
        <v>89843.400000000009</v>
      </c>
      <c r="G757" s="10">
        <f t="shared" si="754"/>
        <v>92485.2</v>
      </c>
      <c r="H757" s="10">
        <f t="shared" si="755"/>
        <v>92485.2</v>
      </c>
      <c r="I757" s="10">
        <f t="shared" si="756"/>
        <v>0</v>
      </c>
      <c r="J757" s="10">
        <f t="shared" si="757"/>
        <v>0</v>
      </c>
      <c r="K757" s="10">
        <f t="shared" si="758"/>
        <v>0</v>
      </c>
      <c r="L757" s="10">
        <f t="shared" si="726"/>
        <v>89843.400000000009</v>
      </c>
      <c r="M757" s="10">
        <f t="shared" si="727"/>
        <v>92485.2</v>
      </c>
      <c r="N757" s="10">
        <f t="shared" si="728"/>
        <v>92485.2</v>
      </c>
      <c r="O757" s="10">
        <f t="shared" si="759"/>
        <v>12776.1</v>
      </c>
      <c r="P757" s="10">
        <f t="shared" si="760"/>
        <v>15575.7</v>
      </c>
      <c r="Q757" s="10">
        <f t="shared" si="761"/>
        <v>15575.7</v>
      </c>
      <c r="R757" s="10">
        <f t="shared" si="749"/>
        <v>102619.50000000001</v>
      </c>
      <c r="S757" s="10">
        <f t="shared" si="762"/>
        <v>0</v>
      </c>
      <c r="T757" s="69">
        <f t="shared" si="740"/>
        <v>102619.50000000001</v>
      </c>
      <c r="U757" s="10">
        <f t="shared" si="750"/>
        <v>108060.9</v>
      </c>
      <c r="V757" s="10">
        <f t="shared" si="763"/>
        <v>0</v>
      </c>
      <c r="W757" s="69">
        <f t="shared" si="741"/>
        <v>108060.9</v>
      </c>
      <c r="X757" s="10">
        <f t="shared" si="751"/>
        <v>108060.9</v>
      </c>
      <c r="Y757" s="10">
        <f t="shared" si="763"/>
        <v>0</v>
      </c>
      <c r="Z757" s="69">
        <f t="shared" si="742"/>
        <v>108060.9</v>
      </c>
      <c r="AA757" s="10">
        <f t="shared" si="763"/>
        <v>0</v>
      </c>
      <c r="AB757" s="20"/>
      <c r="AC757" s="20"/>
    </row>
    <row r="758" spans="1:34" ht="31.2" x14ac:dyDescent="0.3">
      <c r="A758" s="59" t="s">
        <v>487</v>
      </c>
      <c r="B758" s="60"/>
      <c r="C758" s="59"/>
      <c r="D758" s="59"/>
      <c r="E758" s="61" t="s">
        <v>167</v>
      </c>
      <c r="F758" s="10">
        <f t="shared" ref="F758:K758" si="764">F759+F761</f>
        <v>89843.400000000009</v>
      </c>
      <c r="G758" s="10">
        <f t="shared" si="764"/>
        <v>92485.2</v>
      </c>
      <c r="H758" s="10">
        <f t="shared" si="764"/>
        <v>92485.2</v>
      </c>
      <c r="I758" s="10">
        <f t="shared" si="764"/>
        <v>0</v>
      </c>
      <c r="J758" s="10">
        <f t="shared" si="764"/>
        <v>0</v>
      </c>
      <c r="K758" s="10">
        <f t="shared" si="764"/>
        <v>0</v>
      </c>
      <c r="L758" s="10">
        <f t="shared" si="726"/>
        <v>89843.400000000009</v>
      </c>
      <c r="M758" s="10">
        <f t="shared" si="727"/>
        <v>92485.2</v>
      </c>
      <c r="N758" s="10">
        <f t="shared" si="728"/>
        <v>92485.2</v>
      </c>
      <c r="O758" s="10">
        <f>O759+O761</f>
        <v>12776.1</v>
      </c>
      <c r="P758" s="10">
        <f>P759+P761</f>
        <v>15575.7</v>
      </c>
      <c r="Q758" s="10">
        <f>Q759+Q761</f>
        <v>15575.7</v>
      </c>
      <c r="R758" s="10">
        <f t="shared" si="749"/>
        <v>102619.50000000001</v>
      </c>
      <c r="S758" s="10">
        <f>S759+S761</f>
        <v>0</v>
      </c>
      <c r="T758" s="69">
        <f t="shared" si="740"/>
        <v>102619.50000000001</v>
      </c>
      <c r="U758" s="10">
        <f t="shared" si="750"/>
        <v>108060.9</v>
      </c>
      <c r="V758" s="10">
        <f>V759+V761</f>
        <v>0</v>
      </c>
      <c r="W758" s="69">
        <f t="shared" si="741"/>
        <v>108060.9</v>
      </c>
      <c r="X758" s="10">
        <f t="shared" si="751"/>
        <v>108060.9</v>
      </c>
      <c r="Y758" s="10">
        <f>Y759+Y761</f>
        <v>0</v>
      </c>
      <c r="Z758" s="69">
        <f t="shared" si="742"/>
        <v>108060.9</v>
      </c>
      <c r="AA758" s="10">
        <f>AA759+AA761</f>
        <v>0</v>
      </c>
      <c r="AB758" s="20"/>
      <c r="AC758" s="20"/>
    </row>
    <row r="759" spans="1:34" ht="93.6" x14ac:dyDescent="0.3">
      <c r="A759" s="59" t="s">
        <v>487</v>
      </c>
      <c r="B759" s="60" t="s">
        <v>139</v>
      </c>
      <c r="C759" s="59"/>
      <c r="D759" s="59"/>
      <c r="E759" s="61" t="s">
        <v>140</v>
      </c>
      <c r="F759" s="10">
        <f t="shared" ref="F759:K759" si="765">F760</f>
        <v>86144.400000000009</v>
      </c>
      <c r="G759" s="10">
        <f t="shared" si="765"/>
        <v>88786.2</v>
      </c>
      <c r="H759" s="10">
        <f t="shared" si="765"/>
        <v>88786.2</v>
      </c>
      <c r="I759" s="10">
        <f t="shared" si="765"/>
        <v>0</v>
      </c>
      <c r="J759" s="10">
        <f t="shared" si="765"/>
        <v>0</v>
      </c>
      <c r="K759" s="10">
        <f t="shared" si="765"/>
        <v>0</v>
      </c>
      <c r="L759" s="10">
        <f t="shared" si="726"/>
        <v>86144.400000000009</v>
      </c>
      <c r="M759" s="10">
        <f t="shared" si="727"/>
        <v>88786.2</v>
      </c>
      <c r="N759" s="10">
        <f t="shared" si="728"/>
        <v>88786.2</v>
      </c>
      <c r="O759" s="10">
        <f>O760</f>
        <v>12776.1</v>
      </c>
      <c r="P759" s="10">
        <f>P760</f>
        <v>15575.7</v>
      </c>
      <c r="Q759" s="10">
        <f>Q760</f>
        <v>15575.7</v>
      </c>
      <c r="R759" s="10">
        <f t="shared" si="749"/>
        <v>98920.500000000015</v>
      </c>
      <c r="S759" s="10">
        <f>S760</f>
        <v>0</v>
      </c>
      <c r="T759" s="69">
        <f t="shared" si="740"/>
        <v>98920.500000000015</v>
      </c>
      <c r="U759" s="10">
        <f t="shared" si="750"/>
        <v>104361.9</v>
      </c>
      <c r="V759" s="10">
        <f>V760</f>
        <v>0</v>
      </c>
      <c r="W759" s="69">
        <f t="shared" si="741"/>
        <v>104361.9</v>
      </c>
      <c r="X759" s="10">
        <f t="shared" si="751"/>
        <v>104361.9</v>
      </c>
      <c r="Y759" s="10">
        <f>Y760</f>
        <v>0</v>
      </c>
      <c r="Z759" s="69">
        <f t="shared" si="742"/>
        <v>104361.9</v>
      </c>
      <c r="AA759" s="10">
        <f>AA760</f>
        <v>0</v>
      </c>
      <c r="AB759" s="20"/>
      <c r="AC759" s="20"/>
    </row>
    <row r="760" spans="1:34" ht="31.2" x14ac:dyDescent="0.3">
      <c r="A760" s="59" t="s">
        <v>487</v>
      </c>
      <c r="B760" s="60">
        <v>100</v>
      </c>
      <c r="C760" s="59" t="s">
        <v>233</v>
      </c>
      <c r="D760" s="59" t="s">
        <v>479</v>
      </c>
      <c r="E760" s="61" t="s">
        <v>480</v>
      </c>
      <c r="F760" s="10">
        <v>86144.400000000009</v>
      </c>
      <c r="G760" s="10">
        <v>88786.2</v>
      </c>
      <c r="H760" s="10">
        <v>88786.2</v>
      </c>
      <c r="I760" s="10"/>
      <c r="J760" s="10"/>
      <c r="K760" s="10"/>
      <c r="L760" s="10">
        <f t="shared" si="726"/>
        <v>86144.400000000009</v>
      </c>
      <c r="M760" s="10">
        <f t="shared" si="727"/>
        <v>88786.2</v>
      </c>
      <c r="N760" s="10">
        <f t="shared" si="728"/>
        <v>88786.2</v>
      </c>
      <c r="O760" s="10">
        <v>12776.1</v>
      </c>
      <c r="P760" s="10">
        <v>15575.7</v>
      </c>
      <c r="Q760" s="10">
        <v>15575.7</v>
      </c>
      <c r="R760" s="10">
        <f t="shared" si="749"/>
        <v>98920.500000000015</v>
      </c>
      <c r="S760" s="10"/>
      <c r="T760" s="69">
        <f t="shared" si="740"/>
        <v>98920.500000000015</v>
      </c>
      <c r="U760" s="10">
        <f t="shared" si="750"/>
        <v>104361.9</v>
      </c>
      <c r="V760" s="10"/>
      <c r="W760" s="69">
        <f t="shared" si="741"/>
        <v>104361.9</v>
      </c>
      <c r="X760" s="10">
        <f t="shared" si="751"/>
        <v>104361.9</v>
      </c>
      <c r="Y760" s="10"/>
      <c r="Z760" s="69">
        <f t="shared" si="742"/>
        <v>104361.9</v>
      </c>
      <c r="AA760" s="10"/>
      <c r="AB760" s="20"/>
      <c r="AC760" s="20"/>
    </row>
    <row r="761" spans="1:34" ht="31.2" x14ac:dyDescent="0.3">
      <c r="A761" s="59" t="s">
        <v>487</v>
      </c>
      <c r="B761" s="60" t="s">
        <v>57</v>
      </c>
      <c r="C761" s="59"/>
      <c r="D761" s="59"/>
      <c r="E761" s="61" t="s">
        <v>58</v>
      </c>
      <c r="F761" s="10">
        <f t="shared" ref="F761:K761" si="766">F762</f>
        <v>3699</v>
      </c>
      <c r="G761" s="10">
        <f t="shared" si="766"/>
        <v>3699</v>
      </c>
      <c r="H761" s="10">
        <f t="shared" si="766"/>
        <v>3699</v>
      </c>
      <c r="I761" s="10">
        <f t="shared" si="766"/>
        <v>0</v>
      </c>
      <c r="J761" s="10">
        <f t="shared" si="766"/>
        <v>0</v>
      </c>
      <c r="K761" s="10">
        <f t="shared" si="766"/>
        <v>0</v>
      </c>
      <c r="L761" s="10">
        <f t="shared" si="726"/>
        <v>3699</v>
      </c>
      <c r="M761" s="10">
        <f t="shared" si="727"/>
        <v>3699</v>
      </c>
      <c r="N761" s="10">
        <f t="shared" si="728"/>
        <v>3699</v>
      </c>
      <c r="O761" s="10">
        <f>O762</f>
        <v>0</v>
      </c>
      <c r="P761" s="10">
        <f>P762</f>
        <v>0</v>
      </c>
      <c r="Q761" s="10">
        <f>Q762</f>
        <v>0</v>
      </c>
      <c r="R761" s="10">
        <f t="shared" si="749"/>
        <v>3699</v>
      </c>
      <c r="S761" s="10">
        <f>S762</f>
        <v>0</v>
      </c>
      <c r="T761" s="69">
        <f t="shared" si="740"/>
        <v>3699</v>
      </c>
      <c r="U761" s="10">
        <f t="shared" si="750"/>
        <v>3699</v>
      </c>
      <c r="V761" s="10">
        <f>V762</f>
        <v>0</v>
      </c>
      <c r="W761" s="69">
        <f t="shared" si="741"/>
        <v>3699</v>
      </c>
      <c r="X761" s="10">
        <f t="shared" si="751"/>
        <v>3699</v>
      </c>
      <c r="Y761" s="10">
        <f>Y762</f>
        <v>0</v>
      </c>
      <c r="Z761" s="69">
        <f t="shared" si="742"/>
        <v>3699</v>
      </c>
      <c r="AA761" s="10">
        <f>AA762</f>
        <v>0</v>
      </c>
      <c r="AB761" s="20"/>
      <c r="AC761" s="20"/>
    </row>
    <row r="762" spans="1:34" ht="31.2" x14ac:dyDescent="0.3">
      <c r="A762" s="59" t="s">
        <v>487</v>
      </c>
      <c r="B762" s="60">
        <v>200</v>
      </c>
      <c r="C762" s="59" t="s">
        <v>233</v>
      </c>
      <c r="D762" s="59" t="s">
        <v>479</v>
      </c>
      <c r="E762" s="61" t="s">
        <v>480</v>
      </c>
      <c r="F762" s="10">
        <v>3699</v>
      </c>
      <c r="G762" s="10">
        <v>3699</v>
      </c>
      <c r="H762" s="10">
        <v>3699</v>
      </c>
      <c r="I762" s="10"/>
      <c r="J762" s="10"/>
      <c r="K762" s="10"/>
      <c r="L762" s="10">
        <f t="shared" si="726"/>
        <v>3699</v>
      </c>
      <c r="M762" s="10">
        <f t="shared" si="727"/>
        <v>3699</v>
      </c>
      <c r="N762" s="10">
        <f t="shared" si="728"/>
        <v>3699</v>
      </c>
      <c r="O762" s="10"/>
      <c r="P762" s="10"/>
      <c r="Q762" s="10"/>
      <c r="R762" s="10">
        <f t="shared" si="749"/>
        <v>3699</v>
      </c>
      <c r="S762" s="10"/>
      <c r="T762" s="69">
        <f t="shared" si="740"/>
        <v>3699</v>
      </c>
      <c r="U762" s="10">
        <f t="shared" si="750"/>
        <v>3699</v>
      </c>
      <c r="V762" s="10"/>
      <c r="W762" s="69">
        <f t="shared" si="741"/>
        <v>3699</v>
      </c>
      <c r="X762" s="10">
        <f t="shared" si="751"/>
        <v>3699</v>
      </c>
      <c r="Y762" s="10"/>
      <c r="Z762" s="69">
        <f t="shared" si="742"/>
        <v>3699</v>
      </c>
      <c r="AA762" s="10"/>
      <c r="AB762" s="20"/>
      <c r="AC762" s="20"/>
    </row>
    <row r="763" spans="1:34" s="73" customFormat="1" ht="31.2" x14ac:dyDescent="0.3">
      <c r="A763" s="53" t="s">
        <v>488</v>
      </c>
      <c r="B763" s="54"/>
      <c r="C763" s="53"/>
      <c r="D763" s="53"/>
      <c r="E763" s="55" t="s">
        <v>489</v>
      </c>
      <c r="F763" s="14">
        <f t="shared" ref="F763:K763" si="767">F764</f>
        <v>111758.5</v>
      </c>
      <c r="G763" s="14">
        <f t="shared" si="767"/>
        <v>100646</v>
      </c>
      <c r="H763" s="14">
        <f t="shared" si="767"/>
        <v>100646</v>
      </c>
      <c r="I763" s="14">
        <f t="shared" si="767"/>
        <v>-53.1</v>
      </c>
      <c r="J763" s="14">
        <f t="shared" si="767"/>
        <v>-53.8</v>
      </c>
      <c r="K763" s="14">
        <f t="shared" si="767"/>
        <v>-54.5</v>
      </c>
      <c r="L763" s="14">
        <f t="shared" si="726"/>
        <v>111705.4</v>
      </c>
      <c r="M763" s="14">
        <f t="shared" si="727"/>
        <v>100592.2</v>
      </c>
      <c r="N763" s="14">
        <f t="shared" si="728"/>
        <v>100591.5</v>
      </c>
      <c r="O763" s="14">
        <f>O764</f>
        <v>15686.52607</v>
      </c>
      <c r="P763" s="14">
        <f>P764</f>
        <v>10313</v>
      </c>
      <c r="Q763" s="14">
        <f>Q764</f>
        <v>10313</v>
      </c>
      <c r="R763" s="14">
        <f t="shared" si="749"/>
        <v>127391.92606999999</v>
      </c>
      <c r="S763" s="14">
        <f>S764</f>
        <v>-170.4</v>
      </c>
      <c r="T763" s="67">
        <f t="shared" si="740"/>
        <v>127221.52606999999</v>
      </c>
      <c r="U763" s="14">
        <f t="shared" si="750"/>
        <v>110905.2</v>
      </c>
      <c r="V763" s="14">
        <f>V764</f>
        <v>0</v>
      </c>
      <c r="W763" s="67">
        <f t="shared" si="741"/>
        <v>110905.2</v>
      </c>
      <c r="X763" s="14">
        <f t="shared" si="751"/>
        <v>110904.5</v>
      </c>
      <c r="Y763" s="14">
        <f>Y764</f>
        <v>0</v>
      </c>
      <c r="Z763" s="67">
        <f t="shared" si="742"/>
        <v>110904.5</v>
      </c>
      <c r="AA763" s="14">
        <f>AA764</f>
        <v>0</v>
      </c>
      <c r="AB763" s="15"/>
      <c r="AC763" s="15"/>
      <c r="AD763" s="11"/>
      <c r="AE763" s="11"/>
      <c r="AF763" s="11"/>
      <c r="AG763" s="11"/>
      <c r="AH763" s="11"/>
    </row>
    <row r="764" spans="1:34" s="74" customFormat="1" x14ac:dyDescent="0.3">
      <c r="A764" s="56" t="s">
        <v>490</v>
      </c>
      <c r="B764" s="57"/>
      <c r="C764" s="56"/>
      <c r="D764" s="56"/>
      <c r="E764" s="58" t="s">
        <v>52</v>
      </c>
      <c r="F764" s="17">
        <f t="shared" ref="F764:K764" si="768">F765+F779+F787</f>
        <v>111758.5</v>
      </c>
      <c r="G764" s="17">
        <f t="shared" si="768"/>
        <v>100646</v>
      </c>
      <c r="H764" s="17">
        <f t="shared" si="768"/>
        <v>100646</v>
      </c>
      <c r="I764" s="17">
        <f t="shared" si="768"/>
        <v>-53.1</v>
      </c>
      <c r="J764" s="17">
        <f t="shared" si="768"/>
        <v>-53.8</v>
      </c>
      <c r="K764" s="17">
        <f t="shared" si="768"/>
        <v>-54.5</v>
      </c>
      <c r="L764" s="17">
        <f t="shared" si="726"/>
        <v>111705.4</v>
      </c>
      <c r="M764" s="17">
        <f t="shared" si="727"/>
        <v>100592.2</v>
      </c>
      <c r="N764" s="17">
        <f t="shared" si="728"/>
        <v>100591.5</v>
      </c>
      <c r="O764" s="17">
        <f>O765+O779+O787</f>
        <v>15686.52607</v>
      </c>
      <c r="P764" s="17">
        <f>P765+P779+P787</f>
        <v>10313</v>
      </c>
      <c r="Q764" s="17">
        <f>Q765+Q779+Q787</f>
        <v>10313</v>
      </c>
      <c r="R764" s="17">
        <f t="shared" si="749"/>
        <v>127391.92606999999</v>
      </c>
      <c r="S764" s="17">
        <f>S765+S779+S787</f>
        <v>-170.4</v>
      </c>
      <c r="T764" s="68">
        <f t="shared" si="740"/>
        <v>127221.52606999999</v>
      </c>
      <c r="U764" s="17">
        <f t="shared" si="750"/>
        <v>110905.2</v>
      </c>
      <c r="V764" s="17">
        <f>V765+V779+V787</f>
        <v>0</v>
      </c>
      <c r="W764" s="68">
        <f t="shared" si="741"/>
        <v>110905.2</v>
      </c>
      <c r="X764" s="17">
        <f t="shared" si="751"/>
        <v>110904.5</v>
      </c>
      <c r="Y764" s="17">
        <f>Y765+Y779+Y787</f>
        <v>0</v>
      </c>
      <c r="Z764" s="68">
        <f t="shared" si="742"/>
        <v>110904.5</v>
      </c>
      <c r="AA764" s="17">
        <f>AA765+AA779+AA787</f>
        <v>0</v>
      </c>
      <c r="AB764" s="18"/>
      <c r="AC764" s="18"/>
      <c r="AD764" s="16"/>
      <c r="AE764" s="16"/>
      <c r="AF764" s="16"/>
      <c r="AG764" s="16"/>
      <c r="AH764" s="16"/>
    </row>
    <row r="765" spans="1:34" ht="62.4" x14ac:dyDescent="0.3">
      <c r="A765" s="59" t="s">
        <v>491</v>
      </c>
      <c r="B765" s="60"/>
      <c r="C765" s="59"/>
      <c r="D765" s="59"/>
      <c r="E765" s="61" t="s">
        <v>492</v>
      </c>
      <c r="F765" s="10">
        <f t="shared" ref="F765:K765" si="769">F766+F773+F776</f>
        <v>25062.800000000003</v>
      </c>
      <c r="G765" s="10">
        <f t="shared" si="769"/>
        <v>25820.500000000004</v>
      </c>
      <c r="H765" s="10">
        <f t="shared" si="769"/>
        <v>25820.500000000004</v>
      </c>
      <c r="I765" s="10">
        <f t="shared" si="769"/>
        <v>-53.1</v>
      </c>
      <c r="J765" s="10">
        <f t="shared" si="769"/>
        <v>-53.8</v>
      </c>
      <c r="K765" s="10">
        <f t="shared" si="769"/>
        <v>-54.5</v>
      </c>
      <c r="L765" s="10">
        <f t="shared" si="726"/>
        <v>25009.700000000004</v>
      </c>
      <c r="M765" s="10">
        <f t="shared" si="727"/>
        <v>25766.700000000004</v>
      </c>
      <c r="N765" s="10">
        <f t="shared" si="728"/>
        <v>25766.000000000004</v>
      </c>
      <c r="O765" s="10">
        <f>O766+O773+O776</f>
        <v>7688.97739</v>
      </c>
      <c r="P765" s="10">
        <f>P766+P773+P776</f>
        <v>792.1</v>
      </c>
      <c r="Q765" s="10">
        <f>Q766+Q773+Q776</f>
        <v>792.1</v>
      </c>
      <c r="R765" s="10">
        <f t="shared" si="749"/>
        <v>32698.677390000004</v>
      </c>
      <c r="S765" s="10">
        <f>S766+S773+S776</f>
        <v>-170.4</v>
      </c>
      <c r="T765" s="69">
        <f t="shared" si="740"/>
        <v>32528.277390000003</v>
      </c>
      <c r="U765" s="10">
        <f t="shared" si="750"/>
        <v>26558.800000000003</v>
      </c>
      <c r="V765" s="10">
        <f>V766+V773+V776</f>
        <v>0</v>
      </c>
      <c r="W765" s="69">
        <f t="shared" si="741"/>
        <v>26558.800000000003</v>
      </c>
      <c r="X765" s="10">
        <f t="shared" si="751"/>
        <v>26558.100000000002</v>
      </c>
      <c r="Y765" s="10">
        <f>Y766+Y773+Y776</f>
        <v>0</v>
      </c>
      <c r="Z765" s="69">
        <f t="shared" si="742"/>
        <v>26558.100000000002</v>
      </c>
      <c r="AA765" s="10">
        <f>AA766+AA773+AA776</f>
        <v>0</v>
      </c>
      <c r="AB765" s="20"/>
      <c r="AC765" s="20"/>
    </row>
    <row r="766" spans="1:34" ht="46.8" x14ac:dyDescent="0.3">
      <c r="A766" s="59" t="s">
        <v>493</v>
      </c>
      <c r="B766" s="60"/>
      <c r="C766" s="59"/>
      <c r="D766" s="59"/>
      <c r="E766" s="61" t="s">
        <v>138</v>
      </c>
      <c r="F766" s="10">
        <f t="shared" ref="F766:K766" si="770">F767+F769+F771</f>
        <v>15372.800000000001</v>
      </c>
      <c r="G766" s="10">
        <f t="shared" si="770"/>
        <v>15796.900000000001</v>
      </c>
      <c r="H766" s="10">
        <f t="shared" si="770"/>
        <v>15796.900000000001</v>
      </c>
      <c r="I766" s="10">
        <f t="shared" si="770"/>
        <v>-1.2</v>
      </c>
      <c r="J766" s="10">
        <f t="shared" si="770"/>
        <v>-1.9</v>
      </c>
      <c r="K766" s="10">
        <f t="shared" si="770"/>
        <v>-2.6</v>
      </c>
      <c r="L766" s="10">
        <f t="shared" si="726"/>
        <v>15371.6</v>
      </c>
      <c r="M766" s="10">
        <f t="shared" si="727"/>
        <v>15795.000000000002</v>
      </c>
      <c r="N766" s="10">
        <f t="shared" si="728"/>
        <v>15794.300000000001</v>
      </c>
      <c r="O766" s="10">
        <f>O767+O769+O771</f>
        <v>5049.8899099999999</v>
      </c>
      <c r="P766" s="10">
        <f>P767+P769+P771</f>
        <v>792.1</v>
      </c>
      <c r="Q766" s="10">
        <f>Q767+Q769+Q771</f>
        <v>792.1</v>
      </c>
      <c r="R766" s="10">
        <f t="shared" si="749"/>
        <v>20421.48991</v>
      </c>
      <c r="S766" s="10">
        <f>S767+S769+S771</f>
        <v>-170.4</v>
      </c>
      <c r="T766" s="69">
        <f t="shared" si="740"/>
        <v>20251.089909999999</v>
      </c>
      <c r="U766" s="10">
        <f t="shared" si="750"/>
        <v>16587.100000000002</v>
      </c>
      <c r="V766" s="10">
        <f>V767+V769+V771</f>
        <v>0</v>
      </c>
      <c r="W766" s="69">
        <f t="shared" si="741"/>
        <v>16587.100000000002</v>
      </c>
      <c r="X766" s="10">
        <f t="shared" si="751"/>
        <v>16586.400000000001</v>
      </c>
      <c r="Y766" s="10">
        <f>Y767+Y769+Y771</f>
        <v>0</v>
      </c>
      <c r="Z766" s="69">
        <f t="shared" si="742"/>
        <v>16586.400000000001</v>
      </c>
      <c r="AA766" s="10">
        <f>AA767+AA769+AA771</f>
        <v>0</v>
      </c>
      <c r="AB766" s="20"/>
      <c r="AC766" s="20"/>
    </row>
    <row r="767" spans="1:34" ht="93.6" x14ac:dyDescent="0.3">
      <c r="A767" s="59" t="s">
        <v>493</v>
      </c>
      <c r="B767" s="60" t="s">
        <v>139</v>
      </c>
      <c r="C767" s="59"/>
      <c r="D767" s="59"/>
      <c r="E767" s="61" t="s">
        <v>140</v>
      </c>
      <c r="F767" s="10">
        <f t="shared" ref="F767:K767" si="771">F768</f>
        <v>13795.6</v>
      </c>
      <c r="G767" s="10">
        <f t="shared" si="771"/>
        <v>14219.7</v>
      </c>
      <c r="H767" s="10">
        <f t="shared" si="771"/>
        <v>14219.7</v>
      </c>
      <c r="I767" s="10">
        <f t="shared" si="771"/>
        <v>0</v>
      </c>
      <c r="J767" s="10">
        <f t="shared" si="771"/>
        <v>0</v>
      </c>
      <c r="K767" s="10">
        <f t="shared" si="771"/>
        <v>0</v>
      </c>
      <c r="L767" s="10">
        <f t="shared" si="726"/>
        <v>13795.6</v>
      </c>
      <c r="M767" s="10">
        <f t="shared" si="727"/>
        <v>14219.7</v>
      </c>
      <c r="N767" s="10">
        <f t="shared" si="728"/>
        <v>14219.7</v>
      </c>
      <c r="O767" s="10">
        <f>O768</f>
        <v>769.4</v>
      </c>
      <c r="P767" s="10">
        <f>P768</f>
        <v>792.1</v>
      </c>
      <c r="Q767" s="10">
        <f>Q768</f>
        <v>792.1</v>
      </c>
      <c r="R767" s="10">
        <f t="shared" si="749"/>
        <v>14565</v>
      </c>
      <c r="S767" s="10">
        <f>S768</f>
        <v>0</v>
      </c>
      <c r="T767" s="69">
        <f t="shared" si="740"/>
        <v>14565</v>
      </c>
      <c r="U767" s="10">
        <f t="shared" si="750"/>
        <v>15011.800000000001</v>
      </c>
      <c r="V767" s="10">
        <f>V768</f>
        <v>0</v>
      </c>
      <c r="W767" s="69">
        <f t="shared" si="741"/>
        <v>15011.800000000001</v>
      </c>
      <c r="X767" s="10">
        <f t="shared" si="751"/>
        <v>15011.800000000001</v>
      </c>
      <c r="Y767" s="10">
        <f>Y768</f>
        <v>0</v>
      </c>
      <c r="Z767" s="69">
        <f t="shared" si="742"/>
        <v>15011.800000000001</v>
      </c>
      <c r="AA767" s="10">
        <f>AA768</f>
        <v>0</v>
      </c>
      <c r="AB767" s="20"/>
      <c r="AC767" s="20"/>
    </row>
    <row r="768" spans="1:34" ht="31.2" x14ac:dyDescent="0.3">
      <c r="A768" s="59" t="s">
        <v>493</v>
      </c>
      <c r="B768" s="60">
        <v>100</v>
      </c>
      <c r="C768" s="59" t="s">
        <v>233</v>
      </c>
      <c r="D768" s="59" t="s">
        <v>479</v>
      </c>
      <c r="E768" s="61" t="s">
        <v>480</v>
      </c>
      <c r="F768" s="10">
        <v>13795.6</v>
      </c>
      <c r="G768" s="10">
        <v>14219.7</v>
      </c>
      <c r="H768" s="10">
        <v>14219.7</v>
      </c>
      <c r="I768" s="10"/>
      <c r="J768" s="10"/>
      <c r="K768" s="10"/>
      <c r="L768" s="10">
        <f t="shared" si="726"/>
        <v>13795.6</v>
      </c>
      <c r="M768" s="10">
        <f t="shared" si="727"/>
        <v>14219.7</v>
      </c>
      <c r="N768" s="10">
        <f t="shared" si="728"/>
        <v>14219.7</v>
      </c>
      <c r="O768" s="10">
        <v>769.4</v>
      </c>
      <c r="P768" s="10">
        <v>792.1</v>
      </c>
      <c r="Q768" s="10">
        <v>792.1</v>
      </c>
      <c r="R768" s="10">
        <f t="shared" si="749"/>
        <v>14565</v>
      </c>
      <c r="S768" s="10"/>
      <c r="T768" s="69">
        <f t="shared" si="740"/>
        <v>14565</v>
      </c>
      <c r="U768" s="10">
        <f t="shared" si="750"/>
        <v>15011.800000000001</v>
      </c>
      <c r="V768" s="10"/>
      <c r="W768" s="69">
        <f t="shared" si="741"/>
        <v>15011.800000000001</v>
      </c>
      <c r="X768" s="10">
        <f t="shared" si="751"/>
        <v>15011.800000000001</v>
      </c>
      <c r="Y768" s="10"/>
      <c r="Z768" s="69">
        <f t="shared" si="742"/>
        <v>15011.800000000001</v>
      </c>
      <c r="AA768" s="10"/>
      <c r="AB768" s="20"/>
      <c r="AC768" s="20"/>
    </row>
    <row r="769" spans="1:30" ht="31.2" x14ac:dyDescent="0.3">
      <c r="A769" s="59" t="s">
        <v>493</v>
      </c>
      <c r="B769" s="60" t="s">
        <v>57</v>
      </c>
      <c r="C769" s="59"/>
      <c r="D769" s="59"/>
      <c r="E769" s="61" t="s">
        <v>58</v>
      </c>
      <c r="F769" s="10">
        <f t="shared" ref="F769:K769" si="772">F770</f>
        <v>1571</v>
      </c>
      <c r="G769" s="10">
        <f t="shared" si="772"/>
        <v>1571</v>
      </c>
      <c r="H769" s="10">
        <f t="shared" si="772"/>
        <v>1571</v>
      </c>
      <c r="I769" s="10">
        <f t="shared" si="772"/>
        <v>0</v>
      </c>
      <c r="J769" s="10">
        <f t="shared" si="772"/>
        <v>0</v>
      </c>
      <c r="K769" s="10">
        <f t="shared" si="772"/>
        <v>0</v>
      </c>
      <c r="L769" s="10">
        <f t="shared" si="726"/>
        <v>1571</v>
      </c>
      <c r="M769" s="10">
        <f t="shared" si="727"/>
        <v>1571</v>
      </c>
      <c r="N769" s="10">
        <f t="shared" si="728"/>
        <v>1571</v>
      </c>
      <c r="O769" s="10">
        <f>O770</f>
        <v>4280.4899100000002</v>
      </c>
      <c r="P769" s="10">
        <f>P770</f>
        <v>0</v>
      </c>
      <c r="Q769" s="10">
        <f>Q770</f>
        <v>0</v>
      </c>
      <c r="R769" s="10">
        <f t="shared" si="749"/>
        <v>5851.4899100000002</v>
      </c>
      <c r="S769" s="10">
        <f>S770</f>
        <v>-170.4</v>
      </c>
      <c r="T769" s="69">
        <f t="shared" si="740"/>
        <v>5681.0899100000006</v>
      </c>
      <c r="U769" s="10">
        <f t="shared" si="750"/>
        <v>1571</v>
      </c>
      <c r="V769" s="10">
        <f>V770</f>
        <v>0</v>
      </c>
      <c r="W769" s="69">
        <f t="shared" si="741"/>
        <v>1571</v>
      </c>
      <c r="X769" s="10">
        <f t="shared" si="751"/>
        <v>1571</v>
      </c>
      <c r="Y769" s="10">
        <f>Y770</f>
        <v>0</v>
      </c>
      <c r="Z769" s="69">
        <f t="shared" si="742"/>
        <v>1571</v>
      </c>
      <c r="AA769" s="10">
        <f>AA770</f>
        <v>0</v>
      </c>
      <c r="AB769" s="20"/>
      <c r="AC769" s="20"/>
    </row>
    <row r="770" spans="1:30" ht="31.2" x14ac:dyDescent="0.3">
      <c r="A770" s="59" t="s">
        <v>493</v>
      </c>
      <c r="B770" s="60">
        <v>200</v>
      </c>
      <c r="C770" s="59" t="s">
        <v>233</v>
      </c>
      <c r="D770" s="59" t="s">
        <v>479</v>
      </c>
      <c r="E770" s="61" t="s">
        <v>480</v>
      </c>
      <c r="F770" s="10">
        <v>1571</v>
      </c>
      <c r="G770" s="10">
        <v>1571</v>
      </c>
      <c r="H770" s="10">
        <v>1571</v>
      </c>
      <c r="I770" s="10"/>
      <c r="J770" s="10"/>
      <c r="K770" s="10"/>
      <c r="L770" s="10">
        <f t="shared" si="726"/>
        <v>1571</v>
      </c>
      <c r="M770" s="10">
        <f t="shared" si="727"/>
        <v>1571</v>
      </c>
      <c r="N770" s="10">
        <f t="shared" si="728"/>
        <v>1571</v>
      </c>
      <c r="O770" s="10">
        <f>20.48991+4260</f>
        <v>4280.4899100000002</v>
      </c>
      <c r="P770" s="10"/>
      <c r="Q770" s="10"/>
      <c r="R770" s="34">
        <f t="shared" si="749"/>
        <v>5851.4899100000002</v>
      </c>
      <c r="S770" s="34">
        <v>-170.4</v>
      </c>
      <c r="T770" s="69">
        <f t="shared" si="740"/>
        <v>5681.0899100000006</v>
      </c>
      <c r="U770" s="34">
        <f t="shared" si="750"/>
        <v>1571</v>
      </c>
      <c r="V770" s="34"/>
      <c r="W770" s="69">
        <f t="shared" si="741"/>
        <v>1571</v>
      </c>
      <c r="X770" s="34">
        <f t="shared" si="751"/>
        <v>1571</v>
      </c>
      <c r="Y770" s="34"/>
      <c r="Z770" s="69">
        <f t="shared" si="742"/>
        <v>1571</v>
      </c>
      <c r="AA770" s="10"/>
      <c r="AB770" s="20"/>
      <c r="AC770" s="20"/>
      <c r="AD770" s="35">
        <v>1</v>
      </c>
    </row>
    <row r="771" spans="1:30" x14ac:dyDescent="0.3">
      <c r="A771" s="59" t="s">
        <v>493</v>
      </c>
      <c r="B771" s="60" t="s">
        <v>43</v>
      </c>
      <c r="C771" s="59"/>
      <c r="D771" s="59"/>
      <c r="E771" s="61" t="s">
        <v>44</v>
      </c>
      <c r="F771" s="10">
        <f t="shared" ref="F771:K771" si="773">F772</f>
        <v>6.2</v>
      </c>
      <c r="G771" s="10">
        <f t="shared" si="773"/>
        <v>6.2</v>
      </c>
      <c r="H771" s="10">
        <f t="shared" si="773"/>
        <v>6.2</v>
      </c>
      <c r="I771" s="10">
        <f t="shared" si="773"/>
        <v>-1.2</v>
      </c>
      <c r="J771" s="10">
        <f t="shared" si="773"/>
        <v>-1.9</v>
      </c>
      <c r="K771" s="10">
        <f t="shared" si="773"/>
        <v>-2.6</v>
      </c>
      <c r="L771" s="10">
        <f t="shared" si="726"/>
        <v>5</v>
      </c>
      <c r="M771" s="10">
        <f t="shared" si="727"/>
        <v>4.3000000000000007</v>
      </c>
      <c r="N771" s="10">
        <f t="shared" si="728"/>
        <v>3.6</v>
      </c>
      <c r="O771" s="10">
        <f>O772</f>
        <v>0</v>
      </c>
      <c r="P771" s="10">
        <f>P772</f>
        <v>0</v>
      </c>
      <c r="Q771" s="10">
        <f>Q772</f>
        <v>0</v>
      </c>
      <c r="R771" s="10">
        <f t="shared" si="749"/>
        <v>5</v>
      </c>
      <c r="S771" s="10">
        <f>S772</f>
        <v>0</v>
      </c>
      <c r="T771" s="69">
        <f t="shared" si="740"/>
        <v>5</v>
      </c>
      <c r="U771" s="10">
        <f t="shared" si="750"/>
        <v>4.3000000000000007</v>
      </c>
      <c r="V771" s="10">
        <f>V772</f>
        <v>0</v>
      </c>
      <c r="W771" s="69">
        <f t="shared" si="741"/>
        <v>4.3000000000000007</v>
      </c>
      <c r="X771" s="10">
        <f t="shared" si="751"/>
        <v>3.6</v>
      </c>
      <c r="Y771" s="10">
        <f>Y772</f>
        <v>0</v>
      </c>
      <c r="Z771" s="69">
        <f t="shared" si="742"/>
        <v>3.6</v>
      </c>
      <c r="AA771" s="10">
        <f>AA772</f>
        <v>0</v>
      </c>
      <c r="AB771" s="20"/>
      <c r="AC771" s="20"/>
    </row>
    <row r="772" spans="1:30" ht="31.2" x14ac:dyDescent="0.3">
      <c r="A772" s="59" t="s">
        <v>493</v>
      </c>
      <c r="B772" s="60">
        <v>800</v>
      </c>
      <c r="C772" s="59" t="s">
        <v>233</v>
      </c>
      <c r="D772" s="59" t="s">
        <v>479</v>
      </c>
      <c r="E772" s="61" t="s">
        <v>480</v>
      </c>
      <c r="F772" s="10">
        <v>6.2</v>
      </c>
      <c r="G772" s="10">
        <v>6.2</v>
      </c>
      <c r="H772" s="10">
        <v>6.2</v>
      </c>
      <c r="I772" s="10">
        <v>-1.2</v>
      </c>
      <c r="J772" s="10">
        <v>-1.9</v>
      </c>
      <c r="K772" s="10">
        <v>-2.6</v>
      </c>
      <c r="L772" s="10">
        <f t="shared" si="726"/>
        <v>5</v>
      </c>
      <c r="M772" s="10">
        <f t="shared" si="727"/>
        <v>4.3000000000000007</v>
      </c>
      <c r="N772" s="10">
        <f t="shared" si="728"/>
        <v>3.6</v>
      </c>
      <c r="O772" s="10"/>
      <c r="P772" s="10"/>
      <c r="Q772" s="10"/>
      <c r="R772" s="10">
        <f t="shared" si="749"/>
        <v>5</v>
      </c>
      <c r="S772" s="10"/>
      <c r="T772" s="69">
        <f t="shared" si="740"/>
        <v>5</v>
      </c>
      <c r="U772" s="10">
        <f t="shared" si="750"/>
        <v>4.3000000000000007</v>
      </c>
      <c r="V772" s="10"/>
      <c r="W772" s="69">
        <f t="shared" si="741"/>
        <v>4.3000000000000007</v>
      </c>
      <c r="X772" s="10">
        <f t="shared" si="751"/>
        <v>3.6</v>
      </c>
      <c r="Y772" s="10"/>
      <c r="Z772" s="69">
        <f t="shared" si="742"/>
        <v>3.6</v>
      </c>
      <c r="AA772" s="10"/>
      <c r="AB772" s="20"/>
      <c r="AC772" s="20">
        <v>37</v>
      </c>
    </row>
    <row r="773" spans="1:30" ht="31.2" x14ac:dyDescent="0.3">
      <c r="A773" s="59" t="s">
        <v>494</v>
      </c>
      <c r="B773" s="60"/>
      <c r="C773" s="59"/>
      <c r="D773" s="59"/>
      <c r="E773" s="61" t="s">
        <v>495</v>
      </c>
      <c r="F773" s="10">
        <f t="shared" ref="F773:F777" si="774">F774</f>
        <v>9440.1</v>
      </c>
      <c r="G773" s="10">
        <f t="shared" ref="G773:G777" si="775">G774</f>
        <v>9773.7000000000007</v>
      </c>
      <c r="H773" s="10">
        <f t="shared" ref="H773:H777" si="776">H774</f>
        <v>9773.7000000000007</v>
      </c>
      <c r="I773" s="10">
        <f t="shared" ref="I773:I777" si="777">I774</f>
        <v>-51.9</v>
      </c>
      <c r="J773" s="10">
        <f t="shared" ref="J773:J777" si="778">J774</f>
        <v>-51.9</v>
      </c>
      <c r="K773" s="10">
        <f t="shared" ref="K773:K777" si="779">K774</f>
        <v>-51.9</v>
      </c>
      <c r="L773" s="10">
        <f t="shared" si="726"/>
        <v>9388.2000000000007</v>
      </c>
      <c r="M773" s="10">
        <f t="shared" si="727"/>
        <v>9721.8000000000011</v>
      </c>
      <c r="N773" s="10">
        <f t="shared" si="728"/>
        <v>9721.8000000000011</v>
      </c>
      <c r="O773" s="10">
        <f t="shared" ref="O773:O777" si="780">O774</f>
        <v>2639.0874800000001</v>
      </c>
      <c r="P773" s="10">
        <f t="shared" ref="P773:P777" si="781">P774</f>
        <v>0</v>
      </c>
      <c r="Q773" s="10">
        <f t="shared" ref="Q773:Q777" si="782">Q774</f>
        <v>0</v>
      </c>
      <c r="R773" s="10">
        <f t="shared" si="749"/>
        <v>12027.287480000001</v>
      </c>
      <c r="S773" s="10">
        <f t="shared" ref="S773:S777" si="783">S774</f>
        <v>0</v>
      </c>
      <c r="T773" s="69">
        <f t="shared" si="740"/>
        <v>12027.287480000001</v>
      </c>
      <c r="U773" s="10">
        <f t="shared" si="750"/>
        <v>9721.8000000000011</v>
      </c>
      <c r="V773" s="10">
        <f t="shared" ref="V773:AA777" si="784">V774</f>
        <v>0</v>
      </c>
      <c r="W773" s="69">
        <f t="shared" si="741"/>
        <v>9721.8000000000011</v>
      </c>
      <c r="X773" s="10">
        <f t="shared" si="751"/>
        <v>9721.8000000000011</v>
      </c>
      <c r="Y773" s="10">
        <f t="shared" si="784"/>
        <v>0</v>
      </c>
      <c r="Z773" s="69">
        <f t="shared" si="742"/>
        <v>9721.8000000000011</v>
      </c>
      <c r="AA773" s="10">
        <f t="shared" si="784"/>
        <v>0</v>
      </c>
      <c r="AB773" s="20"/>
      <c r="AC773" s="20"/>
    </row>
    <row r="774" spans="1:30" ht="31.2" x14ac:dyDescent="0.3">
      <c r="A774" s="59" t="s">
        <v>494</v>
      </c>
      <c r="B774" s="60" t="s">
        <v>57</v>
      </c>
      <c r="C774" s="59"/>
      <c r="D774" s="59"/>
      <c r="E774" s="61" t="s">
        <v>58</v>
      </c>
      <c r="F774" s="10">
        <f t="shared" si="774"/>
        <v>9440.1</v>
      </c>
      <c r="G774" s="10">
        <f t="shared" si="775"/>
        <v>9773.7000000000007</v>
      </c>
      <c r="H774" s="10">
        <f t="shared" si="776"/>
        <v>9773.7000000000007</v>
      </c>
      <c r="I774" s="10">
        <f t="shared" si="777"/>
        <v>-51.9</v>
      </c>
      <c r="J774" s="10">
        <f t="shared" si="778"/>
        <v>-51.9</v>
      </c>
      <c r="K774" s="10">
        <f t="shared" si="779"/>
        <v>-51.9</v>
      </c>
      <c r="L774" s="10">
        <f t="shared" si="726"/>
        <v>9388.2000000000007</v>
      </c>
      <c r="M774" s="10">
        <f t="shared" si="727"/>
        <v>9721.8000000000011</v>
      </c>
      <c r="N774" s="10">
        <f t="shared" si="728"/>
        <v>9721.8000000000011</v>
      </c>
      <c r="O774" s="10">
        <f t="shared" si="780"/>
        <v>2639.0874800000001</v>
      </c>
      <c r="P774" s="10">
        <f t="shared" si="781"/>
        <v>0</v>
      </c>
      <c r="Q774" s="10">
        <f t="shared" si="782"/>
        <v>0</v>
      </c>
      <c r="R774" s="10">
        <f t="shared" si="749"/>
        <v>12027.287480000001</v>
      </c>
      <c r="S774" s="10">
        <f t="shared" si="783"/>
        <v>0</v>
      </c>
      <c r="T774" s="69">
        <f t="shared" si="740"/>
        <v>12027.287480000001</v>
      </c>
      <c r="U774" s="10">
        <f t="shared" si="750"/>
        <v>9721.8000000000011</v>
      </c>
      <c r="V774" s="10">
        <f t="shared" si="784"/>
        <v>0</v>
      </c>
      <c r="W774" s="69">
        <f t="shared" si="741"/>
        <v>9721.8000000000011</v>
      </c>
      <c r="X774" s="10">
        <f t="shared" si="751"/>
        <v>9721.8000000000011</v>
      </c>
      <c r="Y774" s="10">
        <f t="shared" si="784"/>
        <v>0</v>
      </c>
      <c r="Z774" s="69">
        <f t="shared" si="742"/>
        <v>9721.8000000000011</v>
      </c>
      <c r="AA774" s="10">
        <f t="shared" si="784"/>
        <v>0</v>
      </c>
      <c r="AB774" s="20"/>
      <c r="AC774" s="20"/>
    </row>
    <row r="775" spans="1:30" ht="31.2" x14ac:dyDescent="0.3">
      <c r="A775" s="59" t="s">
        <v>494</v>
      </c>
      <c r="B775" s="60">
        <v>200</v>
      </c>
      <c r="C775" s="59" t="s">
        <v>233</v>
      </c>
      <c r="D775" s="59" t="s">
        <v>479</v>
      </c>
      <c r="E775" s="61" t="s">
        <v>480</v>
      </c>
      <c r="F775" s="10">
        <v>9440.1</v>
      </c>
      <c r="G775" s="10">
        <v>9773.7000000000007</v>
      </c>
      <c r="H775" s="10">
        <v>9773.7000000000007</v>
      </c>
      <c r="I775" s="10">
        <v>-51.9</v>
      </c>
      <c r="J775" s="10">
        <v>-51.9</v>
      </c>
      <c r="K775" s="10">
        <v>-51.9</v>
      </c>
      <c r="L775" s="10">
        <f t="shared" si="726"/>
        <v>9388.2000000000007</v>
      </c>
      <c r="M775" s="10">
        <f t="shared" si="727"/>
        <v>9721.8000000000011</v>
      </c>
      <c r="N775" s="10">
        <f t="shared" si="728"/>
        <v>9721.8000000000011</v>
      </c>
      <c r="O775" s="10">
        <f>239.08748+2400</f>
        <v>2639.0874800000001</v>
      </c>
      <c r="P775" s="10"/>
      <c r="Q775" s="10"/>
      <c r="R775" s="10">
        <f t="shared" si="749"/>
        <v>12027.287480000001</v>
      </c>
      <c r="S775" s="10"/>
      <c r="T775" s="69">
        <f t="shared" si="740"/>
        <v>12027.287480000001</v>
      </c>
      <c r="U775" s="10">
        <f t="shared" si="750"/>
        <v>9721.8000000000011</v>
      </c>
      <c r="V775" s="10"/>
      <c r="W775" s="69">
        <f t="shared" si="741"/>
        <v>9721.8000000000011</v>
      </c>
      <c r="X775" s="10">
        <f t="shared" si="751"/>
        <v>9721.8000000000011</v>
      </c>
      <c r="Y775" s="10"/>
      <c r="Z775" s="69">
        <f t="shared" si="742"/>
        <v>9721.8000000000011</v>
      </c>
      <c r="AA775" s="10"/>
      <c r="AB775" s="20"/>
      <c r="AC775" s="20">
        <v>36</v>
      </c>
    </row>
    <row r="776" spans="1:30" ht="62.4" x14ac:dyDescent="0.3">
      <c r="A776" s="59" t="s">
        <v>496</v>
      </c>
      <c r="B776" s="60"/>
      <c r="C776" s="59"/>
      <c r="D776" s="59"/>
      <c r="E776" s="61" t="s">
        <v>497</v>
      </c>
      <c r="F776" s="10">
        <f t="shared" si="774"/>
        <v>249.9</v>
      </c>
      <c r="G776" s="10">
        <f t="shared" si="775"/>
        <v>249.9</v>
      </c>
      <c r="H776" s="10">
        <f t="shared" si="776"/>
        <v>249.9</v>
      </c>
      <c r="I776" s="10">
        <f t="shared" si="777"/>
        <v>0</v>
      </c>
      <c r="J776" s="10">
        <f t="shared" si="778"/>
        <v>0</v>
      </c>
      <c r="K776" s="10">
        <f t="shared" si="779"/>
        <v>0</v>
      </c>
      <c r="L776" s="10">
        <f t="shared" si="726"/>
        <v>249.9</v>
      </c>
      <c r="M776" s="10">
        <f t="shared" si="727"/>
        <v>249.9</v>
      </c>
      <c r="N776" s="10">
        <f t="shared" si="728"/>
        <v>249.9</v>
      </c>
      <c r="O776" s="10">
        <f t="shared" si="780"/>
        <v>0</v>
      </c>
      <c r="P776" s="10">
        <f t="shared" si="781"/>
        <v>0</v>
      </c>
      <c r="Q776" s="10">
        <f t="shared" si="782"/>
        <v>0</v>
      </c>
      <c r="R776" s="10">
        <f t="shared" si="749"/>
        <v>249.9</v>
      </c>
      <c r="S776" s="10">
        <f t="shared" si="783"/>
        <v>0</v>
      </c>
      <c r="T776" s="69">
        <f t="shared" si="740"/>
        <v>249.9</v>
      </c>
      <c r="U776" s="10">
        <f t="shared" si="750"/>
        <v>249.9</v>
      </c>
      <c r="V776" s="10">
        <f t="shared" si="784"/>
        <v>0</v>
      </c>
      <c r="W776" s="69">
        <f t="shared" si="741"/>
        <v>249.9</v>
      </c>
      <c r="X776" s="10">
        <f t="shared" si="751"/>
        <v>249.9</v>
      </c>
      <c r="Y776" s="10">
        <f t="shared" si="784"/>
        <v>0</v>
      </c>
      <c r="Z776" s="69">
        <f t="shared" si="742"/>
        <v>249.9</v>
      </c>
      <c r="AA776" s="10">
        <f t="shared" si="784"/>
        <v>0</v>
      </c>
      <c r="AB776" s="20"/>
      <c r="AC776" s="20"/>
    </row>
    <row r="777" spans="1:30" ht="46.8" x14ac:dyDescent="0.3">
      <c r="A777" s="59" t="s">
        <v>496</v>
      </c>
      <c r="B777" s="60" t="s">
        <v>49</v>
      </c>
      <c r="C777" s="59"/>
      <c r="D777" s="59"/>
      <c r="E777" s="61" t="s">
        <v>50</v>
      </c>
      <c r="F777" s="10">
        <f t="shared" si="774"/>
        <v>249.9</v>
      </c>
      <c r="G777" s="10">
        <f t="shared" si="775"/>
        <v>249.9</v>
      </c>
      <c r="H777" s="10">
        <f t="shared" si="776"/>
        <v>249.9</v>
      </c>
      <c r="I777" s="10">
        <f t="shared" si="777"/>
        <v>0</v>
      </c>
      <c r="J777" s="10">
        <f t="shared" si="778"/>
        <v>0</v>
      </c>
      <c r="K777" s="10">
        <f t="shared" si="779"/>
        <v>0</v>
      </c>
      <c r="L777" s="10">
        <f t="shared" si="726"/>
        <v>249.9</v>
      </c>
      <c r="M777" s="10">
        <f t="shared" si="727"/>
        <v>249.9</v>
      </c>
      <c r="N777" s="10">
        <f t="shared" si="728"/>
        <v>249.9</v>
      </c>
      <c r="O777" s="10">
        <f t="shared" si="780"/>
        <v>0</v>
      </c>
      <c r="P777" s="10">
        <f t="shared" si="781"/>
        <v>0</v>
      </c>
      <c r="Q777" s="10">
        <f t="shared" si="782"/>
        <v>0</v>
      </c>
      <c r="R777" s="10">
        <f t="shared" si="749"/>
        <v>249.9</v>
      </c>
      <c r="S777" s="10">
        <f t="shared" si="783"/>
        <v>0</v>
      </c>
      <c r="T777" s="69">
        <f t="shared" si="740"/>
        <v>249.9</v>
      </c>
      <c r="U777" s="10">
        <f t="shared" si="750"/>
        <v>249.9</v>
      </c>
      <c r="V777" s="10">
        <f t="shared" si="784"/>
        <v>0</v>
      </c>
      <c r="W777" s="69">
        <f t="shared" si="741"/>
        <v>249.9</v>
      </c>
      <c r="X777" s="10">
        <f t="shared" si="751"/>
        <v>249.9</v>
      </c>
      <c r="Y777" s="10">
        <f t="shared" si="784"/>
        <v>0</v>
      </c>
      <c r="Z777" s="69">
        <f t="shared" si="742"/>
        <v>249.9</v>
      </c>
      <c r="AA777" s="10">
        <f t="shared" si="784"/>
        <v>0</v>
      </c>
      <c r="AB777" s="20"/>
      <c r="AC777" s="20"/>
    </row>
    <row r="778" spans="1:30" ht="31.2" x14ac:dyDescent="0.3">
      <c r="A778" s="59" t="s">
        <v>496</v>
      </c>
      <c r="B778" s="60">
        <v>600</v>
      </c>
      <c r="C778" s="59" t="s">
        <v>233</v>
      </c>
      <c r="D778" s="59" t="s">
        <v>479</v>
      </c>
      <c r="E778" s="61" t="s">
        <v>480</v>
      </c>
      <c r="F778" s="10">
        <v>249.9</v>
      </c>
      <c r="G778" s="10">
        <v>249.9</v>
      </c>
      <c r="H778" s="10">
        <v>249.9</v>
      </c>
      <c r="I778" s="10"/>
      <c r="J778" s="10"/>
      <c r="K778" s="10"/>
      <c r="L778" s="10">
        <f t="shared" si="726"/>
        <v>249.9</v>
      </c>
      <c r="M778" s="10">
        <f t="shared" si="727"/>
        <v>249.9</v>
      </c>
      <c r="N778" s="10">
        <f t="shared" si="728"/>
        <v>249.9</v>
      </c>
      <c r="O778" s="10"/>
      <c r="P778" s="10"/>
      <c r="Q778" s="10"/>
      <c r="R778" s="10">
        <f t="shared" si="749"/>
        <v>249.9</v>
      </c>
      <c r="S778" s="10"/>
      <c r="T778" s="69">
        <f t="shared" si="740"/>
        <v>249.9</v>
      </c>
      <c r="U778" s="10">
        <f t="shared" si="750"/>
        <v>249.9</v>
      </c>
      <c r="V778" s="10"/>
      <c r="W778" s="69">
        <f t="shared" si="741"/>
        <v>249.9</v>
      </c>
      <c r="X778" s="10">
        <f t="shared" si="751"/>
        <v>249.9</v>
      </c>
      <c r="Y778" s="10"/>
      <c r="Z778" s="69">
        <f t="shared" si="742"/>
        <v>249.9</v>
      </c>
      <c r="AA778" s="10"/>
      <c r="AB778" s="20"/>
      <c r="AC778" s="20"/>
    </row>
    <row r="779" spans="1:30" ht="31.2" x14ac:dyDescent="0.3">
      <c r="A779" s="59" t="s">
        <v>498</v>
      </c>
      <c r="B779" s="60"/>
      <c r="C779" s="59"/>
      <c r="D779" s="59"/>
      <c r="E779" s="61" t="s">
        <v>499</v>
      </c>
      <c r="F779" s="10">
        <f t="shared" ref="F779:K779" si="785">F780+F784</f>
        <v>31911</v>
      </c>
      <c r="G779" s="10">
        <f t="shared" si="785"/>
        <v>18449.599999999999</v>
      </c>
      <c r="H779" s="10">
        <f t="shared" si="785"/>
        <v>18449.599999999999</v>
      </c>
      <c r="I779" s="10">
        <f t="shared" si="785"/>
        <v>0</v>
      </c>
      <c r="J779" s="10">
        <f t="shared" si="785"/>
        <v>0</v>
      </c>
      <c r="K779" s="10">
        <f t="shared" si="785"/>
        <v>0</v>
      </c>
      <c r="L779" s="10">
        <f t="shared" si="726"/>
        <v>31911</v>
      </c>
      <c r="M779" s="10">
        <f t="shared" si="727"/>
        <v>18449.599999999999</v>
      </c>
      <c r="N779" s="10">
        <f t="shared" si="728"/>
        <v>18449.599999999999</v>
      </c>
      <c r="O779" s="10">
        <f>O780+O784</f>
        <v>197.74868000000001</v>
      </c>
      <c r="P779" s="10">
        <f>P780+P784</f>
        <v>0</v>
      </c>
      <c r="Q779" s="10">
        <f>Q780+Q784</f>
        <v>0</v>
      </c>
      <c r="R779" s="10">
        <f t="shared" si="749"/>
        <v>32108.748680000001</v>
      </c>
      <c r="S779" s="10">
        <f>S780+S784</f>
        <v>0</v>
      </c>
      <c r="T779" s="69">
        <f t="shared" si="740"/>
        <v>32108.748680000001</v>
      </c>
      <c r="U779" s="10">
        <f t="shared" si="750"/>
        <v>18449.599999999999</v>
      </c>
      <c r="V779" s="10">
        <f>V780+V784</f>
        <v>0</v>
      </c>
      <c r="W779" s="69">
        <f t="shared" si="741"/>
        <v>18449.599999999999</v>
      </c>
      <c r="X779" s="10">
        <f t="shared" si="751"/>
        <v>18449.599999999999</v>
      </c>
      <c r="Y779" s="10">
        <f>Y780+Y784</f>
        <v>0</v>
      </c>
      <c r="Z779" s="69">
        <f t="shared" si="742"/>
        <v>18449.599999999999</v>
      </c>
      <c r="AA779" s="10">
        <f>AA780+AA784</f>
        <v>0</v>
      </c>
      <c r="AB779" s="20"/>
      <c r="AC779" s="20"/>
    </row>
    <row r="780" spans="1:30" ht="62.4" x14ac:dyDescent="0.3">
      <c r="A780" s="59" t="s">
        <v>500</v>
      </c>
      <c r="B780" s="60"/>
      <c r="C780" s="59"/>
      <c r="D780" s="59"/>
      <c r="E780" s="61" t="s">
        <v>501</v>
      </c>
      <c r="F780" s="10">
        <f t="shared" ref="F780:K780" si="786">F781</f>
        <v>26370.100000000002</v>
      </c>
      <c r="G780" s="10">
        <f t="shared" si="786"/>
        <v>12908.699999999999</v>
      </c>
      <c r="H780" s="10">
        <f t="shared" si="786"/>
        <v>12908.699999999999</v>
      </c>
      <c r="I780" s="10">
        <f t="shared" si="786"/>
        <v>0</v>
      </c>
      <c r="J780" s="10">
        <f t="shared" si="786"/>
        <v>0</v>
      </c>
      <c r="K780" s="10">
        <f t="shared" si="786"/>
        <v>0</v>
      </c>
      <c r="L780" s="10">
        <f t="shared" si="726"/>
        <v>26370.100000000002</v>
      </c>
      <c r="M780" s="10">
        <f t="shared" si="727"/>
        <v>12908.699999999999</v>
      </c>
      <c r="N780" s="10">
        <f t="shared" si="728"/>
        <v>12908.699999999999</v>
      </c>
      <c r="O780" s="10">
        <f>O781</f>
        <v>197.74868000000001</v>
      </c>
      <c r="P780" s="10">
        <f>P781</f>
        <v>0</v>
      </c>
      <c r="Q780" s="10">
        <f>Q781</f>
        <v>0</v>
      </c>
      <c r="R780" s="10">
        <f t="shared" si="749"/>
        <v>26567.848680000003</v>
      </c>
      <c r="S780" s="10">
        <f>S781</f>
        <v>0</v>
      </c>
      <c r="T780" s="69">
        <f t="shared" si="740"/>
        <v>26567.848680000003</v>
      </c>
      <c r="U780" s="10">
        <f t="shared" si="750"/>
        <v>12908.699999999999</v>
      </c>
      <c r="V780" s="10">
        <f>V781</f>
        <v>0</v>
      </c>
      <c r="W780" s="69">
        <f t="shared" si="741"/>
        <v>12908.699999999999</v>
      </c>
      <c r="X780" s="10">
        <f t="shared" si="751"/>
        <v>12908.699999999999</v>
      </c>
      <c r="Y780" s="10">
        <f>Y781</f>
        <v>0</v>
      </c>
      <c r="Z780" s="69">
        <f t="shared" si="742"/>
        <v>12908.699999999999</v>
      </c>
      <c r="AA780" s="10">
        <f>AA781</f>
        <v>0</v>
      </c>
      <c r="AB780" s="20"/>
      <c r="AC780" s="20"/>
    </row>
    <row r="781" spans="1:30" ht="31.2" x14ac:dyDescent="0.3">
      <c r="A781" s="59" t="s">
        <v>500</v>
      </c>
      <c r="B781" s="60" t="s">
        <v>57</v>
      </c>
      <c r="C781" s="59"/>
      <c r="D781" s="59"/>
      <c r="E781" s="61" t="s">
        <v>58</v>
      </c>
      <c r="F781" s="10">
        <f t="shared" ref="F781:K781" si="787">F782+F783</f>
        <v>26370.100000000002</v>
      </c>
      <c r="G781" s="10">
        <f t="shared" si="787"/>
        <v>12908.699999999999</v>
      </c>
      <c r="H781" s="10">
        <f t="shared" si="787"/>
        <v>12908.699999999999</v>
      </c>
      <c r="I781" s="10">
        <f t="shared" si="787"/>
        <v>0</v>
      </c>
      <c r="J781" s="10">
        <f t="shared" si="787"/>
        <v>0</v>
      </c>
      <c r="K781" s="10">
        <f t="shared" si="787"/>
        <v>0</v>
      </c>
      <c r="L781" s="10">
        <f t="shared" si="726"/>
        <v>26370.100000000002</v>
      </c>
      <c r="M781" s="10">
        <f t="shared" si="727"/>
        <v>12908.699999999999</v>
      </c>
      <c r="N781" s="10">
        <f t="shared" si="728"/>
        <v>12908.699999999999</v>
      </c>
      <c r="O781" s="10">
        <f>O782+O783</f>
        <v>197.74868000000001</v>
      </c>
      <c r="P781" s="10">
        <f>P782+P783</f>
        <v>0</v>
      </c>
      <c r="Q781" s="10">
        <f>Q782+Q783</f>
        <v>0</v>
      </c>
      <c r="R781" s="10">
        <f t="shared" si="749"/>
        <v>26567.848680000003</v>
      </c>
      <c r="S781" s="10">
        <f>S782+S783</f>
        <v>0</v>
      </c>
      <c r="T781" s="69">
        <f t="shared" si="740"/>
        <v>26567.848680000003</v>
      </c>
      <c r="U781" s="10">
        <f t="shared" si="750"/>
        <v>12908.699999999999</v>
      </c>
      <c r="V781" s="10">
        <f>V782+V783</f>
        <v>0</v>
      </c>
      <c r="W781" s="69">
        <f t="shared" si="741"/>
        <v>12908.699999999999</v>
      </c>
      <c r="X781" s="10">
        <f t="shared" si="751"/>
        <v>12908.699999999999</v>
      </c>
      <c r="Y781" s="10">
        <f>Y782+Y783</f>
        <v>0</v>
      </c>
      <c r="Z781" s="69">
        <f t="shared" si="742"/>
        <v>12908.699999999999</v>
      </c>
      <c r="AA781" s="10">
        <f>AA782+AA783</f>
        <v>0</v>
      </c>
      <c r="AB781" s="20"/>
      <c r="AC781" s="20"/>
    </row>
    <row r="782" spans="1:30" x14ac:dyDescent="0.3">
      <c r="A782" s="59" t="s">
        <v>500</v>
      </c>
      <c r="B782" s="60">
        <v>200</v>
      </c>
      <c r="C782" s="59" t="s">
        <v>28</v>
      </c>
      <c r="D782" s="59" t="s">
        <v>29</v>
      </c>
      <c r="E782" s="61" t="s">
        <v>30</v>
      </c>
      <c r="F782" s="10">
        <v>4739.2</v>
      </c>
      <c r="G782" s="10">
        <v>1424.9</v>
      </c>
      <c r="H782" s="10">
        <v>1424.9</v>
      </c>
      <c r="I782" s="10"/>
      <c r="J782" s="10"/>
      <c r="K782" s="10"/>
      <c r="L782" s="10">
        <f t="shared" si="726"/>
        <v>4739.2</v>
      </c>
      <c r="M782" s="10">
        <f t="shared" si="727"/>
        <v>1424.9</v>
      </c>
      <c r="N782" s="10">
        <f t="shared" si="728"/>
        <v>1424.9</v>
      </c>
      <c r="O782" s="10"/>
      <c r="P782" s="10"/>
      <c r="Q782" s="10"/>
      <c r="R782" s="10">
        <f t="shared" si="749"/>
        <v>4739.2</v>
      </c>
      <c r="S782" s="10"/>
      <c r="T782" s="69">
        <f t="shared" si="740"/>
        <v>4739.2</v>
      </c>
      <c r="U782" s="10">
        <f t="shared" si="750"/>
        <v>1424.9</v>
      </c>
      <c r="V782" s="10"/>
      <c r="W782" s="69">
        <f t="shared" si="741"/>
        <v>1424.9</v>
      </c>
      <c r="X782" s="10">
        <f t="shared" si="751"/>
        <v>1424.9</v>
      </c>
      <c r="Y782" s="10"/>
      <c r="Z782" s="69">
        <f t="shared" si="742"/>
        <v>1424.9</v>
      </c>
      <c r="AA782" s="10"/>
      <c r="AB782" s="20"/>
      <c r="AC782" s="20"/>
    </row>
    <row r="783" spans="1:30" ht="31.2" x14ac:dyDescent="0.3">
      <c r="A783" s="59" t="s">
        <v>500</v>
      </c>
      <c r="B783" s="60">
        <v>200</v>
      </c>
      <c r="C783" s="59" t="s">
        <v>233</v>
      </c>
      <c r="D783" s="59" t="s">
        <v>479</v>
      </c>
      <c r="E783" s="61" t="s">
        <v>480</v>
      </c>
      <c r="F783" s="10">
        <v>21630.9</v>
      </c>
      <c r="G783" s="10">
        <v>11483.8</v>
      </c>
      <c r="H783" s="10">
        <v>11483.8</v>
      </c>
      <c r="I783" s="10"/>
      <c r="J783" s="10"/>
      <c r="K783" s="10"/>
      <c r="L783" s="10">
        <f t="shared" si="726"/>
        <v>21630.9</v>
      </c>
      <c r="M783" s="10">
        <f t="shared" si="727"/>
        <v>11483.8</v>
      </c>
      <c r="N783" s="10">
        <f t="shared" si="728"/>
        <v>11483.8</v>
      </c>
      <c r="O783" s="10">
        <v>197.74868000000001</v>
      </c>
      <c r="P783" s="10"/>
      <c r="Q783" s="10"/>
      <c r="R783" s="10">
        <f t="shared" si="749"/>
        <v>21828.648680000002</v>
      </c>
      <c r="S783" s="10"/>
      <c r="T783" s="69">
        <f t="shared" si="740"/>
        <v>21828.648680000002</v>
      </c>
      <c r="U783" s="10">
        <f t="shared" si="750"/>
        <v>11483.8</v>
      </c>
      <c r="V783" s="10"/>
      <c r="W783" s="69">
        <f t="shared" si="741"/>
        <v>11483.8</v>
      </c>
      <c r="X783" s="10">
        <f t="shared" si="751"/>
        <v>11483.8</v>
      </c>
      <c r="Y783" s="10"/>
      <c r="Z783" s="69">
        <f t="shared" si="742"/>
        <v>11483.8</v>
      </c>
      <c r="AA783" s="10"/>
      <c r="AB783" s="20"/>
      <c r="AC783" s="20"/>
    </row>
    <row r="784" spans="1:30" x14ac:dyDescent="0.3">
      <c r="A784" s="59" t="s">
        <v>502</v>
      </c>
      <c r="B784" s="60"/>
      <c r="C784" s="59"/>
      <c r="D784" s="59"/>
      <c r="E784" s="61" t="s">
        <v>503</v>
      </c>
      <c r="F784" s="10">
        <f t="shared" ref="F784:F787" si="788">F785</f>
        <v>5540.9</v>
      </c>
      <c r="G784" s="10">
        <f t="shared" ref="G784:G787" si="789">G785</f>
        <v>5540.9</v>
      </c>
      <c r="H784" s="10">
        <f t="shared" ref="H784:H787" si="790">H785</f>
        <v>5540.9</v>
      </c>
      <c r="I784" s="10">
        <f t="shared" ref="I784:I787" si="791">I785</f>
        <v>0</v>
      </c>
      <c r="J784" s="10">
        <f t="shared" ref="J784:J787" si="792">J785</f>
        <v>0</v>
      </c>
      <c r="K784" s="10">
        <f t="shared" ref="K784:K787" si="793">K785</f>
        <v>0</v>
      </c>
      <c r="L784" s="10">
        <f t="shared" ref="L784:L845" si="794">F784+I784</f>
        <v>5540.9</v>
      </c>
      <c r="M784" s="10">
        <f t="shared" ref="M784:M845" si="795">G784+J784</f>
        <v>5540.9</v>
      </c>
      <c r="N784" s="10">
        <f t="shared" ref="N784:N845" si="796">H784+K784</f>
        <v>5540.9</v>
      </c>
      <c r="O784" s="10">
        <f t="shared" ref="O784:O787" si="797">O785</f>
        <v>0</v>
      </c>
      <c r="P784" s="10">
        <f t="shared" ref="P784:P787" si="798">P785</f>
        <v>0</v>
      </c>
      <c r="Q784" s="10">
        <f t="shared" ref="Q784:Q787" si="799">Q785</f>
        <v>0</v>
      </c>
      <c r="R784" s="10">
        <f t="shared" si="749"/>
        <v>5540.9</v>
      </c>
      <c r="S784" s="10">
        <f t="shared" ref="S784:S787" si="800">S785</f>
        <v>0</v>
      </c>
      <c r="T784" s="69">
        <f t="shared" si="740"/>
        <v>5540.9</v>
      </c>
      <c r="U784" s="10">
        <f t="shared" si="750"/>
        <v>5540.9</v>
      </c>
      <c r="V784" s="10">
        <f t="shared" ref="V784:AA787" si="801">V785</f>
        <v>0</v>
      </c>
      <c r="W784" s="69">
        <f t="shared" si="741"/>
        <v>5540.9</v>
      </c>
      <c r="X784" s="10">
        <f t="shared" si="751"/>
        <v>5540.9</v>
      </c>
      <c r="Y784" s="10">
        <f t="shared" si="801"/>
        <v>0</v>
      </c>
      <c r="Z784" s="69">
        <f t="shared" si="742"/>
        <v>5540.9</v>
      </c>
      <c r="AA784" s="10">
        <f t="shared" si="801"/>
        <v>0</v>
      </c>
      <c r="AB784" s="20"/>
      <c r="AC784" s="20"/>
    </row>
    <row r="785" spans="1:34" ht="31.2" x14ac:dyDescent="0.3">
      <c r="A785" s="59" t="s">
        <v>502</v>
      </c>
      <c r="B785" s="60" t="s">
        <v>57</v>
      </c>
      <c r="C785" s="59"/>
      <c r="D785" s="59"/>
      <c r="E785" s="61" t="s">
        <v>58</v>
      </c>
      <c r="F785" s="10">
        <f t="shared" si="788"/>
        <v>5540.9</v>
      </c>
      <c r="G785" s="10">
        <f t="shared" si="789"/>
        <v>5540.9</v>
      </c>
      <c r="H785" s="10">
        <f t="shared" si="790"/>
        <v>5540.9</v>
      </c>
      <c r="I785" s="10">
        <f t="shared" si="791"/>
        <v>0</v>
      </c>
      <c r="J785" s="10">
        <f t="shared" si="792"/>
        <v>0</v>
      </c>
      <c r="K785" s="10">
        <f t="shared" si="793"/>
        <v>0</v>
      </c>
      <c r="L785" s="10">
        <f t="shared" si="794"/>
        <v>5540.9</v>
      </c>
      <c r="M785" s="10">
        <f t="shared" si="795"/>
        <v>5540.9</v>
      </c>
      <c r="N785" s="10">
        <f t="shared" si="796"/>
        <v>5540.9</v>
      </c>
      <c r="O785" s="10">
        <f t="shared" si="797"/>
        <v>0</v>
      </c>
      <c r="P785" s="10">
        <f t="shared" si="798"/>
        <v>0</v>
      </c>
      <c r="Q785" s="10">
        <f t="shared" si="799"/>
        <v>0</v>
      </c>
      <c r="R785" s="10">
        <f t="shared" si="749"/>
        <v>5540.9</v>
      </c>
      <c r="S785" s="10">
        <f t="shared" si="800"/>
        <v>0</v>
      </c>
      <c r="T785" s="69">
        <f t="shared" si="740"/>
        <v>5540.9</v>
      </c>
      <c r="U785" s="10">
        <f t="shared" si="750"/>
        <v>5540.9</v>
      </c>
      <c r="V785" s="10">
        <f t="shared" si="801"/>
        <v>0</v>
      </c>
      <c r="W785" s="69">
        <f t="shared" si="741"/>
        <v>5540.9</v>
      </c>
      <c r="X785" s="10">
        <f t="shared" si="751"/>
        <v>5540.9</v>
      </c>
      <c r="Y785" s="10">
        <f t="shared" si="801"/>
        <v>0</v>
      </c>
      <c r="Z785" s="69">
        <f t="shared" si="742"/>
        <v>5540.9</v>
      </c>
      <c r="AA785" s="10">
        <f t="shared" si="801"/>
        <v>0</v>
      </c>
      <c r="AB785" s="20"/>
      <c r="AC785" s="20"/>
    </row>
    <row r="786" spans="1:34" ht="31.2" x14ac:dyDescent="0.3">
      <c r="A786" s="59" t="s">
        <v>502</v>
      </c>
      <c r="B786" s="60">
        <v>200</v>
      </c>
      <c r="C786" s="59" t="s">
        <v>233</v>
      </c>
      <c r="D786" s="59" t="s">
        <v>479</v>
      </c>
      <c r="E786" s="61" t="s">
        <v>480</v>
      </c>
      <c r="F786" s="10">
        <v>5540.9</v>
      </c>
      <c r="G786" s="10">
        <v>5540.9</v>
      </c>
      <c r="H786" s="10">
        <v>5540.9</v>
      </c>
      <c r="I786" s="10"/>
      <c r="J786" s="10"/>
      <c r="K786" s="10"/>
      <c r="L786" s="10">
        <f t="shared" si="794"/>
        <v>5540.9</v>
      </c>
      <c r="M786" s="10">
        <f t="shared" si="795"/>
        <v>5540.9</v>
      </c>
      <c r="N786" s="10">
        <f t="shared" si="796"/>
        <v>5540.9</v>
      </c>
      <c r="O786" s="10"/>
      <c r="P786" s="10"/>
      <c r="Q786" s="10"/>
      <c r="R786" s="10">
        <f t="shared" si="749"/>
        <v>5540.9</v>
      </c>
      <c r="S786" s="10"/>
      <c r="T786" s="69">
        <f t="shared" si="740"/>
        <v>5540.9</v>
      </c>
      <c r="U786" s="10">
        <f t="shared" si="750"/>
        <v>5540.9</v>
      </c>
      <c r="V786" s="10"/>
      <c r="W786" s="69">
        <f t="shared" si="741"/>
        <v>5540.9</v>
      </c>
      <c r="X786" s="10">
        <f t="shared" si="751"/>
        <v>5540.9</v>
      </c>
      <c r="Y786" s="10"/>
      <c r="Z786" s="69">
        <f t="shared" si="742"/>
        <v>5540.9</v>
      </c>
      <c r="AA786" s="10"/>
      <c r="AB786" s="20"/>
      <c r="AC786" s="20"/>
    </row>
    <row r="787" spans="1:34" ht="62.4" x14ac:dyDescent="0.3">
      <c r="A787" s="59" t="s">
        <v>504</v>
      </c>
      <c r="B787" s="60"/>
      <c r="C787" s="59"/>
      <c r="D787" s="59"/>
      <c r="E787" s="61" t="s">
        <v>505</v>
      </c>
      <c r="F787" s="10">
        <f t="shared" si="788"/>
        <v>54784.700000000004</v>
      </c>
      <c r="G787" s="10">
        <f t="shared" si="789"/>
        <v>56375.9</v>
      </c>
      <c r="H787" s="10">
        <f t="shared" si="790"/>
        <v>56375.9</v>
      </c>
      <c r="I787" s="10">
        <f t="shared" si="791"/>
        <v>0</v>
      </c>
      <c r="J787" s="10">
        <f t="shared" si="792"/>
        <v>0</v>
      </c>
      <c r="K787" s="10">
        <f t="shared" si="793"/>
        <v>0</v>
      </c>
      <c r="L787" s="10">
        <f t="shared" si="794"/>
        <v>54784.700000000004</v>
      </c>
      <c r="M787" s="10">
        <f t="shared" si="795"/>
        <v>56375.9</v>
      </c>
      <c r="N787" s="10">
        <f t="shared" si="796"/>
        <v>56375.9</v>
      </c>
      <c r="O787" s="10">
        <f t="shared" si="797"/>
        <v>7799.8</v>
      </c>
      <c r="P787" s="10">
        <f t="shared" si="798"/>
        <v>9520.9</v>
      </c>
      <c r="Q787" s="10">
        <f t="shared" si="799"/>
        <v>9520.9</v>
      </c>
      <c r="R787" s="10">
        <f t="shared" si="749"/>
        <v>62584.500000000007</v>
      </c>
      <c r="S787" s="10">
        <f t="shared" si="800"/>
        <v>0</v>
      </c>
      <c r="T787" s="69">
        <f t="shared" si="740"/>
        <v>62584.500000000007</v>
      </c>
      <c r="U787" s="10">
        <f t="shared" si="750"/>
        <v>65896.800000000003</v>
      </c>
      <c r="V787" s="10">
        <f t="shared" si="801"/>
        <v>0</v>
      </c>
      <c r="W787" s="69">
        <f t="shared" si="741"/>
        <v>65896.800000000003</v>
      </c>
      <c r="X787" s="10">
        <f t="shared" si="751"/>
        <v>65896.800000000003</v>
      </c>
      <c r="Y787" s="10">
        <f t="shared" si="801"/>
        <v>0</v>
      </c>
      <c r="Z787" s="69">
        <f t="shared" si="742"/>
        <v>65896.800000000003</v>
      </c>
      <c r="AA787" s="10">
        <f t="shared" si="801"/>
        <v>0</v>
      </c>
      <c r="AB787" s="20"/>
      <c r="AC787" s="20"/>
    </row>
    <row r="788" spans="1:34" ht="31.2" x14ac:dyDescent="0.3">
      <c r="A788" s="59" t="s">
        <v>506</v>
      </c>
      <c r="B788" s="60"/>
      <c r="C788" s="59"/>
      <c r="D788" s="59"/>
      <c r="E788" s="61" t="s">
        <v>167</v>
      </c>
      <c r="F788" s="10">
        <f t="shared" ref="F788:K788" si="802">F789+F791</f>
        <v>54784.700000000004</v>
      </c>
      <c r="G788" s="10">
        <f t="shared" si="802"/>
        <v>56375.9</v>
      </c>
      <c r="H788" s="10">
        <f t="shared" si="802"/>
        <v>56375.9</v>
      </c>
      <c r="I788" s="10">
        <f t="shared" si="802"/>
        <v>0</v>
      </c>
      <c r="J788" s="10">
        <f t="shared" si="802"/>
        <v>0</v>
      </c>
      <c r="K788" s="10">
        <f t="shared" si="802"/>
        <v>0</v>
      </c>
      <c r="L788" s="10">
        <f t="shared" si="794"/>
        <v>54784.700000000004</v>
      </c>
      <c r="M788" s="10">
        <f t="shared" si="795"/>
        <v>56375.9</v>
      </c>
      <c r="N788" s="10">
        <f t="shared" si="796"/>
        <v>56375.9</v>
      </c>
      <c r="O788" s="10">
        <f>O789+O791</f>
        <v>7799.8</v>
      </c>
      <c r="P788" s="10">
        <f>P789+P791</f>
        <v>9520.9</v>
      </c>
      <c r="Q788" s="10">
        <f>Q789+Q791</f>
        <v>9520.9</v>
      </c>
      <c r="R788" s="10">
        <f t="shared" si="749"/>
        <v>62584.500000000007</v>
      </c>
      <c r="S788" s="10">
        <f>S789+S791</f>
        <v>0</v>
      </c>
      <c r="T788" s="69">
        <f t="shared" si="740"/>
        <v>62584.500000000007</v>
      </c>
      <c r="U788" s="10">
        <f t="shared" si="750"/>
        <v>65896.800000000003</v>
      </c>
      <c r="V788" s="10">
        <f>V789+V791</f>
        <v>0</v>
      </c>
      <c r="W788" s="69">
        <f t="shared" si="741"/>
        <v>65896.800000000003</v>
      </c>
      <c r="X788" s="10">
        <f t="shared" si="751"/>
        <v>65896.800000000003</v>
      </c>
      <c r="Y788" s="10">
        <f>Y789+Y791</f>
        <v>0</v>
      </c>
      <c r="Z788" s="69">
        <f t="shared" si="742"/>
        <v>65896.800000000003</v>
      </c>
      <c r="AA788" s="10">
        <f>AA789+AA791</f>
        <v>0</v>
      </c>
      <c r="AB788" s="20"/>
      <c r="AC788" s="20"/>
    </row>
    <row r="789" spans="1:34" ht="93.6" x14ac:dyDescent="0.3">
      <c r="A789" s="59" t="s">
        <v>506</v>
      </c>
      <c r="B789" s="60" t="s">
        <v>139</v>
      </c>
      <c r="C789" s="59"/>
      <c r="D789" s="59"/>
      <c r="E789" s="61" t="s">
        <v>140</v>
      </c>
      <c r="F789" s="10">
        <f t="shared" ref="F789:K789" si="803">F790</f>
        <v>52161.700000000004</v>
      </c>
      <c r="G789" s="10">
        <f t="shared" si="803"/>
        <v>53752.9</v>
      </c>
      <c r="H789" s="10">
        <f t="shared" si="803"/>
        <v>53752.9</v>
      </c>
      <c r="I789" s="10">
        <f t="shared" si="803"/>
        <v>0</v>
      </c>
      <c r="J789" s="10">
        <f t="shared" si="803"/>
        <v>0</v>
      </c>
      <c r="K789" s="10">
        <f t="shared" si="803"/>
        <v>0</v>
      </c>
      <c r="L789" s="10">
        <f t="shared" si="794"/>
        <v>52161.700000000004</v>
      </c>
      <c r="M789" s="10">
        <f t="shared" si="795"/>
        <v>53752.9</v>
      </c>
      <c r="N789" s="10">
        <f t="shared" si="796"/>
        <v>53752.9</v>
      </c>
      <c r="O789" s="10">
        <f>O790</f>
        <v>7799.8</v>
      </c>
      <c r="P789" s="10">
        <f>P790</f>
        <v>9520.9</v>
      </c>
      <c r="Q789" s="10">
        <f>Q790</f>
        <v>9520.9</v>
      </c>
      <c r="R789" s="10">
        <f t="shared" si="749"/>
        <v>59961.500000000007</v>
      </c>
      <c r="S789" s="10">
        <f>S790</f>
        <v>0</v>
      </c>
      <c r="T789" s="69">
        <f t="shared" si="740"/>
        <v>59961.500000000007</v>
      </c>
      <c r="U789" s="10">
        <f t="shared" si="750"/>
        <v>63273.8</v>
      </c>
      <c r="V789" s="10">
        <f>V790</f>
        <v>0</v>
      </c>
      <c r="W789" s="69">
        <f t="shared" si="741"/>
        <v>63273.8</v>
      </c>
      <c r="X789" s="10">
        <f t="shared" si="751"/>
        <v>63273.8</v>
      </c>
      <c r="Y789" s="10">
        <f>Y790</f>
        <v>0</v>
      </c>
      <c r="Z789" s="69">
        <f t="shared" si="742"/>
        <v>63273.8</v>
      </c>
      <c r="AA789" s="10">
        <f>AA790</f>
        <v>0</v>
      </c>
      <c r="AB789" s="20"/>
      <c r="AC789" s="20"/>
    </row>
    <row r="790" spans="1:34" ht="31.2" x14ac:dyDescent="0.3">
      <c r="A790" s="59" t="s">
        <v>506</v>
      </c>
      <c r="B790" s="60">
        <v>100</v>
      </c>
      <c r="C790" s="59" t="s">
        <v>233</v>
      </c>
      <c r="D790" s="59" t="s">
        <v>479</v>
      </c>
      <c r="E790" s="61" t="s">
        <v>480</v>
      </c>
      <c r="F790" s="10">
        <v>52161.700000000004</v>
      </c>
      <c r="G790" s="10">
        <v>53752.9</v>
      </c>
      <c r="H790" s="10">
        <v>53752.9</v>
      </c>
      <c r="I790" s="10"/>
      <c r="J790" s="10"/>
      <c r="K790" s="10"/>
      <c r="L790" s="10">
        <f t="shared" si="794"/>
        <v>52161.700000000004</v>
      </c>
      <c r="M790" s="10">
        <f t="shared" si="795"/>
        <v>53752.9</v>
      </c>
      <c r="N790" s="10">
        <f t="shared" si="796"/>
        <v>53752.9</v>
      </c>
      <c r="O790" s="10">
        <v>7799.8</v>
      </c>
      <c r="P790" s="10">
        <v>9520.9</v>
      </c>
      <c r="Q790" s="10">
        <v>9520.9</v>
      </c>
      <c r="R790" s="10">
        <f t="shared" si="749"/>
        <v>59961.500000000007</v>
      </c>
      <c r="S790" s="10"/>
      <c r="T790" s="69">
        <f t="shared" si="740"/>
        <v>59961.500000000007</v>
      </c>
      <c r="U790" s="10">
        <f t="shared" si="750"/>
        <v>63273.8</v>
      </c>
      <c r="V790" s="10"/>
      <c r="W790" s="69">
        <f t="shared" si="741"/>
        <v>63273.8</v>
      </c>
      <c r="X790" s="10">
        <f t="shared" si="751"/>
        <v>63273.8</v>
      </c>
      <c r="Y790" s="10"/>
      <c r="Z790" s="69">
        <f t="shared" si="742"/>
        <v>63273.8</v>
      </c>
      <c r="AA790" s="10"/>
      <c r="AB790" s="20"/>
      <c r="AC790" s="20"/>
    </row>
    <row r="791" spans="1:34" ht="31.2" x14ac:dyDescent="0.3">
      <c r="A791" s="59" t="s">
        <v>506</v>
      </c>
      <c r="B791" s="60" t="s">
        <v>57</v>
      </c>
      <c r="C791" s="59"/>
      <c r="D791" s="59"/>
      <c r="E791" s="61" t="s">
        <v>58</v>
      </c>
      <c r="F791" s="10">
        <f t="shared" ref="F791:K791" si="804">F792</f>
        <v>2623</v>
      </c>
      <c r="G791" s="10">
        <f t="shared" si="804"/>
        <v>2623</v>
      </c>
      <c r="H791" s="10">
        <f t="shared" si="804"/>
        <v>2623</v>
      </c>
      <c r="I791" s="10">
        <f t="shared" si="804"/>
        <v>0</v>
      </c>
      <c r="J791" s="10">
        <f t="shared" si="804"/>
        <v>0</v>
      </c>
      <c r="K791" s="10">
        <f t="shared" si="804"/>
        <v>0</v>
      </c>
      <c r="L791" s="10">
        <f t="shared" si="794"/>
        <v>2623</v>
      </c>
      <c r="M791" s="10">
        <f t="shared" si="795"/>
        <v>2623</v>
      </c>
      <c r="N791" s="10">
        <f t="shared" si="796"/>
        <v>2623</v>
      </c>
      <c r="O791" s="10">
        <f>O792</f>
        <v>0</v>
      </c>
      <c r="P791" s="10">
        <f>P792</f>
        <v>0</v>
      </c>
      <c r="Q791" s="10">
        <f>Q792</f>
        <v>0</v>
      </c>
      <c r="R791" s="10">
        <f t="shared" si="749"/>
        <v>2623</v>
      </c>
      <c r="S791" s="10">
        <f>S792</f>
        <v>0</v>
      </c>
      <c r="T791" s="69">
        <f t="shared" si="740"/>
        <v>2623</v>
      </c>
      <c r="U791" s="10">
        <f t="shared" si="750"/>
        <v>2623</v>
      </c>
      <c r="V791" s="10">
        <f>V792</f>
        <v>0</v>
      </c>
      <c r="W791" s="69">
        <f t="shared" si="741"/>
        <v>2623</v>
      </c>
      <c r="X791" s="10">
        <f t="shared" si="751"/>
        <v>2623</v>
      </c>
      <c r="Y791" s="10">
        <f>Y792</f>
        <v>0</v>
      </c>
      <c r="Z791" s="69">
        <f t="shared" si="742"/>
        <v>2623</v>
      </c>
      <c r="AA791" s="10">
        <f>AA792</f>
        <v>0</v>
      </c>
      <c r="AB791" s="20"/>
      <c r="AC791" s="20"/>
    </row>
    <row r="792" spans="1:34" ht="31.2" x14ac:dyDescent="0.3">
      <c r="A792" s="59" t="s">
        <v>506</v>
      </c>
      <c r="B792" s="60">
        <v>200</v>
      </c>
      <c r="C792" s="59" t="s">
        <v>233</v>
      </c>
      <c r="D792" s="59" t="s">
        <v>479</v>
      </c>
      <c r="E792" s="61" t="s">
        <v>480</v>
      </c>
      <c r="F792" s="10">
        <v>2623</v>
      </c>
      <c r="G792" s="10">
        <v>2623</v>
      </c>
      <c r="H792" s="10">
        <v>2623</v>
      </c>
      <c r="I792" s="10"/>
      <c r="J792" s="10"/>
      <c r="K792" s="10"/>
      <c r="L792" s="10">
        <f t="shared" si="794"/>
        <v>2623</v>
      </c>
      <c r="M792" s="10">
        <f t="shared" si="795"/>
        <v>2623</v>
      </c>
      <c r="N792" s="10">
        <f t="shared" si="796"/>
        <v>2623</v>
      </c>
      <c r="O792" s="10"/>
      <c r="P792" s="10"/>
      <c r="Q792" s="10"/>
      <c r="R792" s="10">
        <f t="shared" si="749"/>
        <v>2623</v>
      </c>
      <c r="S792" s="10"/>
      <c r="T792" s="69">
        <f t="shared" si="740"/>
        <v>2623</v>
      </c>
      <c r="U792" s="10">
        <f t="shared" si="750"/>
        <v>2623</v>
      </c>
      <c r="V792" s="10"/>
      <c r="W792" s="69">
        <f t="shared" si="741"/>
        <v>2623</v>
      </c>
      <c r="X792" s="10">
        <f t="shared" si="751"/>
        <v>2623</v>
      </c>
      <c r="Y792" s="10"/>
      <c r="Z792" s="69">
        <f t="shared" si="742"/>
        <v>2623</v>
      </c>
      <c r="AA792" s="10"/>
      <c r="AB792" s="20"/>
      <c r="AC792" s="20"/>
    </row>
    <row r="793" spans="1:34" s="73" customFormat="1" ht="46.8" x14ac:dyDescent="0.3">
      <c r="A793" s="53" t="s">
        <v>507</v>
      </c>
      <c r="B793" s="54"/>
      <c r="C793" s="53"/>
      <c r="D793" s="53"/>
      <c r="E793" s="55" t="s">
        <v>508</v>
      </c>
      <c r="F793" s="14">
        <f t="shared" ref="F793:K793" si="805">F794+F806+F826+F886</f>
        <v>10046098.5</v>
      </c>
      <c r="G793" s="14">
        <f t="shared" si="805"/>
        <v>8776786.8999999985</v>
      </c>
      <c r="H793" s="14">
        <f t="shared" si="805"/>
        <v>8699224.1999999993</v>
      </c>
      <c r="I793" s="14">
        <f t="shared" si="805"/>
        <v>17919.800000000003</v>
      </c>
      <c r="J793" s="14">
        <f t="shared" si="805"/>
        <v>97713.600000000006</v>
      </c>
      <c r="K793" s="14">
        <f t="shared" si="805"/>
        <v>-1279.4000000000015</v>
      </c>
      <c r="L793" s="14">
        <f t="shared" si="794"/>
        <v>10064018.300000001</v>
      </c>
      <c r="M793" s="14">
        <f t="shared" si="795"/>
        <v>8874500.4999999981</v>
      </c>
      <c r="N793" s="14">
        <f t="shared" si="796"/>
        <v>8697944.7999999989</v>
      </c>
      <c r="O793" s="14">
        <f>O794+O806+O826+O886</f>
        <v>827857.72608999989</v>
      </c>
      <c r="P793" s="14">
        <f>P794+P806+P826+P886</f>
        <v>172241.274</v>
      </c>
      <c r="Q793" s="14">
        <f>Q794+Q806+Q826+Q886</f>
        <v>114172.77899999999</v>
      </c>
      <c r="R793" s="14">
        <f t="shared" si="749"/>
        <v>10891876.02609</v>
      </c>
      <c r="S793" s="14">
        <f>S794+S806+S826+S886</f>
        <v>-2046.6735600000036</v>
      </c>
      <c r="T793" s="67">
        <f t="shared" si="740"/>
        <v>10889829.352530001</v>
      </c>
      <c r="U793" s="14">
        <f t="shared" si="750"/>
        <v>9046741.7739999983</v>
      </c>
      <c r="V793" s="14">
        <f>V794+V806+V826+V886</f>
        <v>-5553.09</v>
      </c>
      <c r="W793" s="67">
        <f t="shared" si="741"/>
        <v>9041188.6839999985</v>
      </c>
      <c r="X793" s="14">
        <f t="shared" si="751"/>
        <v>8812117.578999998</v>
      </c>
      <c r="Y793" s="14">
        <f>Y794+Y806+Y826+Y886</f>
        <v>0</v>
      </c>
      <c r="Z793" s="67">
        <f t="shared" si="742"/>
        <v>8812117.578999998</v>
      </c>
      <c r="AA793" s="14">
        <f>AA794+AA806+AA826+AA886</f>
        <v>0</v>
      </c>
      <c r="AB793" s="15"/>
      <c r="AC793" s="15"/>
      <c r="AD793" s="11"/>
      <c r="AE793" s="11"/>
      <c r="AF793" s="11"/>
      <c r="AG793" s="11"/>
      <c r="AH793" s="11"/>
    </row>
    <row r="794" spans="1:34" s="74" customFormat="1" ht="31.2" x14ac:dyDescent="0.3">
      <c r="A794" s="56" t="s">
        <v>509</v>
      </c>
      <c r="B794" s="57"/>
      <c r="C794" s="56"/>
      <c r="D794" s="56"/>
      <c r="E794" s="58" t="s">
        <v>368</v>
      </c>
      <c r="F794" s="17">
        <f>F799</f>
        <v>832504</v>
      </c>
      <c r="G794" s="17">
        <f>G799</f>
        <v>831831</v>
      </c>
      <c r="H794" s="17">
        <f>H799</f>
        <v>831831</v>
      </c>
      <c r="I794" s="17">
        <f>I799+I795</f>
        <v>55339.6</v>
      </c>
      <c r="J794" s="17">
        <f>J799+J795</f>
        <v>53174.9</v>
      </c>
      <c r="K794" s="17">
        <f>K799+K795</f>
        <v>51055.1</v>
      </c>
      <c r="L794" s="17">
        <f t="shared" si="794"/>
        <v>887843.6</v>
      </c>
      <c r="M794" s="17">
        <f t="shared" si="795"/>
        <v>885005.9</v>
      </c>
      <c r="N794" s="17">
        <f t="shared" si="796"/>
        <v>882886.1</v>
      </c>
      <c r="O794" s="17">
        <f>O799+O795</f>
        <v>0</v>
      </c>
      <c r="P794" s="17">
        <f>P799+P795</f>
        <v>0</v>
      </c>
      <c r="Q794" s="17">
        <f>Q799+Q795</f>
        <v>0</v>
      </c>
      <c r="R794" s="17">
        <f t="shared" si="749"/>
        <v>887843.6</v>
      </c>
      <c r="S794" s="17">
        <f>S799+S795</f>
        <v>0</v>
      </c>
      <c r="T794" s="68">
        <f t="shared" si="740"/>
        <v>887843.6</v>
      </c>
      <c r="U794" s="17">
        <f t="shared" si="750"/>
        <v>885005.9</v>
      </c>
      <c r="V794" s="17">
        <f>V799+V795</f>
        <v>0</v>
      </c>
      <c r="W794" s="68">
        <f t="shared" si="741"/>
        <v>885005.9</v>
      </c>
      <c r="X794" s="17">
        <f t="shared" si="751"/>
        <v>882886.1</v>
      </c>
      <c r="Y794" s="17">
        <f>Y799+Y795</f>
        <v>0</v>
      </c>
      <c r="Z794" s="68">
        <f t="shared" si="742"/>
        <v>882886.1</v>
      </c>
      <c r="AA794" s="17">
        <f>AA799+AA795</f>
        <v>0</v>
      </c>
      <c r="AB794" s="18"/>
      <c r="AC794" s="18"/>
      <c r="AD794" s="16"/>
      <c r="AE794" s="16"/>
      <c r="AF794" s="16"/>
      <c r="AG794" s="16"/>
      <c r="AH794" s="16"/>
    </row>
    <row r="795" spans="1:34" s="74" customFormat="1" ht="31.2" x14ac:dyDescent="0.3">
      <c r="A795" s="59" t="s">
        <v>510</v>
      </c>
      <c r="B795" s="57"/>
      <c r="C795" s="56"/>
      <c r="D795" s="56"/>
      <c r="E795" s="62" t="s">
        <v>511</v>
      </c>
      <c r="F795" s="17"/>
      <c r="G795" s="17"/>
      <c r="H795" s="17"/>
      <c r="I795" s="10">
        <f t="shared" ref="I795:I797" si="806">I796</f>
        <v>55339.6</v>
      </c>
      <c r="J795" s="10">
        <f t="shared" ref="J795:J797" si="807">J796</f>
        <v>53174.9</v>
      </c>
      <c r="K795" s="10">
        <f t="shared" ref="K795:K797" si="808">K796</f>
        <v>51055.1</v>
      </c>
      <c r="L795" s="10">
        <f t="shared" si="794"/>
        <v>55339.6</v>
      </c>
      <c r="M795" s="10">
        <f t="shared" si="795"/>
        <v>53174.9</v>
      </c>
      <c r="N795" s="10">
        <f t="shared" si="796"/>
        <v>51055.1</v>
      </c>
      <c r="O795" s="10">
        <f t="shared" ref="O795:O797" si="809">O796</f>
        <v>0</v>
      </c>
      <c r="P795" s="10">
        <f t="shared" ref="P795:P797" si="810">P796</f>
        <v>0</v>
      </c>
      <c r="Q795" s="10">
        <f t="shared" ref="Q795:Q797" si="811">Q796</f>
        <v>0</v>
      </c>
      <c r="R795" s="10">
        <f t="shared" si="749"/>
        <v>55339.6</v>
      </c>
      <c r="S795" s="10">
        <f t="shared" ref="S795:S797" si="812">S796</f>
        <v>0</v>
      </c>
      <c r="T795" s="69">
        <f t="shared" si="740"/>
        <v>55339.6</v>
      </c>
      <c r="U795" s="10">
        <f t="shared" si="750"/>
        <v>53174.9</v>
      </c>
      <c r="V795" s="10">
        <f t="shared" ref="V795:AA797" si="813">V796</f>
        <v>0</v>
      </c>
      <c r="W795" s="69">
        <f t="shared" si="741"/>
        <v>53174.9</v>
      </c>
      <c r="X795" s="10">
        <f t="shared" si="751"/>
        <v>51055.1</v>
      </c>
      <c r="Y795" s="10">
        <f t="shared" si="813"/>
        <v>0</v>
      </c>
      <c r="Z795" s="69">
        <f t="shared" si="742"/>
        <v>51055.1</v>
      </c>
      <c r="AA795" s="10">
        <f t="shared" si="813"/>
        <v>0</v>
      </c>
      <c r="AB795" s="20"/>
      <c r="AC795" s="20"/>
      <c r="AD795" s="16"/>
      <c r="AE795" s="16"/>
      <c r="AF795" s="16"/>
      <c r="AG795" s="16"/>
      <c r="AH795" s="16"/>
    </row>
    <row r="796" spans="1:34" s="74" customFormat="1" ht="31.2" x14ac:dyDescent="0.3">
      <c r="A796" s="59" t="s">
        <v>512</v>
      </c>
      <c r="B796" s="57"/>
      <c r="C796" s="56"/>
      <c r="D796" s="56"/>
      <c r="E796" s="62" t="s">
        <v>513</v>
      </c>
      <c r="F796" s="17"/>
      <c r="G796" s="17"/>
      <c r="H796" s="17"/>
      <c r="I796" s="10">
        <f t="shared" si="806"/>
        <v>55339.6</v>
      </c>
      <c r="J796" s="10">
        <f t="shared" si="807"/>
        <v>53174.9</v>
      </c>
      <c r="K796" s="10">
        <f t="shared" si="808"/>
        <v>51055.1</v>
      </c>
      <c r="L796" s="10">
        <f t="shared" si="794"/>
        <v>55339.6</v>
      </c>
      <c r="M796" s="10">
        <f t="shared" si="795"/>
        <v>53174.9</v>
      </c>
      <c r="N796" s="10">
        <f t="shared" si="796"/>
        <v>51055.1</v>
      </c>
      <c r="O796" s="10">
        <f t="shared" si="809"/>
        <v>0</v>
      </c>
      <c r="P796" s="10">
        <f t="shared" si="810"/>
        <v>0</v>
      </c>
      <c r="Q796" s="10">
        <f t="shared" si="811"/>
        <v>0</v>
      </c>
      <c r="R796" s="10">
        <f t="shared" si="749"/>
        <v>55339.6</v>
      </c>
      <c r="S796" s="10">
        <f t="shared" si="812"/>
        <v>0</v>
      </c>
      <c r="T796" s="69">
        <f t="shared" si="740"/>
        <v>55339.6</v>
      </c>
      <c r="U796" s="10">
        <f t="shared" si="750"/>
        <v>53174.9</v>
      </c>
      <c r="V796" s="10">
        <f t="shared" si="813"/>
        <v>0</v>
      </c>
      <c r="W796" s="69">
        <f t="shared" si="741"/>
        <v>53174.9</v>
      </c>
      <c r="X796" s="10">
        <f t="shared" si="751"/>
        <v>51055.1</v>
      </c>
      <c r="Y796" s="10">
        <f t="shared" si="813"/>
        <v>0</v>
      </c>
      <c r="Z796" s="69">
        <f t="shared" si="742"/>
        <v>51055.1</v>
      </c>
      <c r="AA796" s="10">
        <f t="shared" si="813"/>
        <v>0</v>
      </c>
      <c r="AB796" s="20"/>
      <c r="AC796" s="20"/>
      <c r="AD796" s="16"/>
      <c r="AE796" s="16"/>
      <c r="AF796" s="16"/>
      <c r="AG796" s="16"/>
      <c r="AH796" s="16"/>
    </row>
    <row r="797" spans="1:34" s="74" customFormat="1" ht="31.2" x14ac:dyDescent="0.3">
      <c r="A797" s="59" t="s">
        <v>512</v>
      </c>
      <c r="B797" s="60" t="s">
        <v>57</v>
      </c>
      <c r="C797" s="59"/>
      <c r="D797" s="59"/>
      <c r="E797" s="61" t="s">
        <v>58</v>
      </c>
      <c r="F797" s="17"/>
      <c r="G797" s="17"/>
      <c r="H797" s="17"/>
      <c r="I797" s="10">
        <f t="shared" si="806"/>
        <v>55339.6</v>
      </c>
      <c r="J797" s="10">
        <f t="shared" si="807"/>
        <v>53174.9</v>
      </c>
      <c r="K797" s="10">
        <f t="shared" si="808"/>
        <v>51055.1</v>
      </c>
      <c r="L797" s="10">
        <f t="shared" si="794"/>
        <v>55339.6</v>
      </c>
      <c r="M797" s="10">
        <f t="shared" si="795"/>
        <v>53174.9</v>
      </c>
      <c r="N797" s="10">
        <f t="shared" si="796"/>
        <v>51055.1</v>
      </c>
      <c r="O797" s="10">
        <f t="shared" si="809"/>
        <v>0</v>
      </c>
      <c r="P797" s="10">
        <f t="shared" si="810"/>
        <v>0</v>
      </c>
      <c r="Q797" s="10">
        <f t="shared" si="811"/>
        <v>0</v>
      </c>
      <c r="R797" s="10">
        <f t="shared" si="749"/>
        <v>55339.6</v>
      </c>
      <c r="S797" s="10">
        <f t="shared" si="812"/>
        <v>0</v>
      </c>
      <c r="T797" s="69">
        <f t="shared" si="740"/>
        <v>55339.6</v>
      </c>
      <c r="U797" s="10">
        <f t="shared" si="750"/>
        <v>53174.9</v>
      </c>
      <c r="V797" s="10">
        <f t="shared" si="813"/>
        <v>0</v>
      </c>
      <c r="W797" s="69">
        <f t="shared" si="741"/>
        <v>53174.9</v>
      </c>
      <c r="X797" s="10">
        <f t="shared" si="751"/>
        <v>51055.1</v>
      </c>
      <c r="Y797" s="10">
        <f t="shared" si="813"/>
        <v>0</v>
      </c>
      <c r="Z797" s="69">
        <f t="shared" si="742"/>
        <v>51055.1</v>
      </c>
      <c r="AA797" s="10">
        <f t="shared" si="813"/>
        <v>0</v>
      </c>
      <c r="AB797" s="20"/>
      <c r="AC797" s="20"/>
      <c r="AD797" s="16"/>
      <c r="AE797" s="16"/>
      <c r="AF797" s="16"/>
      <c r="AG797" s="16"/>
      <c r="AH797" s="16"/>
    </row>
    <row r="798" spans="1:34" s="74" customFormat="1" x14ac:dyDescent="0.3">
      <c r="A798" s="59" t="s">
        <v>512</v>
      </c>
      <c r="B798" s="60">
        <v>200</v>
      </c>
      <c r="C798" s="59" t="s">
        <v>314</v>
      </c>
      <c r="D798" s="59" t="s">
        <v>97</v>
      </c>
      <c r="E798" s="61" t="s">
        <v>514</v>
      </c>
      <c r="F798" s="17"/>
      <c r="G798" s="17"/>
      <c r="H798" s="17"/>
      <c r="I798" s="10">
        <v>55339.6</v>
      </c>
      <c r="J798" s="10">
        <v>53174.9</v>
      </c>
      <c r="K798" s="10">
        <v>51055.1</v>
      </c>
      <c r="L798" s="10">
        <f t="shared" si="794"/>
        <v>55339.6</v>
      </c>
      <c r="M798" s="10">
        <f t="shared" si="795"/>
        <v>53174.9</v>
      </c>
      <c r="N798" s="10">
        <f t="shared" si="796"/>
        <v>51055.1</v>
      </c>
      <c r="O798" s="10"/>
      <c r="P798" s="10"/>
      <c r="Q798" s="10"/>
      <c r="R798" s="10">
        <f t="shared" si="749"/>
        <v>55339.6</v>
      </c>
      <c r="S798" s="10"/>
      <c r="T798" s="69">
        <f t="shared" si="740"/>
        <v>55339.6</v>
      </c>
      <c r="U798" s="10">
        <f t="shared" si="750"/>
        <v>53174.9</v>
      </c>
      <c r="V798" s="10"/>
      <c r="W798" s="69">
        <f t="shared" si="741"/>
        <v>53174.9</v>
      </c>
      <c r="X798" s="10">
        <f t="shared" si="751"/>
        <v>51055.1</v>
      </c>
      <c r="Y798" s="10"/>
      <c r="Z798" s="69">
        <f t="shared" si="742"/>
        <v>51055.1</v>
      </c>
      <c r="AA798" s="10"/>
      <c r="AB798" s="20"/>
      <c r="AC798" s="20">
        <v>83</v>
      </c>
      <c r="AD798" s="16"/>
      <c r="AE798" s="16"/>
      <c r="AF798" s="16"/>
      <c r="AG798" s="16"/>
      <c r="AH798" s="16"/>
    </row>
    <row r="799" spans="1:34" ht="31.2" x14ac:dyDescent="0.3">
      <c r="A799" s="59" t="s">
        <v>515</v>
      </c>
      <c r="B799" s="60"/>
      <c r="C799" s="59"/>
      <c r="D799" s="59"/>
      <c r="E799" s="61" t="s">
        <v>516</v>
      </c>
      <c r="F799" s="10">
        <f t="shared" ref="F799:K799" si="814">F800+F803</f>
        <v>832504</v>
      </c>
      <c r="G799" s="10">
        <f t="shared" si="814"/>
        <v>831831</v>
      </c>
      <c r="H799" s="10">
        <f t="shared" si="814"/>
        <v>831831</v>
      </c>
      <c r="I799" s="10">
        <f t="shared" si="814"/>
        <v>0</v>
      </c>
      <c r="J799" s="10">
        <f t="shared" si="814"/>
        <v>0</v>
      </c>
      <c r="K799" s="10">
        <f t="shared" si="814"/>
        <v>0</v>
      </c>
      <c r="L799" s="10">
        <f t="shared" si="794"/>
        <v>832504</v>
      </c>
      <c r="M799" s="10">
        <f t="shared" si="795"/>
        <v>831831</v>
      </c>
      <c r="N799" s="10">
        <f t="shared" si="796"/>
        <v>831831</v>
      </c>
      <c r="O799" s="10">
        <f>O800+O803</f>
        <v>0</v>
      </c>
      <c r="P799" s="10">
        <f>P800+P803</f>
        <v>0</v>
      </c>
      <c r="Q799" s="10">
        <f>Q800+Q803</f>
        <v>0</v>
      </c>
      <c r="R799" s="10">
        <f t="shared" si="749"/>
        <v>832504</v>
      </c>
      <c r="S799" s="10">
        <f>S800+S803</f>
        <v>0</v>
      </c>
      <c r="T799" s="69">
        <f t="shared" si="740"/>
        <v>832504</v>
      </c>
      <c r="U799" s="10">
        <f t="shared" si="750"/>
        <v>831831</v>
      </c>
      <c r="V799" s="10">
        <f>V800+V803</f>
        <v>0</v>
      </c>
      <c r="W799" s="69">
        <f t="shared" si="741"/>
        <v>831831</v>
      </c>
      <c r="X799" s="10">
        <f t="shared" si="751"/>
        <v>831831</v>
      </c>
      <c r="Y799" s="10">
        <f>Y800+Y803</f>
        <v>0</v>
      </c>
      <c r="Z799" s="69">
        <f t="shared" si="742"/>
        <v>831831</v>
      </c>
      <c r="AA799" s="10">
        <f>AA800+AA803</f>
        <v>0</v>
      </c>
      <c r="AB799" s="20"/>
      <c r="AC799" s="20"/>
    </row>
    <row r="800" spans="1:34" ht="78" x14ac:dyDescent="0.3">
      <c r="A800" s="59" t="s">
        <v>517</v>
      </c>
      <c r="B800" s="60"/>
      <c r="C800" s="59"/>
      <c r="D800" s="59"/>
      <c r="E800" s="61" t="s">
        <v>518</v>
      </c>
      <c r="F800" s="10">
        <f t="shared" ref="F800:F804" si="815">F801</f>
        <v>673</v>
      </c>
      <c r="G800" s="10">
        <f t="shared" ref="G800:G804" si="816">G801</f>
        <v>0</v>
      </c>
      <c r="H800" s="10">
        <f t="shared" ref="H800:H804" si="817">H801</f>
        <v>0</v>
      </c>
      <c r="I800" s="10">
        <f t="shared" ref="I800:I804" si="818">I801</f>
        <v>0</v>
      </c>
      <c r="J800" s="10">
        <f t="shared" ref="J800:J804" si="819">J801</f>
        <v>0</v>
      </c>
      <c r="K800" s="10">
        <f t="shared" ref="K800:K804" si="820">K801</f>
        <v>0</v>
      </c>
      <c r="L800" s="10">
        <f t="shared" si="794"/>
        <v>673</v>
      </c>
      <c r="M800" s="10">
        <f t="shared" si="795"/>
        <v>0</v>
      </c>
      <c r="N800" s="10">
        <f t="shared" si="796"/>
        <v>0</v>
      </c>
      <c r="O800" s="10">
        <f t="shared" ref="O800:O804" si="821">O801</f>
        <v>0</v>
      </c>
      <c r="P800" s="10">
        <f t="shared" ref="P800:P804" si="822">P801</f>
        <v>0</v>
      </c>
      <c r="Q800" s="10">
        <f t="shared" ref="Q800:Q804" si="823">Q801</f>
        <v>0</v>
      </c>
      <c r="R800" s="10">
        <f t="shared" si="749"/>
        <v>673</v>
      </c>
      <c r="S800" s="10">
        <f t="shared" ref="S800:S804" si="824">S801</f>
        <v>0</v>
      </c>
      <c r="T800" s="69">
        <f t="shared" si="740"/>
        <v>673</v>
      </c>
      <c r="U800" s="10">
        <f t="shared" si="750"/>
        <v>0</v>
      </c>
      <c r="V800" s="10">
        <f t="shared" ref="V800:AA804" si="825">V801</f>
        <v>0</v>
      </c>
      <c r="W800" s="69">
        <f t="shared" si="741"/>
        <v>0</v>
      </c>
      <c r="X800" s="10">
        <f t="shared" si="751"/>
        <v>0</v>
      </c>
      <c r="Y800" s="10">
        <f t="shared" si="825"/>
        <v>0</v>
      </c>
      <c r="Z800" s="69">
        <f t="shared" si="742"/>
        <v>0</v>
      </c>
      <c r="AA800" s="10">
        <f t="shared" si="825"/>
        <v>0</v>
      </c>
      <c r="AB800" s="20"/>
      <c r="AC800" s="20"/>
    </row>
    <row r="801" spans="1:34" ht="31.2" x14ac:dyDescent="0.3">
      <c r="A801" s="59" t="s">
        <v>517</v>
      </c>
      <c r="B801" s="60" t="s">
        <v>57</v>
      </c>
      <c r="C801" s="59"/>
      <c r="D801" s="59"/>
      <c r="E801" s="61" t="s">
        <v>58</v>
      </c>
      <c r="F801" s="10">
        <f t="shared" si="815"/>
        <v>673</v>
      </c>
      <c r="G801" s="10">
        <f t="shared" si="816"/>
        <v>0</v>
      </c>
      <c r="H801" s="10">
        <f t="shared" si="817"/>
        <v>0</v>
      </c>
      <c r="I801" s="10">
        <f t="shared" si="818"/>
        <v>0</v>
      </c>
      <c r="J801" s="10">
        <f t="shared" si="819"/>
        <v>0</v>
      </c>
      <c r="K801" s="10">
        <f t="shared" si="820"/>
        <v>0</v>
      </c>
      <c r="L801" s="10">
        <f t="shared" si="794"/>
        <v>673</v>
      </c>
      <c r="M801" s="10">
        <f t="shared" si="795"/>
        <v>0</v>
      </c>
      <c r="N801" s="10">
        <f t="shared" si="796"/>
        <v>0</v>
      </c>
      <c r="O801" s="10">
        <f t="shared" si="821"/>
        <v>0</v>
      </c>
      <c r="P801" s="10">
        <f t="shared" si="822"/>
        <v>0</v>
      </c>
      <c r="Q801" s="10">
        <f t="shared" si="823"/>
        <v>0</v>
      </c>
      <c r="R801" s="10">
        <f t="shared" si="749"/>
        <v>673</v>
      </c>
      <c r="S801" s="10">
        <f t="shared" si="824"/>
        <v>0</v>
      </c>
      <c r="T801" s="69">
        <f t="shared" si="740"/>
        <v>673</v>
      </c>
      <c r="U801" s="10">
        <f t="shared" si="750"/>
        <v>0</v>
      </c>
      <c r="V801" s="10">
        <f t="shared" si="825"/>
        <v>0</v>
      </c>
      <c r="W801" s="69">
        <f t="shared" si="741"/>
        <v>0</v>
      </c>
      <c r="X801" s="10">
        <f t="shared" si="751"/>
        <v>0</v>
      </c>
      <c r="Y801" s="10">
        <f t="shared" si="825"/>
        <v>0</v>
      </c>
      <c r="Z801" s="69">
        <f t="shared" si="742"/>
        <v>0</v>
      </c>
      <c r="AA801" s="10">
        <f t="shared" si="825"/>
        <v>0</v>
      </c>
      <c r="AB801" s="20"/>
      <c r="AC801" s="20"/>
    </row>
    <row r="802" spans="1:34" x14ac:dyDescent="0.3">
      <c r="A802" s="59" t="s">
        <v>517</v>
      </c>
      <c r="B802" s="60">
        <v>200</v>
      </c>
      <c r="C802" s="59" t="s">
        <v>233</v>
      </c>
      <c r="D802" s="59" t="s">
        <v>65</v>
      </c>
      <c r="E802" s="61" t="s">
        <v>519</v>
      </c>
      <c r="F802" s="10">
        <v>673</v>
      </c>
      <c r="G802" s="10">
        <v>0</v>
      </c>
      <c r="H802" s="10">
        <v>0</v>
      </c>
      <c r="I802" s="10"/>
      <c r="J802" s="10"/>
      <c r="K802" s="10"/>
      <c r="L802" s="10">
        <f t="shared" si="794"/>
        <v>673</v>
      </c>
      <c r="M802" s="10">
        <f t="shared" si="795"/>
        <v>0</v>
      </c>
      <c r="N802" s="10">
        <f t="shared" si="796"/>
        <v>0</v>
      </c>
      <c r="O802" s="10"/>
      <c r="P802" s="10"/>
      <c r="Q802" s="10"/>
      <c r="R802" s="10">
        <f t="shared" si="749"/>
        <v>673</v>
      </c>
      <c r="S802" s="10"/>
      <c r="T802" s="69">
        <f t="shared" si="740"/>
        <v>673</v>
      </c>
      <c r="U802" s="10">
        <f t="shared" si="750"/>
        <v>0</v>
      </c>
      <c r="V802" s="10"/>
      <c r="W802" s="69">
        <f t="shared" si="741"/>
        <v>0</v>
      </c>
      <c r="X802" s="10">
        <f t="shared" si="751"/>
        <v>0</v>
      </c>
      <c r="Y802" s="10"/>
      <c r="Z802" s="69">
        <f t="shared" si="742"/>
        <v>0</v>
      </c>
      <c r="AA802" s="10"/>
      <c r="AB802" s="20"/>
      <c r="AC802" s="20"/>
    </row>
    <row r="803" spans="1:34" ht="109.2" x14ac:dyDescent="0.3">
      <c r="A803" s="59" t="s">
        <v>520</v>
      </c>
      <c r="B803" s="60"/>
      <c r="C803" s="59"/>
      <c r="D803" s="59"/>
      <c r="E803" s="61" t="s">
        <v>521</v>
      </c>
      <c r="F803" s="10">
        <f t="shared" si="815"/>
        <v>831831</v>
      </c>
      <c r="G803" s="10">
        <f t="shared" si="816"/>
        <v>831831</v>
      </c>
      <c r="H803" s="10">
        <f t="shared" si="817"/>
        <v>831831</v>
      </c>
      <c r="I803" s="10">
        <f t="shared" si="818"/>
        <v>0</v>
      </c>
      <c r="J803" s="10">
        <f t="shared" si="819"/>
        <v>0</v>
      </c>
      <c r="K803" s="10">
        <f t="shared" si="820"/>
        <v>0</v>
      </c>
      <c r="L803" s="10">
        <f t="shared" si="794"/>
        <v>831831</v>
      </c>
      <c r="M803" s="10">
        <f t="shared" si="795"/>
        <v>831831</v>
      </c>
      <c r="N803" s="10">
        <f t="shared" si="796"/>
        <v>831831</v>
      </c>
      <c r="O803" s="10">
        <f t="shared" si="821"/>
        <v>0</v>
      </c>
      <c r="P803" s="10">
        <f t="shared" si="822"/>
        <v>0</v>
      </c>
      <c r="Q803" s="10">
        <f t="shared" si="823"/>
        <v>0</v>
      </c>
      <c r="R803" s="10">
        <f t="shared" si="749"/>
        <v>831831</v>
      </c>
      <c r="S803" s="10">
        <f t="shared" si="824"/>
        <v>0</v>
      </c>
      <c r="T803" s="69">
        <f t="shared" ref="T803:T875" si="826">R803+S803</f>
        <v>831831</v>
      </c>
      <c r="U803" s="10">
        <f t="shared" si="750"/>
        <v>831831</v>
      </c>
      <c r="V803" s="10">
        <f t="shared" si="825"/>
        <v>0</v>
      </c>
      <c r="W803" s="69">
        <f t="shared" ref="W803:W875" si="827">U803+V803</f>
        <v>831831</v>
      </c>
      <c r="X803" s="10">
        <f t="shared" si="751"/>
        <v>831831</v>
      </c>
      <c r="Y803" s="10">
        <f t="shared" si="825"/>
        <v>0</v>
      </c>
      <c r="Z803" s="69">
        <f t="shared" ref="Z803:Z875" si="828">X803+Y803</f>
        <v>831831</v>
      </c>
      <c r="AA803" s="10">
        <f t="shared" si="825"/>
        <v>0</v>
      </c>
      <c r="AB803" s="20"/>
      <c r="AC803" s="20"/>
    </row>
    <row r="804" spans="1:34" ht="31.2" x14ac:dyDescent="0.3">
      <c r="A804" s="59" t="s">
        <v>520</v>
      </c>
      <c r="B804" s="60" t="s">
        <v>57</v>
      </c>
      <c r="C804" s="59"/>
      <c r="D804" s="59"/>
      <c r="E804" s="61" t="s">
        <v>58</v>
      </c>
      <c r="F804" s="10">
        <f t="shared" si="815"/>
        <v>831831</v>
      </c>
      <c r="G804" s="10">
        <f t="shared" si="816"/>
        <v>831831</v>
      </c>
      <c r="H804" s="10">
        <f t="shared" si="817"/>
        <v>831831</v>
      </c>
      <c r="I804" s="10">
        <f t="shared" si="818"/>
        <v>0</v>
      </c>
      <c r="J804" s="10">
        <f t="shared" si="819"/>
        <v>0</v>
      </c>
      <c r="K804" s="10">
        <f t="shared" si="820"/>
        <v>0</v>
      </c>
      <c r="L804" s="10">
        <f t="shared" si="794"/>
        <v>831831</v>
      </c>
      <c r="M804" s="10">
        <f t="shared" si="795"/>
        <v>831831</v>
      </c>
      <c r="N804" s="10">
        <f t="shared" si="796"/>
        <v>831831</v>
      </c>
      <c r="O804" s="10">
        <f t="shared" si="821"/>
        <v>0</v>
      </c>
      <c r="P804" s="10">
        <f t="shared" si="822"/>
        <v>0</v>
      </c>
      <c r="Q804" s="10">
        <f t="shared" si="823"/>
        <v>0</v>
      </c>
      <c r="R804" s="10">
        <f t="shared" si="749"/>
        <v>831831</v>
      </c>
      <c r="S804" s="10">
        <f t="shared" si="824"/>
        <v>0</v>
      </c>
      <c r="T804" s="69">
        <f t="shared" si="826"/>
        <v>831831</v>
      </c>
      <c r="U804" s="10">
        <f t="shared" si="750"/>
        <v>831831</v>
      </c>
      <c r="V804" s="10">
        <f t="shared" si="825"/>
        <v>0</v>
      </c>
      <c r="W804" s="69">
        <f t="shared" si="827"/>
        <v>831831</v>
      </c>
      <c r="X804" s="10">
        <f t="shared" si="751"/>
        <v>831831</v>
      </c>
      <c r="Y804" s="10">
        <f t="shared" si="825"/>
        <v>0</v>
      </c>
      <c r="Z804" s="69">
        <f t="shared" si="828"/>
        <v>831831</v>
      </c>
      <c r="AA804" s="10">
        <f t="shared" si="825"/>
        <v>0</v>
      </c>
      <c r="AB804" s="20"/>
      <c r="AC804" s="20"/>
    </row>
    <row r="805" spans="1:34" x14ac:dyDescent="0.3">
      <c r="A805" s="59" t="s">
        <v>520</v>
      </c>
      <c r="B805" s="60">
        <v>200</v>
      </c>
      <c r="C805" s="59" t="s">
        <v>233</v>
      </c>
      <c r="D805" s="59" t="s">
        <v>65</v>
      </c>
      <c r="E805" s="61" t="s">
        <v>519</v>
      </c>
      <c r="F805" s="10">
        <v>831831</v>
      </c>
      <c r="G805" s="10">
        <v>831831</v>
      </c>
      <c r="H805" s="10">
        <v>831831</v>
      </c>
      <c r="I805" s="10"/>
      <c r="J805" s="10"/>
      <c r="K805" s="10"/>
      <c r="L805" s="10">
        <f t="shared" si="794"/>
        <v>831831</v>
      </c>
      <c r="M805" s="10">
        <f t="shared" si="795"/>
        <v>831831</v>
      </c>
      <c r="N805" s="10">
        <f t="shared" si="796"/>
        <v>831831</v>
      </c>
      <c r="O805" s="10"/>
      <c r="P805" s="10"/>
      <c r="Q805" s="10"/>
      <c r="R805" s="10">
        <f t="shared" si="749"/>
        <v>831831</v>
      </c>
      <c r="S805" s="10"/>
      <c r="T805" s="69">
        <f t="shared" si="826"/>
        <v>831831</v>
      </c>
      <c r="U805" s="10">
        <f t="shared" si="750"/>
        <v>831831</v>
      </c>
      <c r="V805" s="10"/>
      <c r="W805" s="69">
        <f t="shared" si="827"/>
        <v>831831</v>
      </c>
      <c r="X805" s="10">
        <f t="shared" si="751"/>
        <v>831831</v>
      </c>
      <c r="Y805" s="10"/>
      <c r="Z805" s="69">
        <f t="shared" si="828"/>
        <v>831831</v>
      </c>
      <c r="AA805" s="10"/>
      <c r="AB805" s="20"/>
      <c r="AC805" s="20"/>
    </row>
    <row r="806" spans="1:34" s="74" customFormat="1" ht="31.2" x14ac:dyDescent="0.3">
      <c r="A806" s="56" t="s">
        <v>522</v>
      </c>
      <c r="B806" s="57"/>
      <c r="C806" s="56"/>
      <c r="D806" s="56"/>
      <c r="E806" s="58" t="s">
        <v>254</v>
      </c>
      <c r="F806" s="17">
        <f t="shared" ref="F806:K806" si="829">F807+F813</f>
        <v>2005875.0000000002</v>
      </c>
      <c r="G806" s="17">
        <f t="shared" si="829"/>
        <v>1241781.7</v>
      </c>
      <c r="H806" s="17">
        <f t="shared" si="829"/>
        <v>244941.40000000002</v>
      </c>
      <c r="I806" s="17">
        <f t="shared" si="829"/>
        <v>0</v>
      </c>
      <c r="J806" s="17">
        <f t="shared" si="829"/>
        <v>0</v>
      </c>
      <c r="K806" s="17">
        <f t="shared" si="829"/>
        <v>0</v>
      </c>
      <c r="L806" s="17">
        <f t="shared" si="794"/>
        <v>2005875.0000000002</v>
      </c>
      <c r="M806" s="17">
        <f t="shared" si="795"/>
        <v>1241781.7</v>
      </c>
      <c r="N806" s="17">
        <f t="shared" si="796"/>
        <v>244941.40000000002</v>
      </c>
      <c r="O806" s="17">
        <f>O807+O813</f>
        <v>22328.142099999997</v>
      </c>
      <c r="P806" s="17">
        <f>P807+P813</f>
        <v>0</v>
      </c>
      <c r="Q806" s="17">
        <f>Q807+Q813</f>
        <v>0</v>
      </c>
      <c r="R806" s="17">
        <f t="shared" si="749"/>
        <v>2028203.1421000003</v>
      </c>
      <c r="S806" s="17">
        <f>S807+S813</f>
        <v>0</v>
      </c>
      <c r="T806" s="68">
        <f t="shared" si="826"/>
        <v>2028203.1421000003</v>
      </c>
      <c r="U806" s="17">
        <f t="shared" si="750"/>
        <v>1241781.7</v>
      </c>
      <c r="V806" s="17">
        <f>V807+V813</f>
        <v>0</v>
      </c>
      <c r="W806" s="68">
        <f t="shared" si="827"/>
        <v>1241781.7</v>
      </c>
      <c r="X806" s="17">
        <f t="shared" si="751"/>
        <v>244941.40000000002</v>
      </c>
      <c r="Y806" s="17">
        <f>Y807+Y813</f>
        <v>0</v>
      </c>
      <c r="Z806" s="68">
        <f t="shared" si="828"/>
        <v>244941.40000000002</v>
      </c>
      <c r="AA806" s="17">
        <f>AA807+AA813</f>
        <v>0</v>
      </c>
      <c r="AB806" s="18"/>
      <c r="AC806" s="18"/>
      <c r="AD806" s="16"/>
      <c r="AE806" s="16"/>
      <c r="AF806" s="16"/>
      <c r="AG806" s="16"/>
      <c r="AH806" s="16"/>
    </row>
    <row r="807" spans="1:34" x14ac:dyDescent="0.3">
      <c r="A807" s="59" t="s">
        <v>523</v>
      </c>
      <c r="B807" s="60"/>
      <c r="C807" s="59"/>
      <c r="D807" s="59"/>
      <c r="E807" s="61" t="s">
        <v>524</v>
      </c>
      <c r="F807" s="10">
        <f t="shared" ref="F807:K807" si="830">F808</f>
        <v>218600.3</v>
      </c>
      <c r="G807" s="10">
        <f t="shared" si="830"/>
        <v>445103.1</v>
      </c>
      <c r="H807" s="10">
        <f t="shared" si="830"/>
        <v>145103.1</v>
      </c>
      <c r="I807" s="10">
        <f t="shared" si="830"/>
        <v>0</v>
      </c>
      <c r="J807" s="10">
        <f t="shared" si="830"/>
        <v>0</v>
      </c>
      <c r="K807" s="10">
        <f t="shared" si="830"/>
        <v>0</v>
      </c>
      <c r="L807" s="10">
        <f t="shared" si="794"/>
        <v>218600.3</v>
      </c>
      <c r="M807" s="10">
        <f t="shared" si="795"/>
        <v>445103.1</v>
      </c>
      <c r="N807" s="10">
        <f t="shared" si="796"/>
        <v>145103.1</v>
      </c>
      <c r="O807" s="10">
        <f>O808</f>
        <v>5053.4343699999999</v>
      </c>
      <c r="P807" s="10">
        <f>P808</f>
        <v>0</v>
      </c>
      <c r="Q807" s="10">
        <f>Q808</f>
        <v>0</v>
      </c>
      <c r="R807" s="10">
        <f t="shared" si="749"/>
        <v>223653.73436999999</v>
      </c>
      <c r="S807" s="10">
        <f>S808</f>
        <v>0</v>
      </c>
      <c r="T807" s="69">
        <f t="shared" si="826"/>
        <v>223653.73436999999</v>
      </c>
      <c r="U807" s="10">
        <f t="shared" si="750"/>
        <v>445103.1</v>
      </c>
      <c r="V807" s="10">
        <f>V808</f>
        <v>0</v>
      </c>
      <c r="W807" s="69">
        <f t="shared" si="827"/>
        <v>445103.1</v>
      </c>
      <c r="X807" s="10">
        <f t="shared" si="751"/>
        <v>145103.1</v>
      </c>
      <c r="Y807" s="10">
        <f>Y808</f>
        <v>0</v>
      </c>
      <c r="Z807" s="69">
        <f t="shared" si="828"/>
        <v>145103.1</v>
      </c>
      <c r="AA807" s="10">
        <f>AA808</f>
        <v>0</v>
      </c>
      <c r="AB807" s="20"/>
      <c r="AC807" s="20"/>
    </row>
    <row r="808" spans="1:34" ht="78" x14ac:dyDescent="0.3">
      <c r="A808" s="59" t="s">
        <v>525</v>
      </c>
      <c r="B808" s="60"/>
      <c r="C808" s="59"/>
      <c r="D808" s="59"/>
      <c r="E808" s="61" t="s">
        <v>526</v>
      </c>
      <c r="F808" s="10">
        <f t="shared" ref="F808:K808" si="831">F809+F811</f>
        <v>218600.3</v>
      </c>
      <c r="G808" s="10">
        <f t="shared" si="831"/>
        <v>445103.1</v>
      </c>
      <c r="H808" s="10">
        <f t="shared" si="831"/>
        <v>145103.1</v>
      </c>
      <c r="I808" s="10">
        <f t="shared" si="831"/>
        <v>0</v>
      </c>
      <c r="J808" s="10">
        <f t="shared" si="831"/>
        <v>0</v>
      </c>
      <c r="K808" s="10">
        <f t="shared" si="831"/>
        <v>0</v>
      </c>
      <c r="L808" s="10">
        <f t="shared" si="794"/>
        <v>218600.3</v>
      </c>
      <c r="M808" s="10">
        <f t="shared" si="795"/>
        <v>445103.1</v>
      </c>
      <c r="N808" s="10">
        <f t="shared" si="796"/>
        <v>145103.1</v>
      </c>
      <c r="O808" s="10">
        <f>O809+O811</f>
        <v>5053.4343699999999</v>
      </c>
      <c r="P808" s="10">
        <f>P809+P811</f>
        <v>0</v>
      </c>
      <c r="Q808" s="10">
        <f>Q809+Q811</f>
        <v>0</v>
      </c>
      <c r="R808" s="10">
        <f t="shared" si="749"/>
        <v>223653.73436999999</v>
      </c>
      <c r="S808" s="10">
        <f>S809+S811</f>
        <v>0</v>
      </c>
      <c r="T808" s="69">
        <f t="shared" si="826"/>
        <v>223653.73436999999</v>
      </c>
      <c r="U808" s="10">
        <f t="shared" si="750"/>
        <v>445103.1</v>
      </c>
      <c r="V808" s="10">
        <f>V809+V811</f>
        <v>0</v>
      </c>
      <c r="W808" s="69">
        <f t="shared" si="827"/>
        <v>445103.1</v>
      </c>
      <c r="X808" s="10">
        <f t="shared" si="751"/>
        <v>145103.1</v>
      </c>
      <c r="Y808" s="10">
        <f>Y809+Y811</f>
        <v>0</v>
      </c>
      <c r="Z808" s="69">
        <f t="shared" si="828"/>
        <v>145103.1</v>
      </c>
      <c r="AA808" s="10">
        <f>AA809+AA811</f>
        <v>0</v>
      </c>
      <c r="AB808" s="20"/>
      <c r="AC808" s="20"/>
    </row>
    <row r="809" spans="1:34" ht="31.2" x14ac:dyDescent="0.3">
      <c r="A809" s="59" t="s">
        <v>525</v>
      </c>
      <c r="B809" s="60" t="s">
        <v>57</v>
      </c>
      <c r="C809" s="59"/>
      <c r="D809" s="59"/>
      <c r="E809" s="61" t="s">
        <v>58</v>
      </c>
      <c r="F809" s="10">
        <f t="shared" ref="F809:K809" si="832">F810</f>
        <v>59830.899999999994</v>
      </c>
      <c r="G809" s="10">
        <f t="shared" si="832"/>
        <v>404887.5</v>
      </c>
      <c r="H809" s="10">
        <f t="shared" si="832"/>
        <v>145103.1</v>
      </c>
      <c r="I809" s="10">
        <f t="shared" si="832"/>
        <v>0</v>
      </c>
      <c r="J809" s="10">
        <f t="shared" si="832"/>
        <v>0</v>
      </c>
      <c r="K809" s="10">
        <f t="shared" si="832"/>
        <v>0</v>
      </c>
      <c r="L809" s="10">
        <f t="shared" si="794"/>
        <v>59830.899999999994</v>
      </c>
      <c r="M809" s="10">
        <f t="shared" si="795"/>
        <v>404887.5</v>
      </c>
      <c r="N809" s="10">
        <f t="shared" si="796"/>
        <v>145103.1</v>
      </c>
      <c r="O809" s="10">
        <f>O810</f>
        <v>0</v>
      </c>
      <c r="P809" s="10">
        <f>P810</f>
        <v>0</v>
      </c>
      <c r="Q809" s="10">
        <f>Q810</f>
        <v>0</v>
      </c>
      <c r="R809" s="10">
        <f t="shared" si="749"/>
        <v>59830.899999999994</v>
      </c>
      <c r="S809" s="10">
        <f>S810</f>
        <v>0</v>
      </c>
      <c r="T809" s="69">
        <f t="shared" si="826"/>
        <v>59830.899999999994</v>
      </c>
      <c r="U809" s="10">
        <f t="shared" si="750"/>
        <v>404887.5</v>
      </c>
      <c r="V809" s="10">
        <f>V810</f>
        <v>0</v>
      </c>
      <c r="W809" s="69">
        <f t="shared" si="827"/>
        <v>404887.5</v>
      </c>
      <c r="X809" s="10">
        <f t="shared" si="751"/>
        <v>145103.1</v>
      </c>
      <c r="Y809" s="10">
        <f>Y810</f>
        <v>0</v>
      </c>
      <c r="Z809" s="69">
        <f t="shared" si="828"/>
        <v>145103.1</v>
      </c>
      <c r="AA809" s="10">
        <f>AA810</f>
        <v>0</v>
      </c>
      <c r="AB809" s="20"/>
      <c r="AC809" s="20"/>
    </row>
    <row r="810" spans="1:34" x14ac:dyDescent="0.3">
      <c r="A810" s="59" t="s">
        <v>525</v>
      </c>
      <c r="B810" s="60">
        <v>200</v>
      </c>
      <c r="C810" s="59" t="s">
        <v>233</v>
      </c>
      <c r="D810" s="59" t="s">
        <v>65</v>
      </c>
      <c r="E810" s="61" t="s">
        <v>519</v>
      </c>
      <c r="F810" s="10">
        <v>59830.899999999994</v>
      </c>
      <c r="G810" s="10">
        <v>404887.5</v>
      </c>
      <c r="H810" s="10">
        <v>145103.1</v>
      </c>
      <c r="I810" s="10"/>
      <c r="J810" s="10"/>
      <c r="K810" s="10"/>
      <c r="L810" s="10">
        <f t="shared" si="794"/>
        <v>59830.899999999994</v>
      </c>
      <c r="M810" s="10">
        <f t="shared" si="795"/>
        <v>404887.5</v>
      </c>
      <c r="N810" s="10">
        <f t="shared" si="796"/>
        <v>145103.1</v>
      </c>
      <c r="O810" s="10"/>
      <c r="P810" s="10"/>
      <c r="Q810" s="10"/>
      <c r="R810" s="10">
        <f t="shared" si="749"/>
        <v>59830.899999999994</v>
      </c>
      <c r="S810" s="10"/>
      <c r="T810" s="69">
        <f t="shared" si="826"/>
        <v>59830.899999999994</v>
      </c>
      <c r="U810" s="10">
        <f t="shared" si="750"/>
        <v>404887.5</v>
      </c>
      <c r="V810" s="10"/>
      <c r="W810" s="69">
        <f t="shared" si="827"/>
        <v>404887.5</v>
      </c>
      <c r="X810" s="10">
        <f t="shared" si="751"/>
        <v>145103.1</v>
      </c>
      <c r="Y810" s="10"/>
      <c r="Z810" s="69">
        <f t="shared" si="828"/>
        <v>145103.1</v>
      </c>
      <c r="AA810" s="10"/>
      <c r="AB810" s="20"/>
      <c r="AC810" s="20"/>
    </row>
    <row r="811" spans="1:34" ht="46.8" x14ac:dyDescent="0.3">
      <c r="A811" s="59" t="s">
        <v>525</v>
      </c>
      <c r="B811" s="60" t="s">
        <v>26</v>
      </c>
      <c r="C811" s="59"/>
      <c r="D811" s="59"/>
      <c r="E811" s="61" t="s">
        <v>27</v>
      </c>
      <c r="F811" s="10">
        <f t="shared" ref="F811:K811" si="833">F812</f>
        <v>158769.4</v>
      </c>
      <c r="G811" s="10">
        <f t="shared" si="833"/>
        <v>40215.599999999999</v>
      </c>
      <c r="H811" s="10">
        <f t="shared" si="833"/>
        <v>0</v>
      </c>
      <c r="I811" s="10">
        <f t="shared" si="833"/>
        <v>0</v>
      </c>
      <c r="J811" s="10">
        <f t="shared" si="833"/>
        <v>0</v>
      </c>
      <c r="K811" s="10">
        <f t="shared" si="833"/>
        <v>0</v>
      </c>
      <c r="L811" s="10">
        <f t="shared" si="794"/>
        <v>158769.4</v>
      </c>
      <c r="M811" s="10">
        <f t="shared" si="795"/>
        <v>40215.599999999999</v>
      </c>
      <c r="N811" s="10">
        <f t="shared" si="796"/>
        <v>0</v>
      </c>
      <c r="O811" s="10">
        <f>O812</f>
        <v>5053.4343699999999</v>
      </c>
      <c r="P811" s="10">
        <f>P812</f>
        <v>0</v>
      </c>
      <c r="Q811" s="10">
        <f>Q812</f>
        <v>0</v>
      </c>
      <c r="R811" s="10">
        <f t="shared" ref="R811:R883" si="834">L811+O811</f>
        <v>163822.83437</v>
      </c>
      <c r="S811" s="10">
        <f>S812</f>
        <v>0</v>
      </c>
      <c r="T811" s="69">
        <f t="shared" si="826"/>
        <v>163822.83437</v>
      </c>
      <c r="U811" s="10">
        <f t="shared" ref="U811:U883" si="835">M811+P811</f>
        <v>40215.599999999999</v>
      </c>
      <c r="V811" s="10">
        <f>V812</f>
        <v>0</v>
      </c>
      <c r="W811" s="69">
        <f t="shared" si="827"/>
        <v>40215.599999999999</v>
      </c>
      <c r="X811" s="10">
        <f t="shared" ref="X811:X883" si="836">N811+Q811</f>
        <v>0</v>
      </c>
      <c r="Y811" s="10">
        <f>Y812</f>
        <v>0</v>
      </c>
      <c r="Z811" s="69">
        <f t="shared" si="828"/>
        <v>0</v>
      </c>
      <c r="AA811" s="10">
        <f>AA812</f>
        <v>0</v>
      </c>
      <c r="AB811" s="20"/>
      <c r="AC811" s="20"/>
    </row>
    <row r="812" spans="1:34" x14ac:dyDescent="0.3">
      <c r="A812" s="59" t="s">
        <v>525</v>
      </c>
      <c r="B812" s="60">
        <v>400</v>
      </c>
      <c r="C812" s="59" t="s">
        <v>233</v>
      </c>
      <c r="D812" s="59" t="s">
        <v>65</v>
      </c>
      <c r="E812" s="61" t="s">
        <v>519</v>
      </c>
      <c r="F812" s="10">
        <v>158769.4</v>
      </c>
      <c r="G812" s="10">
        <v>40215.599999999999</v>
      </c>
      <c r="H812" s="10">
        <v>0</v>
      </c>
      <c r="I812" s="10"/>
      <c r="J812" s="10"/>
      <c r="K812" s="10"/>
      <c r="L812" s="10">
        <f t="shared" si="794"/>
        <v>158769.4</v>
      </c>
      <c r="M812" s="10">
        <f t="shared" si="795"/>
        <v>40215.599999999999</v>
      </c>
      <c r="N812" s="10">
        <f t="shared" si="796"/>
        <v>0</v>
      </c>
      <c r="O812" s="10">
        <f>2887.23437+2166.2</f>
        <v>5053.4343699999999</v>
      </c>
      <c r="P812" s="10"/>
      <c r="Q812" s="10"/>
      <c r="R812" s="10">
        <f t="shared" si="834"/>
        <v>163822.83437</v>
      </c>
      <c r="S812" s="10"/>
      <c r="T812" s="69">
        <f t="shared" si="826"/>
        <v>163822.83437</v>
      </c>
      <c r="U812" s="10">
        <f t="shared" si="835"/>
        <v>40215.599999999999</v>
      </c>
      <c r="V812" s="10"/>
      <c r="W812" s="69">
        <f t="shared" si="827"/>
        <v>40215.599999999999</v>
      </c>
      <c r="X812" s="10">
        <f t="shared" si="836"/>
        <v>0</v>
      </c>
      <c r="Y812" s="10"/>
      <c r="Z812" s="69">
        <f t="shared" si="828"/>
        <v>0</v>
      </c>
      <c r="AA812" s="10"/>
      <c r="AB812" s="20"/>
      <c r="AC812" s="20"/>
    </row>
    <row r="813" spans="1:34" ht="31.2" x14ac:dyDescent="0.3">
      <c r="A813" s="59" t="s">
        <v>527</v>
      </c>
      <c r="B813" s="60"/>
      <c r="C813" s="59"/>
      <c r="D813" s="59"/>
      <c r="E813" s="61" t="s">
        <v>528</v>
      </c>
      <c r="F813" s="10">
        <f t="shared" ref="F813:K813" si="837">F814+F817+F820+F823</f>
        <v>1787274.7000000002</v>
      </c>
      <c r="G813" s="10">
        <f t="shared" si="837"/>
        <v>796678.6</v>
      </c>
      <c r="H813" s="10">
        <f t="shared" si="837"/>
        <v>99838.3</v>
      </c>
      <c r="I813" s="10">
        <f t="shared" si="837"/>
        <v>0</v>
      </c>
      <c r="J813" s="10">
        <f t="shared" si="837"/>
        <v>0</v>
      </c>
      <c r="K813" s="10">
        <f t="shared" si="837"/>
        <v>0</v>
      </c>
      <c r="L813" s="10">
        <f t="shared" si="794"/>
        <v>1787274.7000000002</v>
      </c>
      <c r="M813" s="10">
        <f t="shared" si="795"/>
        <v>796678.6</v>
      </c>
      <c r="N813" s="10">
        <f t="shared" si="796"/>
        <v>99838.3</v>
      </c>
      <c r="O813" s="10">
        <f>O814+O817+O820+O823</f>
        <v>17274.707729999998</v>
      </c>
      <c r="P813" s="10">
        <f>P814+P817+P820+P823</f>
        <v>0</v>
      </c>
      <c r="Q813" s="10">
        <f>Q814+Q817+Q820+Q823</f>
        <v>0</v>
      </c>
      <c r="R813" s="10">
        <f t="shared" si="834"/>
        <v>1804549.4077300001</v>
      </c>
      <c r="S813" s="10">
        <f>S814+S817+S820+S823</f>
        <v>0</v>
      </c>
      <c r="T813" s="69">
        <f t="shared" si="826"/>
        <v>1804549.4077300001</v>
      </c>
      <c r="U813" s="10">
        <f t="shared" si="835"/>
        <v>796678.6</v>
      </c>
      <c r="V813" s="10">
        <f>V814+V817+V820+V823</f>
        <v>0</v>
      </c>
      <c r="W813" s="69">
        <f t="shared" si="827"/>
        <v>796678.6</v>
      </c>
      <c r="X813" s="10">
        <f t="shared" si="836"/>
        <v>99838.3</v>
      </c>
      <c r="Y813" s="10">
        <f>Y814+Y817+Y820+Y823</f>
        <v>0</v>
      </c>
      <c r="Z813" s="69">
        <f t="shared" si="828"/>
        <v>99838.3</v>
      </c>
      <c r="AA813" s="10">
        <f>AA814+AA817+AA820+AA823</f>
        <v>0</v>
      </c>
      <c r="AB813" s="20"/>
      <c r="AC813" s="20"/>
    </row>
    <row r="814" spans="1:34" x14ac:dyDescent="0.3">
      <c r="A814" s="59" t="s">
        <v>529</v>
      </c>
      <c r="B814" s="60"/>
      <c r="C814" s="59"/>
      <c r="D814" s="59"/>
      <c r="E814" s="61" t="s">
        <v>530</v>
      </c>
      <c r="F814" s="10">
        <f t="shared" ref="F814:F824" si="838">F815</f>
        <v>51615</v>
      </c>
      <c r="G814" s="10">
        <f t="shared" ref="G814:G824" si="839">G815</f>
        <v>166.30000000000291</v>
      </c>
      <c r="H814" s="10">
        <f t="shared" ref="H814:H824" si="840">H815</f>
        <v>0</v>
      </c>
      <c r="I814" s="10">
        <f t="shared" ref="I814:I824" si="841">I815</f>
        <v>0</v>
      </c>
      <c r="J814" s="10">
        <f t="shared" ref="J814:J824" si="842">J815</f>
        <v>0</v>
      </c>
      <c r="K814" s="10">
        <f t="shared" ref="K814:K824" si="843">K815</f>
        <v>0</v>
      </c>
      <c r="L814" s="10">
        <f t="shared" si="794"/>
        <v>51615</v>
      </c>
      <c r="M814" s="10">
        <f t="shared" si="795"/>
        <v>166.30000000000291</v>
      </c>
      <c r="N814" s="10">
        <f t="shared" si="796"/>
        <v>0</v>
      </c>
      <c r="O814" s="10">
        <f t="shared" ref="O814:O824" si="844">O815</f>
        <v>0</v>
      </c>
      <c r="P814" s="10">
        <f t="shared" ref="P814:P824" si="845">P815</f>
        <v>0</v>
      </c>
      <c r="Q814" s="10">
        <f t="shared" ref="Q814:Q824" si="846">Q815</f>
        <v>0</v>
      </c>
      <c r="R814" s="10">
        <f t="shared" si="834"/>
        <v>51615</v>
      </c>
      <c r="S814" s="10">
        <f t="shared" ref="S814:S824" si="847">S815</f>
        <v>0</v>
      </c>
      <c r="T814" s="69">
        <f t="shared" si="826"/>
        <v>51615</v>
      </c>
      <c r="U814" s="10">
        <f t="shared" si="835"/>
        <v>166.30000000000291</v>
      </c>
      <c r="V814" s="10">
        <f t="shared" ref="V814:AA824" si="848">V815</f>
        <v>0</v>
      </c>
      <c r="W814" s="69">
        <f t="shared" si="827"/>
        <v>166.30000000000291</v>
      </c>
      <c r="X814" s="10">
        <f t="shared" si="836"/>
        <v>0</v>
      </c>
      <c r="Y814" s="10">
        <f t="shared" si="848"/>
        <v>0</v>
      </c>
      <c r="Z814" s="69">
        <f t="shared" si="828"/>
        <v>0</v>
      </c>
      <c r="AA814" s="10">
        <f t="shared" si="848"/>
        <v>0</v>
      </c>
      <c r="AB814" s="20"/>
      <c r="AC814" s="20"/>
    </row>
    <row r="815" spans="1:34" ht="31.2" x14ac:dyDescent="0.3">
      <c r="A815" s="59" t="s">
        <v>529</v>
      </c>
      <c r="B815" s="60" t="s">
        <v>57</v>
      </c>
      <c r="C815" s="59"/>
      <c r="D815" s="59"/>
      <c r="E815" s="61" t="s">
        <v>58</v>
      </c>
      <c r="F815" s="10">
        <f t="shared" si="838"/>
        <v>51615</v>
      </c>
      <c r="G815" s="10">
        <f t="shared" si="839"/>
        <v>166.30000000000291</v>
      </c>
      <c r="H815" s="10">
        <f t="shared" si="840"/>
        <v>0</v>
      </c>
      <c r="I815" s="10">
        <f t="shared" si="841"/>
        <v>0</v>
      </c>
      <c r="J815" s="10">
        <f t="shared" si="842"/>
        <v>0</v>
      </c>
      <c r="K815" s="10">
        <f t="shared" si="843"/>
        <v>0</v>
      </c>
      <c r="L815" s="10">
        <f t="shared" si="794"/>
        <v>51615</v>
      </c>
      <c r="M815" s="10">
        <f t="shared" si="795"/>
        <v>166.30000000000291</v>
      </c>
      <c r="N815" s="10">
        <f t="shared" si="796"/>
        <v>0</v>
      </c>
      <c r="O815" s="10">
        <f t="shared" si="844"/>
        <v>0</v>
      </c>
      <c r="P815" s="10">
        <f t="shared" si="845"/>
        <v>0</v>
      </c>
      <c r="Q815" s="10">
        <f t="shared" si="846"/>
        <v>0</v>
      </c>
      <c r="R815" s="10">
        <f t="shared" si="834"/>
        <v>51615</v>
      </c>
      <c r="S815" s="10">
        <f t="shared" si="847"/>
        <v>0</v>
      </c>
      <c r="T815" s="69">
        <f t="shared" si="826"/>
        <v>51615</v>
      </c>
      <c r="U815" s="10">
        <f t="shared" si="835"/>
        <v>166.30000000000291</v>
      </c>
      <c r="V815" s="10">
        <f t="shared" si="848"/>
        <v>0</v>
      </c>
      <c r="W815" s="69">
        <f t="shared" si="827"/>
        <v>166.30000000000291</v>
      </c>
      <c r="X815" s="10">
        <f t="shared" si="836"/>
        <v>0</v>
      </c>
      <c r="Y815" s="10">
        <f t="shared" si="848"/>
        <v>0</v>
      </c>
      <c r="Z815" s="69">
        <f t="shared" si="828"/>
        <v>0</v>
      </c>
      <c r="AA815" s="10">
        <f t="shared" si="848"/>
        <v>0</v>
      </c>
      <c r="AB815" s="20"/>
      <c r="AC815" s="20"/>
    </row>
    <row r="816" spans="1:34" x14ac:dyDescent="0.3">
      <c r="A816" s="59" t="s">
        <v>529</v>
      </c>
      <c r="B816" s="60">
        <v>200</v>
      </c>
      <c r="C816" s="59" t="s">
        <v>314</v>
      </c>
      <c r="D816" s="59" t="s">
        <v>97</v>
      </c>
      <c r="E816" s="61" t="s">
        <v>514</v>
      </c>
      <c r="F816" s="10">
        <v>51615</v>
      </c>
      <c r="G816" s="10">
        <v>166.30000000000291</v>
      </c>
      <c r="H816" s="10">
        <v>0</v>
      </c>
      <c r="I816" s="10"/>
      <c r="J816" s="10"/>
      <c r="K816" s="10"/>
      <c r="L816" s="10">
        <f t="shared" si="794"/>
        <v>51615</v>
      </c>
      <c r="M816" s="10">
        <f t="shared" si="795"/>
        <v>166.30000000000291</v>
      </c>
      <c r="N816" s="10">
        <f t="shared" si="796"/>
        <v>0</v>
      </c>
      <c r="O816" s="10"/>
      <c r="P816" s="10"/>
      <c r="Q816" s="10"/>
      <c r="R816" s="10">
        <f t="shared" si="834"/>
        <v>51615</v>
      </c>
      <c r="S816" s="10"/>
      <c r="T816" s="69">
        <f t="shared" si="826"/>
        <v>51615</v>
      </c>
      <c r="U816" s="10">
        <f t="shared" si="835"/>
        <v>166.30000000000291</v>
      </c>
      <c r="V816" s="10"/>
      <c r="W816" s="69">
        <f t="shared" si="827"/>
        <v>166.30000000000291</v>
      </c>
      <c r="X816" s="10">
        <f t="shared" si="836"/>
        <v>0</v>
      </c>
      <c r="Y816" s="10"/>
      <c r="Z816" s="69">
        <f t="shared" si="828"/>
        <v>0</v>
      </c>
      <c r="AA816" s="10"/>
      <c r="AB816" s="20"/>
      <c r="AC816" s="20"/>
    </row>
    <row r="817" spans="1:34" ht="62.4" x14ac:dyDescent="0.3">
      <c r="A817" s="59" t="s">
        <v>531</v>
      </c>
      <c r="B817" s="60"/>
      <c r="C817" s="59"/>
      <c r="D817" s="59"/>
      <c r="E817" s="61" t="s">
        <v>532</v>
      </c>
      <c r="F817" s="10">
        <f t="shared" si="838"/>
        <v>99838.3</v>
      </c>
      <c r="G817" s="10">
        <f t="shared" si="839"/>
        <v>99838.3</v>
      </c>
      <c r="H817" s="10">
        <f t="shared" si="840"/>
        <v>99838.3</v>
      </c>
      <c r="I817" s="10">
        <f t="shared" si="841"/>
        <v>0</v>
      </c>
      <c r="J817" s="10">
        <f t="shared" si="842"/>
        <v>0</v>
      </c>
      <c r="K817" s="10">
        <f t="shared" si="843"/>
        <v>0</v>
      </c>
      <c r="L817" s="10">
        <f t="shared" si="794"/>
        <v>99838.3</v>
      </c>
      <c r="M817" s="10">
        <f t="shared" si="795"/>
        <v>99838.3</v>
      </c>
      <c r="N817" s="10">
        <f t="shared" si="796"/>
        <v>99838.3</v>
      </c>
      <c r="O817" s="10">
        <f t="shared" si="844"/>
        <v>0</v>
      </c>
      <c r="P817" s="10">
        <f t="shared" si="845"/>
        <v>0</v>
      </c>
      <c r="Q817" s="10">
        <f t="shared" si="846"/>
        <v>0</v>
      </c>
      <c r="R817" s="10">
        <f t="shared" si="834"/>
        <v>99838.3</v>
      </c>
      <c r="S817" s="10">
        <f t="shared" si="847"/>
        <v>0</v>
      </c>
      <c r="T817" s="69">
        <f t="shared" si="826"/>
        <v>99838.3</v>
      </c>
      <c r="U817" s="10">
        <f t="shared" si="835"/>
        <v>99838.3</v>
      </c>
      <c r="V817" s="10">
        <f t="shared" si="848"/>
        <v>0</v>
      </c>
      <c r="W817" s="69">
        <f t="shared" si="827"/>
        <v>99838.3</v>
      </c>
      <c r="X817" s="10">
        <f t="shared" si="836"/>
        <v>99838.3</v>
      </c>
      <c r="Y817" s="10">
        <f t="shared" si="848"/>
        <v>0</v>
      </c>
      <c r="Z817" s="69">
        <f t="shared" si="828"/>
        <v>99838.3</v>
      </c>
      <c r="AA817" s="10">
        <f t="shared" si="848"/>
        <v>0</v>
      </c>
      <c r="AB817" s="20"/>
      <c r="AC817" s="20"/>
    </row>
    <row r="818" spans="1:34" ht="31.2" x14ac:dyDescent="0.3">
      <c r="A818" s="59" t="s">
        <v>531</v>
      </c>
      <c r="B818" s="60" t="s">
        <v>57</v>
      </c>
      <c r="C818" s="59"/>
      <c r="D818" s="59"/>
      <c r="E818" s="61" t="s">
        <v>58</v>
      </c>
      <c r="F818" s="10">
        <f t="shared" si="838"/>
        <v>99838.3</v>
      </c>
      <c r="G818" s="10">
        <f t="shared" si="839"/>
        <v>99838.3</v>
      </c>
      <c r="H818" s="10">
        <f t="shared" si="840"/>
        <v>99838.3</v>
      </c>
      <c r="I818" s="10">
        <f t="shared" si="841"/>
        <v>0</v>
      </c>
      <c r="J818" s="10">
        <f t="shared" si="842"/>
        <v>0</v>
      </c>
      <c r="K818" s="10">
        <f t="shared" si="843"/>
        <v>0</v>
      </c>
      <c r="L818" s="10">
        <f t="shared" si="794"/>
        <v>99838.3</v>
      </c>
      <c r="M818" s="10">
        <f t="shared" si="795"/>
        <v>99838.3</v>
      </c>
      <c r="N818" s="10">
        <f t="shared" si="796"/>
        <v>99838.3</v>
      </c>
      <c r="O818" s="10">
        <f t="shared" si="844"/>
        <v>0</v>
      </c>
      <c r="P818" s="10">
        <f t="shared" si="845"/>
        <v>0</v>
      </c>
      <c r="Q818" s="10">
        <f t="shared" si="846"/>
        <v>0</v>
      </c>
      <c r="R818" s="10">
        <f t="shared" si="834"/>
        <v>99838.3</v>
      </c>
      <c r="S818" s="10">
        <f t="shared" si="847"/>
        <v>0</v>
      </c>
      <c r="T818" s="69">
        <f t="shared" si="826"/>
        <v>99838.3</v>
      </c>
      <c r="U818" s="10">
        <f t="shared" si="835"/>
        <v>99838.3</v>
      </c>
      <c r="V818" s="10">
        <f t="shared" si="848"/>
        <v>0</v>
      </c>
      <c r="W818" s="69">
        <f t="shared" si="827"/>
        <v>99838.3</v>
      </c>
      <c r="X818" s="10">
        <f t="shared" si="836"/>
        <v>99838.3</v>
      </c>
      <c r="Y818" s="10">
        <f t="shared" si="848"/>
        <v>0</v>
      </c>
      <c r="Z818" s="69">
        <f t="shared" si="828"/>
        <v>99838.3</v>
      </c>
      <c r="AA818" s="10">
        <f t="shared" si="848"/>
        <v>0</v>
      </c>
      <c r="AB818" s="20"/>
      <c r="AC818" s="20"/>
    </row>
    <row r="819" spans="1:34" x14ac:dyDescent="0.3">
      <c r="A819" s="59" t="s">
        <v>531</v>
      </c>
      <c r="B819" s="60">
        <v>200</v>
      </c>
      <c r="C819" s="59" t="s">
        <v>314</v>
      </c>
      <c r="D819" s="59" t="s">
        <v>97</v>
      </c>
      <c r="E819" s="61" t="s">
        <v>514</v>
      </c>
      <c r="F819" s="10">
        <v>99838.3</v>
      </c>
      <c r="G819" s="10">
        <v>99838.3</v>
      </c>
      <c r="H819" s="10">
        <v>99838.3</v>
      </c>
      <c r="I819" s="10"/>
      <c r="J819" s="10"/>
      <c r="K819" s="10"/>
      <c r="L819" s="10">
        <f t="shared" si="794"/>
        <v>99838.3</v>
      </c>
      <c r="M819" s="10">
        <f t="shared" si="795"/>
        <v>99838.3</v>
      </c>
      <c r="N819" s="10">
        <f t="shared" si="796"/>
        <v>99838.3</v>
      </c>
      <c r="O819" s="10"/>
      <c r="P819" s="10"/>
      <c r="Q819" s="10"/>
      <c r="R819" s="10">
        <f t="shared" si="834"/>
        <v>99838.3</v>
      </c>
      <c r="S819" s="10"/>
      <c r="T819" s="69">
        <f t="shared" si="826"/>
        <v>99838.3</v>
      </c>
      <c r="U819" s="10">
        <f t="shared" si="835"/>
        <v>99838.3</v>
      </c>
      <c r="V819" s="10"/>
      <c r="W819" s="69">
        <f t="shared" si="827"/>
        <v>99838.3</v>
      </c>
      <c r="X819" s="10">
        <f t="shared" si="836"/>
        <v>99838.3</v>
      </c>
      <c r="Y819" s="10"/>
      <c r="Z819" s="69">
        <f t="shared" si="828"/>
        <v>99838.3</v>
      </c>
      <c r="AA819" s="10"/>
      <c r="AB819" s="20"/>
      <c r="AC819" s="20"/>
    </row>
    <row r="820" spans="1:34" ht="46.8" x14ac:dyDescent="0.3">
      <c r="A820" s="59" t="s">
        <v>533</v>
      </c>
      <c r="B820" s="60"/>
      <c r="C820" s="59"/>
      <c r="D820" s="59"/>
      <c r="E820" s="61" t="s">
        <v>534</v>
      </c>
      <c r="F820" s="10">
        <f t="shared" si="838"/>
        <v>441699.3</v>
      </c>
      <c r="G820" s="10">
        <f t="shared" si="839"/>
        <v>696674</v>
      </c>
      <c r="H820" s="10">
        <f t="shared" si="840"/>
        <v>0</v>
      </c>
      <c r="I820" s="10">
        <f t="shared" si="841"/>
        <v>0</v>
      </c>
      <c r="J820" s="10">
        <f t="shared" si="842"/>
        <v>0</v>
      </c>
      <c r="K820" s="10">
        <f t="shared" si="843"/>
        <v>0</v>
      </c>
      <c r="L820" s="10">
        <f t="shared" si="794"/>
        <v>441699.3</v>
      </c>
      <c r="M820" s="10">
        <f t="shared" si="795"/>
        <v>696674</v>
      </c>
      <c r="N820" s="10">
        <f t="shared" si="796"/>
        <v>0</v>
      </c>
      <c r="O820" s="10">
        <f t="shared" si="844"/>
        <v>0</v>
      </c>
      <c r="P820" s="10">
        <f t="shared" si="845"/>
        <v>0</v>
      </c>
      <c r="Q820" s="10">
        <f t="shared" si="846"/>
        <v>0</v>
      </c>
      <c r="R820" s="10">
        <f t="shared" si="834"/>
        <v>441699.3</v>
      </c>
      <c r="S820" s="10">
        <f t="shared" si="847"/>
        <v>0</v>
      </c>
      <c r="T820" s="69">
        <f t="shared" si="826"/>
        <v>441699.3</v>
      </c>
      <c r="U820" s="10">
        <f t="shared" si="835"/>
        <v>696674</v>
      </c>
      <c r="V820" s="10">
        <f t="shared" si="848"/>
        <v>0</v>
      </c>
      <c r="W820" s="69">
        <f t="shared" si="827"/>
        <v>696674</v>
      </c>
      <c r="X820" s="10">
        <f t="shared" si="836"/>
        <v>0</v>
      </c>
      <c r="Y820" s="10">
        <f t="shared" si="848"/>
        <v>0</v>
      </c>
      <c r="Z820" s="69">
        <f t="shared" si="828"/>
        <v>0</v>
      </c>
      <c r="AA820" s="10">
        <f t="shared" si="848"/>
        <v>0</v>
      </c>
      <c r="AB820" s="20"/>
      <c r="AC820" s="20"/>
    </row>
    <row r="821" spans="1:34" ht="31.2" x14ac:dyDescent="0.3">
      <c r="A821" s="59" t="s">
        <v>533</v>
      </c>
      <c r="B821" s="60" t="s">
        <v>57</v>
      </c>
      <c r="C821" s="59"/>
      <c r="D821" s="59"/>
      <c r="E821" s="61" t="s">
        <v>58</v>
      </c>
      <c r="F821" s="10">
        <f t="shared" si="838"/>
        <v>441699.3</v>
      </c>
      <c r="G821" s="10">
        <f t="shared" si="839"/>
        <v>696674</v>
      </c>
      <c r="H821" s="10">
        <f t="shared" si="840"/>
        <v>0</v>
      </c>
      <c r="I821" s="10">
        <f t="shared" si="841"/>
        <v>0</v>
      </c>
      <c r="J821" s="10">
        <f t="shared" si="842"/>
        <v>0</v>
      </c>
      <c r="K821" s="10">
        <f t="shared" si="843"/>
        <v>0</v>
      </c>
      <c r="L821" s="10">
        <f t="shared" si="794"/>
        <v>441699.3</v>
      </c>
      <c r="M821" s="10">
        <f t="shared" si="795"/>
        <v>696674</v>
      </c>
      <c r="N821" s="10">
        <f t="shared" si="796"/>
        <v>0</v>
      </c>
      <c r="O821" s="10">
        <f t="shared" si="844"/>
        <v>0</v>
      </c>
      <c r="P821" s="10">
        <f t="shared" si="845"/>
        <v>0</v>
      </c>
      <c r="Q821" s="10">
        <f t="shared" si="846"/>
        <v>0</v>
      </c>
      <c r="R821" s="10">
        <f t="shared" si="834"/>
        <v>441699.3</v>
      </c>
      <c r="S821" s="10">
        <f t="shared" si="847"/>
        <v>0</v>
      </c>
      <c r="T821" s="69">
        <f t="shared" si="826"/>
        <v>441699.3</v>
      </c>
      <c r="U821" s="10">
        <f t="shared" si="835"/>
        <v>696674</v>
      </c>
      <c r="V821" s="10">
        <f t="shared" si="848"/>
        <v>0</v>
      </c>
      <c r="W821" s="69">
        <f t="shared" si="827"/>
        <v>696674</v>
      </c>
      <c r="X821" s="10">
        <f t="shared" si="836"/>
        <v>0</v>
      </c>
      <c r="Y821" s="10">
        <f t="shared" si="848"/>
        <v>0</v>
      </c>
      <c r="Z821" s="69">
        <f t="shared" si="828"/>
        <v>0</v>
      </c>
      <c r="AA821" s="10">
        <f t="shared" si="848"/>
        <v>0</v>
      </c>
      <c r="AB821" s="20"/>
      <c r="AC821" s="20"/>
    </row>
    <row r="822" spans="1:34" x14ac:dyDescent="0.3">
      <c r="A822" s="59" t="s">
        <v>533</v>
      </c>
      <c r="B822" s="60">
        <v>200</v>
      </c>
      <c r="C822" s="59" t="s">
        <v>314</v>
      </c>
      <c r="D822" s="59" t="s">
        <v>97</v>
      </c>
      <c r="E822" s="61" t="s">
        <v>514</v>
      </c>
      <c r="F822" s="10">
        <v>441699.3</v>
      </c>
      <c r="G822" s="10">
        <v>696674</v>
      </c>
      <c r="H822" s="10">
        <v>0</v>
      </c>
      <c r="I822" s="10"/>
      <c r="J822" s="10"/>
      <c r="K822" s="10"/>
      <c r="L822" s="10">
        <f t="shared" si="794"/>
        <v>441699.3</v>
      </c>
      <c r="M822" s="10">
        <f t="shared" si="795"/>
        <v>696674</v>
      </c>
      <c r="N822" s="10">
        <f t="shared" si="796"/>
        <v>0</v>
      </c>
      <c r="O822" s="10"/>
      <c r="P822" s="10"/>
      <c r="Q822" s="10"/>
      <c r="R822" s="10">
        <f t="shared" si="834"/>
        <v>441699.3</v>
      </c>
      <c r="S822" s="10"/>
      <c r="T822" s="69">
        <f t="shared" si="826"/>
        <v>441699.3</v>
      </c>
      <c r="U822" s="10">
        <f t="shared" si="835"/>
        <v>696674</v>
      </c>
      <c r="V822" s="10"/>
      <c r="W822" s="69">
        <f t="shared" si="827"/>
        <v>696674</v>
      </c>
      <c r="X822" s="10">
        <f t="shared" si="836"/>
        <v>0</v>
      </c>
      <c r="Y822" s="10"/>
      <c r="Z822" s="69">
        <f t="shared" si="828"/>
        <v>0</v>
      </c>
      <c r="AA822" s="10"/>
      <c r="AB822" s="20"/>
      <c r="AC822" s="20"/>
    </row>
    <row r="823" spans="1:34" x14ac:dyDescent="0.3">
      <c r="A823" s="59" t="s">
        <v>535</v>
      </c>
      <c r="B823" s="60"/>
      <c r="C823" s="59"/>
      <c r="D823" s="59"/>
      <c r="E823" s="61" t="s">
        <v>536</v>
      </c>
      <c r="F823" s="10">
        <f t="shared" si="838"/>
        <v>1194122.1000000001</v>
      </c>
      <c r="G823" s="10">
        <f t="shared" si="839"/>
        <v>0</v>
      </c>
      <c r="H823" s="10">
        <f t="shared" si="840"/>
        <v>0</v>
      </c>
      <c r="I823" s="10">
        <f t="shared" si="841"/>
        <v>0</v>
      </c>
      <c r="J823" s="10">
        <f t="shared" si="842"/>
        <v>0</v>
      </c>
      <c r="K823" s="10">
        <f t="shared" si="843"/>
        <v>0</v>
      </c>
      <c r="L823" s="10">
        <f t="shared" si="794"/>
        <v>1194122.1000000001</v>
      </c>
      <c r="M823" s="10">
        <f t="shared" si="795"/>
        <v>0</v>
      </c>
      <c r="N823" s="10">
        <f t="shared" si="796"/>
        <v>0</v>
      </c>
      <c r="O823" s="10">
        <f t="shared" si="844"/>
        <v>17274.707729999998</v>
      </c>
      <c r="P823" s="10">
        <f t="shared" si="845"/>
        <v>0</v>
      </c>
      <c r="Q823" s="10">
        <f t="shared" si="846"/>
        <v>0</v>
      </c>
      <c r="R823" s="10">
        <f t="shared" si="834"/>
        <v>1211396.80773</v>
      </c>
      <c r="S823" s="10">
        <f t="shared" si="847"/>
        <v>0</v>
      </c>
      <c r="T823" s="69">
        <f t="shared" si="826"/>
        <v>1211396.80773</v>
      </c>
      <c r="U823" s="10">
        <f t="shared" si="835"/>
        <v>0</v>
      </c>
      <c r="V823" s="10">
        <f t="shared" si="848"/>
        <v>0</v>
      </c>
      <c r="W823" s="69">
        <f t="shared" si="827"/>
        <v>0</v>
      </c>
      <c r="X823" s="10">
        <f t="shared" si="836"/>
        <v>0</v>
      </c>
      <c r="Y823" s="10">
        <f t="shared" si="848"/>
        <v>0</v>
      </c>
      <c r="Z823" s="69">
        <f t="shared" si="828"/>
        <v>0</v>
      </c>
      <c r="AA823" s="10">
        <f t="shared" si="848"/>
        <v>0</v>
      </c>
      <c r="AB823" s="20"/>
      <c r="AC823" s="20"/>
    </row>
    <row r="824" spans="1:34" ht="31.2" x14ac:dyDescent="0.3">
      <c r="A824" s="59" t="s">
        <v>535</v>
      </c>
      <c r="B824" s="60" t="s">
        <v>57</v>
      </c>
      <c r="C824" s="59"/>
      <c r="D824" s="59"/>
      <c r="E824" s="61" t="s">
        <v>58</v>
      </c>
      <c r="F824" s="10">
        <f t="shared" si="838"/>
        <v>1194122.1000000001</v>
      </c>
      <c r="G824" s="10">
        <f t="shared" si="839"/>
        <v>0</v>
      </c>
      <c r="H824" s="10">
        <f t="shared" si="840"/>
        <v>0</v>
      </c>
      <c r="I824" s="10">
        <f t="shared" si="841"/>
        <v>0</v>
      </c>
      <c r="J824" s="10">
        <f t="shared" si="842"/>
        <v>0</v>
      </c>
      <c r="K824" s="10">
        <f t="shared" si="843"/>
        <v>0</v>
      </c>
      <c r="L824" s="10">
        <f t="shared" si="794"/>
        <v>1194122.1000000001</v>
      </c>
      <c r="M824" s="10">
        <f t="shared" si="795"/>
        <v>0</v>
      </c>
      <c r="N824" s="10">
        <f t="shared" si="796"/>
        <v>0</v>
      </c>
      <c r="O824" s="10">
        <f t="shared" si="844"/>
        <v>17274.707729999998</v>
      </c>
      <c r="P824" s="10">
        <f t="shared" si="845"/>
        <v>0</v>
      </c>
      <c r="Q824" s="10">
        <f t="shared" si="846"/>
        <v>0</v>
      </c>
      <c r="R824" s="10">
        <f t="shared" si="834"/>
        <v>1211396.80773</v>
      </c>
      <c r="S824" s="10">
        <f t="shared" si="847"/>
        <v>0</v>
      </c>
      <c r="T824" s="69">
        <f t="shared" si="826"/>
        <v>1211396.80773</v>
      </c>
      <c r="U824" s="10">
        <f t="shared" si="835"/>
        <v>0</v>
      </c>
      <c r="V824" s="10">
        <f t="shared" si="848"/>
        <v>0</v>
      </c>
      <c r="W824" s="69">
        <f t="shared" si="827"/>
        <v>0</v>
      </c>
      <c r="X824" s="10">
        <f t="shared" si="836"/>
        <v>0</v>
      </c>
      <c r="Y824" s="10">
        <f t="shared" si="848"/>
        <v>0</v>
      </c>
      <c r="Z824" s="69">
        <f t="shared" si="828"/>
        <v>0</v>
      </c>
      <c r="AA824" s="10">
        <f t="shared" si="848"/>
        <v>0</v>
      </c>
      <c r="AB824" s="20"/>
      <c r="AC824" s="20"/>
    </row>
    <row r="825" spans="1:34" x14ac:dyDescent="0.3">
      <c r="A825" s="59" t="s">
        <v>535</v>
      </c>
      <c r="B825" s="60">
        <v>200</v>
      </c>
      <c r="C825" s="59" t="s">
        <v>314</v>
      </c>
      <c r="D825" s="59" t="s">
        <v>97</v>
      </c>
      <c r="E825" s="61" t="s">
        <v>514</v>
      </c>
      <c r="F825" s="10">
        <v>1194122.1000000001</v>
      </c>
      <c r="G825" s="10">
        <v>0</v>
      </c>
      <c r="H825" s="10">
        <v>0</v>
      </c>
      <c r="I825" s="10"/>
      <c r="J825" s="10"/>
      <c r="K825" s="10"/>
      <c r="L825" s="10">
        <f t="shared" si="794"/>
        <v>1194122.1000000001</v>
      </c>
      <c r="M825" s="10">
        <f t="shared" si="795"/>
        <v>0</v>
      </c>
      <c r="N825" s="10">
        <f t="shared" si="796"/>
        <v>0</v>
      </c>
      <c r="O825" s="10">
        <f>17004.25969+270.44804</f>
        <v>17274.707729999998</v>
      </c>
      <c r="P825" s="10"/>
      <c r="Q825" s="10"/>
      <c r="R825" s="10">
        <f t="shared" si="834"/>
        <v>1211396.80773</v>
      </c>
      <c r="S825" s="10"/>
      <c r="T825" s="69">
        <f t="shared" si="826"/>
        <v>1211396.80773</v>
      </c>
      <c r="U825" s="10">
        <f t="shared" si="835"/>
        <v>0</v>
      </c>
      <c r="V825" s="10"/>
      <c r="W825" s="69">
        <f t="shared" si="827"/>
        <v>0</v>
      </c>
      <c r="X825" s="10">
        <f t="shared" si="836"/>
        <v>0</v>
      </c>
      <c r="Y825" s="10"/>
      <c r="Z825" s="69">
        <f t="shared" si="828"/>
        <v>0</v>
      </c>
      <c r="AA825" s="10"/>
      <c r="AB825" s="20"/>
      <c r="AC825" s="20"/>
    </row>
    <row r="826" spans="1:34" s="74" customFormat="1" x14ac:dyDescent="0.3">
      <c r="A826" s="56" t="s">
        <v>537</v>
      </c>
      <c r="B826" s="57"/>
      <c r="C826" s="56"/>
      <c r="D826" s="56"/>
      <c r="E826" s="58" t="s">
        <v>21</v>
      </c>
      <c r="F826" s="17">
        <f t="shared" ref="F826:K826" si="849">F827+F872+F876+F880</f>
        <v>1056732.5</v>
      </c>
      <c r="G826" s="17">
        <f t="shared" si="849"/>
        <v>1159574.8</v>
      </c>
      <c r="H826" s="17">
        <f t="shared" si="849"/>
        <v>1226893.5999999999</v>
      </c>
      <c r="I826" s="17">
        <f t="shared" si="849"/>
        <v>-21981.1</v>
      </c>
      <c r="J826" s="17">
        <f t="shared" si="849"/>
        <v>-4878.6000000000004</v>
      </c>
      <c r="K826" s="17">
        <f t="shared" si="849"/>
        <v>-610.20000000000005</v>
      </c>
      <c r="L826" s="17">
        <f t="shared" si="794"/>
        <v>1034751.4</v>
      </c>
      <c r="M826" s="17">
        <f t="shared" si="795"/>
        <v>1154696.2</v>
      </c>
      <c r="N826" s="17">
        <f t="shared" si="796"/>
        <v>1226283.3999999999</v>
      </c>
      <c r="O826" s="17">
        <f>O827+O872+O876+O880</f>
        <v>78664.040469999993</v>
      </c>
      <c r="P826" s="17">
        <f>P827+P872+P876+P880</f>
        <v>45868.976000000002</v>
      </c>
      <c r="Q826" s="17">
        <f>Q827+Q872+Q876+Q880</f>
        <v>12765.388999999999</v>
      </c>
      <c r="R826" s="17">
        <f t="shared" si="834"/>
        <v>1113415.44047</v>
      </c>
      <c r="S826" s="17">
        <f>S827+S872+S876+S880</f>
        <v>-345.94456000000355</v>
      </c>
      <c r="T826" s="68">
        <f t="shared" si="826"/>
        <v>1113069.4959100001</v>
      </c>
      <c r="U826" s="17">
        <f t="shared" si="835"/>
        <v>1200565.176</v>
      </c>
      <c r="V826" s="17">
        <f>V827+V872+V876+V880</f>
        <v>-5553.09</v>
      </c>
      <c r="W826" s="68">
        <f t="shared" si="827"/>
        <v>1195012.0859999999</v>
      </c>
      <c r="X826" s="17">
        <f t="shared" si="836"/>
        <v>1239048.7889999999</v>
      </c>
      <c r="Y826" s="17">
        <f>Y827+Y872+Y876+Y880</f>
        <v>0</v>
      </c>
      <c r="Z826" s="68">
        <f t="shared" si="828"/>
        <v>1239048.7889999999</v>
      </c>
      <c r="AA826" s="17">
        <f>AA827+AA872+AA876+AA880</f>
        <v>0</v>
      </c>
      <c r="AB826" s="18"/>
      <c r="AC826" s="18"/>
      <c r="AD826" s="16"/>
      <c r="AE826" s="16"/>
      <c r="AF826" s="16"/>
      <c r="AG826" s="16"/>
      <c r="AH826" s="16"/>
    </row>
    <row r="827" spans="1:34" ht="31.2" x14ac:dyDescent="0.3">
      <c r="A827" s="59" t="s">
        <v>538</v>
      </c>
      <c r="B827" s="60"/>
      <c r="C827" s="59"/>
      <c r="D827" s="59"/>
      <c r="E827" s="61" t="s">
        <v>539</v>
      </c>
      <c r="F827" s="10">
        <f t="shared" ref="F827:K827" si="850">F828+F831+F834+F837+F840+F843</f>
        <v>707753.9</v>
      </c>
      <c r="G827" s="10">
        <f t="shared" si="850"/>
        <v>481760.3</v>
      </c>
      <c r="H827" s="10">
        <f t="shared" si="850"/>
        <v>401690.6</v>
      </c>
      <c r="I827" s="10">
        <f t="shared" si="850"/>
        <v>-22851.5</v>
      </c>
      <c r="J827" s="10">
        <f t="shared" si="850"/>
        <v>-135.30000000000001</v>
      </c>
      <c r="K827" s="10">
        <f t="shared" si="850"/>
        <v>0</v>
      </c>
      <c r="L827" s="10">
        <f t="shared" si="794"/>
        <v>684902.40000000002</v>
      </c>
      <c r="M827" s="10">
        <f t="shared" si="795"/>
        <v>481625</v>
      </c>
      <c r="N827" s="10">
        <f t="shared" si="796"/>
        <v>401690.6</v>
      </c>
      <c r="O827" s="10">
        <f>O828+O831+O834+O837+O840+O843+O846+O851+O856+O859+O864</f>
        <v>77177.331229999996</v>
      </c>
      <c r="P827" s="10">
        <f>P828+P831+P834+P837+P840+P843+P846+P851+P856+P859+P864</f>
        <v>43321.919000000002</v>
      </c>
      <c r="Q827" s="10">
        <f>Q828+Q831+Q834+Q837+Q840+Q843+Q846+Q851+Q856+Q859+Q864</f>
        <v>0</v>
      </c>
      <c r="R827" s="10">
        <f t="shared" si="834"/>
        <v>762079.73123000003</v>
      </c>
      <c r="S827" s="10">
        <f>S828+S831+S834+S837+S840+S843+S846+S851+S856+S859+S864+S869</f>
        <v>-345.94456000000355</v>
      </c>
      <c r="T827" s="69">
        <f t="shared" si="826"/>
        <v>761733.78667000006</v>
      </c>
      <c r="U827" s="10">
        <f t="shared" si="835"/>
        <v>524946.91899999999</v>
      </c>
      <c r="V827" s="10">
        <f>V828+V831+V834+V837+V840+V843+V846+V851+V856+V859+V864</f>
        <v>-5553.09</v>
      </c>
      <c r="W827" s="69">
        <f t="shared" si="827"/>
        <v>519393.82899999997</v>
      </c>
      <c r="X827" s="10">
        <f t="shared" si="836"/>
        <v>401690.6</v>
      </c>
      <c r="Y827" s="10">
        <f>Y828+Y831+Y834+Y837+Y840+Y843+Y846+Y851+Y856+Y859+Y864</f>
        <v>0</v>
      </c>
      <c r="Z827" s="69">
        <f t="shared" si="828"/>
        <v>401690.6</v>
      </c>
      <c r="AA827" s="10">
        <f>AA828+AA831+AA834+AA837+AA840+AA843+AA846+AA851+AA856+AA859+AA864</f>
        <v>0</v>
      </c>
      <c r="AB827" s="20"/>
      <c r="AC827" s="20"/>
    </row>
    <row r="828" spans="1:34" ht="46.8" x14ac:dyDescent="0.3">
      <c r="A828" s="59" t="s">
        <v>540</v>
      </c>
      <c r="B828" s="60"/>
      <c r="C828" s="59"/>
      <c r="D828" s="59"/>
      <c r="E828" s="61" t="s">
        <v>541</v>
      </c>
      <c r="F828" s="10">
        <f t="shared" ref="F828:F880" si="851">F829</f>
        <v>0</v>
      </c>
      <c r="G828" s="10">
        <f t="shared" ref="G828:G880" si="852">G829</f>
        <v>401690.6</v>
      </c>
      <c r="H828" s="10">
        <f t="shared" ref="H828:H880" si="853">H829</f>
        <v>401690.6</v>
      </c>
      <c r="I828" s="10">
        <f t="shared" ref="I828:I880" si="854">I829</f>
        <v>0</v>
      </c>
      <c r="J828" s="10">
        <f t="shared" ref="J828:J880" si="855">J829</f>
        <v>-135.30000000000001</v>
      </c>
      <c r="K828" s="10">
        <f t="shared" ref="K828:K880" si="856">K829</f>
        <v>0</v>
      </c>
      <c r="L828" s="10">
        <f t="shared" si="794"/>
        <v>0</v>
      </c>
      <c r="M828" s="10">
        <f t="shared" si="795"/>
        <v>401555.3</v>
      </c>
      <c r="N828" s="10">
        <f t="shared" si="796"/>
        <v>401690.6</v>
      </c>
      <c r="O828" s="10">
        <f t="shared" ref="O828:O880" si="857">O829</f>
        <v>0</v>
      </c>
      <c r="P828" s="10">
        <f t="shared" ref="P828:P880" si="858">P829</f>
        <v>0</v>
      </c>
      <c r="Q828" s="10">
        <f t="shared" ref="Q828:Q880" si="859">Q829</f>
        <v>0</v>
      </c>
      <c r="R828" s="10">
        <f t="shared" si="834"/>
        <v>0</v>
      </c>
      <c r="S828" s="10">
        <f t="shared" ref="S828:S880" si="860">S829</f>
        <v>0</v>
      </c>
      <c r="T828" s="69">
        <f t="shared" si="826"/>
        <v>0</v>
      </c>
      <c r="U828" s="10">
        <f t="shared" si="835"/>
        <v>401555.3</v>
      </c>
      <c r="V828" s="10">
        <f t="shared" ref="V828:AA880" si="861">V829</f>
        <v>0</v>
      </c>
      <c r="W828" s="69">
        <f t="shared" si="827"/>
        <v>401555.3</v>
      </c>
      <c r="X828" s="10">
        <f t="shared" si="836"/>
        <v>401690.6</v>
      </c>
      <c r="Y828" s="10">
        <f t="shared" si="861"/>
        <v>0</v>
      </c>
      <c r="Z828" s="69">
        <f t="shared" si="828"/>
        <v>401690.6</v>
      </c>
      <c r="AA828" s="10">
        <f t="shared" si="861"/>
        <v>0</v>
      </c>
      <c r="AB828" s="20"/>
      <c r="AC828" s="20"/>
    </row>
    <row r="829" spans="1:34" ht="46.8" x14ac:dyDescent="0.3">
      <c r="A829" s="59" t="s">
        <v>540</v>
      </c>
      <c r="B829" s="60" t="s">
        <v>26</v>
      </c>
      <c r="C829" s="59"/>
      <c r="D829" s="59"/>
      <c r="E829" s="61" t="s">
        <v>27</v>
      </c>
      <c r="F829" s="10">
        <f t="shared" si="851"/>
        <v>0</v>
      </c>
      <c r="G829" s="10">
        <f t="shared" si="852"/>
        <v>401690.6</v>
      </c>
      <c r="H829" s="10">
        <f t="shared" si="853"/>
        <v>401690.6</v>
      </c>
      <c r="I829" s="10">
        <f t="shared" si="854"/>
        <v>0</v>
      </c>
      <c r="J829" s="10">
        <f t="shared" si="855"/>
        <v>-135.30000000000001</v>
      </c>
      <c r="K829" s="10">
        <f t="shared" si="856"/>
        <v>0</v>
      </c>
      <c r="L829" s="10">
        <f t="shared" si="794"/>
        <v>0</v>
      </c>
      <c r="M829" s="10">
        <f t="shared" si="795"/>
        <v>401555.3</v>
      </c>
      <c r="N829" s="10">
        <f t="shared" si="796"/>
        <v>401690.6</v>
      </c>
      <c r="O829" s="10">
        <f t="shared" si="857"/>
        <v>0</v>
      </c>
      <c r="P829" s="10">
        <f t="shared" si="858"/>
        <v>0</v>
      </c>
      <c r="Q829" s="10">
        <f t="shared" si="859"/>
        <v>0</v>
      </c>
      <c r="R829" s="10">
        <f t="shared" si="834"/>
        <v>0</v>
      </c>
      <c r="S829" s="10">
        <f t="shared" si="860"/>
        <v>0</v>
      </c>
      <c r="T829" s="69">
        <f t="shared" si="826"/>
        <v>0</v>
      </c>
      <c r="U829" s="10">
        <f t="shared" si="835"/>
        <v>401555.3</v>
      </c>
      <c r="V829" s="10">
        <f t="shared" si="861"/>
        <v>0</v>
      </c>
      <c r="W829" s="69">
        <f t="shared" si="827"/>
        <v>401555.3</v>
      </c>
      <c r="X829" s="10">
        <f t="shared" si="836"/>
        <v>401690.6</v>
      </c>
      <c r="Y829" s="10">
        <f t="shared" si="861"/>
        <v>0</v>
      </c>
      <c r="Z829" s="69">
        <f t="shared" si="828"/>
        <v>401690.6</v>
      </c>
      <c r="AA829" s="10">
        <f t="shared" si="861"/>
        <v>0</v>
      </c>
      <c r="AB829" s="20"/>
      <c r="AC829" s="20"/>
    </row>
    <row r="830" spans="1:34" x14ac:dyDescent="0.3">
      <c r="A830" s="59" t="s">
        <v>540</v>
      </c>
      <c r="B830" s="60">
        <v>400</v>
      </c>
      <c r="C830" s="59" t="s">
        <v>233</v>
      </c>
      <c r="D830" s="59" t="s">
        <v>65</v>
      </c>
      <c r="E830" s="61" t="s">
        <v>519</v>
      </c>
      <c r="F830" s="10">
        <v>0</v>
      </c>
      <c r="G830" s="10">
        <v>401690.6</v>
      </c>
      <c r="H830" s="10">
        <v>401690.6</v>
      </c>
      <c r="I830" s="10"/>
      <c r="J830" s="10">
        <v>-135.30000000000001</v>
      </c>
      <c r="K830" s="10"/>
      <c r="L830" s="10">
        <f t="shared" si="794"/>
        <v>0</v>
      </c>
      <c r="M830" s="10">
        <f t="shared" si="795"/>
        <v>401555.3</v>
      </c>
      <c r="N830" s="10">
        <f t="shared" si="796"/>
        <v>401690.6</v>
      </c>
      <c r="O830" s="10"/>
      <c r="P830" s="10"/>
      <c r="Q830" s="10"/>
      <c r="R830" s="10">
        <f t="shared" si="834"/>
        <v>0</v>
      </c>
      <c r="S830" s="10"/>
      <c r="T830" s="69">
        <f t="shared" si="826"/>
        <v>0</v>
      </c>
      <c r="U830" s="10">
        <f t="shared" si="835"/>
        <v>401555.3</v>
      </c>
      <c r="V830" s="10"/>
      <c r="W830" s="69">
        <f t="shared" si="827"/>
        <v>401555.3</v>
      </c>
      <c r="X830" s="10">
        <f t="shared" si="836"/>
        <v>401690.6</v>
      </c>
      <c r="Y830" s="10"/>
      <c r="Z830" s="69">
        <f t="shared" si="828"/>
        <v>401690.6</v>
      </c>
      <c r="AA830" s="10"/>
      <c r="AB830" s="20"/>
      <c r="AC830" s="20">
        <v>21</v>
      </c>
    </row>
    <row r="831" spans="1:34" ht="31.2" x14ac:dyDescent="0.3">
      <c r="A831" s="59" t="s">
        <v>542</v>
      </c>
      <c r="B831" s="60"/>
      <c r="C831" s="59"/>
      <c r="D831" s="59"/>
      <c r="E831" s="61" t="s">
        <v>543</v>
      </c>
      <c r="F831" s="10">
        <f t="shared" si="851"/>
        <v>51663.399999999994</v>
      </c>
      <c r="G831" s="10">
        <f t="shared" si="852"/>
        <v>50834.9</v>
      </c>
      <c r="H831" s="10">
        <f t="shared" si="853"/>
        <v>0</v>
      </c>
      <c r="I831" s="10">
        <f t="shared" si="854"/>
        <v>30694.9</v>
      </c>
      <c r="J831" s="10">
        <f t="shared" si="855"/>
        <v>0</v>
      </c>
      <c r="K831" s="10">
        <f t="shared" si="856"/>
        <v>0</v>
      </c>
      <c r="L831" s="10">
        <f t="shared" si="794"/>
        <v>82358.299999999988</v>
      </c>
      <c r="M831" s="10">
        <f t="shared" si="795"/>
        <v>50834.9</v>
      </c>
      <c r="N831" s="10">
        <f t="shared" si="796"/>
        <v>0</v>
      </c>
      <c r="O831" s="10">
        <f t="shared" si="857"/>
        <v>0</v>
      </c>
      <c r="P831" s="10">
        <f t="shared" si="858"/>
        <v>0</v>
      </c>
      <c r="Q831" s="10">
        <f t="shared" si="859"/>
        <v>0</v>
      </c>
      <c r="R831" s="10">
        <f t="shared" si="834"/>
        <v>82358.299999999988</v>
      </c>
      <c r="S831" s="10">
        <f t="shared" si="860"/>
        <v>0</v>
      </c>
      <c r="T831" s="69">
        <f t="shared" si="826"/>
        <v>82358.299999999988</v>
      </c>
      <c r="U831" s="10">
        <f t="shared" si="835"/>
        <v>50834.9</v>
      </c>
      <c r="V831" s="10">
        <f t="shared" si="861"/>
        <v>0</v>
      </c>
      <c r="W831" s="69">
        <f t="shared" si="827"/>
        <v>50834.9</v>
      </c>
      <c r="X831" s="10">
        <f t="shared" si="836"/>
        <v>0</v>
      </c>
      <c r="Y831" s="10">
        <f t="shared" si="861"/>
        <v>0</v>
      </c>
      <c r="Z831" s="69">
        <f t="shared" si="828"/>
        <v>0</v>
      </c>
      <c r="AA831" s="10">
        <f t="shared" si="861"/>
        <v>0</v>
      </c>
      <c r="AB831" s="20"/>
      <c r="AC831" s="20"/>
    </row>
    <row r="832" spans="1:34" ht="46.8" x14ac:dyDescent="0.3">
      <c r="A832" s="59" t="s">
        <v>542</v>
      </c>
      <c r="B832" s="60" t="s">
        <v>26</v>
      </c>
      <c r="C832" s="59"/>
      <c r="D832" s="59"/>
      <c r="E832" s="61" t="s">
        <v>27</v>
      </c>
      <c r="F832" s="10">
        <f t="shared" si="851"/>
        <v>51663.399999999994</v>
      </c>
      <c r="G832" s="10">
        <f t="shared" si="852"/>
        <v>50834.9</v>
      </c>
      <c r="H832" s="10">
        <f t="shared" si="853"/>
        <v>0</v>
      </c>
      <c r="I832" s="10">
        <f t="shared" si="854"/>
        <v>30694.9</v>
      </c>
      <c r="J832" s="10">
        <f t="shared" si="855"/>
        <v>0</v>
      </c>
      <c r="K832" s="10">
        <f t="shared" si="856"/>
        <v>0</v>
      </c>
      <c r="L832" s="10">
        <f t="shared" si="794"/>
        <v>82358.299999999988</v>
      </c>
      <c r="M832" s="10">
        <f t="shared" si="795"/>
        <v>50834.9</v>
      </c>
      <c r="N832" s="10">
        <f t="shared" si="796"/>
        <v>0</v>
      </c>
      <c r="O832" s="10">
        <f t="shared" si="857"/>
        <v>0</v>
      </c>
      <c r="P832" s="10">
        <f t="shared" si="858"/>
        <v>0</v>
      </c>
      <c r="Q832" s="10">
        <f t="shared" si="859"/>
        <v>0</v>
      </c>
      <c r="R832" s="10">
        <f t="shared" si="834"/>
        <v>82358.299999999988</v>
      </c>
      <c r="S832" s="10">
        <f t="shared" si="860"/>
        <v>0</v>
      </c>
      <c r="T832" s="69">
        <f t="shared" si="826"/>
        <v>82358.299999999988</v>
      </c>
      <c r="U832" s="10">
        <f t="shared" si="835"/>
        <v>50834.9</v>
      </c>
      <c r="V832" s="10">
        <f t="shared" si="861"/>
        <v>0</v>
      </c>
      <c r="W832" s="69">
        <f t="shared" si="827"/>
        <v>50834.9</v>
      </c>
      <c r="X832" s="10">
        <f t="shared" si="836"/>
        <v>0</v>
      </c>
      <c r="Y832" s="10">
        <f t="shared" si="861"/>
        <v>0</v>
      </c>
      <c r="Z832" s="69">
        <f t="shared" si="828"/>
        <v>0</v>
      </c>
      <c r="AA832" s="10">
        <f t="shared" si="861"/>
        <v>0</v>
      </c>
      <c r="AB832" s="20"/>
      <c r="AC832" s="20"/>
    </row>
    <row r="833" spans="1:30" x14ac:dyDescent="0.3">
      <c r="A833" s="59" t="s">
        <v>542</v>
      </c>
      <c r="B833" s="60">
        <v>400</v>
      </c>
      <c r="C833" s="59" t="s">
        <v>233</v>
      </c>
      <c r="D833" s="59" t="s">
        <v>65</v>
      </c>
      <c r="E833" s="61" t="s">
        <v>519</v>
      </c>
      <c r="F833" s="10">
        <v>51663.399999999994</v>
      </c>
      <c r="G833" s="10">
        <v>50834.9</v>
      </c>
      <c r="H833" s="10">
        <v>0</v>
      </c>
      <c r="I833" s="10">
        <v>30694.9</v>
      </c>
      <c r="J833" s="10"/>
      <c r="K833" s="10"/>
      <c r="L833" s="10">
        <f t="shared" si="794"/>
        <v>82358.299999999988</v>
      </c>
      <c r="M833" s="10">
        <f t="shared" si="795"/>
        <v>50834.9</v>
      </c>
      <c r="N833" s="10">
        <f t="shared" si="796"/>
        <v>0</v>
      </c>
      <c r="O833" s="10"/>
      <c r="P833" s="10"/>
      <c r="Q833" s="10"/>
      <c r="R833" s="10">
        <f t="shared" si="834"/>
        <v>82358.299999999988</v>
      </c>
      <c r="S833" s="10"/>
      <c r="T833" s="69">
        <f t="shared" si="826"/>
        <v>82358.299999999988</v>
      </c>
      <c r="U833" s="10">
        <f t="shared" si="835"/>
        <v>50834.9</v>
      </c>
      <c r="V833" s="10"/>
      <c r="W833" s="69">
        <f t="shared" si="827"/>
        <v>50834.9</v>
      </c>
      <c r="X833" s="10">
        <f t="shared" si="836"/>
        <v>0</v>
      </c>
      <c r="Y833" s="10"/>
      <c r="Z833" s="69">
        <f t="shared" si="828"/>
        <v>0</v>
      </c>
      <c r="AA833" s="10"/>
      <c r="AB833" s="20"/>
      <c r="AC833" s="20" t="s">
        <v>544</v>
      </c>
    </row>
    <row r="834" spans="1:30" ht="31.2" x14ac:dyDescent="0.3">
      <c r="A834" s="59" t="s">
        <v>545</v>
      </c>
      <c r="B834" s="60"/>
      <c r="C834" s="59"/>
      <c r="D834" s="59"/>
      <c r="E834" s="61" t="s">
        <v>546</v>
      </c>
      <c r="F834" s="10">
        <f t="shared" si="851"/>
        <v>0</v>
      </c>
      <c r="G834" s="10">
        <f t="shared" si="852"/>
        <v>29234.799999999999</v>
      </c>
      <c r="H834" s="10">
        <f t="shared" si="853"/>
        <v>0</v>
      </c>
      <c r="I834" s="10">
        <f t="shared" si="854"/>
        <v>0</v>
      </c>
      <c r="J834" s="10">
        <f t="shared" si="855"/>
        <v>0</v>
      </c>
      <c r="K834" s="10">
        <f t="shared" si="856"/>
        <v>0</v>
      </c>
      <c r="L834" s="10">
        <f t="shared" si="794"/>
        <v>0</v>
      </c>
      <c r="M834" s="10">
        <f t="shared" si="795"/>
        <v>29234.799999999999</v>
      </c>
      <c r="N834" s="10">
        <f t="shared" si="796"/>
        <v>0</v>
      </c>
      <c r="O834" s="10">
        <f t="shared" si="857"/>
        <v>0</v>
      </c>
      <c r="P834" s="10">
        <f t="shared" si="858"/>
        <v>0</v>
      </c>
      <c r="Q834" s="10">
        <f t="shared" si="859"/>
        <v>0</v>
      </c>
      <c r="R834" s="10">
        <f t="shared" si="834"/>
        <v>0</v>
      </c>
      <c r="S834" s="10">
        <f t="shared" si="860"/>
        <v>0</v>
      </c>
      <c r="T834" s="69">
        <f t="shared" si="826"/>
        <v>0</v>
      </c>
      <c r="U834" s="10">
        <f t="shared" si="835"/>
        <v>29234.799999999999</v>
      </c>
      <c r="V834" s="10">
        <f t="shared" si="861"/>
        <v>0</v>
      </c>
      <c r="W834" s="69">
        <f t="shared" si="827"/>
        <v>29234.799999999999</v>
      </c>
      <c r="X834" s="10">
        <f t="shared" si="836"/>
        <v>0</v>
      </c>
      <c r="Y834" s="10">
        <f t="shared" si="861"/>
        <v>0</v>
      </c>
      <c r="Z834" s="69">
        <f t="shared" si="828"/>
        <v>0</v>
      </c>
      <c r="AA834" s="10">
        <f t="shared" si="861"/>
        <v>0</v>
      </c>
      <c r="AB834" s="20"/>
      <c r="AC834" s="20"/>
    </row>
    <row r="835" spans="1:30" ht="46.8" x14ac:dyDescent="0.3">
      <c r="A835" s="59" t="s">
        <v>545</v>
      </c>
      <c r="B835" s="60" t="s">
        <v>26</v>
      </c>
      <c r="C835" s="59"/>
      <c r="D835" s="59"/>
      <c r="E835" s="61" t="s">
        <v>27</v>
      </c>
      <c r="F835" s="10">
        <f t="shared" si="851"/>
        <v>0</v>
      </c>
      <c r="G835" s="10">
        <f t="shared" si="852"/>
        <v>29234.799999999999</v>
      </c>
      <c r="H835" s="10">
        <f t="shared" si="853"/>
        <v>0</v>
      </c>
      <c r="I835" s="10">
        <f t="shared" si="854"/>
        <v>0</v>
      </c>
      <c r="J835" s="10">
        <f t="shared" si="855"/>
        <v>0</v>
      </c>
      <c r="K835" s="10">
        <f t="shared" si="856"/>
        <v>0</v>
      </c>
      <c r="L835" s="10">
        <f t="shared" si="794"/>
        <v>0</v>
      </c>
      <c r="M835" s="10">
        <f t="shared" si="795"/>
        <v>29234.799999999999</v>
      </c>
      <c r="N835" s="10">
        <f t="shared" si="796"/>
        <v>0</v>
      </c>
      <c r="O835" s="10">
        <f t="shared" si="857"/>
        <v>0</v>
      </c>
      <c r="P835" s="10">
        <f t="shared" si="858"/>
        <v>0</v>
      </c>
      <c r="Q835" s="10">
        <f t="shared" si="859"/>
        <v>0</v>
      </c>
      <c r="R835" s="10">
        <f t="shared" si="834"/>
        <v>0</v>
      </c>
      <c r="S835" s="10">
        <f t="shared" si="860"/>
        <v>0</v>
      </c>
      <c r="T835" s="69">
        <f t="shared" si="826"/>
        <v>0</v>
      </c>
      <c r="U835" s="10">
        <f t="shared" si="835"/>
        <v>29234.799999999999</v>
      </c>
      <c r="V835" s="10">
        <f t="shared" si="861"/>
        <v>0</v>
      </c>
      <c r="W835" s="69">
        <f t="shared" si="827"/>
        <v>29234.799999999999</v>
      </c>
      <c r="X835" s="10">
        <f t="shared" si="836"/>
        <v>0</v>
      </c>
      <c r="Y835" s="10">
        <f t="shared" si="861"/>
        <v>0</v>
      </c>
      <c r="Z835" s="69">
        <f t="shared" si="828"/>
        <v>0</v>
      </c>
      <c r="AA835" s="10">
        <f t="shared" si="861"/>
        <v>0</v>
      </c>
      <c r="AB835" s="20"/>
      <c r="AC835" s="20"/>
    </row>
    <row r="836" spans="1:30" x14ac:dyDescent="0.3">
      <c r="A836" s="59" t="s">
        <v>545</v>
      </c>
      <c r="B836" s="60">
        <v>400</v>
      </c>
      <c r="C836" s="59" t="s">
        <v>233</v>
      </c>
      <c r="D836" s="59" t="s">
        <v>65</v>
      </c>
      <c r="E836" s="61" t="s">
        <v>519</v>
      </c>
      <c r="F836" s="10">
        <v>0</v>
      </c>
      <c r="G836" s="10">
        <v>29234.799999999999</v>
      </c>
      <c r="H836" s="10">
        <v>0</v>
      </c>
      <c r="I836" s="10"/>
      <c r="J836" s="10"/>
      <c r="K836" s="10"/>
      <c r="L836" s="10">
        <f t="shared" si="794"/>
        <v>0</v>
      </c>
      <c r="M836" s="10">
        <f t="shared" si="795"/>
        <v>29234.799999999999</v>
      </c>
      <c r="N836" s="10">
        <f t="shared" si="796"/>
        <v>0</v>
      </c>
      <c r="O836" s="10"/>
      <c r="P836" s="10"/>
      <c r="Q836" s="10"/>
      <c r="R836" s="10">
        <f t="shared" si="834"/>
        <v>0</v>
      </c>
      <c r="S836" s="10"/>
      <c r="T836" s="69">
        <f t="shared" si="826"/>
        <v>0</v>
      </c>
      <c r="U836" s="10">
        <f t="shared" si="835"/>
        <v>29234.799999999999</v>
      </c>
      <c r="V836" s="10"/>
      <c r="W836" s="69">
        <f t="shared" si="827"/>
        <v>29234.799999999999</v>
      </c>
      <c r="X836" s="10">
        <f t="shared" si="836"/>
        <v>0</v>
      </c>
      <c r="Y836" s="10"/>
      <c r="Z836" s="69">
        <f t="shared" si="828"/>
        <v>0</v>
      </c>
      <c r="AA836" s="10"/>
      <c r="AB836" s="20"/>
      <c r="AC836" s="20"/>
    </row>
    <row r="837" spans="1:30" ht="62.4" x14ac:dyDescent="0.3">
      <c r="A837" s="59" t="s">
        <v>547</v>
      </c>
      <c r="B837" s="60"/>
      <c r="C837" s="59"/>
      <c r="D837" s="59"/>
      <c r="E837" s="61" t="s">
        <v>548</v>
      </c>
      <c r="F837" s="10">
        <f t="shared" si="851"/>
        <v>420626.60000000003</v>
      </c>
      <c r="G837" s="10">
        <f t="shared" si="852"/>
        <v>0</v>
      </c>
      <c r="H837" s="10">
        <f t="shared" si="853"/>
        <v>0</v>
      </c>
      <c r="I837" s="10">
        <f t="shared" si="854"/>
        <v>-53126.3</v>
      </c>
      <c r="J837" s="10">
        <f t="shared" si="855"/>
        <v>0</v>
      </c>
      <c r="K837" s="10">
        <f t="shared" si="856"/>
        <v>0</v>
      </c>
      <c r="L837" s="10">
        <f t="shared" si="794"/>
        <v>367500.30000000005</v>
      </c>
      <c r="M837" s="10">
        <f t="shared" si="795"/>
        <v>0</v>
      </c>
      <c r="N837" s="10">
        <f t="shared" si="796"/>
        <v>0</v>
      </c>
      <c r="O837" s="10">
        <f t="shared" si="857"/>
        <v>0</v>
      </c>
      <c r="P837" s="10">
        <f t="shared" si="858"/>
        <v>0</v>
      </c>
      <c r="Q837" s="10">
        <f t="shared" si="859"/>
        <v>0</v>
      </c>
      <c r="R837" s="10">
        <f t="shared" si="834"/>
        <v>367500.30000000005</v>
      </c>
      <c r="S837" s="10">
        <f t="shared" si="860"/>
        <v>0</v>
      </c>
      <c r="T837" s="69">
        <f t="shared" si="826"/>
        <v>367500.30000000005</v>
      </c>
      <c r="U837" s="10">
        <f t="shared" si="835"/>
        <v>0</v>
      </c>
      <c r="V837" s="10">
        <f t="shared" si="861"/>
        <v>0</v>
      </c>
      <c r="W837" s="69">
        <f t="shared" si="827"/>
        <v>0</v>
      </c>
      <c r="X837" s="10">
        <f t="shared" si="836"/>
        <v>0</v>
      </c>
      <c r="Y837" s="10">
        <f t="shared" si="861"/>
        <v>0</v>
      </c>
      <c r="Z837" s="69">
        <f t="shared" si="828"/>
        <v>0</v>
      </c>
      <c r="AA837" s="10">
        <f t="shared" si="861"/>
        <v>0</v>
      </c>
      <c r="AB837" s="20"/>
      <c r="AC837" s="20"/>
    </row>
    <row r="838" spans="1:30" ht="46.8" x14ac:dyDescent="0.3">
      <c r="A838" s="59" t="s">
        <v>547</v>
      </c>
      <c r="B838" s="60" t="s">
        <v>26</v>
      </c>
      <c r="C838" s="59"/>
      <c r="D838" s="59"/>
      <c r="E838" s="61" t="s">
        <v>27</v>
      </c>
      <c r="F838" s="10">
        <f t="shared" si="851"/>
        <v>420626.60000000003</v>
      </c>
      <c r="G838" s="10">
        <f t="shared" si="852"/>
        <v>0</v>
      </c>
      <c r="H838" s="10">
        <f t="shared" si="853"/>
        <v>0</v>
      </c>
      <c r="I838" s="10">
        <f t="shared" si="854"/>
        <v>-53126.3</v>
      </c>
      <c r="J838" s="10">
        <f t="shared" si="855"/>
        <v>0</v>
      </c>
      <c r="K838" s="10">
        <f t="shared" si="856"/>
        <v>0</v>
      </c>
      <c r="L838" s="10">
        <f t="shared" si="794"/>
        <v>367500.30000000005</v>
      </c>
      <c r="M838" s="10">
        <f t="shared" si="795"/>
        <v>0</v>
      </c>
      <c r="N838" s="10">
        <f t="shared" si="796"/>
        <v>0</v>
      </c>
      <c r="O838" s="10">
        <f t="shared" si="857"/>
        <v>0</v>
      </c>
      <c r="P838" s="10">
        <f t="shared" si="858"/>
        <v>0</v>
      </c>
      <c r="Q838" s="10">
        <f t="shared" si="859"/>
        <v>0</v>
      </c>
      <c r="R838" s="10">
        <f t="shared" si="834"/>
        <v>367500.30000000005</v>
      </c>
      <c r="S838" s="10">
        <f t="shared" si="860"/>
        <v>0</v>
      </c>
      <c r="T838" s="69">
        <f t="shared" si="826"/>
        <v>367500.30000000005</v>
      </c>
      <c r="U838" s="10">
        <f t="shared" si="835"/>
        <v>0</v>
      </c>
      <c r="V838" s="10">
        <f t="shared" si="861"/>
        <v>0</v>
      </c>
      <c r="W838" s="69">
        <f t="shared" si="827"/>
        <v>0</v>
      </c>
      <c r="X838" s="10">
        <f t="shared" si="836"/>
        <v>0</v>
      </c>
      <c r="Y838" s="10">
        <f t="shared" si="861"/>
        <v>0</v>
      </c>
      <c r="Z838" s="69">
        <f t="shared" si="828"/>
        <v>0</v>
      </c>
      <c r="AA838" s="10">
        <f t="shared" si="861"/>
        <v>0</v>
      </c>
      <c r="AB838" s="20"/>
      <c r="AC838" s="20"/>
    </row>
    <row r="839" spans="1:30" x14ac:dyDescent="0.3">
      <c r="A839" s="59" t="s">
        <v>547</v>
      </c>
      <c r="B839" s="60">
        <v>400</v>
      </c>
      <c r="C839" s="59" t="s">
        <v>233</v>
      </c>
      <c r="D839" s="59" t="s">
        <v>65</v>
      </c>
      <c r="E839" s="61" t="s">
        <v>519</v>
      </c>
      <c r="F839" s="10">
        <v>420626.60000000003</v>
      </c>
      <c r="G839" s="10">
        <v>0</v>
      </c>
      <c r="H839" s="10">
        <v>0</v>
      </c>
      <c r="I839" s="10">
        <v>-53126.3</v>
      </c>
      <c r="J839" s="10"/>
      <c r="K839" s="10"/>
      <c r="L839" s="10">
        <f t="shared" si="794"/>
        <v>367500.30000000005</v>
      </c>
      <c r="M839" s="10">
        <f t="shared" si="795"/>
        <v>0</v>
      </c>
      <c r="N839" s="10">
        <f t="shared" si="796"/>
        <v>0</v>
      </c>
      <c r="O839" s="10"/>
      <c r="P839" s="10"/>
      <c r="Q839" s="10"/>
      <c r="R839" s="10">
        <f t="shared" si="834"/>
        <v>367500.30000000005</v>
      </c>
      <c r="S839" s="10"/>
      <c r="T839" s="69">
        <f t="shared" si="826"/>
        <v>367500.30000000005</v>
      </c>
      <c r="U839" s="10">
        <f t="shared" si="835"/>
        <v>0</v>
      </c>
      <c r="V839" s="10"/>
      <c r="W839" s="69">
        <f t="shared" si="827"/>
        <v>0</v>
      </c>
      <c r="X839" s="10">
        <f t="shared" si="836"/>
        <v>0</v>
      </c>
      <c r="Y839" s="10"/>
      <c r="Z839" s="69">
        <f t="shared" si="828"/>
        <v>0</v>
      </c>
      <c r="AA839" s="10"/>
      <c r="AB839" s="20"/>
      <c r="AC839" s="20">
        <v>28</v>
      </c>
    </row>
    <row r="840" spans="1:30" ht="46.8" x14ac:dyDescent="0.3">
      <c r="A840" s="59" t="s">
        <v>549</v>
      </c>
      <c r="B840" s="60"/>
      <c r="C840" s="59"/>
      <c r="D840" s="59"/>
      <c r="E840" s="61" t="s">
        <v>550</v>
      </c>
      <c r="F840" s="10">
        <f t="shared" si="851"/>
        <v>130463.40000000001</v>
      </c>
      <c r="G840" s="10">
        <f t="shared" si="852"/>
        <v>0</v>
      </c>
      <c r="H840" s="10">
        <f t="shared" si="853"/>
        <v>0</v>
      </c>
      <c r="I840" s="10">
        <f t="shared" si="854"/>
        <v>-195</v>
      </c>
      <c r="J840" s="10">
        <f t="shared" si="855"/>
        <v>0</v>
      </c>
      <c r="K840" s="10">
        <f t="shared" si="856"/>
        <v>0</v>
      </c>
      <c r="L840" s="10">
        <f t="shared" si="794"/>
        <v>130268.40000000001</v>
      </c>
      <c r="M840" s="10">
        <f t="shared" si="795"/>
        <v>0</v>
      </c>
      <c r="N840" s="10">
        <f t="shared" si="796"/>
        <v>0</v>
      </c>
      <c r="O840" s="10">
        <f t="shared" si="857"/>
        <v>7323.8743599999998</v>
      </c>
      <c r="P840" s="10">
        <f t="shared" si="858"/>
        <v>0</v>
      </c>
      <c r="Q840" s="10">
        <f t="shared" si="859"/>
        <v>0</v>
      </c>
      <c r="R840" s="10">
        <f t="shared" si="834"/>
        <v>137592.27436000001</v>
      </c>
      <c r="S840" s="10">
        <f t="shared" si="860"/>
        <v>0</v>
      </c>
      <c r="T840" s="69">
        <f t="shared" si="826"/>
        <v>137592.27436000001</v>
      </c>
      <c r="U840" s="10">
        <f t="shared" si="835"/>
        <v>0</v>
      </c>
      <c r="V840" s="10">
        <f t="shared" si="861"/>
        <v>0</v>
      </c>
      <c r="W840" s="69">
        <f t="shared" si="827"/>
        <v>0</v>
      </c>
      <c r="X840" s="10">
        <f t="shared" si="836"/>
        <v>0</v>
      </c>
      <c r="Y840" s="10">
        <f t="shared" si="861"/>
        <v>0</v>
      </c>
      <c r="Z840" s="69">
        <f t="shared" si="828"/>
        <v>0</v>
      </c>
      <c r="AA840" s="10">
        <f t="shared" si="861"/>
        <v>0</v>
      </c>
      <c r="AB840" s="20"/>
      <c r="AC840" s="20"/>
    </row>
    <row r="841" spans="1:30" ht="46.8" x14ac:dyDescent="0.3">
      <c r="A841" s="59" t="s">
        <v>549</v>
      </c>
      <c r="B841" s="60" t="s">
        <v>26</v>
      </c>
      <c r="C841" s="59"/>
      <c r="D841" s="59"/>
      <c r="E841" s="61" t="s">
        <v>27</v>
      </c>
      <c r="F841" s="10">
        <f t="shared" si="851"/>
        <v>130463.40000000001</v>
      </c>
      <c r="G841" s="10">
        <f t="shared" si="852"/>
        <v>0</v>
      </c>
      <c r="H841" s="10">
        <f t="shared" si="853"/>
        <v>0</v>
      </c>
      <c r="I841" s="10">
        <f t="shared" si="854"/>
        <v>-195</v>
      </c>
      <c r="J841" s="10">
        <f t="shared" si="855"/>
        <v>0</v>
      </c>
      <c r="K841" s="10">
        <f t="shared" si="856"/>
        <v>0</v>
      </c>
      <c r="L841" s="10">
        <f t="shared" si="794"/>
        <v>130268.40000000001</v>
      </c>
      <c r="M841" s="10">
        <f t="shared" si="795"/>
        <v>0</v>
      </c>
      <c r="N841" s="10">
        <f t="shared" si="796"/>
        <v>0</v>
      </c>
      <c r="O841" s="10">
        <f t="shared" si="857"/>
        <v>7323.8743599999998</v>
      </c>
      <c r="P841" s="10">
        <f t="shared" si="858"/>
        <v>0</v>
      </c>
      <c r="Q841" s="10">
        <f t="shared" si="859"/>
        <v>0</v>
      </c>
      <c r="R841" s="10">
        <f t="shared" si="834"/>
        <v>137592.27436000001</v>
      </c>
      <c r="S841" s="10">
        <f t="shared" si="860"/>
        <v>0</v>
      </c>
      <c r="T841" s="69">
        <f t="shared" si="826"/>
        <v>137592.27436000001</v>
      </c>
      <c r="U841" s="10">
        <f t="shared" si="835"/>
        <v>0</v>
      </c>
      <c r="V841" s="10">
        <f t="shared" si="861"/>
        <v>0</v>
      </c>
      <c r="W841" s="69">
        <f t="shared" si="827"/>
        <v>0</v>
      </c>
      <c r="X841" s="10">
        <f t="shared" si="836"/>
        <v>0</v>
      </c>
      <c r="Y841" s="10">
        <f t="shared" si="861"/>
        <v>0</v>
      </c>
      <c r="Z841" s="69">
        <f t="shared" si="828"/>
        <v>0</v>
      </c>
      <c r="AA841" s="10">
        <f t="shared" si="861"/>
        <v>0</v>
      </c>
      <c r="AB841" s="20"/>
      <c r="AC841" s="20"/>
    </row>
    <row r="842" spans="1:30" x14ac:dyDescent="0.3">
      <c r="A842" s="59" t="s">
        <v>549</v>
      </c>
      <c r="B842" s="60">
        <v>400</v>
      </c>
      <c r="C842" s="59" t="s">
        <v>233</v>
      </c>
      <c r="D842" s="59" t="s">
        <v>65</v>
      </c>
      <c r="E842" s="61" t="s">
        <v>519</v>
      </c>
      <c r="F842" s="10">
        <v>130463.40000000001</v>
      </c>
      <c r="G842" s="10">
        <v>0</v>
      </c>
      <c r="H842" s="10">
        <v>0</v>
      </c>
      <c r="I842" s="10">
        <v>-195</v>
      </c>
      <c r="J842" s="10"/>
      <c r="K842" s="10"/>
      <c r="L842" s="10">
        <f t="shared" si="794"/>
        <v>130268.40000000001</v>
      </c>
      <c r="M842" s="10">
        <f t="shared" si="795"/>
        <v>0</v>
      </c>
      <c r="N842" s="10">
        <f t="shared" si="796"/>
        <v>0</v>
      </c>
      <c r="O842" s="10">
        <v>7323.8743599999998</v>
      </c>
      <c r="P842" s="10"/>
      <c r="Q842" s="10"/>
      <c r="R842" s="10">
        <f t="shared" si="834"/>
        <v>137592.27436000001</v>
      </c>
      <c r="S842" s="10"/>
      <c r="T842" s="69">
        <f t="shared" si="826"/>
        <v>137592.27436000001</v>
      </c>
      <c r="U842" s="10">
        <f t="shared" si="835"/>
        <v>0</v>
      </c>
      <c r="V842" s="10"/>
      <c r="W842" s="69">
        <f t="shared" si="827"/>
        <v>0</v>
      </c>
      <c r="X842" s="10">
        <f t="shared" si="836"/>
        <v>0</v>
      </c>
      <c r="Y842" s="10"/>
      <c r="Z842" s="69">
        <f t="shared" si="828"/>
        <v>0</v>
      </c>
      <c r="AA842" s="10"/>
      <c r="AB842" s="20"/>
      <c r="AC842" s="20">
        <v>29</v>
      </c>
    </row>
    <row r="843" spans="1:30" ht="46.8" x14ac:dyDescent="0.3">
      <c r="A843" s="59" t="s">
        <v>551</v>
      </c>
      <c r="B843" s="60"/>
      <c r="C843" s="59"/>
      <c r="D843" s="59"/>
      <c r="E843" s="61" t="s">
        <v>552</v>
      </c>
      <c r="F843" s="10">
        <f t="shared" si="851"/>
        <v>105000.5</v>
      </c>
      <c r="G843" s="10">
        <f t="shared" si="852"/>
        <v>0</v>
      </c>
      <c r="H843" s="10">
        <f t="shared" si="853"/>
        <v>0</v>
      </c>
      <c r="I843" s="10">
        <f t="shared" si="854"/>
        <v>-225.1</v>
      </c>
      <c r="J843" s="10">
        <f t="shared" si="855"/>
        <v>0</v>
      </c>
      <c r="K843" s="10">
        <f t="shared" si="856"/>
        <v>0</v>
      </c>
      <c r="L843" s="10">
        <f t="shared" si="794"/>
        <v>104775.4</v>
      </c>
      <c r="M843" s="10">
        <f t="shared" si="795"/>
        <v>0</v>
      </c>
      <c r="N843" s="10">
        <f t="shared" si="796"/>
        <v>0</v>
      </c>
      <c r="O843" s="10">
        <f t="shared" si="857"/>
        <v>9546.2330500000007</v>
      </c>
      <c r="P843" s="10">
        <f t="shared" si="858"/>
        <v>38326.35</v>
      </c>
      <c r="Q843" s="10">
        <f t="shared" si="859"/>
        <v>0</v>
      </c>
      <c r="R843" s="10">
        <f t="shared" si="834"/>
        <v>114321.63304999999</v>
      </c>
      <c r="S843" s="10">
        <f t="shared" si="860"/>
        <v>0</v>
      </c>
      <c r="T843" s="69">
        <f t="shared" si="826"/>
        <v>114321.63304999999</v>
      </c>
      <c r="U843" s="10">
        <f t="shared" si="835"/>
        <v>38326.35</v>
      </c>
      <c r="V843" s="10">
        <f t="shared" si="861"/>
        <v>-5553.09</v>
      </c>
      <c r="W843" s="69">
        <f t="shared" si="827"/>
        <v>32773.259999999995</v>
      </c>
      <c r="X843" s="10">
        <f t="shared" si="836"/>
        <v>0</v>
      </c>
      <c r="Y843" s="10">
        <f t="shared" si="861"/>
        <v>0</v>
      </c>
      <c r="Z843" s="69">
        <f t="shared" si="828"/>
        <v>0</v>
      </c>
      <c r="AA843" s="10">
        <f t="shared" si="861"/>
        <v>0</v>
      </c>
      <c r="AB843" s="20"/>
      <c r="AC843" s="20"/>
    </row>
    <row r="844" spans="1:30" ht="46.8" x14ac:dyDescent="0.3">
      <c r="A844" s="59" t="s">
        <v>551</v>
      </c>
      <c r="B844" s="60" t="s">
        <v>26</v>
      </c>
      <c r="C844" s="59"/>
      <c r="D844" s="59"/>
      <c r="E844" s="61" t="s">
        <v>27</v>
      </c>
      <c r="F844" s="10">
        <f t="shared" si="851"/>
        <v>105000.5</v>
      </c>
      <c r="G844" s="10">
        <f t="shared" si="852"/>
        <v>0</v>
      </c>
      <c r="H844" s="10">
        <f t="shared" si="853"/>
        <v>0</v>
      </c>
      <c r="I844" s="10">
        <f t="shared" si="854"/>
        <v>-225.1</v>
      </c>
      <c r="J844" s="10">
        <f t="shared" si="855"/>
        <v>0</v>
      </c>
      <c r="K844" s="10">
        <f t="shared" si="856"/>
        <v>0</v>
      </c>
      <c r="L844" s="10">
        <f t="shared" si="794"/>
        <v>104775.4</v>
      </c>
      <c r="M844" s="10">
        <f t="shared" si="795"/>
        <v>0</v>
      </c>
      <c r="N844" s="10">
        <f t="shared" si="796"/>
        <v>0</v>
      </c>
      <c r="O844" s="10">
        <f t="shared" si="857"/>
        <v>9546.2330500000007</v>
      </c>
      <c r="P844" s="10">
        <f t="shared" si="858"/>
        <v>38326.35</v>
      </c>
      <c r="Q844" s="10">
        <f t="shared" si="859"/>
        <v>0</v>
      </c>
      <c r="R844" s="10">
        <f t="shared" si="834"/>
        <v>114321.63304999999</v>
      </c>
      <c r="S844" s="10">
        <f t="shared" si="860"/>
        <v>0</v>
      </c>
      <c r="T844" s="69">
        <f t="shared" si="826"/>
        <v>114321.63304999999</v>
      </c>
      <c r="U844" s="10">
        <f t="shared" si="835"/>
        <v>38326.35</v>
      </c>
      <c r="V844" s="10">
        <f t="shared" si="861"/>
        <v>-5553.09</v>
      </c>
      <c r="W844" s="69">
        <f t="shared" si="827"/>
        <v>32773.259999999995</v>
      </c>
      <c r="X844" s="10">
        <f t="shared" si="836"/>
        <v>0</v>
      </c>
      <c r="Y844" s="10">
        <f t="shared" si="861"/>
        <v>0</v>
      </c>
      <c r="Z844" s="69">
        <f t="shared" si="828"/>
        <v>0</v>
      </c>
      <c r="AA844" s="10">
        <f t="shared" si="861"/>
        <v>0</v>
      </c>
      <c r="AB844" s="20"/>
      <c r="AC844" s="20"/>
    </row>
    <row r="845" spans="1:30" x14ac:dyDescent="0.3">
      <c r="A845" s="59" t="s">
        <v>551</v>
      </c>
      <c r="B845" s="60">
        <v>400</v>
      </c>
      <c r="C845" s="59" t="s">
        <v>233</v>
      </c>
      <c r="D845" s="59" t="s">
        <v>65</v>
      </c>
      <c r="E845" s="61" t="s">
        <v>519</v>
      </c>
      <c r="F845" s="10">
        <v>105000.5</v>
      </c>
      <c r="G845" s="10">
        <v>0</v>
      </c>
      <c r="H845" s="10">
        <v>0</v>
      </c>
      <c r="I845" s="10">
        <v>-225.1</v>
      </c>
      <c r="J845" s="10"/>
      <c r="K845" s="10"/>
      <c r="L845" s="10">
        <f t="shared" si="794"/>
        <v>104775.4</v>
      </c>
      <c r="M845" s="10">
        <f t="shared" si="795"/>
        <v>0</v>
      </c>
      <c r="N845" s="10">
        <f t="shared" si="796"/>
        <v>0</v>
      </c>
      <c r="O845" s="10">
        <v>9546.2330500000007</v>
      </c>
      <c r="P845" s="10">
        <v>38326.35</v>
      </c>
      <c r="Q845" s="10"/>
      <c r="R845" s="34">
        <f t="shared" si="834"/>
        <v>114321.63304999999</v>
      </c>
      <c r="S845" s="34"/>
      <c r="T845" s="69">
        <f t="shared" si="826"/>
        <v>114321.63304999999</v>
      </c>
      <c r="U845" s="34">
        <f t="shared" si="835"/>
        <v>38326.35</v>
      </c>
      <c r="V845" s="34">
        <v>-5553.09</v>
      </c>
      <c r="W845" s="69">
        <f t="shared" si="827"/>
        <v>32773.259999999995</v>
      </c>
      <c r="X845" s="34">
        <f t="shared" si="836"/>
        <v>0</v>
      </c>
      <c r="Y845" s="34"/>
      <c r="Z845" s="69">
        <f t="shared" si="828"/>
        <v>0</v>
      </c>
      <c r="AA845" s="10"/>
      <c r="AB845" s="20"/>
      <c r="AC845" s="20">
        <v>30</v>
      </c>
      <c r="AD845" s="35">
        <v>1</v>
      </c>
    </row>
    <row r="846" spans="1:30" ht="31.2" x14ac:dyDescent="0.3">
      <c r="A846" s="59" t="s">
        <v>553</v>
      </c>
      <c r="B846" s="60"/>
      <c r="C846" s="59"/>
      <c r="D846" s="59"/>
      <c r="E846" s="62" t="s">
        <v>554</v>
      </c>
      <c r="F846" s="10"/>
      <c r="G846" s="10"/>
      <c r="H846" s="10"/>
      <c r="I846" s="10"/>
      <c r="J846" s="10"/>
      <c r="K846" s="10"/>
      <c r="L846" s="10"/>
      <c r="M846" s="10"/>
      <c r="N846" s="10"/>
      <c r="O846" s="10">
        <f>O849</f>
        <v>3134.4490000000001</v>
      </c>
      <c r="P846" s="10">
        <f>P849</f>
        <v>0</v>
      </c>
      <c r="Q846" s="10">
        <f>Q849</f>
        <v>0</v>
      </c>
      <c r="R846" s="10">
        <f t="shared" si="834"/>
        <v>3134.4490000000001</v>
      </c>
      <c r="S846" s="10">
        <f>S849+S847</f>
        <v>17918.111440000001</v>
      </c>
      <c r="T846" s="69">
        <f t="shared" si="826"/>
        <v>21052.560440000001</v>
      </c>
      <c r="U846" s="10">
        <f t="shared" si="835"/>
        <v>0</v>
      </c>
      <c r="V846" s="10">
        <f>V849</f>
        <v>0</v>
      </c>
      <c r="W846" s="69">
        <f t="shared" si="827"/>
        <v>0</v>
      </c>
      <c r="X846" s="10">
        <f t="shared" si="836"/>
        <v>0</v>
      </c>
      <c r="Y846" s="10">
        <f>Y849</f>
        <v>0</v>
      </c>
      <c r="Z846" s="69">
        <f>X846+Y846</f>
        <v>0</v>
      </c>
      <c r="AA846" s="10">
        <f>AA849</f>
        <v>0</v>
      </c>
      <c r="AB846" s="20"/>
      <c r="AC846" s="20"/>
    </row>
    <row r="847" spans="1:30" ht="31.2" x14ac:dyDescent="0.3">
      <c r="A847" s="59" t="s">
        <v>553</v>
      </c>
      <c r="B847" s="60" t="s">
        <v>57</v>
      </c>
      <c r="C847" s="59"/>
      <c r="D847" s="59"/>
      <c r="E847" s="61" t="s">
        <v>58</v>
      </c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39"/>
      <c r="S847" s="39">
        <f>S848</f>
        <v>39.5</v>
      </c>
      <c r="T847" s="69">
        <f t="shared" si="826"/>
        <v>39.5</v>
      </c>
      <c r="U847" s="39"/>
      <c r="V847" s="39"/>
      <c r="W847" s="69">
        <f t="shared" si="827"/>
        <v>0</v>
      </c>
      <c r="X847" s="39"/>
      <c r="Y847" s="39"/>
      <c r="Z847" s="69">
        <f t="shared" ref="Z847:Z848" si="862">X847+Y847</f>
        <v>0</v>
      </c>
      <c r="AA847" s="10"/>
      <c r="AB847" s="20"/>
      <c r="AC847" s="20"/>
      <c r="AD847" s="38">
        <v>2</v>
      </c>
    </row>
    <row r="848" spans="1:30" x14ac:dyDescent="0.3">
      <c r="A848" s="59" t="s">
        <v>553</v>
      </c>
      <c r="B848" s="60">
        <v>200</v>
      </c>
      <c r="C848" s="59" t="s">
        <v>233</v>
      </c>
      <c r="D848" s="59" t="s">
        <v>65</v>
      </c>
      <c r="E848" s="61" t="s">
        <v>519</v>
      </c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39"/>
      <c r="S848" s="39">
        <v>39.5</v>
      </c>
      <c r="T848" s="69">
        <f t="shared" si="826"/>
        <v>39.5</v>
      </c>
      <c r="U848" s="39"/>
      <c r="V848" s="39"/>
      <c r="W848" s="69">
        <f t="shared" si="827"/>
        <v>0</v>
      </c>
      <c r="X848" s="39"/>
      <c r="Y848" s="39"/>
      <c r="Z848" s="69">
        <f t="shared" si="862"/>
        <v>0</v>
      </c>
      <c r="AA848" s="10"/>
      <c r="AB848" s="20"/>
      <c r="AC848" s="20"/>
      <c r="AD848" s="38">
        <v>2</v>
      </c>
    </row>
    <row r="849" spans="1:34" ht="46.8" x14ac:dyDescent="0.3">
      <c r="A849" s="59" t="s">
        <v>553</v>
      </c>
      <c r="B849" s="60" t="s">
        <v>26</v>
      </c>
      <c r="C849" s="59"/>
      <c r="D849" s="59"/>
      <c r="E849" s="61" t="s">
        <v>27</v>
      </c>
      <c r="F849" s="10"/>
      <c r="G849" s="10"/>
      <c r="H849" s="10"/>
      <c r="I849" s="10"/>
      <c r="J849" s="10"/>
      <c r="K849" s="10"/>
      <c r="L849" s="10"/>
      <c r="M849" s="10"/>
      <c r="N849" s="10"/>
      <c r="O849" s="10">
        <f t="shared" si="857"/>
        <v>3134.4490000000001</v>
      </c>
      <c r="P849" s="10">
        <f t="shared" si="858"/>
        <v>0</v>
      </c>
      <c r="Q849" s="10">
        <f t="shared" si="859"/>
        <v>0</v>
      </c>
      <c r="R849" s="10">
        <f t="shared" si="834"/>
        <v>3134.4490000000001</v>
      </c>
      <c r="S849" s="10">
        <f t="shared" si="860"/>
        <v>17878.611440000001</v>
      </c>
      <c r="T849" s="69">
        <f t="shared" si="826"/>
        <v>21013.060440000001</v>
      </c>
      <c r="U849" s="10">
        <f t="shared" si="835"/>
        <v>0</v>
      </c>
      <c r="V849" s="10">
        <f t="shared" si="861"/>
        <v>0</v>
      </c>
      <c r="W849" s="69">
        <f t="shared" si="827"/>
        <v>0</v>
      </c>
      <c r="X849" s="10">
        <f t="shared" si="836"/>
        <v>0</v>
      </c>
      <c r="Y849" s="10">
        <f t="shared" si="861"/>
        <v>0</v>
      </c>
      <c r="Z849" s="69">
        <f t="shared" si="828"/>
        <v>0</v>
      </c>
      <c r="AA849" s="10">
        <f t="shared" si="861"/>
        <v>0</v>
      </c>
      <c r="AB849" s="20"/>
      <c r="AC849" s="20"/>
    </row>
    <row r="850" spans="1:34" x14ac:dyDescent="0.3">
      <c r="A850" s="59" t="s">
        <v>553</v>
      </c>
      <c r="B850" s="60">
        <v>400</v>
      </c>
      <c r="C850" s="59" t="s">
        <v>233</v>
      </c>
      <c r="D850" s="59" t="s">
        <v>65</v>
      </c>
      <c r="E850" s="61" t="s">
        <v>519</v>
      </c>
      <c r="F850" s="10"/>
      <c r="G850" s="10"/>
      <c r="H850" s="10"/>
      <c r="I850" s="10"/>
      <c r="J850" s="10"/>
      <c r="K850" s="10"/>
      <c r="L850" s="10"/>
      <c r="M850" s="10"/>
      <c r="N850" s="10"/>
      <c r="O850" s="10">
        <f>2393.15544+345.94456+395.349</f>
        <v>3134.4490000000001</v>
      </c>
      <c r="P850" s="10"/>
      <c r="Q850" s="10"/>
      <c r="R850" s="34">
        <f t="shared" si="834"/>
        <v>3134.4490000000001</v>
      </c>
      <c r="S850" s="34">
        <f>-345.94456+18224.556</f>
        <v>17878.611440000001</v>
      </c>
      <c r="T850" s="69">
        <f t="shared" si="826"/>
        <v>21013.060440000001</v>
      </c>
      <c r="U850" s="34">
        <f t="shared" si="835"/>
        <v>0</v>
      </c>
      <c r="V850" s="34"/>
      <c r="W850" s="69">
        <f t="shared" si="827"/>
        <v>0</v>
      </c>
      <c r="X850" s="34">
        <f t="shared" si="836"/>
        <v>0</v>
      </c>
      <c r="Y850" s="34"/>
      <c r="Z850" s="69">
        <f t="shared" si="828"/>
        <v>0</v>
      </c>
      <c r="AA850" s="10"/>
      <c r="AB850" s="20"/>
      <c r="AC850" s="20"/>
      <c r="AD850" s="35">
        <v>1</v>
      </c>
    </row>
    <row r="851" spans="1:34" ht="62.4" x14ac:dyDescent="0.3">
      <c r="A851" s="59" t="s">
        <v>555</v>
      </c>
      <c r="B851" s="60"/>
      <c r="C851" s="59"/>
      <c r="D851" s="59"/>
      <c r="E851" s="62" t="s">
        <v>556</v>
      </c>
      <c r="F851" s="10"/>
      <c r="G851" s="10"/>
      <c r="H851" s="10"/>
      <c r="I851" s="10"/>
      <c r="J851" s="10"/>
      <c r="K851" s="10"/>
      <c r="L851" s="10"/>
      <c r="M851" s="10"/>
      <c r="N851" s="10"/>
      <c r="O851" s="10">
        <f>O854</f>
        <v>14907.064</v>
      </c>
      <c r="P851" s="10">
        <f>P854</f>
        <v>0</v>
      </c>
      <c r="Q851" s="10">
        <f>Q854</f>
        <v>0</v>
      </c>
      <c r="R851" s="10">
        <f t="shared" si="834"/>
        <v>14907.064</v>
      </c>
      <c r="S851" s="10">
        <f>S854+S852</f>
        <v>21117.635999999999</v>
      </c>
      <c r="T851" s="69">
        <f t="shared" si="826"/>
        <v>36024.699999999997</v>
      </c>
      <c r="U851" s="10">
        <f t="shared" si="835"/>
        <v>0</v>
      </c>
      <c r="V851" s="10">
        <f>V854</f>
        <v>0</v>
      </c>
      <c r="W851" s="69">
        <f>U851+V851</f>
        <v>0</v>
      </c>
      <c r="X851" s="10">
        <f t="shared" si="836"/>
        <v>0</v>
      </c>
      <c r="Y851" s="10">
        <f>Y854</f>
        <v>0</v>
      </c>
      <c r="Z851" s="69">
        <f t="shared" si="828"/>
        <v>0</v>
      </c>
      <c r="AA851" s="10">
        <f>AA854</f>
        <v>0</v>
      </c>
      <c r="AB851" s="20"/>
      <c r="AC851" s="20"/>
    </row>
    <row r="852" spans="1:34" ht="31.2" x14ac:dyDescent="0.3">
      <c r="A852" s="59" t="s">
        <v>555</v>
      </c>
      <c r="B852" s="60" t="s">
        <v>57</v>
      </c>
      <c r="C852" s="59"/>
      <c r="D852" s="59"/>
      <c r="E852" s="61" t="s">
        <v>58</v>
      </c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39"/>
      <c r="S852" s="39">
        <f>S853</f>
        <v>90</v>
      </c>
      <c r="T852" s="69">
        <f t="shared" si="826"/>
        <v>90</v>
      </c>
      <c r="U852" s="39"/>
      <c r="V852" s="39"/>
      <c r="W852" s="69">
        <f t="shared" ref="W852:W853" si="863">U852+V852</f>
        <v>0</v>
      </c>
      <c r="X852" s="39"/>
      <c r="Y852" s="39"/>
      <c r="Z852" s="69">
        <f t="shared" si="828"/>
        <v>0</v>
      </c>
      <c r="AA852" s="10"/>
      <c r="AB852" s="20"/>
      <c r="AC852" s="20"/>
      <c r="AD852" s="38">
        <v>2</v>
      </c>
    </row>
    <row r="853" spans="1:34" x14ac:dyDescent="0.3">
      <c r="A853" s="59" t="s">
        <v>555</v>
      </c>
      <c r="B853" s="60">
        <v>200</v>
      </c>
      <c r="C853" s="59" t="s">
        <v>233</v>
      </c>
      <c r="D853" s="59" t="s">
        <v>65</v>
      </c>
      <c r="E853" s="61" t="s">
        <v>519</v>
      </c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39"/>
      <c r="S853" s="39">
        <v>90</v>
      </c>
      <c r="T853" s="69">
        <f t="shared" si="826"/>
        <v>90</v>
      </c>
      <c r="U853" s="39"/>
      <c r="V853" s="39"/>
      <c r="W853" s="69">
        <f t="shared" si="863"/>
        <v>0</v>
      </c>
      <c r="X853" s="39"/>
      <c r="Y853" s="39"/>
      <c r="Z853" s="69">
        <f t="shared" si="828"/>
        <v>0</v>
      </c>
      <c r="AA853" s="10"/>
      <c r="AB853" s="20"/>
      <c r="AC853" s="20"/>
      <c r="AD853" s="38">
        <v>2</v>
      </c>
    </row>
    <row r="854" spans="1:34" ht="46.8" x14ac:dyDescent="0.3">
      <c r="A854" s="59" t="s">
        <v>555</v>
      </c>
      <c r="B854" s="60" t="s">
        <v>26</v>
      </c>
      <c r="C854" s="59"/>
      <c r="D854" s="59"/>
      <c r="E854" s="61" t="s">
        <v>27</v>
      </c>
      <c r="F854" s="10"/>
      <c r="G854" s="10"/>
      <c r="H854" s="10"/>
      <c r="I854" s="10"/>
      <c r="J854" s="10"/>
      <c r="K854" s="10"/>
      <c r="L854" s="10"/>
      <c r="M854" s="10"/>
      <c r="N854" s="10"/>
      <c r="O854" s="10">
        <f t="shared" ref="O854" si="864">O855</f>
        <v>14907.064</v>
      </c>
      <c r="P854" s="10">
        <f t="shared" si="858"/>
        <v>0</v>
      </c>
      <c r="Q854" s="10">
        <f t="shared" si="859"/>
        <v>0</v>
      </c>
      <c r="R854" s="10">
        <f t="shared" si="834"/>
        <v>14907.064</v>
      </c>
      <c r="S854" s="10">
        <f t="shared" si="860"/>
        <v>21027.635999999999</v>
      </c>
      <c r="T854" s="69">
        <f t="shared" si="826"/>
        <v>35934.699999999997</v>
      </c>
      <c r="U854" s="10">
        <f t="shared" si="835"/>
        <v>0</v>
      </c>
      <c r="V854" s="10">
        <f t="shared" si="861"/>
        <v>0</v>
      </c>
      <c r="W854" s="69">
        <f t="shared" si="827"/>
        <v>0</v>
      </c>
      <c r="X854" s="10">
        <f t="shared" si="836"/>
        <v>0</v>
      </c>
      <c r="Y854" s="10">
        <f t="shared" si="861"/>
        <v>0</v>
      </c>
      <c r="Z854" s="69">
        <f t="shared" si="828"/>
        <v>0</v>
      </c>
      <c r="AA854" s="10">
        <f t="shared" si="861"/>
        <v>0</v>
      </c>
      <c r="AB854" s="20"/>
      <c r="AC854" s="20"/>
    </row>
    <row r="855" spans="1:34" x14ac:dyDescent="0.3">
      <c r="A855" s="59" t="s">
        <v>555</v>
      </c>
      <c r="B855" s="60">
        <v>400</v>
      </c>
      <c r="C855" s="59" t="s">
        <v>233</v>
      </c>
      <c r="D855" s="59" t="s">
        <v>65</v>
      </c>
      <c r="E855" s="61" t="s">
        <v>519</v>
      </c>
      <c r="F855" s="10"/>
      <c r="G855" s="10"/>
      <c r="H855" s="10"/>
      <c r="I855" s="10"/>
      <c r="J855" s="10"/>
      <c r="K855" s="10"/>
      <c r="L855" s="10"/>
      <c r="M855" s="10"/>
      <c r="N855" s="10"/>
      <c r="O855" s="10">
        <f>13559.8953+1347.1687</f>
        <v>14907.064</v>
      </c>
      <c r="P855" s="10"/>
      <c r="Q855" s="10"/>
      <c r="R855" s="34">
        <f t="shared" si="834"/>
        <v>14907.064</v>
      </c>
      <c r="S855" s="34">
        <v>21027.635999999999</v>
      </c>
      <c r="T855" s="69">
        <f t="shared" si="826"/>
        <v>35934.699999999997</v>
      </c>
      <c r="U855" s="34">
        <f t="shared" si="835"/>
        <v>0</v>
      </c>
      <c r="V855" s="34"/>
      <c r="W855" s="69">
        <f t="shared" si="827"/>
        <v>0</v>
      </c>
      <c r="X855" s="34">
        <f t="shared" si="836"/>
        <v>0</v>
      </c>
      <c r="Y855" s="34"/>
      <c r="Z855" s="69">
        <f t="shared" si="828"/>
        <v>0</v>
      </c>
      <c r="AA855" s="10"/>
      <c r="AB855" s="20"/>
      <c r="AC855" s="20"/>
      <c r="AD855" s="35">
        <v>1</v>
      </c>
    </row>
    <row r="856" spans="1:34" ht="31.2" x14ac:dyDescent="0.3">
      <c r="A856" s="59" t="s">
        <v>557</v>
      </c>
      <c r="B856" s="60"/>
      <c r="C856" s="59"/>
      <c r="D856" s="59"/>
      <c r="E856" s="62" t="s">
        <v>558</v>
      </c>
      <c r="F856" s="10"/>
      <c r="G856" s="10"/>
      <c r="H856" s="10"/>
      <c r="I856" s="10"/>
      <c r="J856" s="10"/>
      <c r="K856" s="10"/>
      <c r="L856" s="10"/>
      <c r="M856" s="10"/>
      <c r="N856" s="10"/>
      <c r="O856" s="10">
        <f t="shared" ref="O856:O857" si="865">O857</f>
        <v>2699.0188199999998</v>
      </c>
      <c r="P856" s="10">
        <f t="shared" si="858"/>
        <v>0</v>
      </c>
      <c r="Q856" s="10">
        <f t="shared" si="859"/>
        <v>0</v>
      </c>
      <c r="R856" s="10">
        <f t="shared" si="834"/>
        <v>2699.0188199999998</v>
      </c>
      <c r="S856" s="10">
        <f t="shared" si="860"/>
        <v>0</v>
      </c>
      <c r="T856" s="69">
        <f t="shared" si="826"/>
        <v>2699.0188199999998</v>
      </c>
      <c r="U856" s="10">
        <f t="shared" si="835"/>
        <v>0</v>
      </c>
      <c r="V856" s="10">
        <f t="shared" si="861"/>
        <v>0</v>
      </c>
      <c r="W856" s="69">
        <f t="shared" si="827"/>
        <v>0</v>
      </c>
      <c r="X856" s="10">
        <f t="shared" si="836"/>
        <v>0</v>
      </c>
      <c r="Y856" s="10">
        <f t="shared" si="861"/>
        <v>0</v>
      </c>
      <c r="Z856" s="69">
        <f t="shared" si="828"/>
        <v>0</v>
      </c>
      <c r="AA856" s="10">
        <f t="shared" si="861"/>
        <v>0</v>
      </c>
      <c r="AB856" s="20"/>
      <c r="AC856" s="20"/>
    </row>
    <row r="857" spans="1:34" ht="46.8" x14ac:dyDescent="0.3">
      <c r="A857" s="59" t="s">
        <v>557</v>
      </c>
      <c r="B857" s="60" t="s">
        <v>26</v>
      </c>
      <c r="C857" s="59"/>
      <c r="D857" s="59"/>
      <c r="E857" s="61" t="s">
        <v>27</v>
      </c>
      <c r="F857" s="10"/>
      <c r="G857" s="10"/>
      <c r="H857" s="10"/>
      <c r="I857" s="10"/>
      <c r="J857" s="10"/>
      <c r="K857" s="10"/>
      <c r="L857" s="10"/>
      <c r="M857" s="10"/>
      <c r="N857" s="10"/>
      <c r="O857" s="10">
        <f t="shared" si="865"/>
        <v>2699.0188199999998</v>
      </c>
      <c r="P857" s="10">
        <f t="shared" si="858"/>
        <v>0</v>
      </c>
      <c r="Q857" s="10">
        <f t="shared" si="859"/>
        <v>0</v>
      </c>
      <c r="R857" s="10">
        <f t="shared" si="834"/>
        <v>2699.0188199999998</v>
      </c>
      <c r="S857" s="10">
        <f t="shared" si="860"/>
        <v>0</v>
      </c>
      <c r="T857" s="69">
        <f t="shared" si="826"/>
        <v>2699.0188199999998</v>
      </c>
      <c r="U857" s="10">
        <f t="shared" si="835"/>
        <v>0</v>
      </c>
      <c r="V857" s="10">
        <f t="shared" si="861"/>
        <v>0</v>
      </c>
      <c r="W857" s="69">
        <f t="shared" si="827"/>
        <v>0</v>
      </c>
      <c r="X857" s="10">
        <f t="shared" si="836"/>
        <v>0</v>
      </c>
      <c r="Y857" s="10">
        <f t="shared" si="861"/>
        <v>0</v>
      </c>
      <c r="Z857" s="69">
        <f t="shared" si="828"/>
        <v>0</v>
      </c>
      <c r="AA857" s="10">
        <f t="shared" si="861"/>
        <v>0</v>
      </c>
      <c r="AB857" s="20"/>
      <c r="AC857" s="20"/>
    </row>
    <row r="858" spans="1:34" x14ac:dyDescent="0.3">
      <c r="A858" s="59" t="s">
        <v>557</v>
      </c>
      <c r="B858" s="60">
        <v>400</v>
      </c>
      <c r="C858" s="59" t="s">
        <v>233</v>
      </c>
      <c r="D858" s="59" t="s">
        <v>65</v>
      </c>
      <c r="E858" s="61" t="s">
        <v>519</v>
      </c>
      <c r="F858" s="10"/>
      <c r="G858" s="10"/>
      <c r="H858" s="10"/>
      <c r="I858" s="10"/>
      <c r="J858" s="10"/>
      <c r="K858" s="10"/>
      <c r="L858" s="10"/>
      <c r="M858" s="10"/>
      <c r="N858" s="10"/>
      <c r="O858" s="10">
        <v>2699.0188199999998</v>
      </c>
      <c r="P858" s="10"/>
      <c r="Q858" s="10"/>
      <c r="R858" s="10">
        <f t="shared" si="834"/>
        <v>2699.0188199999998</v>
      </c>
      <c r="S858" s="10"/>
      <c r="T858" s="69">
        <f t="shared" si="826"/>
        <v>2699.0188199999998</v>
      </c>
      <c r="U858" s="10">
        <f t="shared" si="835"/>
        <v>0</v>
      </c>
      <c r="V858" s="10"/>
      <c r="W858" s="69">
        <f t="shared" si="827"/>
        <v>0</v>
      </c>
      <c r="X858" s="10">
        <f t="shared" si="836"/>
        <v>0</v>
      </c>
      <c r="Y858" s="10"/>
      <c r="Z858" s="69">
        <f t="shared" si="828"/>
        <v>0</v>
      </c>
      <c r="AA858" s="10"/>
      <c r="AB858" s="20"/>
      <c r="AC858" s="20"/>
    </row>
    <row r="859" spans="1:34" s="1" customFormat="1" ht="62.4" hidden="1" x14ac:dyDescent="0.3">
      <c r="A859" s="7" t="s">
        <v>559</v>
      </c>
      <c r="B859" s="8"/>
      <c r="C859" s="7"/>
      <c r="D859" s="7"/>
      <c r="E859" s="19" t="s">
        <v>560</v>
      </c>
      <c r="F859" s="10"/>
      <c r="G859" s="10"/>
      <c r="H859" s="10"/>
      <c r="I859" s="10"/>
      <c r="J859" s="10"/>
      <c r="K859" s="10"/>
      <c r="L859" s="10"/>
      <c r="M859" s="10"/>
      <c r="N859" s="10"/>
      <c r="O859" s="10">
        <f>O860+O862</f>
        <v>39566.691999999995</v>
      </c>
      <c r="P859" s="10">
        <f>P860+P862</f>
        <v>0</v>
      </c>
      <c r="Q859" s="10">
        <f>Q860+Q862</f>
        <v>0</v>
      </c>
      <c r="R859" s="10">
        <f t="shared" si="834"/>
        <v>39566.691999999995</v>
      </c>
      <c r="S859" s="10">
        <f>S860+S862</f>
        <v>-39566.692000000003</v>
      </c>
      <c r="T859" s="36">
        <f t="shared" si="826"/>
        <v>0</v>
      </c>
      <c r="U859" s="10">
        <f t="shared" si="835"/>
        <v>0</v>
      </c>
      <c r="V859" s="10">
        <f>V860+V862</f>
        <v>0</v>
      </c>
      <c r="W859" s="36">
        <f t="shared" si="827"/>
        <v>0</v>
      </c>
      <c r="X859" s="10">
        <f t="shared" si="836"/>
        <v>0</v>
      </c>
      <c r="Y859" s="10">
        <f>Y860+Y862</f>
        <v>0</v>
      </c>
      <c r="Z859" s="36">
        <f t="shared" si="828"/>
        <v>0</v>
      </c>
      <c r="AA859" s="10">
        <f>AA860+AA862</f>
        <v>0</v>
      </c>
      <c r="AB859" s="20">
        <v>0</v>
      </c>
      <c r="AC859" s="20"/>
    </row>
    <row r="860" spans="1:34" s="1" customFormat="1" ht="31.2" hidden="1" x14ac:dyDescent="0.3">
      <c r="A860" s="7" t="s">
        <v>559</v>
      </c>
      <c r="B860" s="8" t="s">
        <v>57</v>
      </c>
      <c r="C860" s="7"/>
      <c r="D860" s="7"/>
      <c r="E860" s="19" t="s">
        <v>58</v>
      </c>
      <c r="F860" s="10"/>
      <c r="G860" s="10"/>
      <c r="H860" s="10"/>
      <c r="I860" s="10"/>
      <c r="J860" s="10"/>
      <c r="K860" s="10"/>
      <c r="L860" s="10"/>
      <c r="M860" s="10"/>
      <c r="N860" s="10"/>
      <c r="O860" s="10">
        <f>O861</f>
        <v>314.5</v>
      </c>
      <c r="P860" s="10">
        <f>P861</f>
        <v>0</v>
      </c>
      <c r="Q860" s="10">
        <f>Q861</f>
        <v>0</v>
      </c>
      <c r="R860" s="10">
        <f t="shared" si="834"/>
        <v>314.5</v>
      </c>
      <c r="S860" s="10">
        <f>S861</f>
        <v>-314.5</v>
      </c>
      <c r="T860" s="36">
        <f t="shared" si="826"/>
        <v>0</v>
      </c>
      <c r="U860" s="10">
        <f t="shared" si="835"/>
        <v>0</v>
      </c>
      <c r="V860" s="10">
        <f>V861</f>
        <v>0</v>
      </c>
      <c r="W860" s="36">
        <f t="shared" si="827"/>
        <v>0</v>
      </c>
      <c r="X860" s="10">
        <f t="shared" si="836"/>
        <v>0</v>
      </c>
      <c r="Y860" s="10">
        <f>Y861</f>
        <v>0</v>
      </c>
      <c r="Z860" s="36">
        <f t="shared" si="828"/>
        <v>0</v>
      </c>
      <c r="AA860" s="10">
        <f>AA861</f>
        <v>0</v>
      </c>
      <c r="AB860" s="20">
        <v>0</v>
      </c>
      <c r="AC860" s="20"/>
    </row>
    <row r="861" spans="1:34" s="35" customFormat="1" hidden="1" x14ac:dyDescent="0.3">
      <c r="A861" s="31" t="s">
        <v>559</v>
      </c>
      <c r="B861" s="32">
        <v>200</v>
      </c>
      <c r="C861" s="31" t="s">
        <v>233</v>
      </c>
      <c r="D861" s="31" t="s">
        <v>65</v>
      </c>
      <c r="E861" s="33" t="s">
        <v>519</v>
      </c>
      <c r="F861" s="10"/>
      <c r="G861" s="10"/>
      <c r="H861" s="10"/>
      <c r="I861" s="10"/>
      <c r="J861" s="10"/>
      <c r="K861" s="10"/>
      <c r="L861" s="10"/>
      <c r="M861" s="10"/>
      <c r="N861" s="10"/>
      <c r="O861" s="10">
        <f>224.5+90</f>
        <v>314.5</v>
      </c>
      <c r="P861" s="10"/>
      <c r="Q861" s="10"/>
      <c r="R861" s="34">
        <f t="shared" si="834"/>
        <v>314.5</v>
      </c>
      <c r="S861" s="34">
        <v>-314.5</v>
      </c>
      <c r="T861" s="36">
        <f t="shared" si="826"/>
        <v>0</v>
      </c>
      <c r="U861" s="34">
        <f t="shared" si="835"/>
        <v>0</v>
      </c>
      <c r="V861" s="34"/>
      <c r="W861" s="36">
        <f t="shared" si="827"/>
        <v>0</v>
      </c>
      <c r="X861" s="34">
        <f t="shared" si="836"/>
        <v>0</v>
      </c>
      <c r="Y861" s="34"/>
      <c r="Z861" s="36">
        <f t="shared" si="828"/>
        <v>0</v>
      </c>
      <c r="AA861" s="10"/>
      <c r="AB861" s="20">
        <v>0</v>
      </c>
      <c r="AC861" s="20"/>
      <c r="AD861" s="35">
        <v>1</v>
      </c>
      <c r="AE861" s="1"/>
      <c r="AF861" s="1"/>
      <c r="AG861" s="1"/>
      <c r="AH861" s="1"/>
    </row>
    <row r="862" spans="1:34" s="1" customFormat="1" hidden="1" x14ac:dyDescent="0.3">
      <c r="A862" s="7" t="s">
        <v>559</v>
      </c>
      <c r="B862" s="8" t="s">
        <v>43</v>
      </c>
      <c r="C862" s="7"/>
      <c r="D862" s="7"/>
      <c r="E862" s="19" t="s">
        <v>44</v>
      </c>
      <c r="F862" s="10"/>
      <c r="G862" s="10"/>
      <c r="H862" s="10"/>
      <c r="I862" s="10"/>
      <c r="J862" s="10"/>
      <c r="K862" s="10"/>
      <c r="L862" s="10"/>
      <c r="M862" s="10"/>
      <c r="N862" s="10"/>
      <c r="O862" s="10">
        <f>O863</f>
        <v>39252.191999999995</v>
      </c>
      <c r="P862" s="10">
        <f>P863</f>
        <v>0</v>
      </c>
      <c r="Q862" s="10">
        <f>Q863</f>
        <v>0</v>
      </c>
      <c r="R862" s="10">
        <f t="shared" si="834"/>
        <v>39252.191999999995</v>
      </c>
      <c r="S862" s="10">
        <f>S863</f>
        <v>-39252.192000000003</v>
      </c>
      <c r="T862" s="36">
        <f t="shared" si="826"/>
        <v>0</v>
      </c>
      <c r="U862" s="10">
        <f t="shared" si="835"/>
        <v>0</v>
      </c>
      <c r="V862" s="10">
        <f>V863</f>
        <v>0</v>
      </c>
      <c r="W862" s="36">
        <f t="shared" si="827"/>
        <v>0</v>
      </c>
      <c r="X862" s="10">
        <f t="shared" si="836"/>
        <v>0</v>
      </c>
      <c r="Y862" s="10">
        <f>Y863</f>
        <v>0</v>
      </c>
      <c r="Z862" s="36">
        <f t="shared" si="828"/>
        <v>0</v>
      </c>
      <c r="AA862" s="10">
        <f>AA863</f>
        <v>0</v>
      </c>
      <c r="AB862" s="20">
        <v>0</v>
      </c>
      <c r="AC862" s="20"/>
    </row>
    <row r="863" spans="1:34" s="35" customFormat="1" hidden="1" x14ac:dyDescent="0.3">
      <c r="A863" s="31" t="s">
        <v>559</v>
      </c>
      <c r="B863" s="32">
        <v>800</v>
      </c>
      <c r="C863" s="31" t="s">
        <v>233</v>
      </c>
      <c r="D863" s="31" t="s">
        <v>65</v>
      </c>
      <c r="E863" s="33" t="s">
        <v>519</v>
      </c>
      <c r="F863" s="10"/>
      <c r="G863" s="10"/>
      <c r="H863" s="10"/>
      <c r="I863" s="10"/>
      <c r="J863" s="10"/>
      <c r="K863" s="10"/>
      <c r="L863" s="10"/>
      <c r="M863" s="10"/>
      <c r="N863" s="10"/>
      <c r="O863" s="10">
        <f>19924+19328.192</f>
        <v>39252.191999999995</v>
      </c>
      <c r="P863" s="10"/>
      <c r="Q863" s="10"/>
      <c r="R863" s="34">
        <f t="shared" si="834"/>
        <v>39252.191999999995</v>
      </c>
      <c r="S863" s="34">
        <v>-39252.192000000003</v>
      </c>
      <c r="T863" s="36">
        <f t="shared" si="826"/>
        <v>0</v>
      </c>
      <c r="U863" s="34">
        <f t="shared" si="835"/>
        <v>0</v>
      </c>
      <c r="V863" s="34"/>
      <c r="W863" s="36">
        <f t="shared" si="827"/>
        <v>0</v>
      </c>
      <c r="X863" s="34">
        <f t="shared" si="836"/>
        <v>0</v>
      </c>
      <c r="Y863" s="34"/>
      <c r="Z863" s="36">
        <f t="shared" si="828"/>
        <v>0</v>
      </c>
      <c r="AA863" s="10"/>
      <c r="AB863" s="20">
        <v>0</v>
      </c>
      <c r="AC863" s="20"/>
      <c r="AD863" s="35">
        <v>1</v>
      </c>
      <c r="AE863" s="1"/>
      <c r="AF863" s="1"/>
      <c r="AG863" s="1"/>
      <c r="AH863" s="1"/>
    </row>
    <row r="864" spans="1:34" ht="62.4" x14ac:dyDescent="0.3">
      <c r="A864" s="59" t="s">
        <v>561</v>
      </c>
      <c r="B864" s="60"/>
      <c r="C864" s="59"/>
      <c r="D864" s="59"/>
      <c r="E864" s="62" t="s">
        <v>562</v>
      </c>
      <c r="F864" s="10"/>
      <c r="G864" s="10"/>
      <c r="H864" s="10"/>
      <c r="I864" s="10"/>
      <c r="J864" s="10"/>
      <c r="K864" s="10"/>
      <c r="L864" s="10"/>
      <c r="M864" s="10"/>
      <c r="N864" s="10"/>
      <c r="O864" s="10">
        <f>O867</f>
        <v>0</v>
      </c>
      <c r="P864" s="10">
        <f>P867</f>
        <v>4995.5690000000004</v>
      </c>
      <c r="Q864" s="10">
        <f>Q867</f>
        <v>0</v>
      </c>
      <c r="R864" s="10">
        <f t="shared" si="834"/>
        <v>0</v>
      </c>
      <c r="S864" s="10">
        <f>S867+S865</f>
        <v>100</v>
      </c>
      <c r="T864" s="69">
        <f t="shared" si="826"/>
        <v>100</v>
      </c>
      <c r="U864" s="10">
        <f t="shared" si="835"/>
        <v>4995.5690000000004</v>
      </c>
      <c r="V864" s="10">
        <f>V867</f>
        <v>0</v>
      </c>
      <c r="W864" s="69">
        <f t="shared" si="827"/>
        <v>4995.5690000000004</v>
      </c>
      <c r="X864" s="10">
        <f t="shared" si="836"/>
        <v>0</v>
      </c>
      <c r="Y864" s="10">
        <f>Y867</f>
        <v>0</v>
      </c>
      <c r="Z864" s="69">
        <f t="shared" si="828"/>
        <v>0</v>
      </c>
      <c r="AA864" s="10">
        <f>AA867</f>
        <v>0</v>
      </c>
      <c r="AB864" s="20"/>
      <c r="AC864" s="20"/>
    </row>
    <row r="865" spans="1:30" ht="31.2" x14ac:dyDescent="0.3">
      <c r="A865" s="59" t="s">
        <v>561</v>
      </c>
      <c r="B865" s="60" t="s">
        <v>57</v>
      </c>
      <c r="C865" s="59"/>
      <c r="D865" s="59"/>
      <c r="E865" s="61" t="s">
        <v>58</v>
      </c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39"/>
      <c r="S865" s="39">
        <f>S866</f>
        <v>100</v>
      </c>
      <c r="T865" s="69">
        <f t="shared" si="826"/>
        <v>100</v>
      </c>
      <c r="U865" s="39"/>
      <c r="V865" s="39"/>
      <c r="W865" s="69">
        <f t="shared" si="827"/>
        <v>0</v>
      </c>
      <c r="X865" s="39"/>
      <c r="Y865" s="39"/>
      <c r="Z865" s="69">
        <f t="shared" si="828"/>
        <v>0</v>
      </c>
      <c r="AA865" s="10"/>
      <c r="AB865" s="20"/>
      <c r="AC865" s="20"/>
      <c r="AD865" s="38">
        <v>2</v>
      </c>
    </row>
    <row r="866" spans="1:30" x14ac:dyDescent="0.3">
      <c r="A866" s="59" t="s">
        <v>561</v>
      </c>
      <c r="B866" s="60">
        <v>200</v>
      </c>
      <c r="C866" s="59" t="s">
        <v>233</v>
      </c>
      <c r="D866" s="59" t="s">
        <v>65</v>
      </c>
      <c r="E866" s="61" t="s">
        <v>519</v>
      </c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39"/>
      <c r="S866" s="39">
        <v>100</v>
      </c>
      <c r="T866" s="69">
        <f t="shared" si="826"/>
        <v>100</v>
      </c>
      <c r="U866" s="39"/>
      <c r="V866" s="39"/>
      <c r="W866" s="69">
        <f t="shared" si="827"/>
        <v>0</v>
      </c>
      <c r="X866" s="39"/>
      <c r="Y866" s="39"/>
      <c r="Z866" s="69">
        <f t="shared" si="828"/>
        <v>0</v>
      </c>
      <c r="AA866" s="10"/>
      <c r="AB866" s="20"/>
      <c r="AC866" s="20"/>
      <c r="AD866" s="38">
        <v>2</v>
      </c>
    </row>
    <row r="867" spans="1:30" ht="46.8" x14ac:dyDescent="0.3">
      <c r="A867" s="59" t="s">
        <v>561</v>
      </c>
      <c r="B867" s="60" t="s">
        <v>26</v>
      </c>
      <c r="C867" s="59"/>
      <c r="D867" s="59"/>
      <c r="E867" s="61" t="s">
        <v>27</v>
      </c>
      <c r="F867" s="10"/>
      <c r="G867" s="10"/>
      <c r="H867" s="10"/>
      <c r="I867" s="10"/>
      <c r="J867" s="10"/>
      <c r="K867" s="10"/>
      <c r="L867" s="10"/>
      <c r="M867" s="10"/>
      <c r="N867" s="10"/>
      <c r="O867" s="10">
        <f t="shared" ref="O867" si="866">O868</f>
        <v>0</v>
      </c>
      <c r="P867" s="10">
        <f t="shared" ref="P867" si="867">P868</f>
        <v>4995.5690000000004</v>
      </c>
      <c r="Q867" s="10">
        <f t="shared" ref="Q867" si="868">Q868</f>
        <v>0</v>
      </c>
      <c r="R867" s="10">
        <f t="shared" si="834"/>
        <v>0</v>
      </c>
      <c r="S867" s="10">
        <f t="shared" ref="S867" si="869">S868</f>
        <v>0</v>
      </c>
      <c r="T867" s="69">
        <f t="shared" si="826"/>
        <v>0</v>
      </c>
      <c r="U867" s="10">
        <f t="shared" si="835"/>
        <v>4995.5690000000004</v>
      </c>
      <c r="V867" s="10">
        <f t="shared" ref="V867:AA867" si="870">V868</f>
        <v>0</v>
      </c>
      <c r="W867" s="69">
        <f t="shared" si="827"/>
        <v>4995.5690000000004</v>
      </c>
      <c r="X867" s="10">
        <f t="shared" si="836"/>
        <v>0</v>
      </c>
      <c r="Y867" s="10">
        <f t="shared" si="870"/>
        <v>0</v>
      </c>
      <c r="Z867" s="69">
        <f t="shared" si="828"/>
        <v>0</v>
      </c>
      <c r="AA867" s="10">
        <f t="shared" si="870"/>
        <v>0</v>
      </c>
      <c r="AB867" s="20"/>
      <c r="AC867" s="20"/>
    </row>
    <row r="868" spans="1:30" x14ac:dyDescent="0.3">
      <c r="A868" s="59" t="s">
        <v>561</v>
      </c>
      <c r="B868" s="60">
        <v>400</v>
      </c>
      <c r="C868" s="59" t="s">
        <v>233</v>
      </c>
      <c r="D868" s="59" t="s">
        <v>65</v>
      </c>
      <c r="E868" s="61" t="s">
        <v>519</v>
      </c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>
        <v>4995.5690000000004</v>
      </c>
      <c r="Q868" s="10"/>
      <c r="R868" s="10">
        <f t="shared" si="834"/>
        <v>0</v>
      </c>
      <c r="S868" s="10"/>
      <c r="T868" s="69">
        <f t="shared" si="826"/>
        <v>0</v>
      </c>
      <c r="U868" s="10">
        <f t="shared" si="835"/>
        <v>4995.5690000000004</v>
      </c>
      <c r="V868" s="10"/>
      <c r="W868" s="69">
        <f t="shared" si="827"/>
        <v>4995.5690000000004</v>
      </c>
      <c r="X868" s="10">
        <f t="shared" si="836"/>
        <v>0</v>
      </c>
      <c r="Y868" s="10"/>
      <c r="Z868" s="69">
        <f t="shared" si="828"/>
        <v>0</v>
      </c>
      <c r="AA868" s="10"/>
      <c r="AB868" s="20"/>
      <c r="AC868" s="20"/>
    </row>
    <row r="869" spans="1:30" ht="46.8" x14ac:dyDescent="0.3">
      <c r="A869" s="77" t="s">
        <v>1029</v>
      </c>
      <c r="B869" s="60"/>
      <c r="C869" s="59"/>
      <c r="D869" s="59"/>
      <c r="E869" s="78" t="s">
        <v>1030</v>
      </c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39"/>
      <c r="S869" s="39">
        <f>S870</f>
        <v>85</v>
      </c>
      <c r="T869" s="69">
        <f t="shared" si="826"/>
        <v>85</v>
      </c>
      <c r="U869" s="39"/>
      <c r="V869" s="39"/>
      <c r="W869" s="69">
        <f t="shared" si="827"/>
        <v>0</v>
      </c>
      <c r="X869" s="39"/>
      <c r="Y869" s="39"/>
      <c r="Z869" s="69">
        <f t="shared" si="828"/>
        <v>0</v>
      </c>
      <c r="AA869" s="10"/>
      <c r="AB869" s="20"/>
      <c r="AC869" s="20"/>
      <c r="AD869" s="38">
        <v>2</v>
      </c>
    </row>
    <row r="870" spans="1:30" ht="31.2" x14ac:dyDescent="0.3">
      <c r="A870" s="77" t="s">
        <v>1029</v>
      </c>
      <c r="B870" s="60" t="s">
        <v>57</v>
      </c>
      <c r="C870" s="59"/>
      <c r="D870" s="59"/>
      <c r="E870" s="61" t="s">
        <v>58</v>
      </c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39"/>
      <c r="S870" s="39">
        <f>S871</f>
        <v>85</v>
      </c>
      <c r="T870" s="69">
        <f t="shared" si="826"/>
        <v>85</v>
      </c>
      <c r="U870" s="39"/>
      <c r="V870" s="39"/>
      <c r="W870" s="69">
        <f t="shared" si="827"/>
        <v>0</v>
      </c>
      <c r="X870" s="39"/>
      <c r="Y870" s="39"/>
      <c r="Z870" s="69">
        <f t="shared" si="828"/>
        <v>0</v>
      </c>
      <c r="AA870" s="10"/>
      <c r="AB870" s="20"/>
      <c r="AC870" s="20"/>
      <c r="AD870" s="38">
        <v>2</v>
      </c>
    </row>
    <row r="871" spans="1:30" x14ac:dyDescent="0.3">
      <c r="A871" s="77" t="s">
        <v>1029</v>
      </c>
      <c r="B871" s="60">
        <v>200</v>
      </c>
      <c r="C871" s="59" t="s">
        <v>233</v>
      </c>
      <c r="D871" s="59" t="s">
        <v>65</v>
      </c>
      <c r="E871" s="61" t="s">
        <v>519</v>
      </c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39"/>
      <c r="S871" s="39">
        <v>85</v>
      </c>
      <c r="T871" s="69">
        <f t="shared" si="826"/>
        <v>85</v>
      </c>
      <c r="U871" s="39"/>
      <c r="V871" s="39"/>
      <c r="W871" s="69">
        <f t="shared" si="827"/>
        <v>0</v>
      </c>
      <c r="X871" s="39"/>
      <c r="Y871" s="39"/>
      <c r="Z871" s="69">
        <f t="shared" si="828"/>
        <v>0</v>
      </c>
      <c r="AA871" s="10"/>
      <c r="AB871" s="20"/>
      <c r="AC871" s="20"/>
      <c r="AD871" s="38">
        <v>2</v>
      </c>
    </row>
    <row r="872" spans="1:30" ht="31.2" x14ac:dyDescent="0.3">
      <c r="A872" s="59" t="s">
        <v>563</v>
      </c>
      <c r="B872" s="60"/>
      <c r="C872" s="59"/>
      <c r="D872" s="59"/>
      <c r="E872" s="61" t="s">
        <v>564</v>
      </c>
      <c r="F872" s="10">
        <f t="shared" si="851"/>
        <v>179281.7</v>
      </c>
      <c r="G872" s="10">
        <f t="shared" si="852"/>
        <v>179612.3</v>
      </c>
      <c r="H872" s="10">
        <f t="shared" si="853"/>
        <v>185486.1</v>
      </c>
      <c r="I872" s="10">
        <f t="shared" si="854"/>
        <v>0</v>
      </c>
      <c r="J872" s="10">
        <f t="shared" si="855"/>
        <v>0</v>
      </c>
      <c r="K872" s="10">
        <f t="shared" si="856"/>
        <v>0</v>
      </c>
      <c r="L872" s="10">
        <f t="shared" ref="L872:L920" si="871">F872+I872</f>
        <v>179281.7</v>
      </c>
      <c r="M872" s="10">
        <f t="shared" ref="M872:M920" si="872">G872+J872</f>
        <v>179612.3</v>
      </c>
      <c r="N872" s="10">
        <f t="shared" ref="N872:N920" si="873">H872+K872</f>
        <v>185486.1</v>
      </c>
      <c r="O872" s="10">
        <f t="shared" si="857"/>
        <v>6.30924</v>
      </c>
      <c r="P872" s="10">
        <f t="shared" si="858"/>
        <v>0</v>
      </c>
      <c r="Q872" s="10">
        <f t="shared" si="859"/>
        <v>0</v>
      </c>
      <c r="R872" s="10">
        <f t="shared" si="834"/>
        <v>179288.00924000001</v>
      </c>
      <c r="S872" s="10">
        <f t="shared" si="860"/>
        <v>0</v>
      </c>
      <c r="T872" s="69">
        <f t="shared" si="826"/>
        <v>179288.00924000001</v>
      </c>
      <c r="U872" s="10">
        <f t="shared" si="835"/>
        <v>179612.3</v>
      </c>
      <c r="V872" s="10">
        <f t="shared" si="861"/>
        <v>0</v>
      </c>
      <c r="W872" s="69">
        <f t="shared" si="827"/>
        <v>179612.3</v>
      </c>
      <c r="X872" s="10">
        <f t="shared" si="836"/>
        <v>185486.1</v>
      </c>
      <c r="Y872" s="10">
        <f t="shared" si="861"/>
        <v>0</v>
      </c>
      <c r="Z872" s="69">
        <f t="shared" si="828"/>
        <v>185486.1</v>
      </c>
      <c r="AA872" s="10">
        <f t="shared" si="861"/>
        <v>0</v>
      </c>
      <c r="AB872" s="20"/>
      <c r="AC872" s="20"/>
    </row>
    <row r="873" spans="1:30" x14ac:dyDescent="0.3">
      <c r="A873" s="59" t="s">
        <v>565</v>
      </c>
      <c r="B873" s="60"/>
      <c r="C873" s="59"/>
      <c r="D873" s="59"/>
      <c r="E873" s="61" t="s">
        <v>566</v>
      </c>
      <c r="F873" s="10">
        <f t="shared" si="851"/>
        <v>179281.7</v>
      </c>
      <c r="G873" s="10">
        <f t="shared" si="852"/>
        <v>179612.3</v>
      </c>
      <c r="H873" s="10">
        <f t="shared" si="853"/>
        <v>185486.1</v>
      </c>
      <c r="I873" s="10">
        <f t="shared" si="854"/>
        <v>0</v>
      </c>
      <c r="J873" s="10">
        <f t="shared" si="855"/>
        <v>0</v>
      </c>
      <c r="K873" s="10">
        <f t="shared" si="856"/>
        <v>0</v>
      </c>
      <c r="L873" s="10">
        <f t="shared" si="871"/>
        <v>179281.7</v>
      </c>
      <c r="M873" s="10">
        <f t="shared" si="872"/>
        <v>179612.3</v>
      </c>
      <c r="N873" s="10">
        <f t="shared" si="873"/>
        <v>185486.1</v>
      </c>
      <c r="O873" s="10">
        <f t="shared" si="857"/>
        <v>6.30924</v>
      </c>
      <c r="P873" s="10">
        <f t="shared" si="858"/>
        <v>0</v>
      </c>
      <c r="Q873" s="10">
        <f t="shared" si="859"/>
        <v>0</v>
      </c>
      <c r="R873" s="10">
        <f t="shared" si="834"/>
        <v>179288.00924000001</v>
      </c>
      <c r="S873" s="10">
        <f t="shared" si="860"/>
        <v>0</v>
      </c>
      <c r="T873" s="69">
        <f t="shared" si="826"/>
        <v>179288.00924000001</v>
      </c>
      <c r="U873" s="10">
        <f t="shared" si="835"/>
        <v>179612.3</v>
      </c>
      <c r="V873" s="10">
        <f t="shared" si="861"/>
        <v>0</v>
      </c>
      <c r="W873" s="69">
        <f t="shared" si="827"/>
        <v>179612.3</v>
      </c>
      <c r="X873" s="10">
        <f t="shared" si="836"/>
        <v>185486.1</v>
      </c>
      <c r="Y873" s="10">
        <f t="shared" si="861"/>
        <v>0</v>
      </c>
      <c r="Z873" s="69">
        <f t="shared" si="828"/>
        <v>185486.1</v>
      </c>
      <c r="AA873" s="10">
        <f t="shared" si="861"/>
        <v>0</v>
      </c>
      <c r="AB873" s="20"/>
      <c r="AC873" s="20"/>
    </row>
    <row r="874" spans="1:30" ht="31.2" x14ac:dyDescent="0.3">
      <c r="A874" s="59" t="s">
        <v>565</v>
      </c>
      <c r="B874" s="60" t="s">
        <v>57</v>
      </c>
      <c r="C874" s="59"/>
      <c r="D874" s="59"/>
      <c r="E874" s="61" t="s">
        <v>58</v>
      </c>
      <c r="F874" s="10">
        <f t="shared" si="851"/>
        <v>179281.7</v>
      </c>
      <c r="G874" s="10">
        <f t="shared" si="852"/>
        <v>179612.3</v>
      </c>
      <c r="H874" s="10">
        <f t="shared" si="853"/>
        <v>185486.1</v>
      </c>
      <c r="I874" s="10">
        <f t="shared" si="854"/>
        <v>0</v>
      </c>
      <c r="J874" s="10">
        <f t="shared" si="855"/>
        <v>0</v>
      </c>
      <c r="K874" s="10">
        <f t="shared" si="856"/>
        <v>0</v>
      </c>
      <c r="L874" s="10">
        <f t="shared" si="871"/>
        <v>179281.7</v>
      </c>
      <c r="M874" s="10">
        <f t="shared" si="872"/>
        <v>179612.3</v>
      </c>
      <c r="N874" s="10">
        <f t="shared" si="873"/>
        <v>185486.1</v>
      </c>
      <c r="O874" s="10">
        <f t="shared" si="857"/>
        <v>6.30924</v>
      </c>
      <c r="P874" s="10">
        <f t="shared" si="858"/>
        <v>0</v>
      </c>
      <c r="Q874" s="10">
        <f t="shared" si="859"/>
        <v>0</v>
      </c>
      <c r="R874" s="10">
        <f t="shared" si="834"/>
        <v>179288.00924000001</v>
      </c>
      <c r="S874" s="10">
        <f t="shared" si="860"/>
        <v>0</v>
      </c>
      <c r="T874" s="69">
        <f t="shared" si="826"/>
        <v>179288.00924000001</v>
      </c>
      <c r="U874" s="10">
        <f t="shared" si="835"/>
        <v>179612.3</v>
      </c>
      <c r="V874" s="10">
        <f t="shared" si="861"/>
        <v>0</v>
      </c>
      <c r="W874" s="69">
        <f t="shared" si="827"/>
        <v>179612.3</v>
      </c>
      <c r="X874" s="10">
        <f t="shared" si="836"/>
        <v>185486.1</v>
      </c>
      <c r="Y874" s="10">
        <f t="shared" si="861"/>
        <v>0</v>
      </c>
      <c r="Z874" s="69">
        <f t="shared" si="828"/>
        <v>185486.1</v>
      </c>
      <c r="AA874" s="10">
        <f t="shared" si="861"/>
        <v>0</v>
      </c>
      <c r="AB874" s="20"/>
      <c r="AC874" s="20"/>
    </row>
    <row r="875" spans="1:30" x14ac:dyDescent="0.3">
      <c r="A875" s="59" t="s">
        <v>565</v>
      </c>
      <c r="B875" s="60">
        <v>200</v>
      </c>
      <c r="C875" s="59" t="s">
        <v>233</v>
      </c>
      <c r="D875" s="59" t="s">
        <v>65</v>
      </c>
      <c r="E875" s="61" t="s">
        <v>519</v>
      </c>
      <c r="F875" s="10">
        <v>179281.7</v>
      </c>
      <c r="G875" s="10">
        <v>179612.3</v>
      </c>
      <c r="H875" s="10">
        <v>185486.1</v>
      </c>
      <c r="I875" s="10"/>
      <c r="J875" s="10"/>
      <c r="K875" s="10"/>
      <c r="L875" s="10">
        <f t="shared" si="871"/>
        <v>179281.7</v>
      </c>
      <c r="M875" s="10">
        <f t="shared" si="872"/>
        <v>179612.3</v>
      </c>
      <c r="N875" s="10">
        <f t="shared" si="873"/>
        <v>185486.1</v>
      </c>
      <c r="O875" s="10">
        <v>6.30924</v>
      </c>
      <c r="P875" s="10"/>
      <c r="Q875" s="10"/>
      <c r="R875" s="10">
        <f t="shared" si="834"/>
        <v>179288.00924000001</v>
      </c>
      <c r="S875" s="10"/>
      <c r="T875" s="69">
        <f t="shared" si="826"/>
        <v>179288.00924000001</v>
      </c>
      <c r="U875" s="10">
        <f t="shared" si="835"/>
        <v>179612.3</v>
      </c>
      <c r="V875" s="10"/>
      <c r="W875" s="69">
        <f t="shared" si="827"/>
        <v>179612.3</v>
      </c>
      <c r="X875" s="10">
        <f t="shared" si="836"/>
        <v>185486.1</v>
      </c>
      <c r="Y875" s="10"/>
      <c r="Z875" s="69">
        <f t="shared" si="828"/>
        <v>185486.1</v>
      </c>
      <c r="AA875" s="10"/>
      <c r="AB875" s="20"/>
      <c r="AC875" s="20"/>
    </row>
    <row r="876" spans="1:30" ht="31.2" x14ac:dyDescent="0.3">
      <c r="A876" s="59" t="s">
        <v>567</v>
      </c>
      <c r="B876" s="60"/>
      <c r="C876" s="59"/>
      <c r="D876" s="59"/>
      <c r="E876" s="61" t="s">
        <v>568</v>
      </c>
      <c r="F876" s="10">
        <f t="shared" si="851"/>
        <v>157212</v>
      </c>
      <c r="G876" s="10">
        <f t="shared" si="852"/>
        <v>498202.2</v>
      </c>
      <c r="H876" s="10">
        <f t="shared" si="853"/>
        <v>160734.1</v>
      </c>
      <c r="I876" s="10">
        <f t="shared" si="854"/>
        <v>10655.3</v>
      </c>
      <c r="J876" s="10">
        <f t="shared" si="855"/>
        <v>-4743.3</v>
      </c>
      <c r="K876" s="10">
        <f t="shared" si="856"/>
        <v>-610.20000000000005</v>
      </c>
      <c r="L876" s="10">
        <f t="shared" si="871"/>
        <v>167867.3</v>
      </c>
      <c r="M876" s="10">
        <f t="shared" si="872"/>
        <v>493458.9</v>
      </c>
      <c r="N876" s="10">
        <f t="shared" si="873"/>
        <v>160123.9</v>
      </c>
      <c r="O876" s="10">
        <f t="shared" si="857"/>
        <v>1480.4</v>
      </c>
      <c r="P876" s="10">
        <f t="shared" si="858"/>
        <v>2547.0569999999998</v>
      </c>
      <c r="Q876" s="10">
        <f t="shared" si="859"/>
        <v>12765.388999999999</v>
      </c>
      <c r="R876" s="10">
        <f t="shared" si="834"/>
        <v>169347.69999999998</v>
      </c>
      <c r="S876" s="10">
        <f t="shared" si="860"/>
        <v>0</v>
      </c>
      <c r="T876" s="69">
        <f t="shared" ref="T876:T939" si="874">R876+S876</f>
        <v>169347.69999999998</v>
      </c>
      <c r="U876" s="10">
        <f t="shared" si="835"/>
        <v>496005.95699999999</v>
      </c>
      <c r="V876" s="10">
        <f t="shared" si="861"/>
        <v>0</v>
      </c>
      <c r="W876" s="69">
        <f t="shared" ref="W876:W939" si="875">U876+V876</f>
        <v>496005.95699999999</v>
      </c>
      <c r="X876" s="10">
        <f t="shared" si="836"/>
        <v>172889.28899999999</v>
      </c>
      <c r="Y876" s="10">
        <f t="shared" si="861"/>
        <v>0</v>
      </c>
      <c r="Z876" s="69">
        <f t="shared" ref="Z876:Z939" si="876">X876+Y876</f>
        <v>172889.28899999999</v>
      </c>
      <c r="AA876" s="10">
        <f t="shared" si="861"/>
        <v>0</v>
      </c>
      <c r="AB876" s="20"/>
      <c r="AC876" s="20"/>
    </row>
    <row r="877" spans="1:30" ht="31.2" x14ac:dyDescent="0.3">
      <c r="A877" s="59" t="s">
        <v>569</v>
      </c>
      <c r="B877" s="60"/>
      <c r="C877" s="59"/>
      <c r="D877" s="59"/>
      <c r="E877" s="62" t="s">
        <v>570</v>
      </c>
      <c r="F877" s="10">
        <f t="shared" si="851"/>
        <v>157212</v>
      </c>
      <c r="G877" s="10">
        <f t="shared" si="852"/>
        <v>498202.2</v>
      </c>
      <c r="H877" s="10">
        <f t="shared" si="853"/>
        <v>160734.1</v>
      </c>
      <c r="I877" s="10">
        <f t="shared" si="854"/>
        <v>10655.3</v>
      </c>
      <c r="J877" s="10">
        <f t="shared" si="855"/>
        <v>-4743.3</v>
      </c>
      <c r="K877" s="10">
        <f t="shared" si="856"/>
        <v>-610.20000000000005</v>
      </c>
      <c r="L877" s="10">
        <f t="shared" si="871"/>
        <v>167867.3</v>
      </c>
      <c r="M877" s="10">
        <f t="shared" si="872"/>
        <v>493458.9</v>
      </c>
      <c r="N877" s="10">
        <f t="shared" si="873"/>
        <v>160123.9</v>
      </c>
      <c r="O877" s="10">
        <f t="shared" si="857"/>
        <v>1480.4</v>
      </c>
      <c r="P877" s="10">
        <f t="shared" si="858"/>
        <v>2547.0569999999998</v>
      </c>
      <c r="Q877" s="10">
        <f t="shared" si="859"/>
        <v>12765.388999999999</v>
      </c>
      <c r="R877" s="10">
        <f t="shared" si="834"/>
        <v>169347.69999999998</v>
      </c>
      <c r="S877" s="10">
        <f t="shared" si="860"/>
        <v>0</v>
      </c>
      <c r="T877" s="69">
        <f t="shared" si="874"/>
        <v>169347.69999999998</v>
      </c>
      <c r="U877" s="10">
        <f t="shared" si="835"/>
        <v>496005.95699999999</v>
      </c>
      <c r="V877" s="10">
        <f t="shared" si="861"/>
        <v>0</v>
      </c>
      <c r="W877" s="69">
        <f t="shared" si="875"/>
        <v>496005.95699999999</v>
      </c>
      <c r="X877" s="10">
        <f t="shared" si="836"/>
        <v>172889.28899999999</v>
      </c>
      <c r="Y877" s="10">
        <f t="shared" si="861"/>
        <v>0</v>
      </c>
      <c r="Z877" s="69">
        <f t="shared" si="876"/>
        <v>172889.28899999999</v>
      </c>
      <c r="AA877" s="10">
        <f t="shared" si="861"/>
        <v>0</v>
      </c>
      <c r="AB877" s="20"/>
      <c r="AC877" s="20"/>
    </row>
    <row r="878" spans="1:30" ht="31.2" x14ac:dyDescent="0.3">
      <c r="A878" s="59" t="s">
        <v>569</v>
      </c>
      <c r="B878" s="60" t="s">
        <v>57</v>
      </c>
      <c r="C878" s="59"/>
      <c r="D878" s="59"/>
      <c r="E878" s="61" t="s">
        <v>58</v>
      </c>
      <c r="F878" s="10">
        <f t="shared" si="851"/>
        <v>157212</v>
      </c>
      <c r="G878" s="10">
        <f t="shared" si="852"/>
        <v>498202.2</v>
      </c>
      <c r="H878" s="10">
        <f t="shared" si="853"/>
        <v>160734.1</v>
      </c>
      <c r="I878" s="10">
        <f t="shared" si="854"/>
        <v>10655.3</v>
      </c>
      <c r="J878" s="10">
        <f t="shared" si="855"/>
        <v>-4743.3</v>
      </c>
      <c r="K878" s="10">
        <f t="shared" si="856"/>
        <v>-610.20000000000005</v>
      </c>
      <c r="L878" s="10">
        <f t="shared" si="871"/>
        <v>167867.3</v>
      </c>
      <c r="M878" s="10">
        <f t="shared" si="872"/>
        <v>493458.9</v>
      </c>
      <c r="N878" s="10">
        <f t="shared" si="873"/>
        <v>160123.9</v>
      </c>
      <c r="O878" s="10">
        <f t="shared" si="857"/>
        <v>1480.4</v>
      </c>
      <c r="P878" s="10">
        <f t="shared" si="858"/>
        <v>2547.0569999999998</v>
      </c>
      <c r="Q878" s="10">
        <f t="shared" si="859"/>
        <v>12765.388999999999</v>
      </c>
      <c r="R878" s="10">
        <f t="shared" si="834"/>
        <v>169347.69999999998</v>
      </c>
      <c r="S878" s="10">
        <f t="shared" si="860"/>
        <v>0</v>
      </c>
      <c r="T878" s="69">
        <f t="shared" si="874"/>
        <v>169347.69999999998</v>
      </c>
      <c r="U878" s="10">
        <f t="shared" si="835"/>
        <v>496005.95699999999</v>
      </c>
      <c r="V878" s="10">
        <f t="shared" si="861"/>
        <v>0</v>
      </c>
      <c r="W878" s="69">
        <f t="shared" si="875"/>
        <v>496005.95699999999</v>
      </c>
      <c r="X878" s="10">
        <f t="shared" si="836"/>
        <v>172889.28899999999</v>
      </c>
      <c r="Y878" s="10">
        <f t="shared" si="861"/>
        <v>0</v>
      </c>
      <c r="Z878" s="69">
        <f t="shared" si="876"/>
        <v>172889.28899999999</v>
      </c>
      <c r="AA878" s="10">
        <f t="shared" si="861"/>
        <v>0</v>
      </c>
      <c r="AB878" s="20"/>
      <c r="AC878" s="20"/>
    </row>
    <row r="879" spans="1:30" x14ac:dyDescent="0.3">
      <c r="A879" s="59" t="s">
        <v>569</v>
      </c>
      <c r="B879" s="60">
        <v>200</v>
      </c>
      <c r="C879" s="59" t="s">
        <v>314</v>
      </c>
      <c r="D879" s="59" t="s">
        <v>97</v>
      </c>
      <c r="E879" s="61" t="s">
        <v>514</v>
      </c>
      <c r="F879" s="10">
        <v>157212</v>
      </c>
      <c r="G879" s="10">
        <v>498202.2</v>
      </c>
      <c r="H879" s="10">
        <v>160734.1</v>
      </c>
      <c r="I879" s="10">
        <v>10655.3</v>
      </c>
      <c r="J879" s="10">
        <v>-4743.3</v>
      </c>
      <c r="K879" s="10">
        <v>-610.20000000000005</v>
      </c>
      <c r="L879" s="10">
        <f t="shared" si="871"/>
        <v>167867.3</v>
      </c>
      <c r="M879" s="10">
        <f t="shared" si="872"/>
        <v>493458.9</v>
      </c>
      <c r="N879" s="10">
        <f t="shared" si="873"/>
        <v>160123.9</v>
      </c>
      <c r="O879" s="10">
        <v>1480.4</v>
      </c>
      <c r="P879" s="10">
        <v>2547.0569999999998</v>
      </c>
      <c r="Q879" s="10">
        <f>6147.1+6618.289</f>
        <v>12765.388999999999</v>
      </c>
      <c r="R879" s="10">
        <f t="shared" si="834"/>
        <v>169347.69999999998</v>
      </c>
      <c r="S879" s="10"/>
      <c r="T879" s="69">
        <f t="shared" si="874"/>
        <v>169347.69999999998</v>
      </c>
      <c r="U879" s="10">
        <f t="shared" si="835"/>
        <v>496005.95699999999</v>
      </c>
      <c r="V879" s="10"/>
      <c r="W879" s="69">
        <f t="shared" si="875"/>
        <v>496005.95699999999</v>
      </c>
      <c r="X879" s="10">
        <f t="shared" si="836"/>
        <v>172889.28899999999</v>
      </c>
      <c r="Y879" s="10"/>
      <c r="Z879" s="69">
        <f t="shared" si="876"/>
        <v>172889.28899999999</v>
      </c>
      <c r="AA879" s="10"/>
      <c r="AB879" s="20"/>
      <c r="AC879" s="20" t="s">
        <v>571</v>
      </c>
    </row>
    <row r="880" spans="1:30" ht="31.2" x14ac:dyDescent="0.3">
      <c r="A880" s="59" t="s">
        <v>572</v>
      </c>
      <c r="B880" s="60"/>
      <c r="C880" s="59"/>
      <c r="D880" s="59"/>
      <c r="E880" s="61" t="s">
        <v>573</v>
      </c>
      <c r="F880" s="10">
        <f t="shared" si="851"/>
        <v>12484.9</v>
      </c>
      <c r="G880" s="10">
        <f t="shared" si="852"/>
        <v>0</v>
      </c>
      <c r="H880" s="10">
        <f t="shared" si="853"/>
        <v>478982.8</v>
      </c>
      <c r="I880" s="10">
        <f t="shared" si="854"/>
        <v>-9784.9</v>
      </c>
      <c r="J880" s="10">
        <f t="shared" si="855"/>
        <v>0</v>
      </c>
      <c r="K880" s="10">
        <f t="shared" si="856"/>
        <v>0</v>
      </c>
      <c r="L880" s="10">
        <f t="shared" si="871"/>
        <v>2700</v>
      </c>
      <c r="M880" s="10">
        <f t="shared" si="872"/>
        <v>0</v>
      </c>
      <c r="N880" s="10">
        <f t="shared" si="873"/>
        <v>478982.8</v>
      </c>
      <c r="O880" s="10">
        <f t="shared" si="857"/>
        <v>0</v>
      </c>
      <c r="P880" s="10">
        <f t="shared" si="858"/>
        <v>0</v>
      </c>
      <c r="Q880" s="10">
        <f t="shared" si="859"/>
        <v>0</v>
      </c>
      <c r="R880" s="10">
        <f t="shared" si="834"/>
        <v>2700</v>
      </c>
      <c r="S880" s="10">
        <f t="shared" si="860"/>
        <v>0</v>
      </c>
      <c r="T880" s="69">
        <f t="shared" si="874"/>
        <v>2700</v>
      </c>
      <c r="U880" s="10">
        <f t="shared" si="835"/>
        <v>0</v>
      </c>
      <c r="V880" s="10">
        <f t="shared" si="861"/>
        <v>0</v>
      </c>
      <c r="W880" s="69">
        <f t="shared" si="875"/>
        <v>0</v>
      </c>
      <c r="X880" s="10">
        <f t="shared" si="836"/>
        <v>478982.8</v>
      </c>
      <c r="Y880" s="10">
        <f t="shared" si="861"/>
        <v>0</v>
      </c>
      <c r="Z880" s="69">
        <f t="shared" si="876"/>
        <v>478982.8</v>
      </c>
      <c r="AA880" s="10">
        <f t="shared" si="861"/>
        <v>0</v>
      </c>
      <c r="AB880" s="20"/>
      <c r="AC880" s="20"/>
    </row>
    <row r="881" spans="1:34" ht="31.2" x14ac:dyDescent="0.3">
      <c r="A881" s="59" t="s">
        <v>574</v>
      </c>
      <c r="B881" s="60"/>
      <c r="C881" s="59"/>
      <c r="D881" s="59"/>
      <c r="E881" s="61" t="s">
        <v>575</v>
      </c>
      <c r="F881" s="10">
        <f t="shared" ref="F881:K881" si="877">F882+F884</f>
        <v>12484.9</v>
      </c>
      <c r="G881" s="10">
        <f t="shared" si="877"/>
        <v>0</v>
      </c>
      <c r="H881" s="10">
        <f t="shared" si="877"/>
        <v>478982.8</v>
      </c>
      <c r="I881" s="10">
        <f t="shared" si="877"/>
        <v>-9784.9</v>
      </c>
      <c r="J881" s="10">
        <f t="shared" si="877"/>
        <v>0</v>
      </c>
      <c r="K881" s="10">
        <f t="shared" si="877"/>
        <v>0</v>
      </c>
      <c r="L881" s="10">
        <f t="shared" si="871"/>
        <v>2700</v>
      </c>
      <c r="M881" s="10">
        <f t="shared" si="872"/>
        <v>0</v>
      </c>
      <c r="N881" s="10">
        <f t="shared" si="873"/>
        <v>478982.8</v>
      </c>
      <c r="O881" s="10">
        <f>O882+O884</f>
        <v>0</v>
      </c>
      <c r="P881" s="10">
        <f>P882+P884</f>
        <v>0</v>
      </c>
      <c r="Q881" s="10">
        <f>Q882+Q884</f>
        <v>0</v>
      </c>
      <c r="R881" s="10">
        <f t="shared" si="834"/>
        <v>2700</v>
      </c>
      <c r="S881" s="10">
        <f>S882+S884</f>
        <v>0</v>
      </c>
      <c r="T881" s="69">
        <f t="shared" si="874"/>
        <v>2700</v>
      </c>
      <c r="U881" s="10">
        <f t="shared" si="835"/>
        <v>0</v>
      </c>
      <c r="V881" s="10">
        <f>V882+V884</f>
        <v>0</v>
      </c>
      <c r="W881" s="69">
        <f t="shared" si="875"/>
        <v>0</v>
      </c>
      <c r="X881" s="10">
        <f t="shared" si="836"/>
        <v>478982.8</v>
      </c>
      <c r="Y881" s="10">
        <f>Y882+Y884</f>
        <v>0</v>
      </c>
      <c r="Z881" s="69">
        <f t="shared" si="876"/>
        <v>478982.8</v>
      </c>
      <c r="AA881" s="10">
        <f>AA882+AA884</f>
        <v>0</v>
      </c>
      <c r="AB881" s="20"/>
      <c r="AC881" s="20"/>
    </row>
    <row r="882" spans="1:34" ht="31.2" x14ac:dyDescent="0.3">
      <c r="A882" s="59" t="s">
        <v>574</v>
      </c>
      <c r="B882" s="60" t="s">
        <v>57</v>
      </c>
      <c r="C882" s="59"/>
      <c r="D882" s="59"/>
      <c r="E882" s="61" t="s">
        <v>58</v>
      </c>
      <c r="F882" s="10">
        <f t="shared" ref="F882:K882" si="878">F883</f>
        <v>2700</v>
      </c>
      <c r="G882" s="10">
        <f t="shared" si="878"/>
        <v>0</v>
      </c>
      <c r="H882" s="10">
        <f t="shared" si="878"/>
        <v>0</v>
      </c>
      <c r="I882" s="10">
        <f t="shared" si="878"/>
        <v>0</v>
      </c>
      <c r="J882" s="10">
        <f t="shared" si="878"/>
        <v>0</v>
      </c>
      <c r="K882" s="10">
        <f t="shared" si="878"/>
        <v>0</v>
      </c>
      <c r="L882" s="10">
        <f t="shared" si="871"/>
        <v>2700</v>
      </c>
      <c r="M882" s="10">
        <f t="shared" si="872"/>
        <v>0</v>
      </c>
      <c r="N882" s="10">
        <f t="shared" si="873"/>
        <v>0</v>
      </c>
      <c r="O882" s="10">
        <f>O883</f>
        <v>0</v>
      </c>
      <c r="P882" s="10">
        <f>P883</f>
        <v>0</v>
      </c>
      <c r="Q882" s="10">
        <f>Q883</f>
        <v>0</v>
      </c>
      <c r="R882" s="10">
        <f t="shared" si="834"/>
        <v>2700</v>
      </c>
      <c r="S882" s="10">
        <f>S883</f>
        <v>0</v>
      </c>
      <c r="T882" s="69">
        <f t="shared" si="874"/>
        <v>2700</v>
      </c>
      <c r="U882" s="10">
        <f t="shared" si="835"/>
        <v>0</v>
      </c>
      <c r="V882" s="10">
        <f>V883</f>
        <v>0</v>
      </c>
      <c r="W882" s="69">
        <f t="shared" si="875"/>
        <v>0</v>
      </c>
      <c r="X882" s="10">
        <f t="shared" si="836"/>
        <v>0</v>
      </c>
      <c r="Y882" s="10">
        <f>Y883</f>
        <v>0</v>
      </c>
      <c r="Z882" s="69">
        <f t="shared" si="876"/>
        <v>0</v>
      </c>
      <c r="AA882" s="10">
        <f>AA883</f>
        <v>0</v>
      </c>
      <c r="AB882" s="20"/>
      <c r="AC882" s="20"/>
    </row>
    <row r="883" spans="1:34" x14ac:dyDescent="0.3">
      <c r="A883" s="59" t="s">
        <v>574</v>
      </c>
      <c r="B883" s="60">
        <v>200</v>
      </c>
      <c r="C883" s="59" t="s">
        <v>314</v>
      </c>
      <c r="D883" s="59" t="s">
        <v>97</v>
      </c>
      <c r="E883" s="61" t="s">
        <v>514</v>
      </c>
      <c r="F883" s="10">
        <v>2700</v>
      </c>
      <c r="G883" s="10">
        <v>0</v>
      </c>
      <c r="H883" s="10">
        <v>0</v>
      </c>
      <c r="I883" s="10"/>
      <c r="J883" s="10"/>
      <c r="K883" s="10"/>
      <c r="L883" s="10">
        <f t="shared" si="871"/>
        <v>2700</v>
      </c>
      <c r="M883" s="10">
        <f t="shared" si="872"/>
        <v>0</v>
      </c>
      <c r="N883" s="10">
        <f t="shared" si="873"/>
        <v>0</v>
      </c>
      <c r="O883" s="10"/>
      <c r="P883" s="10"/>
      <c r="Q883" s="10"/>
      <c r="R883" s="10">
        <f t="shared" si="834"/>
        <v>2700</v>
      </c>
      <c r="S883" s="10"/>
      <c r="T883" s="69">
        <f t="shared" si="874"/>
        <v>2700</v>
      </c>
      <c r="U883" s="10">
        <f t="shared" si="835"/>
        <v>0</v>
      </c>
      <c r="V883" s="10"/>
      <c r="W883" s="69">
        <f t="shared" si="875"/>
        <v>0</v>
      </c>
      <c r="X883" s="10">
        <f t="shared" si="836"/>
        <v>0</v>
      </c>
      <c r="Y883" s="10"/>
      <c r="Z883" s="69">
        <f t="shared" si="876"/>
        <v>0</v>
      </c>
      <c r="AA883" s="10"/>
      <c r="AB883" s="20"/>
      <c r="AC883" s="20"/>
    </row>
    <row r="884" spans="1:34" ht="46.8" x14ac:dyDescent="0.3">
      <c r="A884" s="59" t="s">
        <v>574</v>
      </c>
      <c r="B884" s="60" t="s">
        <v>26</v>
      </c>
      <c r="C884" s="59"/>
      <c r="D884" s="59"/>
      <c r="E884" s="61" t="s">
        <v>27</v>
      </c>
      <c r="F884" s="10">
        <f t="shared" ref="F884:K884" si="879">F885</f>
        <v>9784.9</v>
      </c>
      <c r="G884" s="10">
        <f t="shared" si="879"/>
        <v>0</v>
      </c>
      <c r="H884" s="10">
        <f t="shared" si="879"/>
        <v>478982.8</v>
      </c>
      <c r="I884" s="10">
        <f t="shared" si="879"/>
        <v>-9784.9</v>
      </c>
      <c r="J884" s="10">
        <f t="shared" si="879"/>
        <v>0</v>
      </c>
      <c r="K884" s="10">
        <f t="shared" si="879"/>
        <v>0</v>
      </c>
      <c r="L884" s="10">
        <f t="shared" si="871"/>
        <v>0</v>
      </c>
      <c r="M884" s="10">
        <f t="shared" si="872"/>
        <v>0</v>
      </c>
      <c r="N884" s="10">
        <f t="shared" si="873"/>
        <v>478982.8</v>
      </c>
      <c r="O884" s="10">
        <f>O885</f>
        <v>0</v>
      </c>
      <c r="P884" s="10">
        <f>P885</f>
        <v>0</v>
      </c>
      <c r="Q884" s="10">
        <f>Q885</f>
        <v>0</v>
      </c>
      <c r="R884" s="10">
        <f t="shared" ref="R884:R947" si="880">L884+O884</f>
        <v>0</v>
      </c>
      <c r="S884" s="10">
        <f>S885</f>
        <v>0</v>
      </c>
      <c r="T884" s="69">
        <f t="shared" si="874"/>
        <v>0</v>
      </c>
      <c r="U884" s="10">
        <f t="shared" ref="U884:U947" si="881">M884+P884</f>
        <v>0</v>
      </c>
      <c r="V884" s="10">
        <f>V885</f>
        <v>0</v>
      </c>
      <c r="W884" s="69">
        <f t="shared" si="875"/>
        <v>0</v>
      </c>
      <c r="X884" s="10">
        <f t="shared" ref="X884:X947" si="882">N884+Q884</f>
        <v>478982.8</v>
      </c>
      <c r="Y884" s="10">
        <f>Y885</f>
        <v>0</v>
      </c>
      <c r="Z884" s="69">
        <f t="shared" si="876"/>
        <v>478982.8</v>
      </c>
      <c r="AA884" s="10">
        <f>AA885</f>
        <v>0</v>
      </c>
      <c r="AB884" s="20"/>
      <c r="AC884" s="20"/>
    </row>
    <row r="885" spans="1:34" x14ac:dyDescent="0.3">
      <c r="A885" s="59" t="s">
        <v>574</v>
      </c>
      <c r="B885" s="60">
        <v>400</v>
      </c>
      <c r="C885" s="59" t="s">
        <v>314</v>
      </c>
      <c r="D885" s="59" t="s">
        <v>97</v>
      </c>
      <c r="E885" s="61" t="s">
        <v>514</v>
      </c>
      <c r="F885" s="10">
        <v>9784.9</v>
      </c>
      <c r="G885" s="10">
        <v>0</v>
      </c>
      <c r="H885" s="10">
        <v>478982.8</v>
      </c>
      <c r="I885" s="10">
        <v>-9784.9</v>
      </c>
      <c r="J885" s="10"/>
      <c r="K885" s="10"/>
      <c r="L885" s="10">
        <f t="shared" si="871"/>
        <v>0</v>
      </c>
      <c r="M885" s="10">
        <f t="shared" si="872"/>
        <v>0</v>
      </c>
      <c r="N885" s="10">
        <f t="shared" si="873"/>
        <v>478982.8</v>
      </c>
      <c r="O885" s="10"/>
      <c r="P885" s="10"/>
      <c r="Q885" s="10"/>
      <c r="R885" s="10">
        <f t="shared" si="880"/>
        <v>0</v>
      </c>
      <c r="S885" s="10"/>
      <c r="T885" s="69">
        <f t="shared" si="874"/>
        <v>0</v>
      </c>
      <c r="U885" s="10">
        <f t="shared" si="881"/>
        <v>0</v>
      </c>
      <c r="V885" s="10"/>
      <c r="W885" s="69">
        <f t="shared" si="875"/>
        <v>0</v>
      </c>
      <c r="X885" s="10">
        <f t="shared" si="882"/>
        <v>478982.8</v>
      </c>
      <c r="Y885" s="10"/>
      <c r="Z885" s="69">
        <f t="shared" si="876"/>
        <v>478982.8</v>
      </c>
      <c r="AA885" s="10"/>
      <c r="AB885" s="20"/>
      <c r="AC885" s="20">
        <v>23</v>
      </c>
    </row>
    <row r="886" spans="1:34" s="74" customFormat="1" x14ac:dyDescent="0.3">
      <c r="A886" s="56" t="s">
        <v>576</v>
      </c>
      <c r="B886" s="57"/>
      <c r="C886" s="56"/>
      <c r="D886" s="56"/>
      <c r="E886" s="58" t="s">
        <v>52</v>
      </c>
      <c r="F886" s="17">
        <f t="shared" ref="F886:K886" si="883">F887+F915+F928+F964+F986</f>
        <v>6150986.9999999991</v>
      </c>
      <c r="G886" s="17">
        <f t="shared" si="883"/>
        <v>5543599.3999999994</v>
      </c>
      <c r="H886" s="17">
        <f t="shared" si="883"/>
        <v>6395558.1999999983</v>
      </c>
      <c r="I886" s="17">
        <f t="shared" si="883"/>
        <v>-15438.699999999999</v>
      </c>
      <c r="J886" s="17">
        <f t="shared" si="883"/>
        <v>49417.299999999996</v>
      </c>
      <c r="K886" s="17">
        <f t="shared" si="883"/>
        <v>-51724.3</v>
      </c>
      <c r="L886" s="17">
        <f t="shared" si="871"/>
        <v>6135548.2999999989</v>
      </c>
      <c r="M886" s="17">
        <f t="shared" si="872"/>
        <v>5593016.6999999993</v>
      </c>
      <c r="N886" s="17">
        <f t="shared" si="873"/>
        <v>6343833.8999999985</v>
      </c>
      <c r="O886" s="17">
        <f>O887+O915+O928+O964+O986</f>
        <v>726865.54351999995</v>
      </c>
      <c r="P886" s="17">
        <f>P887+P915+P928+P964+P986</f>
        <v>126372.298</v>
      </c>
      <c r="Q886" s="17">
        <f>Q887+Q915+Q928+Q964+Q986</f>
        <v>101407.39</v>
      </c>
      <c r="R886" s="17">
        <f t="shared" si="880"/>
        <v>6862413.8435199987</v>
      </c>
      <c r="S886" s="17">
        <f>S887+S915+S928+S964+S986</f>
        <v>-1700.729</v>
      </c>
      <c r="T886" s="68">
        <f t="shared" si="874"/>
        <v>6860713.1145199984</v>
      </c>
      <c r="U886" s="17">
        <f t="shared" si="881"/>
        <v>5719388.9979999997</v>
      </c>
      <c r="V886" s="17">
        <f>V887+V915+V928+V964+V986</f>
        <v>0</v>
      </c>
      <c r="W886" s="68">
        <f t="shared" si="875"/>
        <v>5719388.9979999997</v>
      </c>
      <c r="X886" s="17">
        <f t="shared" si="882"/>
        <v>6445241.2899999982</v>
      </c>
      <c r="Y886" s="17">
        <f>Y887+Y915+Y928+Y964+Y986</f>
        <v>0</v>
      </c>
      <c r="Z886" s="68">
        <f t="shared" si="876"/>
        <v>6445241.2899999982</v>
      </c>
      <c r="AA886" s="17">
        <f>AA887+AA915+AA928+AA964+AA986</f>
        <v>0</v>
      </c>
      <c r="AB886" s="18"/>
      <c r="AC886" s="18"/>
      <c r="AD886" s="16"/>
      <c r="AE886" s="16"/>
      <c r="AF886" s="16"/>
      <c r="AG886" s="16"/>
      <c r="AH886" s="16"/>
    </row>
    <row r="887" spans="1:34" ht="46.8" x14ac:dyDescent="0.3">
      <c r="A887" s="59" t="s">
        <v>577</v>
      </c>
      <c r="B887" s="60"/>
      <c r="C887" s="59"/>
      <c r="D887" s="59"/>
      <c r="E887" s="61" t="s">
        <v>578</v>
      </c>
      <c r="F887" s="10">
        <f t="shared" ref="F887:K887" si="884">F888+F891+F894+F897+F902+F905+F908</f>
        <v>3817961.3999999994</v>
      </c>
      <c r="G887" s="10">
        <f t="shared" si="884"/>
        <v>3539452.1</v>
      </c>
      <c r="H887" s="10">
        <f t="shared" si="884"/>
        <v>4622842.8999999994</v>
      </c>
      <c r="I887" s="10">
        <f t="shared" si="884"/>
        <v>16081.599999999999</v>
      </c>
      <c r="J887" s="10">
        <f t="shared" si="884"/>
        <v>0</v>
      </c>
      <c r="K887" s="10">
        <f t="shared" si="884"/>
        <v>0</v>
      </c>
      <c r="L887" s="10">
        <f t="shared" si="871"/>
        <v>3834042.9999999995</v>
      </c>
      <c r="M887" s="10">
        <f t="shared" si="872"/>
        <v>3539452.1</v>
      </c>
      <c r="N887" s="10">
        <f t="shared" si="873"/>
        <v>4622842.8999999994</v>
      </c>
      <c r="O887" s="10">
        <f>O888+O891+O894+O897+O902+O905+O908</f>
        <v>294713.63996</v>
      </c>
      <c r="P887" s="10">
        <f>P888+P891+P894+P897+P902+P905+P908</f>
        <v>63056.767</v>
      </c>
      <c r="Q887" s="10">
        <f>Q888+Q891+Q894+Q897+Q902+Q905+Q908</f>
        <v>73134.290000000008</v>
      </c>
      <c r="R887" s="10">
        <f t="shared" si="880"/>
        <v>4128756.6399599994</v>
      </c>
      <c r="S887" s="10">
        <f>S888+S891+S894+S897+S902+S905+S908</f>
        <v>0</v>
      </c>
      <c r="T887" s="69">
        <f t="shared" si="874"/>
        <v>4128756.6399599994</v>
      </c>
      <c r="U887" s="10">
        <f t="shared" si="881"/>
        <v>3602508.8670000001</v>
      </c>
      <c r="V887" s="10">
        <f>V888+V891+V894+V897+V902+V905+V908</f>
        <v>0</v>
      </c>
      <c r="W887" s="69">
        <f t="shared" si="875"/>
        <v>3602508.8670000001</v>
      </c>
      <c r="X887" s="10">
        <f t="shared" si="882"/>
        <v>4695977.1899999995</v>
      </c>
      <c r="Y887" s="10">
        <f>Y888+Y891+Y894+Y897+Y902+Y905+Y908</f>
        <v>0</v>
      </c>
      <c r="Z887" s="69">
        <f t="shared" si="876"/>
        <v>4695977.1899999995</v>
      </c>
      <c r="AA887" s="10">
        <f>AA888+AA891+AA894+AA897+AA902+AA905+AA908</f>
        <v>0</v>
      </c>
      <c r="AB887" s="20"/>
      <c r="AC887" s="20"/>
    </row>
    <row r="888" spans="1:34" ht="31.2" x14ac:dyDescent="0.3">
      <c r="A888" s="59" t="s">
        <v>579</v>
      </c>
      <c r="B888" s="60"/>
      <c r="C888" s="59"/>
      <c r="D888" s="59"/>
      <c r="E888" s="61" t="s">
        <v>580</v>
      </c>
      <c r="F888" s="10">
        <f t="shared" ref="F888:F895" si="885">F889</f>
        <v>251705.59999999998</v>
      </c>
      <c r="G888" s="10">
        <f t="shared" ref="G888:G895" si="886">G889</f>
        <v>33266.300000000047</v>
      </c>
      <c r="H888" s="10">
        <f t="shared" ref="H888:H895" si="887">H889</f>
        <v>855668.8</v>
      </c>
      <c r="I888" s="10">
        <f t="shared" ref="I888:I895" si="888">I889</f>
        <v>0</v>
      </c>
      <c r="J888" s="10">
        <f t="shared" ref="J888:J895" si="889">J889</f>
        <v>0</v>
      </c>
      <c r="K888" s="10">
        <f t="shared" ref="K888:K895" si="890">K889</f>
        <v>0</v>
      </c>
      <c r="L888" s="10">
        <f t="shared" si="871"/>
        <v>251705.59999999998</v>
      </c>
      <c r="M888" s="10">
        <f t="shared" si="872"/>
        <v>33266.300000000047</v>
      </c>
      <c r="N888" s="10">
        <f t="shared" si="873"/>
        <v>855668.8</v>
      </c>
      <c r="O888" s="10">
        <f t="shared" ref="O888:O895" si="891">O889</f>
        <v>24912.175670000001</v>
      </c>
      <c r="P888" s="10">
        <f t="shared" ref="P888:P895" si="892">P889</f>
        <v>11355.433000000001</v>
      </c>
      <c r="Q888" s="10">
        <f t="shared" ref="Q888:Q895" si="893">Q889</f>
        <v>21786.776000000002</v>
      </c>
      <c r="R888" s="10">
        <f t="shared" si="880"/>
        <v>276617.77567</v>
      </c>
      <c r="S888" s="10">
        <f t="shared" ref="S888:S895" si="894">S889</f>
        <v>0</v>
      </c>
      <c r="T888" s="69">
        <f t="shared" si="874"/>
        <v>276617.77567</v>
      </c>
      <c r="U888" s="10">
        <f t="shared" si="881"/>
        <v>44621.733000000051</v>
      </c>
      <c r="V888" s="10">
        <f t="shared" ref="V888:AA895" si="895">V889</f>
        <v>0</v>
      </c>
      <c r="W888" s="69">
        <f t="shared" si="875"/>
        <v>44621.733000000051</v>
      </c>
      <c r="X888" s="10">
        <f t="shared" si="882"/>
        <v>877455.576</v>
      </c>
      <c r="Y888" s="10">
        <f t="shared" si="895"/>
        <v>0</v>
      </c>
      <c r="Z888" s="69">
        <f t="shared" si="876"/>
        <v>877455.576</v>
      </c>
      <c r="AA888" s="10">
        <f t="shared" si="895"/>
        <v>0</v>
      </c>
      <c r="AB888" s="20"/>
      <c r="AC888" s="20"/>
    </row>
    <row r="889" spans="1:34" ht="31.2" x14ac:dyDescent="0.3">
      <c r="A889" s="59" t="s">
        <v>579</v>
      </c>
      <c r="B889" s="60" t="s">
        <v>57</v>
      </c>
      <c r="C889" s="59"/>
      <c r="D889" s="59"/>
      <c r="E889" s="61" t="s">
        <v>58</v>
      </c>
      <c r="F889" s="10">
        <f t="shared" si="885"/>
        <v>251705.59999999998</v>
      </c>
      <c r="G889" s="10">
        <f t="shared" si="886"/>
        <v>33266.300000000047</v>
      </c>
      <c r="H889" s="10">
        <f t="shared" si="887"/>
        <v>855668.8</v>
      </c>
      <c r="I889" s="10">
        <f t="shared" si="888"/>
        <v>0</v>
      </c>
      <c r="J889" s="10">
        <f t="shared" si="889"/>
        <v>0</v>
      </c>
      <c r="K889" s="10">
        <f t="shared" si="890"/>
        <v>0</v>
      </c>
      <c r="L889" s="10">
        <f t="shared" si="871"/>
        <v>251705.59999999998</v>
      </c>
      <c r="M889" s="10">
        <f t="shared" si="872"/>
        <v>33266.300000000047</v>
      </c>
      <c r="N889" s="10">
        <f t="shared" si="873"/>
        <v>855668.8</v>
      </c>
      <c r="O889" s="10">
        <f t="shared" si="891"/>
        <v>24912.175670000001</v>
      </c>
      <c r="P889" s="10">
        <f t="shared" si="892"/>
        <v>11355.433000000001</v>
      </c>
      <c r="Q889" s="10">
        <f t="shared" si="893"/>
        <v>21786.776000000002</v>
      </c>
      <c r="R889" s="10">
        <f t="shared" si="880"/>
        <v>276617.77567</v>
      </c>
      <c r="S889" s="10">
        <f t="shared" si="894"/>
        <v>0</v>
      </c>
      <c r="T889" s="69">
        <f t="shared" si="874"/>
        <v>276617.77567</v>
      </c>
      <c r="U889" s="10">
        <f t="shared" si="881"/>
        <v>44621.733000000051</v>
      </c>
      <c r="V889" s="10">
        <f t="shared" si="895"/>
        <v>0</v>
      </c>
      <c r="W889" s="69">
        <f t="shared" si="875"/>
        <v>44621.733000000051</v>
      </c>
      <c r="X889" s="10">
        <f t="shared" si="882"/>
        <v>877455.576</v>
      </c>
      <c r="Y889" s="10">
        <f t="shared" si="895"/>
        <v>0</v>
      </c>
      <c r="Z889" s="69">
        <f t="shared" si="876"/>
        <v>877455.576</v>
      </c>
      <c r="AA889" s="10">
        <f t="shared" si="895"/>
        <v>0</v>
      </c>
      <c r="AB889" s="20"/>
      <c r="AC889" s="20"/>
    </row>
    <row r="890" spans="1:34" x14ac:dyDescent="0.3">
      <c r="A890" s="59" t="s">
        <v>579</v>
      </c>
      <c r="B890" s="60">
        <v>200</v>
      </c>
      <c r="C890" s="59" t="s">
        <v>233</v>
      </c>
      <c r="D890" s="59" t="s">
        <v>65</v>
      </c>
      <c r="E890" s="61" t="s">
        <v>519</v>
      </c>
      <c r="F890" s="10">
        <v>251705.59999999998</v>
      </c>
      <c r="G890" s="10">
        <v>33266.300000000047</v>
      </c>
      <c r="H890" s="10">
        <v>855668.8</v>
      </c>
      <c r="I890" s="10"/>
      <c r="J890" s="10"/>
      <c r="K890" s="10"/>
      <c r="L890" s="10">
        <f t="shared" si="871"/>
        <v>251705.59999999998</v>
      </c>
      <c r="M890" s="10">
        <f t="shared" si="872"/>
        <v>33266.300000000047</v>
      </c>
      <c r="N890" s="10">
        <f t="shared" si="873"/>
        <v>855668.8</v>
      </c>
      <c r="O890" s="10">
        <v>24912.175670000001</v>
      </c>
      <c r="P890" s="10">
        <v>11355.433000000001</v>
      </c>
      <c r="Q890" s="10">
        <v>21786.776000000002</v>
      </c>
      <c r="R890" s="10">
        <f t="shared" si="880"/>
        <v>276617.77567</v>
      </c>
      <c r="S890" s="10"/>
      <c r="T890" s="69">
        <f t="shared" si="874"/>
        <v>276617.77567</v>
      </c>
      <c r="U890" s="10">
        <f t="shared" si="881"/>
        <v>44621.733000000051</v>
      </c>
      <c r="V890" s="10"/>
      <c r="W890" s="69">
        <f t="shared" si="875"/>
        <v>44621.733000000051</v>
      </c>
      <c r="X890" s="10">
        <f t="shared" si="882"/>
        <v>877455.576</v>
      </c>
      <c r="Y890" s="10"/>
      <c r="Z890" s="69">
        <f t="shared" si="876"/>
        <v>877455.576</v>
      </c>
      <c r="AA890" s="10"/>
      <c r="AB890" s="20"/>
      <c r="AC890" s="20"/>
    </row>
    <row r="891" spans="1:34" ht="31.2" x14ac:dyDescent="0.3">
      <c r="A891" s="59" t="s">
        <v>581</v>
      </c>
      <c r="B891" s="60"/>
      <c r="C891" s="59"/>
      <c r="D891" s="59"/>
      <c r="E891" s="62" t="s">
        <v>582</v>
      </c>
      <c r="F891" s="10">
        <f t="shared" si="885"/>
        <v>3045931.6999999997</v>
      </c>
      <c r="G891" s="10">
        <f t="shared" si="886"/>
        <v>3043196.9</v>
      </c>
      <c r="H891" s="10">
        <f t="shared" si="887"/>
        <v>3268741</v>
      </c>
      <c r="I891" s="10">
        <f t="shared" si="888"/>
        <v>15029.3</v>
      </c>
      <c r="J891" s="10">
        <f t="shared" si="889"/>
        <v>0</v>
      </c>
      <c r="K891" s="10">
        <f t="shared" si="890"/>
        <v>0</v>
      </c>
      <c r="L891" s="10">
        <f t="shared" si="871"/>
        <v>3060960.9999999995</v>
      </c>
      <c r="M891" s="10">
        <f t="shared" si="872"/>
        <v>3043196.9</v>
      </c>
      <c r="N891" s="10">
        <f t="shared" si="873"/>
        <v>3268741</v>
      </c>
      <c r="O891" s="10">
        <f t="shared" si="891"/>
        <v>79098.329759999993</v>
      </c>
      <c r="P891" s="10">
        <f t="shared" si="892"/>
        <v>26969.66</v>
      </c>
      <c r="Q891" s="10">
        <f t="shared" si="893"/>
        <v>29742.648000000001</v>
      </c>
      <c r="R891" s="10">
        <f t="shared" si="880"/>
        <v>3140059.3297599996</v>
      </c>
      <c r="S891" s="10">
        <f t="shared" si="894"/>
        <v>0</v>
      </c>
      <c r="T891" s="69">
        <f t="shared" si="874"/>
        <v>3140059.3297599996</v>
      </c>
      <c r="U891" s="10">
        <f t="shared" si="881"/>
        <v>3070166.56</v>
      </c>
      <c r="V891" s="10">
        <f t="shared" si="895"/>
        <v>0</v>
      </c>
      <c r="W891" s="69">
        <f t="shared" si="875"/>
        <v>3070166.56</v>
      </c>
      <c r="X891" s="10">
        <f t="shared" si="882"/>
        <v>3298483.648</v>
      </c>
      <c r="Y891" s="10">
        <f t="shared" si="895"/>
        <v>0</v>
      </c>
      <c r="Z891" s="69">
        <f t="shared" si="876"/>
        <v>3298483.648</v>
      </c>
      <c r="AA891" s="10">
        <f t="shared" si="895"/>
        <v>0</v>
      </c>
      <c r="AB891" s="20"/>
      <c r="AC891" s="20">
        <v>99</v>
      </c>
    </row>
    <row r="892" spans="1:34" ht="31.2" x14ac:dyDescent="0.3">
      <c r="A892" s="59" t="s">
        <v>581</v>
      </c>
      <c r="B892" s="60" t="s">
        <v>57</v>
      </c>
      <c r="C892" s="59"/>
      <c r="D892" s="59"/>
      <c r="E892" s="61" t="s">
        <v>58</v>
      </c>
      <c r="F892" s="10">
        <f t="shared" si="885"/>
        <v>3045931.6999999997</v>
      </c>
      <c r="G892" s="10">
        <f t="shared" si="886"/>
        <v>3043196.9</v>
      </c>
      <c r="H892" s="10">
        <f t="shared" si="887"/>
        <v>3268741</v>
      </c>
      <c r="I892" s="10">
        <f t="shared" si="888"/>
        <v>15029.3</v>
      </c>
      <c r="J892" s="10">
        <f t="shared" si="889"/>
        <v>0</v>
      </c>
      <c r="K892" s="10">
        <f t="shared" si="890"/>
        <v>0</v>
      </c>
      <c r="L892" s="10">
        <f t="shared" si="871"/>
        <v>3060960.9999999995</v>
      </c>
      <c r="M892" s="10">
        <f t="shared" si="872"/>
        <v>3043196.9</v>
      </c>
      <c r="N892" s="10">
        <f t="shared" si="873"/>
        <v>3268741</v>
      </c>
      <c r="O892" s="10">
        <f t="shared" si="891"/>
        <v>79098.329759999993</v>
      </c>
      <c r="P892" s="10">
        <f t="shared" si="892"/>
        <v>26969.66</v>
      </c>
      <c r="Q892" s="10">
        <f t="shared" si="893"/>
        <v>29742.648000000001</v>
      </c>
      <c r="R892" s="10">
        <f t="shared" si="880"/>
        <v>3140059.3297599996</v>
      </c>
      <c r="S892" s="10">
        <f t="shared" si="894"/>
        <v>0</v>
      </c>
      <c r="T892" s="69">
        <f t="shared" si="874"/>
        <v>3140059.3297599996</v>
      </c>
      <c r="U892" s="10">
        <f t="shared" si="881"/>
        <v>3070166.56</v>
      </c>
      <c r="V892" s="10">
        <f t="shared" si="895"/>
        <v>0</v>
      </c>
      <c r="W892" s="69">
        <f t="shared" si="875"/>
        <v>3070166.56</v>
      </c>
      <c r="X892" s="10">
        <f t="shared" si="882"/>
        <v>3298483.648</v>
      </c>
      <c r="Y892" s="10">
        <f t="shared" si="895"/>
        <v>0</v>
      </c>
      <c r="Z892" s="69">
        <f t="shared" si="876"/>
        <v>3298483.648</v>
      </c>
      <c r="AA892" s="10">
        <f t="shared" si="895"/>
        <v>0</v>
      </c>
      <c r="AB892" s="20"/>
      <c r="AC892" s="20"/>
    </row>
    <row r="893" spans="1:34" x14ac:dyDescent="0.3">
      <c r="A893" s="59" t="s">
        <v>581</v>
      </c>
      <c r="B893" s="60">
        <v>200</v>
      </c>
      <c r="C893" s="59" t="s">
        <v>233</v>
      </c>
      <c r="D893" s="59" t="s">
        <v>65</v>
      </c>
      <c r="E893" s="61" t="s">
        <v>519</v>
      </c>
      <c r="F893" s="10">
        <v>3045931.6999999997</v>
      </c>
      <c r="G893" s="10">
        <v>3043196.9</v>
      </c>
      <c r="H893" s="10">
        <v>3268741</v>
      </c>
      <c r="I893" s="10">
        <v>15029.3</v>
      </c>
      <c r="J893" s="10"/>
      <c r="K893" s="10"/>
      <c r="L893" s="10">
        <f t="shared" si="871"/>
        <v>3060960.9999999995</v>
      </c>
      <c r="M893" s="10">
        <f t="shared" si="872"/>
        <v>3043196.9</v>
      </c>
      <c r="N893" s="10">
        <f t="shared" si="873"/>
        <v>3268741</v>
      </c>
      <c r="O893" s="10">
        <f>1260.89876+1737.735+3060.288+73039.408</f>
        <v>79098.329759999993</v>
      </c>
      <c r="P893" s="10">
        <v>26969.66</v>
      </c>
      <c r="Q893" s="10">
        <v>29742.648000000001</v>
      </c>
      <c r="R893" s="10">
        <f t="shared" si="880"/>
        <v>3140059.3297599996</v>
      </c>
      <c r="S893" s="10"/>
      <c r="T893" s="69">
        <f t="shared" si="874"/>
        <v>3140059.3297599996</v>
      </c>
      <c r="U893" s="10">
        <f t="shared" si="881"/>
        <v>3070166.56</v>
      </c>
      <c r="V893" s="10"/>
      <c r="W893" s="69">
        <f t="shared" si="875"/>
        <v>3070166.56</v>
      </c>
      <c r="X893" s="10">
        <f t="shared" si="882"/>
        <v>3298483.648</v>
      </c>
      <c r="Y893" s="10"/>
      <c r="Z893" s="69">
        <f t="shared" si="876"/>
        <v>3298483.648</v>
      </c>
      <c r="AA893" s="10"/>
      <c r="AB893" s="20"/>
      <c r="AC893" s="20">
        <v>79</v>
      </c>
    </row>
    <row r="894" spans="1:34" ht="31.2" x14ac:dyDescent="0.3">
      <c r="A894" s="59" t="s">
        <v>583</v>
      </c>
      <c r="B894" s="60"/>
      <c r="C894" s="59"/>
      <c r="D894" s="59"/>
      <c r="E894" s="61" t="s">
        <v>584</v>
      </c>
      <c r="F894" s="10">
        <f t="shared" si="885"/>
        <v>52215.8</v>
      </c>
      <c r="G894" s="10">
        <f t="shared" si="886"/>
        <v>52215.8</v>
      </c>
      <c r="H894" s="10">
        <f t="shared" si="887"/>
        <v>52215.8</v>
      </c>
      <c r="I894" s="10">
        <f t="shared" si="888"/>
        <v>1052.3</v>
      </c>
      <c r="J894" s="10">
        <f t="shared" si="889"/>
        <v>0</v>
      </c>
      <c r="K894" s="10">
        <f t="shared" si="890"/>
        <v>0</v>
      </c>
      <c r="L894" s="10">
        <f t="shared" si="871"/>
        <v>53268.100000000006</v>
      </c>
      <c r="M894" s="10">
        <f t="shared" si="872"/>
        <v>52215.8</v>
      </c>
      <c r="N894" s="10">
        <f t="shared" si="873"/>
        <v>52215.8</v>
      </c>
      <c r="O894" s="10">
        <f t="shared" si="891"/>
        <v>48933.510689999996</v>
      </c>
      <c r="P894" s="10">
        <f t="shared" si="892"/>
        <v>3084.473</v>
      </c>
      <c r="Q894" s="10">
        <f t="shared" si="893"/>
        <v>0</v>
      </c>
      <c r="R894" s="10">
        <f t="shared" si="880"/>
        <v>102201.61069</v>
      </c>
      <c r="S894" s="10">
        <f t="shared" si="894"/>
        <v>0</v>
      </c>
      <c r="T894" s="69">
        <f t="shared" si="874"/>
        <v>102201.61069</v>
      </c>
      <c r="U894" s="10">
        <f t="shared" si="881"/>
        <v>55300.273000000001</v>
      </c>
      <c r="V894" s="10">
        <f t="shared" si="895"/>
        <v>0</v>
      </c>
      <c r="W894" s="69">
        <f t="shared" si="875"/>
        <v>55300.273000000001</v>
      </c>
      <c r="X894" s="10">
        <f t="shared" si="882"/>
        <v>52215.8</v>
      </c>
      <c r="Y894" s="10">
        <f t="shared" si="895"/>
        <v>0</v>
      </c>
      <c r="Z894" s="69">
        <f t="shared" si="876"/>
        <v>52215.8</v>
      </c>
      <c r="AA894" s="10">
        <f t="shared" si="895"/>
        <v>0</v>
      </c>
      <c r="AB894" s="20"/>
      <c r="AC894" s="20"/>
    </row>
    <row r="895" spans="1:34" ht="31.2" x14ac:dyDescent="0.3">
      <c r="A895" s="59" t="s">
        <v>583</v>
      </c>
      <c r="B895" s="60" t="s">
        <v>57</v>
      </c>
      <c r="C895" s="59"/>
      <c r="D895" s="59"/>
      <c r="E895" s="61" t="s">
        <v>58</v>
      </c>
      <c r="F895" s="10">
        <f t="shared" si="885"/>
        <v>52215.8</v>
      </c>
      <c r="G895" s="10">
        <f t="shared" si="886"/>
        <v>52215.8</v>
      </c>
      <c r="H895" s="10">
        <f t="shared" si="887"/>
        <v>52215.8</v>
      </c>
      <c r="I895" s="10">
        <f t="shared" si="888"/>
        <v>1052.3</v>
      </c>
      <c r="J895" s="10">
        <f t="shared" si="889"/>
        <v>0</v>
      </c>
      <c r="K895" s="10">
        <f t="shared" si="890"/>
        <v>0</v>
      </c>
      <c r="L895" s="10">
        <f t="shared" si="871"/>
        <v>53268.100000000006</v>
      </c>
      <c r="M895" s="10">
        <f t="shared" si="872"/>
        <v>52215.8</v>
      </c>
      <c r="N895" s="10">
        <f t="shared" si="873"/>
        <v>52215.8</v>
      </c>
      <c r="O895" s="10">
        <f t="shared" si="891"/>
        <v>48933.510689999996</v>
      </c>
      <c r="P895" s="10">
        <f t="shared" si="892"/>
        <v>3084.473</v>
      </c>
      <c r="Q895" s="10">
        <f t="shared" si="893"/>
        <v>0</v>
      </c>
      <c r="R895" s="10">
        <f t="shared" si="880"/>
        <v>102201.61069</v>
      </c>
      <c r="S895" s="10">
        <f t="shared" si="894"/>
        <v>0</v>
      </c>
      <c r="T895" s="69">
        <f t="shared" si="874"/>
        <v>102201.61069</v>
      </c>
      <c r="U895" s="10">
        <f t="shared" si="881"/>
        <v>55300.273000000001</v>
      </c>
      <c r="V895" s="10">
        <f t="shared" si="895"/>
        <v>0</v>
      </c>
      <c r="W895" s="69">
        <f t="shared" si="875"/>
        <v>55300.273000000001</v>
      </c>
      <c r="X895" s="10">
        <f t="shared" si="882"/>
        <v>52215.8</v>
      </c>
      <c r="Y895" s="10">
        <f t="shared" si="895"/>
        <v>0</v>
      </c>
      <c r="Z895" s="69">
        <f t="shared" si="876"/>
        <v>52215.8</v>
      </c>
      <c r="AA895" s="10">
        <f t="shared" si="895"/>
        <v>0</v>
      </c>
      <c r="AB895" s="20"/>
      <c r="AC895" s="20"/>
    </row>
    <row r="896" spans="1:34" x14ac:dyDescent="0.3">
      <c r="A896" s="59" t="s">
        <v>583</v>
      </c>
      <c r="B896" s="60">
        <v>200</v>
      </c>
      <c r="C896" s="59" t="s">
        <v>233</v>
      </c>
      <c r="D896" s="59" t="s">
        <v>65</v>
      </c>
      <c r="E896" s="61" t="s">
        <v>519</v>
      </c>
      <c r="F896" s="10">
        <v>52215.8</v>
      </c>
      <c r="G896" s="10">
        <v>52215.8</v>
      </c>
      <c r="H896" s="10">
        <v>52215.8</v>
      </c>
      <c r="I896" s="10">
        <v>1052.3</v>
      </c>
      <c r="J896" s="10"/>
      <c r="K896" s="10"/>
      <c r="L896" s="10">
        <f t="shared" si="871"/>
        <v>53268.100000000006</v>
      </c>
      <c r="M896" s="10">
        <f t="shared" si="872"/>
        <v>52215.8</v>
      </c>
      <c r="N896" s="10">
        <f t="shared" si="873"/>
        <v>52215.8</v>
      </c>
      <c r="O896" s="10">
        <f>8565.25169+40368.259</f>
        <v>48933.510689999996</v>
      </c>
      <c r="P896" s="10">
        <v>3084.473</v>
      </c>
      <c r="Q896" s="10"/>
      <c r="R896" s="10">
        <f t="shared" si="880"/>
        <v>102201.61069</v>
      </c>
      <c r="S896" s="10"/>
      <c r="T896" s="69">
        <f t="shared" si="874"/>
        <v>102201.61069</v>
      </c>
      <c r="U896" s="10">
        <f t="shared" si="881"/>
        <v>55300.273000000001</v>
      </c>
      <c r="V896" s="10"/>
      <c r="W896" s="69">
        <f t="shared" si="875"/>
        <v>55300.273000000001</v>
      </c>
      <c r="X896" s="10">
        <f t="shared" si="882"/>
        <v>52215.8</v>
      </c>
      <c r="Y896" s="10"/>
      <c r="Z896" s="69">
        <f t="shared" si="876"/>
        <v>52215.8</v>
      </c>
      <c r="AA896" s="10"/>
      <c r="AB896" s="20"/>
      <c r="AC896" s="20">
        <v>78</v>
      </c>
    </row>
    <row r="897" spans="1:29" ht="46.8" x14ac:dyDescent="0.3">
      <c r="A897" s="59" t="s">
        <v>585</v>
      </c>
      <c r="B897" s="60"/>
      <c r="C897" s="59"/>
      <c r="D897" s="59"/>
      <c r="E897" s="61" t="s">
        <v>586</v>
      </c>
      <c r="F897" s="10">
        <f t="shared" ref="F897:K897" si="896">F898+F900</f>
        <v>96921.5</v>
      </c>
      <c r="G897" s="10">
        <f t="shared" si="896"/>
        <v>74791.5</v>
      </c>
      <c r="H897" s="10">
        <f t="shared" si="896"/>
        <v>70779.8</v>
      </c>
      <c r="I897" s="10">
        <f t="shared" si="896"/>
        <v>0</v>
      </c>
      <c r="J897" s="10">
        <f t="shared" si="896"/>
        <v>0</v>
      </c>
      <c r="K897" s="10">
        <f t="shared" si="896"/>
        <v>0</v>
      </c>
      <c r="L897" s="10">
        <f t="shared" si="871"/>
        <v>96921.5</v>
      </c>
      <c r="M897" s="10">
        <f t="shared" si="872"/>
        <v>74791.5</v>
      </c>
      <c r="N897" s="10">
        <f t="shared" si="873"/>
        <v>70779.8</v>
      </c>
      <c r="O897" s="10">
        <f>O898+O900</f>
        <v>77678.673360000001</v>
      </c>
      <c r="P897" s="10">
        <f>P898+P900</f>
        <v>2986.1010000000001</v>
      </c>
      <c r="Q897" s="10">
        <f>Q898+Q900</f>
        <v>2943.7660000000001</v>
      </c>
      <c r="R897" s="10">
        <f t="shared" si="880"/>
        <v>174600.17336000002</v>
      </c>
      <c r="S897" s="10">
        <f>S898+S900</f>
        <v>0</v>
      </c>
      <c r="T897" s="69">
        <f t="shared" si="874"/>
        <v>174600.17336000002</v>
      </c>
      <c r="U897" s="10">
        <f t="shared" si="881"/>
        <v>77777.600999999995</v>
      </c>
      <c r="V897" s="10">
        <f>V898+V900</f>
        <v>0</v>
      </c>
      <c r="W897" s="69">
        <f t="shared" si="875"/>
        <v>77777.600999999995</v>
      </c>
      <c r="X897" s="10">
        <f t="shared" si="882"/>
        <v>73723.566000000006</v>
      </c>
      <c r="Y897" s="10">
        <f>Y898+Y900</f>
        <v>0</v>
      </c>
      <c r="Z897" s="69">
        <f t="shared" si="876"/>
        <v>73723.566000000006</v>
      </c>
      <c r="AA897" s="10">
        <f>AA898+AA900</f>
        <v>0</v>
      </c>
      <c r="AB897" s="20"/>
      <c r="AC897" s="20"/>
    </row>
    <row r="898" spans="1:29" ht="31.2" x14ac:dyDescent="0.3">
      <c r="A898" s="59" t="s">
        <v>585</v>
      </c>
      <c r="B898" s="60" t="s">
        <v>57</v>
      </c>
      <c r="C898" s="59"/>
      <c r="D898" s="59"/>
      <c r="E898" s="61" t="s">
        <v>58</v>
      </c>
      <c r="F898" s="10">
        <f t="shared" ref="F898:K898" si="897">F899</f>
        <v>96874.5</v>
      </c>
      <c r="G898" s="10">
        <f t="shared" si="897"/>
        <v>74744.800000000003</v>
      </c>
      <c r="H898" s="10">
        <f t="shared" si="897"/>
        <v>70733.5</v>
      </c>
      <c r="I898" s="10">
        <f t="shared" si="897"/>
        <v>0</v>
      </c>
      <c r="J898" s="10">
        <f t="shared" si="897"/>
        <v>0</v>
      </c>
      <c r="K898" s="10">
        <f t="shared" si="897"/>
        <v>0</v>
      </c>
      <c r="L898" s="10">
        <f t="shared" si="871"/>
        <v>96874.5</v>
      </c>
      <c r="M898" s="10">
        <f t="shared" si="872"/>
        <v>74744.800000000003</v>
      </c>
      <c r="N898" s="10">
        <f t="shared" si="873"/>
        <v>70733.5</v>
      </c>
      <c r="O898" s="10">
        <f>O899</f>
        <v>77678.673360000001</v>
      </c>
      <c r="P898" s="10">
        <f>P899</f>
        <v>2986.1010000000001</v>
      </c>
      <c r="Q898" s="10">
        <f>Q899</f>
        <v>2943.7660000000001</v>
      </c>
      <c r="R898" s="10">
        <f t="shared" si="880"/>
        <v>174553.17336000002</v>
      </c>
      <c r="S898" s="10">
        <f>S899</f>
        <v>0</v>
      </c>
      <c r="T898" s="69">
        <f t="shared" si="874"/>
        <v>174553.17336000002</v>
      </c>
      <c r="U898" s="10">
        <f t="shared" si="881"/>
        <v>77730.900999999998</v>
      </c>
      <c r="V898" s="10">
        <f>V899</f>
        <v>0</v>
      </c>
      <c r="W898" s="69">
        <f t="shared" si="875"/>
        <v>77730.900999999998</v>
      </c>
      <c r="X898" s="10">
        <f t="shared" si="882"/>
        <v>73677.266000000003</v>
      </c>
      <c r="Y898" s="10">
        <f>Y899</f>
        <v>0</v>
      </c>
      <c r="Z898" s="69">
        <f t="shared" si="876"/>
        <v>73677.266000000003</v>
      </c>
      <c r="AA898" s="10">
        <f>AA899</f>
        <v>0</v>
      </c>
      <c r="AB898" s="20"/>
      <c r="AC898" s="20"/>
    </row>
    <row r="899" spans="1:29" x14ac:dyDescent="0.3">
      <c r="A899" s="59" t="s">
        <v>585</v>
      </c>
      <c r="B899" s="60">
        <v>200</v>
      </c>
      <c r="C899" s="59" t="s">
        <v>233</v>
      </c>
      <c r="D899" s="59" t="s">
        <v>65</v>
      </c>
      <c r="E899" s="61" t="s">
        <v>519</v>
      </c>
      <c r="F899" s="10">
        <v>96874.5</v>
      </c>
      <c r="G899" s="10">
        <v>74744.800000000003</v>
      </c>
      <c r="H899" s="10">
        <v>70733.5</v>
      </c>
      <c r="I899" s="10"/>
      <c r="J899" s="10"/>
      <c r="K899" s="10"/>
      <c r="L899" s="10">
        <f t="shared" si="871"/>
        <v>96874.5</v>
      </c>
      <c r="M899" s="10">
        <f t="shared" si="872"/>
        <v>74744.800000000003</v>
      </c>
      <c r="N899" s="10">
        <f t="shared" si="873"/>
        <v>70733.5</v>
      </c>
      <c r="O899" s="10">
        <f>1808.57336+75870.1</f>
        <v>77678.673360000001</v>
      </c>
      <c r="P899" s="10">
        <v>2986.1010000000001</v>
      </c>
      <c r="Q899" s="10">
        <v>2943.7660000000001</v>
      </c>
      <c r="R899" s="10">
        <f t="shared" si="880"/>
        <v>174553.17336000002</v>
      </c>
      <c r="S899" s="10"/>
      <c r="T899" s="69">
        <f t="shared" si="874"/>
        <v>174553.17336000002</v>
      </c>
      <c r="U899" s="10">
        <f t="shared" si="881"/>
        <v>77730.900999999998</v>
      </c>
      <c r="V899" s="10"/>
      <c r="W899" s="69">
        <f t="shared" si="875"/>
        <v>77730.900999999998</v>
      </c>
      <c r="X899" s="10">
        <f t="shared" si="882"/>
        <v>73677.266000000003</v>
      </c>
      <c r="Y899" s="10"/>
      <c r="Z899" s="69">
        <f t="shared" si="876"/>
        <v>73677.266000000003</v>
      </c>
      <c r="AA899" s="10"/>
      <c r="AB899" s="20"/>
      <c r="AC899" s="20"/>
    </row>
    <row r="900" spans="1:29" x14ac:dyDescent="0.3">
      <c r="A900" s="59" t="s">
        <v>585</v>
      </c>
      <c r="B900" s="60" t="s">
        <v>43</v>
      </c>
      <c r="C900" s="59"/>
      <c r="D900" s="59"/>
      <c r="E900" s="61" t="s">
        <v>44</v>
      </c>
      <c r="F900" s="10">
        <f t="shared" ref="F900:K900" si="898">F901</f>
        <v>47</v>
      </c>
      <c r="G900" s="10">
        <f t="shared" si="898"/>
        <v>46.7</v>
      </c>
      <c r="H900" s="10">
        <f t="shared" si="898"/>
        <v>46.3</v>
      </c>
      <c r="I900" s="10">
        <f t="shared" si="898"/>
        <v>0</v>
      </c>
      <c r="J900" s="10">
        <f t="shared" si="898"/>
        <v>0</v>
      </c>
      <c r="K900" s="10">
        <f t="shared" si="898"/>
        <v>0</v>
      </c>
      <c r="L900" s="10">
        <f t="shared" si="871"/>
        <v>47</v>
      </c>
      <c r="M900" s="10">
        <f t="shared" si="872"/>
        <v>46.7</v>
      </c>
      <c r="N900" s="10">
        <f t="shared" si="873"/>
        <v>46.3</v>
      </c>
      <c r="O900" s="10">
        <f>O901</f>
        <v>0</v>
      </c>
      <c r="P900" s="10">
        <f>P901</f>
        <v>0</v>
      </c>
      <c r="Q900" s="10">
        <f>Q901</f>
        <v>0</v>
      </c>
      <c r="R900" s="10">
        <f t="shared" si="880"/>
        <v>47</v>
      </c>
      <c r="S900" s="10">
        <f>S901</f>
        <v>0</v>
      </c>
      <c r="T900" s="69">
        <f t="shared" si="874"/>
        <v>47</v>
      </c>
      <c r="U900" s="10">
        <f t="shared" si="881"/>
        <v>46.7</v>
      </c>
      <c r="V900" s="10">
        <f>V901</f>
        <v>0</v>
      </c>
      <c r="W900" s="69">
        <f t="shared" si="875"/>
        <v>46.7</v>
      </c>
      <c r="X900" s="10">
        <f t="shared" si="882"/>
        <v>46.3</v>
      </c>
      <c r="Y900" s="10">
        <f>Y901</f>
        <v>0</v>
      </c>
      <c r="Z900" s="69">
        <f t="shared" si="876"/>
        <v>46.3</v>
      </c>
      <c r="AA900" s="10">
        <f>AA901</f>
        <v>0</v>
      </c>
      <c r="AB900" s="20"/>
      <c r="AC900" s="20"/>
    </row>
    <row r="901" spans="1:29" x14ac:dyDescent="0.3">
      <c r="A901" s="59" t="s">
        <v>585</v>
      </c>
      <c r="B901" s="60">
        <v>800</v>
      </c>
      <c r="C901" s="59" t="s">
        <v>233</v>
      </c>
      <c r="D901" s="59" t="s">
        <v>65</v>
      </c>
      <c r="E901" s="61" t="s">
        <v>519</v>
      </c>
      <c r="F901" s="10">
        <v>47</v>
      </c>
      <c r="G901" s="10">
        <v>46.7</v>
      </c>
      <c r="H901" s="10">
        <v>46.3</v>
      </c>
      <c r="I901" s="10"/>
      <c r="J901" s="10"/>
      <c r="K901" s="10"/>
      <c r="L901" s="10">
        <f t="shared" si="871"/>
        <v>47</v>
      </c>
      <c r="M901" s="10">
        <f t="shared" si="872"/>
        <v>46.7</v>
      </c>
      <c r="N901" s="10">
        <f t="shared" si="873"/>
        <v>46.3</v>
      </c>
      <c r="O901" s="10"/>
      <c r="P901" s="10"/>
      <c r="Q901" s="10"/>
      <c r="R901" s="10">
        <f t="shared" si="880"/>
        <v>47</v>
      </c>
      <c r="S901" s="10"/>
      <c r="T901" s="69">
        <f t="shared" si="874"/>
        <v>47</v>
      </c>
      <c r="U901" s="10">
        <f t="shared" si="881"/>
        <v>46.7</v>
      </c>
      <c r="V901" s="10"/>
      <c r="W901" s="69">
        <f t="shared" si="875"/>
        <v>46.7</v>
      </c>
      <c r="X901" s="10">
        <f t="shared" si="882"/>
        <v>46.3</v>
      </c>
      <c r="Y901" s="10"/>
      <c r="Z901" s="69">
        <f t="shared" si="876"/>
        <v>46.3</v>
      </c>
      <c r="AA901" s="10"/>
      <c r="AB901" s="20"/>
      <c r="AC901" s="20"/>
    </row>
    <row r="902" spans="1:29" ht="62.4" x14ac:dyDescent="0.3">
      <c r="A902" s="59" t="s">
        <v>587</v>
      </c>
      <c r="B902" s="60"/>
      <c r="C902" s="59"/>
      <c r="D902" s="59"/>
      <c r="E902" s="61" t="s">
        <v>588</v>
      </c>
      <c r="F902" s="10">
        <f t="shared" ref="F902:F906" si="899">F903</f>
        <v>182137.2</v>
      </c>
      <c r="G902" s="10">
        <f t="shared" ref="G902:G906" si="900">G903</f>
        <v>182137.2</v>
      </c>
      <c r="H902" s="10">
        <f t="shared" ref="H902:H906" si="901">H903</f>
        <v>182137.2</v>
      </c>
      <c r="I902" s="10">
        <f t="shared" ref="I902:I906" si="902">I903</f>
        <v>0</v>
      </c>
      <c r="J902" s="10">
        <f t="shared" ref="J902:J906" si="903">J903</f>
        <v>0</v>
      </c>
      <c r="K902" s="10">
        <f t="shared" ref="K902:K906" si="904">K903</f>
        <v>0</v>
      </c>
      <c r="L902" s="10">
        <f t="shared" si="871"/>
        <v>182137.2</v>
      </c>
      <c r="M902" s="10">
        <f t="shared" si="872"/>
        <v>182137.2</v>
      </c>
      <c r="N902" s="10">
        <f t="shared" si="873"/>
        <v>182137.2</v>
      </c>
      <c r="O902" s="10">
        <f t="shared" ref="O902:O906" si="905">O903</f>
        <v>0</v>
      </c>
      <c r="P902" s="10">
        <f t="shared" ref="P902:P906" si="906">P903</f>
        <v>0</v>
      </c>
      <c r="Q902" s="10">
        <f t="shared" ref="Q902:Q906" si="907">Q903</f>
        <v>0</v>
      </c>
      <c r="R902" s="10">
        <f t="shared" si="880"/>
        <v>182137.2</v>
      </c>
      <c r="S902" s="10">
        <f t="shared" ref="S902:S906" si="908">S903</f>
        <v>0</v>
      </c>
      <c r="T902" s="69">
        <f t="shared" si="874"/>
        <v>182137.2</v>
      </c>
      <c r="U902" s="10">
        <f t="shared" si="881"/>
        <v>182137.2</v>
      </c>
      <c r="V902" s="10">
        <f t="shared" ref="V902:AA906" si="909">V903</f>
        <v>0</v>
      </c>
      <c r="W902" s="69">
        <f t="shared" si="875"/>
        <v>182137.2</v>
      </c>
      <c r="X902" s="10">
        <f t="shared" si="882"/>
        <v>182137.2</v>
      </c>
      <c r="Y902" s="10">
        <f t="shared" si="909"/>
        <v>0</v>
      </c>
      <c r="Z902" s="69">
        <f t="shared" si="876"/>
        <v>182137.2</v>
      </c>
      <c r="AA902" s="10">
        <f t="shared" si="909"/>
        <v>0</v>
      </c>
      <c r="AB902" s="20"/>
      <c r="AC902" s="20"/>
    </row>
    <row r="903" spans="1:29" ht="31.2" x14ac:dyDescent="0.3">
      <c r="A903" s="59" t="s">
        <v>587</v>
      </c>
      <c r="B903" s="60" t="s">
        <v>57</v>
      </c>
      <c r="C903" s="59"/>
      <c r="D903" s="59"/>
      <c r="E903" s="61" t="s">
        <v>58</v>
      </c>
      <c r="F903" s="10">
        <f t="shared" si="899"/>
        <v>182137.2</v>
      </c>
      <c r="G903" s="10">
        <f t="shared" si="900"/>
        <v>182137.2</v>
      </c>
      <c r="H903" s="10">
        <f t="shared" si="901"/>
        <v>182137.2</v>
      </c>
      <c r="I903" s="10">
        <f t="shared" si="902"/>
        <v>0</v>
      </c>
      <c r="J903" s="10">
        <f t="shared" si="903"/>
        <v>0</v>
      </c>
      <c r="K903" s="10">
        <f t="shared" si="904"/>
        <v>0</v>
      </c>
      <c r="L903" s="10">
        <f t="shared" si="871"/>
        <v>182137.2</v>
      </c>
      <c r="M903" s="10">
        <f t="shared" si="872"/>
        <v>182137.2</v>
      </c>
      <c r="N903" s="10">
        <f t="shared" si="873"/>
        <v>182137.2</v>
      </c>
      <c r="O903" s="10">
        <f t="shared" si="905"/>
        <v>0</v>
      </c>
      <c r="P903" s="10">
        <f t="shared" si="906"/>
        <v>0</v>
      </c>
      <c r="Q903" s="10">
        <f t="shared" si="907"/>
        <v>0</v>
      </c>
      <c r="R903" s="10">
        <f t="shared" si="880"/>
        <v>182137.2</v>
      </c>
      <c r="S903" s="10">
        <f t="shared" si="908"/>
        <v>0</v>
      </c>
      <c r="T903" s="69">
        <f t="shared" si="874"/>
        <v>182137.2</v>
      </c>
      <c r="U903" s="10">
        <f t="shared" si="881"/>
        <v>182137.2</v>
      </c>
      <c r="V903" s="10">
        <f t="shared" si="909"/>
        <v>0</v>
      </c>
      <c r="W903" s="69">
        <f t="shared" si="875"/>
        <v>182137.2</v>
      </c>
      <c r="X903" s="10">
        <f t="shared" si="882"/>
        <v>182137.2</v>
      </c>
      <c r="Y903" s="10">
        <f t="shared" si="909"/>
        <v>0</v>
      </c>
      <c r="Z903" s="69">
        <f t="shared" si="876"/>
        <v>182137.2</v>
      </c>
      <c r="AA903" s="10">
        <f t="shared" si="909"/>
        <v>0</v>
      </c>
      <c r="AB903" s="20"/>
      <c r="AC903" s="20"/>
    </row>
    <row r="904" spans="1:29" x14ac:dyDescent="0.3">
      <c r="A904" s="59" t="s">
        <v>587</v>
      </c>
      <c r="B904" s="60">
        <v>200</v>
      </c>
      <c r="C904" s="59" t="s">
        <v>233</v>
      </c>
      <c r="D904" s="59" t="s">
        <v>65</v>
      </c>
      <c r="E904" s="61" t="s">
        <v>519</v>
      </c>
      <c r="F904" s="10">
        <v>182137.2</v>
      </c>
      <c r="G904" s="10">
        <v>182137.2</v>
      </c>
      <c r="H904" s="10">
        <v>182137.2</v>
      </c>
      <c r="I904" s="10"/>
      <c r="J904" s="10"/>
      <c r="K904" s="10"/>
      <c r="L904" s="10">
        <f t="shared" si="871"/>
        <v>182137.2</v>
      </c>
      <c r="M904" s="10">
        <f t="shared" si="872"/>
        <v>182137.2</v>
      </c>
      <c r="N904" s="10">
        <f t="shared" si="873"/>
        <v>182137.2</v>
      </c>
      <c r="O904" s="10"/>
      <c r="P904" s="10"/>
      <c r="Q904" s="10"/>
      <c r="R904" s="10">
        <f t="shared" si="880"/>
        <v>182137.2</v>
      </c>
      <c r="S904" s="10"/>
      <c r="T904" s="69">
        <f t="shared" si="874"/>
        <v>182137.2</v>
      </c>
      <c r="U904" s="10">
        <f t="shared" si="881"/>
        <v>182137.2</v>
      </c>
      <c r="V904" s="10"/>
      <c r="W904" s="69">
        <f t="shared" si="875"/>
        <v>182137.2</v>
      </c>
      <c r="X904" s="10">
        <f t="shared" si="882"/>
        <v>182137.2</v>
      </c>
      <c r="Y904" s="10"/>
      <c r="Z904" s="69">
        <f t="shared" si="876"/>
        <v>182137.2</v>
      </c>
      <c r="AA904" s="10"/>
      <c r="AB904" s="20"/>
      <c r="AC904" s="20"/>
    </row>
    <row r="905" spans="1:29" ht="46.8" x14ac:dyDescent="0.3">
      <c r="A905" s="59" t="s">
        <v>589</v>
      </c>
      <c r="B905" s="60"/>
      <c r="C905" s="59"/>
      <c r="D905" s="59"/>
      <c r="E905" s="61" t="s">
        <v>590</v>
      </c>
      <c r="F905" s="10">
        <f t="shared" si="899"/>
        <v>123891.8</v>
      </c>
      <c r="G905" s="10">
        <f t="shared" si="900"/>
        <v>86919.1</v>
      </c>
      <c r="H905" s="10">
        <f t="shared" si="901"/>
        <v>126375</v>
      </c>
      <c r="I905" s="10">
        <f t="shared" si="902"/>
        <v>0</v>
      </c>
      <c r="J905" s="10">
        <f t="shared" si="903"/>
        <v>0</v>
      </c>
      <c r="K905" s="10">
        <f t="shared" si="904"/>
        <v>0</v>
      </c>
      <c r="L905" s="10">
        <f t="shared" si="871"/>
        <v>123891.8</v>
      </c>
      <c r="M905" s="10">
        <f t="shared" si="872"/>
        <v>86919.1</v>
      </c>
      <c r="N905" s="10">
        <f t="shared" si="873"/>
        <v>126375</v>
      </c>
      <c r="O905" s="10">
        <f t="shared" si="905"/>
        <v>49360.750480000002</v>
      </c>
      <c r="P905" s="10">
        <f t="shared" si="906"/>
        <v>0</v>
      </c>
      <c r="Q905" s="10">
        <f t="shared" si="907"/>
        <v>0</v>
      </c>
      <c r="R905" s="10">
        <f t="shared" si="880"/>
        <v>173252.55048000001</v>
      </c>
      <c r="S905" s="10">
        <f t="shared" si="908"/>
        <v>0</v>
      </c>
      <c r="T905" s="69">
        <f t="shared" si="874"/>
        <v>173252.55048000001</v>
      </c>
      <c r="U905" s="10">
        <f t="shared" si="881"/>
        <v>86919.1</v>
      </c>
      <c r="V905" s="10">
        <f t="shared" si="909"/>
        <v>0</v>
      </c>
      <c r="W905" s="69">
        <f t="shared" si="875"/>
        <v>86919.1</v>
      </c>
      <c r="X905" s="10">
        <f t="shared" si="882"/>
        <v>126375</v>
      </c>
      <c r="Y905" s="10">
        <f t="shared" si="909"/>
        <v>0</v>
      </c>
      <c r="Z905" s="69">
        <f t="shared" si="876"/>
        <v>126375</v>
      </c>
      <c r="AA905" s="10">
        <f t="shared" si="909"/>
        <v>0</v>
      </c>
      <c r="AB905" s="20"/>
      <c r="AC905" s="20"/>
    </row>
    <row r="906" spans="1:29" ht="31.2" x14ac:dyDescent="0.3">
      <c r="A906" s="59" t="s">
        <v>589</v>
      </c>
      <c r="B906" s="60" t="s">
        <v>57</v>
      </c>
      <c r="C906" s="59"/>
      <c r="D906" s="59"/>
      <c r="E906" s="61" t="s">
        <v>58</v>
      </c>
      <c r="F906" s="10">
        <f t="shared" si="899"/>
        <v>123891.8</v>
      </c>
      <c r="G906" s="10">
        <f t="shared" si="900"/>
        <v>86919.1</v>
      </c>
      <c r="H906" s="10">
        <f t="shared" si="901"/>
        <v>126375</v>
      </c>
      <c r="I906" s="10">
        <f t="shared" si="902"/>
        <v>0</v>
      </c>
      <c r="J906" s="10">
        <f t="shared" si="903"/>
        <v>0</v>
      </c>
      <c r="K906" s="10">
        <f t="shared" si="904"/>
        <v>0</v>
      </c>
      <c r="L906" s="10">
        <f t="shared" si="871"/>
        <v>123891.8</v>
      </c>
      <c r="M906" s="10">
        <f t="shared" si="872"/>
        <v>86919.1</v>
      </c>
      <c r="N906" s="10">
        <f t="shared" si="873"/>
        <v>126375</v>
      </c>
      <c r="O906" s="10">
        <f t="shared" si="905"/>
        <v>49360.750480000002</v>
      </c>
      <c r="P906" s="10">
        <f t="shared" si="906"/>
        <v>0</v>
      </c>
      <c r="Q906" s="10">
        <f t="shared" si="907"/>
        <v>0</v>
      </c>
      <c r="R906" s="10">
        <f t="shared" si="880"/>
        <v>173252.55048000001</v>
      </c>
      <c r="S906" s="10">
        <f t="shared" si="908"/>
        <v>0</v>
      </c>
      <c r="T906" s="69">
        <f t="shared" si="874"/>
        <v>173252.55048000001</v>
      </c>
      <c r="U906" s="10">
        <f t="shared" si="881"/>
        <v>86919.1</v>
      </c>
      <c r="V906" s="10">
        <f t="shared" si="909"/>
        <v>0</v>
      </c>
      <c r="W906" s="69">
        <f t="shared" si="875"/>
        <v>86919.1</v>
      </c>
      <c r="X906" s="10">
        <f t="shared" si="882"/>
        <v>126375</v>
      </c>
      <c r="Y906" s="10">
        <f t="shared" si="909"/>
        <v>0</v>
      </c>
      <c r="Z906" s="69">
        <f t="shared" si="876"/>
        <v>126375</v>
      </c>
      <c r="AA906" s="10">
        <f t="shared" si="909"/>
        <v>0</v>
      </c>
      <c r="AB906" s="20"/>
      <c r="AC906" s="20"/>
    </row>
    <row r="907" spans="1:29" x14ac:dyDescent="0.3">
      <c r="A907" s="59" t="s">
        <v>589</v>
      </c>
      <c r="B907" s="60">
        <v>200</v>
      </c>
      <c r="C907" s="59" t="s">
        <v>233</v>
      </c>
      <c r="D907" s="59" t="s">
        <v>65</v>
      </c>
      <c r="E907" s="61" t="s">
        <v>519</v>
      </c>
      <c r="F907" s="10">
        <v>123891.8</v>
      </c>
      <c r="G907" s="10">
        <v>86919.1</v>
      </c>
      <c r="H907" s="10">
        <v>126375</v>
      </c>
      <c r="I907" s="10"/>
      <c r="J907" s="10"/>
      <c r="K907" s="10"/>
      <c r="L907" s="10">
        <f t="shared" si="871"/>
        <v>123891.8</v>
      </c>
      <c r="M907" s="10">
        <f t="shared" si="872"/>
        <v>86919.1</v>
      </c>
      <c r="N907" s="10">
        <f t="shared" si="873"/>
        <v>126375</v>
      </c>
      <c r="O907" s="10">
        <v>49360.750480000002</v>
      </c>
      <c r="P907" s="10"/>
      <c r="Q907" s="10"/>
      <c r="R907" s="10">
        <f t="shared" si="880"/>
        <v>173252.55048000001</v>
      </c>
      <c r="S907" s="10"/>
      <c r="T907" s="69">
        <f t="shared" si="874"/>
        <v>173252.55048000001</v>
      </c>
      <c r="U907" s="10">
        <f t="shared" si="881"/>
        <v>86919.1</v>
      </c>
      <c r="V907" s="10"/>
      <c r="W907" s="69">
        <f t="shared" si="875"/>
        <v>86919.1</v>
      </c>
      <c r="X907" s="10">
        <f t="shared" si="882"/>
        <v>126375</v>
      </c>
      <c r="Y907" s="10"/>
      <c r="Z907" s="69">
        <f t="shared" si="876"/>
        <v>126375</v>
      </c>
      <c r="AA907" s="10"/>
      <c r="AB907" s="20"/>
      <c r="AC907" s="20"/>
    </row>
    <row r="908" spans="1:29" ht="46.8" x14ac:dyDescent="0.3">
      <c r="A908" s="59" t="s">
        <v>591</v>
      </c>
      <c r="B908" s="60"/>
      <c r="C908" s="59"/>
      <c r="D908" s="59"/>
      <c r="E908" s="61" t="s">
        <v>138</v>
      </c>
      <c r="F908" s="10">
        <f t="shared" ref="F908:K908" si="910">F909+F911+F913</f>
        <v>65157.8</v>
      </c>
      <c r="G908" s="10">
        <f t="shared" si="910"/>
        <v>66925.3</v>
      </c>
      <c r="H908" s="10">
        <f t="shared" si="910"/>
        <v>66925.3</v>
      </c>
      <c r="I908" s="10">
        <f t="shared" si="910"/>
        <v>0</v>
      </c>
      <c r="J908" s="10">
        <f t="shared" si="910"/>
        <v>0</v>
      </c>
      <c r="K908" s="10">
        <f t="shared" si="910"/>
        <v>0</v>
      </c>
      <c r="L908" s="10">
        <f t="shared" si="871"/>
        <v>65157.8</v>
      </c>
      <c r="M908" s="10">
        <f t="shared" si="872"/>
        <v>66925.3</v>
      </c>
      <c r="N908" s="10">
        <f t="shared" si="873"/>
        <v>66925.3</v>
      </c>
      <c r="O908" s="10">
        <f>O909+O911+O913</f>
        <v>14730.2</v>
      </c>
      <c r="P908" s="10">
        <f>P909+P911+P913</f>
        <v>18661.099999999999</v>
      </c>
      <c r="Q908" s="10">
        <f>Q909+Q911+Q913</f>
        <v>18661.099999999999</v>
      </c>
      <c r="R908" s="10">
        <f t="shared" si="880"/>
        <v>79888</v>
      </c>
      <c r="S908" s="10">
        <f>S909+S911+S913</f>
        <v>0</v>
      </c>
      <c r="T908" s="69">
        <f t="shared" si="874"/>
        <v>79888</v>
      </c>
      <c r="U908" s="10">
        <f t="shared" si="881"/>
        <v>85586.4</v>
      </c>
      <c r="V908" s="10">
        <f>V909+V911+V913</f>
        <v>0</v>
      </c>
      <c r="W908" s="69">
        <f t="shared" si="875"/>
        <v>85586.4</v>
      </c>
      <c r="X908" s="10">
        <f t="shared" si="882"/>
        <v>85586.4</v>
      </c>
      <c r="Y908" s="10">
        <f>Y909+Y911+Y913</f>
        <v>0</v>
      </c>
      <c r="Z908" s="69">
        <f t="shared" si="876"/>
        <v>85586.4</v>
      </c>
      <c r="AA908" s="10">
        <f>AA909+AA911+AA913</f>
        <v>0</v>
      </c>
      <c r="AB908" s="20"/>
      <c r="AC908" s="20"/>
    </row>
    <row r="909" spans="1:29" ht="93.6" x14ac:dyDescent="0.3">
      <c r="A909" s="59" t="s">
        <v>591</v>
      </c>
      <c r="B909" s="60" t="s">
        <v>139</v>
      </c>
      <c r="C909" s="59"/>
      <c r="D909" s="59"/>
      <c r="E909" s="61" t="s">
        <v>140</v>
      </c>
      <c r="F909" s="10">
        <f t="shared" ref="F909:K909" si="911">F910</f>
        <v>57484.4</v>
      </c>
      <c r="G909" s="10">
        <f t="shared" si="911"/>
        <v>59251.9</v>
      </c>
      <c r="H909" s="10">
        <f t="shared" si="911"/>
        <v>59251.9</v>
      </c>
      <c r="I909" s="10">
        <f t="shared" si="911"/>
        <v>0</v>
      </c>
      <c r="J909" s="10">
        <f t="shared" si="911"/>
        <v>0</v>
      </c>
      <c r="K909" s="10">
        <f t="shared" si="911"/>
        <v>0</v>
      </c>
      <c r="L909" s="10">
        <f t="shared" si="871"/>
        <v>57484.4</v>
      </c>
      <c r="M909" s="10">
        <f t="shared" si="872"/>
        <v>59251.9</v>
      </c>
      <c r="N909" s="10">
        <f t="shared" si="873"/>
        <v>59251.9</v>
      </c>
      <c r="O909" s="10">
        <f>O910</f>
        <v>14730.2</v>
      </c>
      <c r="P909" s="10">
        <f>P910</f>
        <v>18661.099999999999</v>
      </c>
      <c r="Q909" s="10">
        <f>Q910</f>
        <v>18661.099999999999</v>
      </c>
      <c r="R909" s="10">
        <f t="shared" si="880"/>
        <v>72214.600000000006</v>
      </c>
      <c r="S909" s="10">
        <f>S910</f>
        <v>0</v>
      </c>
      <c r="T909" s="69">
        <f t="shared" si="874"/>
        <v>72214.600000000006</v>
      </c>
      <c r="U909" s="10">
        <f t="shared" si="881"/>
        <v>77913</v>
      </c>
      <c r="V909" s="10">
        <f>V910</f>
        <v>0</v>
      </c>
      <c r="W909" s="69">
        <f t="shared" si="875"/>
        <v>77913</v>
      </c>
      <c r="X909" s="10">
        <f t="shared" si="882"/>
        <v>77913</v>
      </c>
      <c r="Y909" s="10">
        <f>Y910</f>
        <v>0</v>
      </c>
      <c r="Z909" s="69">
        <f t="shared" si="876"/>
        <v>77913</v>
      </c>
      <c r="AA909" s="10">
        <f>AA910</f>
        <v>0</v>
      </c>
      <c r="AB909" s="20"/>
      <c r="AC909" s="20"/>
    </row>
    <row r="910" spans="1:29" x14ac:dyDescent="0.3">
      <c r="A910" s="59" t="s">
        <v>591</v>
      </c>
      <c r="B910" s="60">
        <v>100</v>
      </c>
      <c r="C910" s="59" t="s">
        <v>233</v>
      </c>
      <c r="D910" s="59" t="s">
        <v>65</v>
      </c>
      <c r="E910" s="61" t="s">
        <v>519</v>
      </c>
      <c r="F910" s="10">
        <v>57484.4</v>
      </c>
      <c r="G910" s="10">
        <v>59251.9</v>
      </c>
      <c r="H910" s="10">
        <v>59251.9</v>
      </c>
      <c r="I910" s="10"/>
      <c r="J910" s="10"/>
      <c r="K910" s="10"/>
      <c r="L910" s="10">
        <f t="shared" si="871"/>
        <v>57484.4</v>
      </c>
      <c r="M910" s="10">
        <f t="shared" si="872"/>
        <v>59251.9</v>
      </c>
      <c r="N910" s="10">
        <f t="shared" si="873"/>
        <v>59251.9</v>
      </c>
      <c r="O910" s="10">
        <v>14730.2</v>
      </c>
      <c r="P910" s="10">
        <v>18661.099999999999</v>
      </c>
      <c r="Q910" s="10">
        <v>18661.099999999999</v>
      </c>
      <c r="R910" s="10">
        <f t="shared" si="880"/>
        <v>72214.600000000006</v>
      </c>
      <c r="S910" s="10"/>
      <c r="T910" s="69">
        <f t="shared" si="874"/>
        <v>72214.600000000006</v>
      </c>
      <c r="U910" s="10">
        <f t="shared" si="881"/>
        <v>77913</v>
      </c>
      <c r="V910" s="10"/>
      <c r="W910" s="69">
        <f t="shared" si="875"/>
        <v>77913</v>
      </c>
      <c r="X910" s="10">
        <f t="shared" si="882"/>
        <v>77913</v>
      </c>
      <c r="Y910" s="10"/>
      <c r="Z910" s="69">
        <f t="shared" si="876"/>
        <v>77913</v>
      </c>
      <c r="AA910" s="10"/>
      <c r="AB910" s="20"/>
      <c r="AC910" s="20"/>
    </row>
    <row r="911" spans="1:29" ht="31.2" x14ac:dyDescent="0.3">
      <c r="A911" s="59" t="s">
        <v>591</v>
      </c>
      <c r="B911" s="60" t="s">
        <v>57</v>
      </c>
      <c r="C911" s="59"/>
      <c r="D911" s="59"/>
      <c r="E911" s="61" t="s">
        <v>58</v>
      </c>
      <c r="F911" s="10">
        <f t="shared" ref="F911:K911" si="912">F912</f>
        <v>7570.1</v>
      </c>
      <c r="G911" s="10">
        <f t="shared" si="912"/>
        <v>7570.1</v>
      </c>
      <c r="H911" s="10">
        <f t="shared" si="912"/>
        <v>7570.1</v>
      </c>
      <c r="I911" s="10">
        <f t="shared" si="912"/>
        <v>0</v>
      </c>
      <c r="J911" s="10">
        <f t="shared" si="912"/>
        <v>0</v>
      </c>
      <c r="K911" s="10">
        <f t="shared" si="912"/>
        <v>0</v>
      </c>
      <c r="L911" s="10">
        <f t="shared" si="871"/>
        <v>7570.1</v>
      </c>
      <c r="M911" s="10">
        <f t="shared" si="872"/>
        <v>7570.1</v>
      </c>
      <c r="N911" s="10">
        <f t="shared" si="873"/>
        <v>7570.1</v>
      </c>
      <c r="O911" s="10">
        <f>O912</f>
        <v>0</v>
      </c>
      <c r="P911" s="10">
        <f>P912</f>
        <v>0</v>
      </c>
      <c r="Q911" s="10">
        <f>Q912</f>
        <v>0</v>
      </c>
      <c r="R911" s="10">
        <f t="shared" si="880"/>
        <v>7570.1</v>
      </c>
      <c r="S911" s="10">
        <f>S912</f>
        <v>0</v>
      </c>
      <c r="T911" s="69">
        <f t="shared" si="874"/>
        <v>7570.1</v>
      </c>
      <c r="U911" s="10">
        <f t="shared" si="881"/>
        <v>7570.1</v>
      </c>
      <c r="V911" s="10">
        <f>V912</f>
        <v>0</v>
      </c>
      <c r="W911" s="69">
        <f t="shared" si="875"/>
        <v>7570.1</v>
      </c>
      <c r="X911" s="10">
        <f t="shared" si="882"/>
        <v>7570.1</v>
      </c>
      <c r="Y911" s="10">
        <f>Y912</f>
        <v>0</v>
      </c>
      <c r="Z911" s="69">
        <f t="shared" si="876"/>
        <v>7570.1</v>
      </c>
      <c r="AA911" s="10">
        <f>AA912</f>
        <v>0</v>
      </c>
      <c r="AB911" s="20"/>
      <c r="AC911" s="20"/>
    </row>
    <row r="912" spans="1:29" x14ac:dyDescent="0.3">
      <c r="A912" s="59" t="s">
        <v>591</v>
      </c>
      <c r="B912" s="60">
        <v>200</v>
      </c>
      <c r="C912" s="59" t="s">
        <v>233</v>
      </c>
      <c r="D912" s="59" t="s">
        <v>65</v>
      </c>
      <c r="E912" s="61" t="s">
        <v>519</v>
      </c>
      <c r="F912" s="10">
        <v>7570.1</v>
      </c>
      <c r="G912" s="10">
        <v>7570.1</v>
      </c>
      <c r="H912" s="10">
        <v>7570.1</v>
      </c>
      <c r="I912" s="10"/>
      <c r="J912" s="10"/>
      <c r="K912" s="10"/>
      <c r="L912" s="10">
        <f t="shared" si="871"/>
        <v>7570.1</v>
      </c>
      <c r="M912" s="10">
        <f t="shared" si="872"/>
        <v>7570.1</v>
      </c>
      <c r="N912" s="10">
        <f t="shared" si="873"/>
        <v>7570.1</v>
      </c>
      <c r="O912" s="10"/>
      <c r="P912" s="10"/>
      <c r="Q912" s="10"/>
      <c r="R912" s="10">
        <f t="shared" si="880"/>
        <v>7570.1</v>
      </c>
      <c r="S912" s="10"/>
      <c r="T912" s="69">
        <f t="shared" si="874"/>
        <v>7570.1</v>
      </c>
      <c r="U912" s="10">
        <f t="shared" si="881"/>
        <v>7570.1</v>
      </c>
      <c r="V912" s="10"/>
      <c r="W912" s="69">
        <f t="shared" si="875"/>
        <v>7570.1</v>
      </c>
      <c r="X912" s="10">
        <f t="shared" si="882"/>
        <v>7570.1</v>
      </c>
      <c r="Y912" s="10"/>
      <c r="Z912" s="69">
        <f t="shared" si="876"/>
        <v>7570.1</v>
      </c>
      <c r="AA912" s="10"/>
      <c r="AB912" s="20"/>
      <c r="AC912" s="20"/>
    </row>
    <row r="913" spans="1:29" x14ac:dyDescent="0.3">
      <c r="A913" s="59" t="s">
        <v>591</v>
      </c>
      <c r="B913" s="60" t="s">
        <v>43</v>
      </c>
      <c r="C913" s="59"/>
      <c r="D913" s="59"/>
      <c r="E913" s="61" t="s">
        <v>44</v>
      </c>
      <c r="F913" s="10">
        <f t="shared" ref="F913:K913" si="913">F914</f>
        <v>103.3</v>
      </c>
      <c r="G913" s="10">
        <f t="shared" si="913"/>
        <v>103.3</v>
      </c>
      <c r="H913" s="10">
        <f t="shared" si="913"/>
        <v>103.3</v>
      </c>
      <c r="I913" s="10">
        <f t="shared" si="913"/>
        <v>0</v>
      </c>
      <c r="J913" s="10">
        <f t="shared" si="913"/>
        <v>0</v>
      </c>
      <c r="K913" s="10">
        <f t="shared" si="913"/>
        <v>0</v>
      </c>
      <c r="L913" s="10">
        <f t="shared" si="871"/>
        <v>103.3</v>
      </c>
      <c r="M913" s="10">
        <f t="shared" si="872"/>
        <v>103.3</v>
      </c>
      <c r="N913" s="10">
        <f t="shared" si="873"/>
        <v>103.3</v>
      </c>
      <c r="O913" s="10">
        <f>O914</f>
        <v>0</v>
      </c>
      <c r="P913" s="10">
        <f>P914</f>
        <v>0</v>
      </c>
      <c r="Q913" s="10">
        <f>Q914</f>
        <v>0</v>
      </c>
      <c r="R913" s="10">
        <f t="shared" si="880"/>
        <v>103.3</v>
      </c>
      <c r="S913" s="10">
        <f>S914</f>
        <v>0</v>
      </c>
      <c r="T913" s="69">
        <f t="shared" si="874"/>
        <v>103.3</v>
      </c>
      <c r="U913" s="10">
        <f t="shared" si="881"/>
        <v>103.3</v>
      </c>
      <c r="V913" s="10">
        <f>V914</f>
        <v>0</v>
      </c>
      <c r="W913" s="69">
        <f t="shared" si="875"/>
        <v>103.3</v>
      </c>
      <c r="X913" s="10">
        <f t="shared" si="882"/>
        <v>103.3</v>
      </c>
      <c r="Y913" s="10">
        <f>Y914</f>
        <v>0</v>
      </c>
      <c r="Z913" s="69">
        <f t="shared" si="876"/>
        <v>103.3</v>
      </c>
      <c r="AA913" s="10">
        <f>AA914</f>
        <v>0</v>
      </c>
      <c r="AB913" s="20"/>
      <c r="AC913" s="20"/>
    </row>
    <row r="914" spans="1:29" x14ac:dyDescent="0.3">
      <c r="A914" s="59" t="s">
        <v>591</v>
      </c>
      <c r="B914" s="60">
        <v>800</v>
      </c>
      <c r="C914" s="59" t="s">
        <v>233</v>
      </c>
      <c r="D914" s="59" t="s">
        <v>65</v>
      </c>
      <c r="E914" s="61" t="s">
        <v>519</v>
      </c>
      <c r="F914" s="10">
        <v>103.3</v>
      </c>
      <c r="G914" s="10">
        <v>103.3</v>
      </c>
      <c r="H914" s="10">
        <v>103.3</v>
      </c>
      <c r="I914" s="10"/>
      <c r="J914" s="10"/>
      <c r="K914" s="10"/>
      <c r="L914" s="10">
        <f t="shared" si="871"/>
        <v>103.3</v>
      </c>
      <c r="M914" s="10">
        <f t="shared" si="872"/>
        <v>103.3</v>
      </c>
      <c r="N914" s="10">
        <f t="shared" si="873"/>
        <v>103.3</v>
      </c>
      <c r="O914" s="10"/>
      <c r="P914" s="10"/>
      <c r="Q914" s="10"/>
      <c r="R914" s="10">
        <f t="shared" si="880"/>
        <v>103.3</v>
      </c>
      <c r="S914" s="10"/>
      <c r="T914" s="69">
        <f t="shared" si="874"/>
        <v>103.3</v>
      </c>
      <c r="U914" s="10">
        <f t="shared" si="881"/>
        <v>103.3</v>
      </c>
      <c r="V914" s="10"/>
      <c r="W914" s="69">
        <f t="shared" si="875"/>
        <v>103.3</v>
      </c>
      <c r="X914" s="10">
        <f t="shared" si="882"/>
        <v>103.3</v>
      </c>
      <c r="Y914" s="10"/>
      <c r="Z914" s="69">
        <f t="shared" si="876"/>
        <v>103.3</v>
      </c>
      <c r="AA914" s="10"/>
      <c r="AB914" s="20"/>
      <c r="AC914" s="20"/>
    </row>
    <row r="915" spans="1:29" ht="62.4" x14ac:dyDescent="0.3">
      <c r="A915" s="59" t="s">
        <v>592</v>
      </c>
      <c r="B915" s="60"/>
      <c r="C915" s="59"/>
      <c r="D915" s="59"/>
      <c r="E915" s="61" t="s">
        <v>593</v>
      </c>
      <c r="F915" s="10">
        <f t="shared" ref="F915:K915" si="914">F916+F919+F922+F925</f>
        <v>450148.8</v>
      </c>
      <c r="G915" s="10">
        <f t="shared" si="914"/>
        <v>450699.1</v>
      </c>
      <c r="H915" s="10">
        <f t="shared" si="914"/>
        <v>435879</v>
      </c>
      <c r="I915" s="10">
        <f t="shared" si="914"/>
        <v>0</v>
      </c>
      <c r="J915" s="10">
        <f t="shared" si="914"/>
        <v>0</v>
      </c>
      <c r="K915" s="10">
        <f t="shared" si="914"/>
        <v>0</v>
      </c>
      <c r="L915" s="10">
        <f t="shared" si="871"/>
        <v>450148.8</v>
      </c>
      <c r="M915" s="10">
        <f t="shared" si="872"/>
        <v>450699.1</v>
      </c>
      <c r="N915" s="10">
        <f t="shared" si="873"/>
        <v>435879</v>
      </c>
      <c r="O915" s="10">
        <f>O916+O919+O922+O925</f>
        <v>13943.382940000001</v>
      </c>
      <c r="P915" s="10">
        <f>P916+P919+P922+P925</f>
        <v>0</v>
      </c>
      <c r="Q915" s="10">
        <f>Q916+Q919+Q922+Q925</f>
        <v>0</v>
      </c>
      <c r="R915" s="10">
        <f t="shared" si="880"/>
        <v>464092.18293999997</v>
      </c>
      <c r="S915" s="10">
        <f>S916+S919+S922+S925</f>
        <v>0</v>
      </c>
      <c r="T915" s="69">
        <f t="shared" si="874"/>
        <v>464092.18293999997</v>
      </c>
      <c r="U915" s="10">
        <f t="shared" si="881"/>
        <v>450699.1</v>
      </c>
      <c r="V915" s="10">
        <f>V916+V919+V922+V925</f>
        <v>0</v>
      </c>
      <c r="W915" s="69">
        <f t="shared" si="875"/>
        <v>450699.1</v>
      </c>
      <c r="X915" s="10">
        <f t="shared" si="882"/>
        <v>435879</v>
      </c>
      <c r="Y915" s="10">
        <f>Y916+Y919+Y922+Y925</f>
        <v>0</v>
      </c>
      <c r="Z915" s="69">
        <f t="shared" si="876"/>
        <v>435879</v>
      </c>
      <c r="AA915" s="10">
        <f>AA916+AA919+AA922+AA925</f>
        <v>0</v>
      </c>
      <c r="AB915" s="20"/>
      <c r="AC915" s="20"/>
    </row>
    <row r="916" spans="1:29" x14ac:dyDescent="0.3">
      <c r="A916" s="59" t="s">
        <v>594</v>
      </c>
      <c r="B916" s="60"/>
      <c r="C916" s="59"/>
      <c r="D916" s="59"/>
      <c r="E916" s="61" t="s">
        <v>595</v>
      </c>
      <c r="F916" s="10">
        <f t="shared" ref="F916:F926" si="915">F917</f>
        <v>122658.9</v>
      </c>
      <c r="G916" s="10">
        <f t="shared" ref="G916:G926" si="916">G917</f>
        <v>119840.4</v>
      </c>
      <c r="H916" s="10">
        <f t="shared" ref="H916:H926" si="917">H917</f>
        <v>118139.6</v>
      </c>
      <c r="I916" s="10">
        <f t="shared" ref="I916:I926" si="918">I917</f>
        <v>0</v>
      </c>
      <c r="J916" s="10">
        <f t="shared" ref="J916:J926" si="919">J917</f>
        <v>0</v>
      </c>
      <c r="K916" s="10">
        <f t="shared" ref="K916:K926" si="920">K917</f>
        <v>0</v>
      </c>
      <c r="L916" s="10">
        <f t="shared" si="871"/>
        <v>122658.9</v>
      </c>
      <c r="M916" s="10">
        <f t="shared" si="872"/>
        <v>119840.4</v>
      </c>
      <c r="N916" s="10">
        <f t="shared" si="873"/>
        <v>118139.6</v>
      </c>
      <c r="O916" s="10">
        <f t="shared" ref="O916:O926" si="921">O917</f>
        <v>0</v>
      </c>
      <c r="P916" s="10">
        <f t="shared" ref="P916:P926" si="922">P917</f>
        <v>0</v>
      </c>
      <c r="Q916" s="10">
        <f t="shared" ref="Q916:Q926" si="923">Q917</f>
        <v>0</v>
      </c>
      <c r="R916" s="10">
        <f t="shared" si="880"/>
        <v>122658.9</v>
      </c>
      <c r="S916" s="10">
        <f t="shared" ref="S916:S926" si="924">S917</f>
        <v>0</v>
      </c>
      <c r="T916" s="69">
        <f t="shared" si="874"/>
        <v>122658.9</v>
      </c>
      <c r="U916" s="10">
        <f t="shared" si="881"/>
        <v>119840.4</v>
      </c>
      <c r="V916" s="10">
        <f t="shared" ref="V916:AA926" si="925">V917</f>
        <v>0</v>
      </c>
      <c r="W916" s="69">
        <f t="shared" si="875"/>
        <v>119840.4</v>
      </c>
      <c r="X916" s="10">
        <f t="shared" si="882"/>
        <v>118139.6</v>
      </c>
      <c r="Y916" s="10">
        <f t="shared" si="925"/>
        <v>0</v>
      </c>
      <c r="Z916" s="69">
        <f t="shared" si="876"/>
        <v>118139.6</v>
      </c>
      <c r="AA916" s="10">
        <f t="shared" si="925"/>
        <v>0</v>
      </c>
      <c r="AB916" s="20"/>
      <c r="AC916" s="20"/>
    </row>
    <row r="917" spans="1:29" ht="46.8" x14ac:dyDescent="0.3">
      <c r="A917" s="59" t="s">
        <v>594</v>
      </c>
      <c r="B917" s="60" t="s">
        <v>49</v>
      </c>
      <c r="C917" s="59"/>
      <c r="D917" s="59"/>
      <c r="E917" s="61" t="s">
        <v>50</v>
      </c>
      <c r="F917" s="10">
        <f t="shared" si="915"/>
        <v>122658.9</v>
      </c>
      <c r="G917" s="10">
        <f t="shared" si="916"/>
        <v>119840.4</v>
      </c>
      <c r="H917" s="10">
        <f t="shared" si="917"/>
        <v>118139.6</v>
      </c>
      <c r="I917" s="10">
        <f t="shared" si="918"/>
        <v>0</v>
      </c>
      <c r="J917" s="10">
        <f t="shared" si="919"/>
        <v>0</v>
      </c>
      <c r="K917" s="10">
        <f t="shared" si="920"/>
        <v>0</v>
      </c>
      <c r="L917" s="10">
        <f t="shared" si="871"/>
        <v>122658.9</v>
      </c>
      <c r="M917" s="10">
        <f t="shared" si="872"/>
        <v>119840.4</v>
      </c>
      <c r="N917" s="10">
        <f t="shared" si="873"/>
        <v>118139.6</v>
      </c>
      <c r="O917" s="10">
        <f t="shared" si="921"/>
        <v>0</v>
      </c>
      <c r="P917" s="10">
        <f t="shared" si="922"/>
        <v>0</v>
      </c>
      <c r="Q917" s="10">
        <f t="shared" si="923"/>
        <v>0</v>
      </c>
      <c r="R917" s="10">
        <f t="shared" si="880"/>
        <v>122658.9</v>
      </c>
      <c r="S917" s="10">
        <f t="shared" si="924"/>
        <v>0</v>
      </c>
      <c r="T917" s="69">
        <f t="shared" si="874"/>
        <v>122658.9</v>
      </c>
      <c r="U917" s="10">
        <f t="shared" si="881"/>
        <v>119840.4</v>
      </c>
      <c r="V917" s="10">
        <f t="shared" si="925"/>
        <v>0</v>
      </c>
      <c r="W917" s="69">
        <f t="shared" si="875"/>
        <v>119840.4</v>
      </c>
      <c r="X917" s="10">
        <f t="shared" si="882"/>
        <v>118139.6</v>
      </c>
      <c r="Y917" s="10">
        <f t="shared" si="925"/>
        <v>0</v>
      </c>
      <c r="Z917" s="69">
        <f t="shared" si="876"/>
        <v>118139.6</v>
      </c>
      <c r="AA917" s="10">
        <f t="shared" si="925"/>
        <v>0</v>
      </c>
      <c r="AB917" s="20"/>
      <c r="AC917" s="20"/>
    </row>
    <row r="918" spans="1:29" x14ac:dyDescent="0.3">
      <c r="A918" s="59" t="s">
        <v>594</v>
      </c>
      <c r="B918" s="60">
        <v>600</v>
      </c>
      <c r="C918" s="59" t="s">
        <v>233</v>
      </c>
      <c r="D918" s="59" t="s">
        <v>65</v>
      </c>
      <c r="E918" s="61" t="s">
        <v>519</v>
      </c>
      <c r="F918" s="10">
        <v>122658.9</v>
      </c>
      <c r="G918" s="10">
        <v>119840.4</v>
      </c>
      <c r="H918" s="10">
        <v>118139.6</v>
      </c>
      <c r="I918" s="10"/>
      <c r="J918" s="10"/>
      <c r="K918" s="10"/>
      <c r="L918" s="10">
        <f t="shared" si="871"/>
        <v>122658.9</v>
      </c>
      <c r="M918" s="10">
        <f t="shared" si="872"/>
        <v>119840.4</v>
      </c>
      <c r="N918" s="10">
        <f t="shared" si="873"/>
        <v>118139.6</v>
      </c>
      <c r="O918" s="10"/>
      <c r="P918" s="10"/>
      <c r="Q918" s="10"/>
      <c r="R918" s="10">
        <f t="shared" si="880"/>
        <v>122658.9</v>
      </c>
      <c r="S918" s="10"/>
      <c r="T918" s="69">
        <f t="shared" si="874"/>
        <v>122658.9</v>
      </c>
      <c r="U918" s="10">
        <f t="shared" si="881"/>
        <v>119840.4</v>
      </c>
      <c r="V918" s="10"/>
      <c r="W918" s="69">
        <f t="shared" si="875"/>
        <v>119840.4</v>
      </c>
      <c r="X918" s="10">
        <f t="shared" si="882"/>
        <v>118139.6</v>
      </c>
      <c r="Y918" s="10"/>
      <c r="Z918" s="69">
        <f t="shared" si="876"/>
        <v>118139.6</v>
      </c>
      <c r="AA918" s="10"/>
      <c r="AB918" s="20"/>
      <c r="AC918" s="20"/>
    </row>
    <row r="919" spans="1:29" ht="31.2" x14ac:dyDescent="0.3">
      <c r="A919" s="59" t="s">
        <v>596</v>
      </c>
      <c r="B919" s="60"/>
      <c r="C919" s="59"/>
      <c r="D919" s="59"/>
      <c r="E919" s="61" t="s">
        <v>597</v>
      </c>
      <c r="F919" s="10">
        <f t="shared" si="915"/>
        <v>14097.6</v>
      </c>
      <c r="G919" s="10">
        <f t="shared" si="916"/>
        <v>13119.3</v>
      </c>
      <c r="H919" s="10">
        <f t="shared" si="917"/>
        <v>0</v>
      </c>
      <c r="I919" s="10">
        <f t="shared" si="918"/>
        <v>0</v>
      </c>
      <c r="J919" s="10">
        <f t="shared" si="919"/>
        <v>0</v>
      </c>
      <c r="K919" s="10">
        <f t="shared" si="920"/>
        <v>0</v>
      </c>
      <c r="L919" s="10">
        <f t="shared" si="871"/>
        <v>14097.6</v>
      </c>
      <c r="M919" s="10">
        <f t="shared" si="872"/>
        <v>13119.3</v>
      </c>
      <c r="N919" s="10">
        <f t="shared" si="873"/>
        <v>0</v>
      </c>
      <c r="O919" s="10">
        <f t="shared" si="921"/>
        <v>12000.682940000001</v>
      </c>
      <c r="P919" s="10">
        <f t="shared" si="922"/>
        <v>0</v>
      </c>
      <c r="Q919" s="10">
        <f t="shared" si="923"/>
        <v>0</v>
      </c>
      <c r="R919" s="10">
        <f t="shared" si="880"/>
        <v>26098.282940000001</v>
      </c>
      <c r="S919" s="10">
        <f t="shared" si="924"/>
        <v>0</v>
      </c>
      <c r="T919" s="69">
        <f t="shared" si="874"/>
        <v>26098.282940000001</v>
      </c>
      <c r="U919" s="10">
        <f t="shared" si="881"/>
        <v>13119.3</v>
      </c>
      <c r="V919" s="10">
        <f t="shared" si="925"/>
        <v>0</v>
      </c>
      <c r="W919" s="69">
        <f t="shared" si="875"/>
        <v>13119.3</v>
      </c>
      <c r="X919" s="10">
        <f t="shared" si="882"/>
        <v>0</v>
      </c>
      <c r="Y919" s="10">
        <f t="shared" si="925"/>
        <v>0</v>
      </c>
      <c r="Z919" s="69">
        <f t="shared" si="876"/>
        <v>0</v>
      </c>
      <c r="AA919" s="10">
        <f t="shared" si="925"/>
        <v>0</v>
      </c>
      <c r="AB919" s="20"/>
      <c r="AC919" s="20"/>
    </row>
    <row r="920" spans="1:29" ht="31.2" x14ac:dyDescent="0.3">
      <c r="A920" s="59" t="s">
        <v>596</v>
      </c>
      <c r="B920" s="60" t="s">
        <v>57</v>
      </c>
      <c r="C920" s="59"/>
      <c r="D920" s="59"/>
      <c r="E920" s="61" t="s">
        <v>58</v>
      </c>
      <c r="F920" s="10">
        <f t="shared" si="915"/>
        <v>14097.6</v>
      </c>
      <c r="G920" s="10">
        <f t="shared" si="916"/>
        <v>13119.3</v>
      </c>
      <c r="H920" s="10">
        <f t="shared" si="917"/>
        <v>0</v>
      </c>
      <c r="I920" s="10">
        <f t="shared" si="918"/>
        <v>0</v>
      </c>
      <c r="J920" s="10">
        <f t="shared" si="919"/>
        <v>0</v>
      </c>
      <c r="K920" s="10">
        <f t="shared" si="920"/>
        <v>0</v>
      </c>
      <c r="L920" s="10">
        <f t="shared" si="871"/>
        <v>14097.6</v>
      </c>
      <c r="M920" s="10">
        <f t="shared" si="872"/>
        <v>13119.3</v>
      </c>
      <c r="N920" s="10">
        <f t="shared" si="873"/>
        <v>0</v>
      </c>
      <c r="O920" s="10">
        <f t="shared" si="921"/>
        <v>12000.682940000001</v>
      </c>
      <c r="P920" s="10">
        <f t="shared" si="922"/>
        <v>0</v>
      </c>
      <c r="Q920" s="10">
        <f t="shared" si="923"/>
        <v>0</v>
      </c>
      <c r="R920" s="10">
        <f t="shared" si="880"/>
        <v>26098.282940000001</v>
      </c>
      <c r="S920" s="10">
        <f t="shared" si="924"/>
        <v>0</v>
      </c>
      <c r="T920" s="69">
        <f t="shared" si="874"/>
        <v>26098.282940000001</v>
      </c>
      <c r="U920" s="10">
        <f t="shared" si="881"/>
        <v>13119.3</v>
      </c>
      <c r="V920" s="10">
        <f t="shared" si="925"/>
        <v>0</v>
      </c>
      <c r="W920" s="69">
        <f t="shared" si="875"/>
        <v>13119.3</v>
      </c>
      <c r="X920" s="10">
        <f t="shared" si="882"/>
        <v>0</v>
      </c>
      <c r="Y920" s="10">
        <f t="shared" si="925"/>
        <v>0</v>
      </c>
      <c r="Z920" s="69">
        <f t="shared" si="876"/>
        <v>0</v>
      </c>
      <c r="AA920" s="10">
        <f t="shared" si="925"/>
        <v>0</v>
      </c>
      <c r="AB920" s="20"/>
      <c r="AC920" s="20"/>
    </row>
    <row r="921" spans="1:29" x14ac:dyDescent="0.3">
      <c r="A921" s="59" t="s">
        <v>596</v>
      </c>
      <c r="B921" s="60">
        <v>200</v>
      </c>
      <c r="C921" s="59" t="s">
        <v>233</v>
      </c>
      <c r="D921" s="59" t="s">
        <v>65</v>
      </c>
      <c r="E921" s="61" t="s">
        <v>519</v>
      </c>
      <c r="F921" s="10">
        <v>14097.6</v>
      </c>
      <c r="G921" s="10">
        <v>13119.3</v>
      </c>
      <c r="H921" s="10">
        <v>0</v>
      </c>
      <c r="I921" s="10"/>
      <c r="J921" s="10"/>
      <c r="K921" s="10"/>
      <c r="L921" s="10">
        <f t="shared" ref="L921:L982" si="926">F921+I921</f>
        <v>14097.6</v>
      </c>
      <c r="M921" s="10">
        <f t="shared" ref="M921:M982" si="927">G921+J921</f>
        <v>13119.3</v>
      </c>
      <c r="N921" s="10">
        <f t="shared" ref="N921:N982" si="928">H921+K921</f>
        <v>0</v>
      </c>
      <c r="O921" s="10">
        <v>12000.682940000001</v>
      </c>
      <c r="P921" s="10"/>
      <c r="Q921" s="10"/>
      <c r="R921" s="10">
        <f t="shared" si="880"/>
        <v>26098.282940000001</v>
      </c>
      <c r="S921" s="10"/>
      <c r="T921" s="69">
        <f t="shared" si="874"/>
        <v>26098.282940000001</v>
      </c>
      <c r="U921" s="10">
        <f t="shared" si="881"/>
        <v>13119.3</v>
      </c>
      <c r="V921" s="10"/>
      <c r="W921" s="69">
        <f t="shared" si="875"/>
        <v>13119.3</v>
      </c>
      <c r="X921" s="10">
        <f t="shared" si="882"/>
        <v>0</v>
      </c>
      <c r="Y921" s="10"/>
      <c r="Z921" s="69">
        <f t="shared" si="876"/>
        <v>0</v>
      </c>
      <c r="AA921" s="10"/>
      <c r="AB921" s="20"/>
      <c r="AC921" s="20"/>
    </row>
    <row r="922" spans="1:29" ht="31.2" x14ac:dyDescent="0.3">
      <c r="A922" s="59" t="s">
        <v>598</v>
      </c>
      <c r="B922" s="60"/>
      <c r="C922" s="59"/>
      <c r="D922" s="59"/>
      <c r="E922" s="61" t="s">
        <v>599</v>
      </c>
      <c r="F922" s="10">
        <f t="shared" si="915"/>
        <v>310423</v>
      </c>
      <c r="G922" s="10">
        <f t="shared" si="916"/>
        <v>317739.40000000002</v>
      </c>
      <c r="H922" s="10">
        <f t="shared" si="917"/>
        <v>317739.40000000002</v>
      </c>
      <c r="I922" s="10">
        <f t="shared" si="918"/>
        <v>0</v>
      </c>
      <c r="J922" s="10">
        <f t="shared" si="919"/>
        <v>0</v>
      </c>
      <c r="K922" s="10">
        <f t="shared" si="920"/>
        <v>0</v>
      </c>
      <c r="L922" s="10">
        <f t="shared" si="926"/>
        <v>310423</v>
      </c>
      <c r="M922" s="10">
        <f t="shared" si="927"/>
        <v>317739.40000000002</v>
      </c>
      <c r="N922" s="10">
        <f t="shared" si="928"/>
        <v>317739.40000000002</v>
      </c>
      <c r="O922" s="10">
        <f t="shared" si="921"/>
        <v>0</v>
      </c>
      <c r="P922" s="10">
        <f t="shared" si="922"/>
        <v>0</v>
      </c>
      <c r="Q922" s="10">
        <f t="shared" si="923"/>
        <v>0</v>
      </c>
      <c r="R922" s="10">
        <f t="shared" si="880"/>
        <v>310423</v>
      </c>
      <c r="S922" s="10">
        <f t="shared" si="924"/>
        <v>0</v>
      </c>
      <c r="T922" s="69">
        <f t="shared" si="874"/>
        <v>310423</v>
      </c>
      <c r="U922" s="10">
        <f t="shared" si="881"/>
        <v>317739.40000000002</v>
      </c>
      <c r="V922" s="10">
        <f t="shared" si="925"/>
        <v>0</v>
      </c>
      <c r="W922" s="69">
        <f t="shared" si="875"/>
        <v>317739.40000000002</v>
      </c>
      <c r="X922" s="10">
        <f t="shared" si="882"/>
        <v>317739.40000000002</v>
      </c>
      <c r="Y922" s="10">
        <f t="shared" si="925"/>
        <v>0</v>
      </c>
      <c r="Z922" s="69">
        <f t="shared" si="876"/>
        <v>317739.40000000002</v>
      </c>
      <c r="AA922" s="10">
        <f t="shared" si="925"/>
        <v>0</v>
      </c>
      <c r="AB922" s="20"/>
      <c r="AC922" s="20"/>
    </row>
    <row r="923" spans="1:29" ht="46.8" x14ac:dyDescent="0.3">
      <c r="A923" s="59" t="s">
        <v>598</v>
      </c>
      <c r="B923" s="60" t="s">
        <v>49</v>
      </c>
      <c r="C923" s="59"/>
      <c r="D923" s="59"/>
      <c r="E923" s="61" t="s">
        <v>50</v>
      </c>
      <c r="F923" s="10">
        <f t="shared" si="915"/>
        <v>310423</v>
      </c>
      <c r="G923" s="10">
        <f t="shared" si="916"/>
        <v>317739.40000000002</v>
      </c>
      <c r="H923" s="10">
        <f t="shared" si="917"/>
        <v>317739.40000000002</v>
      </c>
      <c r="I923" s="10">
        <f t="shared" si="918"/>
        <v>0</v>
      </c>
      <c r="J923" s="10">
        <f t="shared" si="919"/>
        <v>0</v>
      </c>
      <c r="K923" s="10">
        <f t="shared" si="920"/>
        <v>0</v>
      </c>
      <c r="L923" s="10">
        <f t="shared" si="926"/>
        <v>310423</v>
      </c>
      <c r="M923" s="10">
        <f t="shared" si="927"/>
        <v>317739.40000000002</v>
      </c>
      <c r="N923" s="10">
        <f t="shared" si="928"/>
        <v>317739.40000000002</v>
      </c>
      <c r="O923" s="10">
        <f t="shared" si="921"/>
        <v>0</v>
      </c>
      <c r="P923" s="10">
        <f t="shared" si="922"/>
        <v>0</v>
      </c>
      <c r="Q923" s="10">
        <f t="shared" si="923"/>
        <v>0</v>
      </c>
      <c r="R923" s="10">
        <f t="shared" si="880"/>
        <v>310423</v>
      </c>
      <c r="S923" s="10">
        <f t="shared" si="924"/>
        <v>0</v>
      </c>
      <c r="T923" s="69">
        <f t="shared" si="874"/>
        <v>310423</v>
      </c>
      <c r="U923" s="10">
        <f t="shared" si="881"/>
        <v>317739.40000000002</v>
      </c>
      <c r="V923" s="10">
        <f t="shared" si="925"/>
        <v>0</v>
      </c>
      <c r="W923" s="69">
        <f t="shared" si="875"/>
        <v>317739.40000000002</v>
      </c>
      <c r="X923" s="10">
        <f t="shared" si="882"/>
        <v>317739.40000000002</v>
      </c>
      <c r="Y923" s="10">
        <f t="shared" si="925"/>
        <v>0</v>
      </c>
      <c r="Z923" s="69">
        <f t="shared" si="876"/>
        <v>317739.40000000002</v>
      </c>
      <c r="AA923" s="10">
        <f t="shared" si="925"/>
        <v>0</v>
      </c>
      <c r="AB923" s="20"/>
      <c r="AC923" s="20"/>
    </row>
    <row r="924" spans="1:29" x14ac:dyDescent="0.3">
      <c r="A924" s="59" t="s">
        <v>598</v>
      </c>
      <c r="B924" s="60">
        <v>600</v>
      </c>
      <c r="C924" s="59" t="s">
        <v>233</v>
      </c>
      <c r="D924" s="59" t="s">
        <v>65</v>
      </c>
      <c r="E924" s="61" t="s">
        <v>519</v>
      </c>
      <c r="F924" s="10">
        <f>309972.6+450.4</f>
        <v>310423</v>
      </c>
      <c r="G924" s="10">
        <v>317739.40000000002</v>
      </c>
      <c r="H924" s="10">
        <v>317739.40000000002</v>
      </c>
      <c r="I924" s="10"/>
      <c r="J924" s="10"/>
      <c r="K924" s="10"/>
      <c r="L924" s="10">
        <f t="shared" si="926"/>
        <v>310423</v>
      </c>
      <c r="M924" s="10">
        <f t="shared" si="927"/>
        <v>317739.40000000002</v>
      </c>
      <c r="N924" s="10">
        <f t="shared" si="928"/>
        <v>317739.40000000002</v>
      </c>
      <c r="O924" s="10"/>
      <c r="P924" s="10"/>
      <c r="Q924" s="10"/>
      <c r="R924" s="10">
        <f t="shared" si="880"/>
        <v>310423</v>
      </c>
      <c r="S924" s="10"/>
      <c r="T924" s="69">
        <f t="shared" si="874"/>
        <v>310423</v>
      </c>
      <c r="U924" s="10">
        <f t="shared" si="881"/>
        <v>317739.40000000002</v>
      </c>
      <c r="V924" s="10"/>
      <c r="W924" s="69">
        <f t="shared" si="875"/>
        <v>317739.40000000002</v>
      </c>
      <c r="X924" s="10">
        <f t="shared" si="882"/>
        <v>317739.40000000002</v>
      </c>
      <c r="Y924" s="10"/>
      <c r="Z924" s="69">
        <f t="shared" si="876"/>
        <v>317739.40000000002</v>
      </c>
      <c r="AA924" s="10"/>
      <c r="AB924" s="20"/>
      <c r="AC924" s="20"/>
    </row>
    <row r="925" spans="1:29" x14ac:dyDescent="0.3">
      <c r="A925" s="59" t="s">
        <v>600</v>
      </c>
      <c r="B925" s="60"/>
      <c r="C925" s="59"/>
      <c r="D925" s="59"/>
      <c r="E925" s="61" t="s">
        <v>193</v>
      </c>
      <c r="F925" s="10">
        <f t="shared" si="915"/>
        <v>2969.2999999999997</v>
      </c>
      <c r="G925" s="10">
        <f t="shared" si="916"/>
        <v>0</v>
      </c>
      <c r="H925" s="10">
        <f t="shared" si="917"/>
        <v>0</v>
      </c>
      <c r="I925" s="10">
        <f t="shared" si="918"/>
        <v>0</v>
      </c>
      <c r="J925" s="10">
        <f t="shared" si="919"/>
        <v>0</v>
      </c>
      <c r="K925" s="10">
        <f t="shared" si="920"/>
        <v>0</v>
      </c>
      <c r="L925" s="10">
        <f t="shared" si="926"/>
        <v>2969.2999999999997</v>
      </c>
      <c r="M925" s="10">
        <f t="shared" si="927"/>
        <v>0</v>
      </c>
      <c r="N925" s="10">
        <f t="shared" si="928"/>
        <v>0</v>
      </c>
      <c r="O925" s="10">
        <f t="shared" si="921"/>
        <v>1942.7</v>
      </c>
      <c r="P925" s="10">
        <f t="shared" si="922"/>
        <v>0</v>
      </c>
      <c r="Q925" s="10">
        <f t="shared" si="923"/>
        <v>0</v>
      </c>
      <c r="R925" s="10">
        <f t="shared" si="880"/>
        <v>4912</v>
      </c>
      <c r="S925" s="10">
        <f t="shared" si="924"/>
        <v>0</v>
      </c>
      <c r="T925" s="69">
        <f t="shared" si="874"/>
        <v>4912</v>
      </c>
      <c r="U925" s="10">
        <f t="shared" si="881"/>
        <v>0</v>
      </c>
      <c r="V925" s="10">
        <f t="shared" si="925"/>
        <v>0</v>
      </c>
      <c r="W925" s="69">
        <f t="shared" si="875"/>
        <v>0</v>
      </c>
      <c r="X925" s="10">
        <f t="shared" si="882"/>
        <v>0</v>
      </c>
      <c r="Y925" s="10">
        <f t="shared" si="925"/>
        <v>0</v>
      </c>
      <c r="Z925" s="69">
        <f t="shared" si="876"/>
        <v>0</v>
      </c>
      <c r="AA925" s="10">
        <f t="shared" si="925"/>
        <v>0</v>
      </c>
      <c r="AB925" s="20"/>
      <c r="AC925" s="20"/>
    </row>
    <row r="926" spans="1:29" ht="46.8" x14ac:dyDescent="0.3">
      <c r="A926" s="59" t="s">
        <v>600</v>
      </c>
      <c r="B926" s="60" t="s">
        <v>49</v>
      </c>
      <c r="C926" s="59"/>
      <c r="D926" s="59"/>
      <c r="E926" s="61" t="s">
        <v>50</v>
      </c>
      <c r="F926" s="10">
        <f t="shared" si="915"/>
        <v>2969.2999999999997</v>
      </c>
      <c r="G926" s="10">
        <f t="shared" si="916"/>
        <v>0</v>
      </c>
      <c r="H926" s="10">
        <f t="shared" si="917"/>
        <v>0</v>
      </c>
      <c r="I926" s="10">
        <f t="shared" si="918"/>
        <v>0</v>
      </c>
      <c r="J926" s="10">
        <f t="shared" si="919"/>
        <v>0</v>
      </c>
      <c r="K926" s="10">
        <f t="shared" si="920"/>
        <v>0</v>
      </c>
      <c r="L926" s="10">
        <f t="shared" si="926"/>
        <v>2969.2999999999997</v>
      </c>
      <c r="M926" s="10">
        <f t="shared" si="927"/>
        <v>0</v>
      </c>
      <c r="N926" s="10">
        <f t="shared" si="928"/>
        <v>0</v>
      </c>
      <c r="O926" s="10">
        <f t="shared" si="921"/>
        <v>1942.7</v>
      </c>
      <c r="P926" s="10">
        <f t="shared" si="922"/>
        <v>0</v>
      </c>
      <c r="Q926" s="10">
        <f t="shared" si="923"/>
        <v>0</v>
      </c>
      <c r="R926" s="10">
        <f t="shared" si="880"/>
        <v>4912</v>
      </c>
      <c r="S926" s="10">
        <f t="shared" si="924"/>
        <v>0</v>
      </c>
      <c r="T926" s="69">
        <f t="shared" si="874"/>
        <v>4912</v>
      </c>
      <c r="U926" s="10">
        <f t="shared" si="881"/>
        <v>0</v>
      </c>
      <c r="V926" s="10">
        <f t="shared" si="925"/>
        <v>0</v>
      </c>
      <c r="W926" s="69">
        <f t="shared" si="875"/>
        <v>0</v>
      </c>
      <c r="X926" s="10">
        <f t="shared" si="882"/>
        <v>0</v>
      </c>
      <c r="Y926" s="10">
        <f t="shared" si="925"/>
        <v>0</v>
      </c>
      <c r="Z926" s="69">
        <f t="shared" si="876"/>
        <v>0</v>
      </c>
      <c r="AA926" s="10">
        <f t="shared" si="925"/>
        <v>0</v>
      </c>
      <c r="AB926" s="20"/>
      <c r="AC926" s="20"/>
    </row>
    <row r="927" spans="1:29" x14ac:dyDescent="0.3">
      <c r="A927" s="59" t="s">
        <v>600</v>
      </c>
      <c r="B927" s="60">
        <v>600</v>
      </c>
      <c r="C927" s="59" t="s">
        <v>233</v>
      </c>
      <c r="D927" s="59" t="s">
        <v>65</v>
      </c>
      <c r="E927" s="61" t="s">
        <v>519</v>
      </c>
      <c r="F927" s="10">
        <f>3419.7-450.4</f>
        <v>2969.2999999999997</v>
      </c>
      <c r="G927" s="10">
        <v>0</v>
      </c>
      <c r="H927" s="10">
        <v>0</v>
      </c>
      <c r="I927" s="10"/>
      <c r="J927" s="10"/>
      <c r="K927" s="10"/>
      <c r="L927" s="10">
        <f t="shared" si="926"/>
        <v>2969.2999999999997</v>
      </c>
      <c r="M927" s="10">
        <f t="shared" si="927"/>
        <v>0</v>
      </c>
      <c r="N927" s="10">
        <f t="shared" si="928"/>
        <v>0</v>
      </c>
      <c r="O927" s="10">
        <v>1942.7</v>
      </c>
      <c r="P927" s="10"/>
      <c r="Q927" s="10"/>
      <c r="R927" s="10">
        <f t="shared" si="880"/>
        <v>4912</v>
      </c>
      <c r="S927" s="10"/>
      <c r="T927" s="69">
        <f t="shared" si="874"/>
        <v>4912</v>
      </c>
      <c r="U927" s="10">
        <f t="shared" si="881"/>
        <v>0</v>
      </c>
      <c r="V927" s="10"/>
      <c r="W927" s="69">
        <f t="shared" si="875"/>
        <v>0</v>
      </c>
      <c r="X927" s="10">
        <f t="shared" si="882"/>
        <v>0</v>
      </c>
      <c r="Y927" s="10"/>
      <c r="Z927" s="69">
        <f t="shared" si="876"/>
        <v>0</v>
      </c>
      <c r="AA927" s="10"/>
      <c r="AB927" s="20"/>
      <c r="AC927" s="20"/>
    </row>
    <row r="928" spans="1:29" ht="46.8" x14ac:dyDescent="0.3">
      <c r="A928" s="59" t="s">
        <v>601</v>
      </c>
      <c r="B928" s="60"/>
      <c r="C928" s="59"/>
      <c r="D928" s="59"/>
      <c r="E928" s="61" t="s">
        <v>602</v>
      </c>
      <c r="F928" s="10">
        <f>F929+F934+F937+F940+F943+F946+F949+F955+F961</f>
        <v>793979.39999999991</v>
      </c>
      <c r="G928" s="10">
        <f>G929+G934+G937+G940+G943+G946+G949+G955+G961</f>
        <v>1020905.6</v>
      </c>
      <c r="H928" s="10">
        <f>H929+H934+H937+H940+H943+H946+H949+H955+H961</f>
        <v>908995.1</v>
      </c>
      <c r="I928" s="10">
        <f>I929+I934+I937+I940+I943+I946+I949+I955+I961+I958</f>
        <v>-33644.199999999997</v>
      </c>
      <c r="J928" s="10">
        <f>J929+J934+J937+J940+J943+J946+J949+J955+J961+J958</f>
        <v>47231.199999999997</v>
      </c>
      <c r="K928" s="10">
        <f>K929+K934+K937+K940+K943+K946+K949+K955+K961+K958</f>
        <v>-53910.400000000001</v>
      </c>
      <c r="L928" s="10">
        <f t="shared" si="926"/>
        <v>760335.2</v>
      </c>
      <c r="M928" s="10">
        <f t="shared" si="927"/>
        <v>1068136.8</v>
      </c>
      <c r="N928" s="10">
        <f t="shared" si="928"/>
        <v>855084.7</v>
      </c>
      <c r="O928" s="10">
        <f>O929+O934+O937+O940+O943+O946+O949+O955+O961+O958+O952</f>
        <v>376461.16235</v>
      </c>
      <c r="P928" s="10">
        <f>P929+P934+P937+P940+P943+P946+P949+P955+P961+P958+P952</f>
        <v>28895.330999999998</v>
      </c>
      <c r="Q928" s="10">
        <f>Q929+Q934+Q937+Q940+Q943+Q946+Q949+Q955+Q961+Q958+Q952</f>
        <v>-6147.1</v>
      </c>
      <c r="R928" s="10">
        <f t="shared" si="880"/>
        <v>1136796.3623500001</v>
      </c>
      <c r="S928" s="10">
        <f>S929+S934+S937+S940+S943+S946+S949+S955+S961+S958+S952</f>
        <v>-1700.729</v>
      </c>
      <c r="T928" s="69">
        <f t="shared" si="874"/>
        <v>1135095.63335</v>
      </c>
      <c r="U928" s="10">
        <f t="shared" si="881"/>
        <v>1097032.1310000001</v>
      </c>
      <c r="V928" s="10">
        <f>V929+V934+V937+V940+V943+V946+V949+V955+V961+V958+V952</f>
        <v>0</v>
      </c>
      <c r="W928" s="69">
        <f t="shared" si="875"/>
        <v>1097032.1310000001</v>
      </c>
      <c r="X928" s="10">
        <f t="shared" si="882"/>
        <v>848937.6</v>
      </c>
      <c r="Y928" s="10">
        <f>Y929+Y934+Y937+Y940+Y943+Y946+Y949+Y955+Y961+Y958+Y952</f>
        <v>0</v>
      </c>
      <c r="Z928" s="69">
        <f t="shared" si="876"/>
        <v>848937.6</v>
      </c>
      <c r="AA928" s="10">
        <f>AA929+AA934+AA937+AA940+AA943+AA946+AA949+AA955+AA961+AA958+AA952</f>
        <v>0</v>
      </c>
      <c r="AB928" s="20"/>
      <c r="AC928" s="20"/>
    </row>
    <row r="929" spans="1:30" ht="31.2" x14ac:dyDescent="0.3">
      <c r="A929" s="59" t="s">
        <v>603</v>
      </c>
      <c r="B929" s="60"/>
      <c r="C929" s="59"/>
      <c r="D929" s="59"/>
      <c r="E929" s="61" t="s">
        <v>604</v>
      </c>
      <c r="F929" s="10">
        <f t="shared" ref="F929:K929" si="929">F930+F932</f>
        <v>520684.3</v>
      </c>
      <c r="G929" s="10">
        <f t="shared" si="929"/>
        <v>490684.3</v>
      </c>
      <c r="H929" s="10">
        <f t="shared" si="929"/>
        <v>491056.8</v>
      </c>
      <c r="I929" s="10">
        <f t="shared" si="929"/>
        <v>-48910.6</v>
      </c>
      <c r="J929" s="10">
        <f t="shared" si="929"/>
        <v>-52768.800000000003</v>
      </c>
      <c r="K929" s="10">
        <f t="shared" si="929"/>
        <v>-53910.400000000001</v>
      </c>
      <c r="L929" s="10">
        <f t="shared" si="926"/>
        <v>471773.7</v>
      </c>
      <c r="M929" s="10">
        <f t="shared" si="927"/>
        <v>437915.5</v>
      </c>
      <c r="N929" s="10">
        <f t="shared" si="928"/>
        <v>437146.39999999997</v>
      </c>
      <c r="O929" s="10">
        <f>O930+O932</f>
        <v>29105.670999999998</v>
      </c>
      <c r="P929" s="10">
        <f>P930+P932</f>
        <v>28895.330999999998</v>
      </c>
      <c r="Q929" s="10">
        <f>Q930+Q932</f>
        <v>0</v>
      </c>
      <c r="R929" s="10">
        <f t="shared" si="880"/>
        <v>500879.37099999998</v>
      </c>
      <c r="S929" s="10">
        <f>S930+S932</f>
        <v>-352.22899999999998</v>
      </c>
      <c r="T929" s="69">
        <f t="shared" si="874"/>
        <v>500527.14199999999</v>
      </c>
      <c r="U929" s="10">
        <f t="shared" si="881"/>
        <v>466810.83100000001</v>
      </c>
      <c r="V929" s="10">
        <f>V930+V932</f>
        <v>0</v>
      </c>
      <c r="W929" s="69">
        <f t="shared" si="875"/>
        <v>466810.83100000001</v>
      </c>
      <c r="X929" s="10">
        <f t="shared" si="882"/>
        <v>437146.39999999997</v>
      </c>
      <c r="Y929" s="10">
        <f>Y930+Y932</f>
        <v>0</v>
      </c>
      <c r="Z929" s="69">
        <f t="shared" si="876"/>
        <v>437146.39999999997</v>
      </c>
      <c r="AA929" s="10">
        <f>AA930+AA932</f>
        <v>0</v>
      </c>
      <c r="AB929" s="20"/>
      <c r="AC929" s="20"/>
    </row>
    <row r="930" spans="1:30" ht="31.2" x14ac:dyDescent="0.3">
      <c r="A930" s="59" t="s">
        <v>603</v>
      </c>
      <c r="B930" s="60" t="s">
        <v>57</v>
      </c>
      <c r="C930" s="59"/>
      <c r="D930" s="59"/>
      <c r="E930" s="61" t="s">
        <v>58</v>
      </c>
      <c r="F930" s="10">
        <f t="shared" ref="F930:K930" si="930">F931</f>
        <v>519632</v>
      </c>
      <c r="G930" s="10">
        <f t="shared" si="930"/>
        <v>490490.5</v>
      </c>
      <c r="H930" s="10">
        <f t="shared" si="930"/>
        <v>490850</v>
      </c>
      <c r="I930" s="10">
        <f t="shared" si="930"/>
        <v>-48910.6</v>
      </c>
      <c r="J930" s="10">
        <f t="shared" si="930"/>
        <v>-52768.800000000003</v>
      </c>
      <c r="K930" s="10">
        <f t="shared" si="930"/>
        <v>-53910.400000000001</v>
      </c>
      <c r="L930" s="10">
        <f t="shared" si="926"/>
        <v>470721.4</v>
      </c>
      <c r="M930" s="10">
        <f t="shared" si="927"/>
        <v>437721.7</v>
      </c>
      <c r="N930" s="10">
        <f t="shared" si="928"/>
        <v>436939.6</v>
      </c>
      <c r="O930" s="10">
        <f>O931</f>
        <v>29105.670999999998</v>
      </c>
      <c r="P930" s="10">
        <f>P931</f>
        <v>28895.330999999998</v>
      </c>
      <c r="Q930" s="10">
        <f>Q931</f>
        <v>0</v>
      </c>
      <c r="R930" s="10">
        <f t="shared" si="880"/>
        <v>499827.071</v>
      </c>
      <c r="S930" s="10">
        <f>S931</f>
        <v>-352.22899999999998</v>
      </c>
      <c r="T930" s="69">
        <f t="shared" si="874"/>
        <v>499474.842</v>
      </c>
      <c r="U930" s="10">
        <f t="shared" si="881"/>
        <v>466617.03100000002</v>
      </c>
      <c r="V930" s="10">
        <f>V931</f>
        <v>0</v>
      </c>
      <c r="W930" s="69">
        <f t="shared" si="875"/>
        <v>466617.03100000002</v>
      </c>
      <c r="X930" s="10">
        <f t="shared" si="882"/>
        <v>436939.6</v>
      </c>
      <c r="Y930" s="10">
        <f>Y931</f>
        <v>0</v>
      </c>
      <c r="Z930" s="69">
        <f t="shared" si="876"/>
        <v>436939.6</v>
      </c>
      <c r="AA930" s="10">
        <f>AA931</f>
        <v>0</v>
      </c>
      <c r="AB930" s="20"/>
      <c r="AC930" s="20"/>
    </row>
    <row r="931" spans="1:30" x14ac:dyDescent="0.3">
      <c r="A931" s="59" t="s">
        <v>603</v>
      </c>
      <c r="B931" s="60">
        <v>200</v>
      </c>
      <c r="C931" s="59" t="s">
        <v>314</v>
      </c>
      <c r="D931" s="59" t="s">
        <v>97</v>
      </c>
      <c r="E931" s="61" t="s">
        <v>514</v>
      </c>
      <c r="F931" s="10">
        <v>519632</v>
      </c>
      <c r="G931" s="10">
        <v>490490.5</v>
      </c>
      <c r="H931" s="10">
        <v>490850</v>
      </c>
      <c r="I931" s="10">
        <v>-48910.6</v>
      </c>
      <c r="J931" s="10">
        <v>-52768.800000000003</v>
      </c>
      <c r="K931" s="10">
        <v>-53910.400000000001</v>
      </c>
      <c r="L931" s="10">
        <f t="shared" si="926"/>
        <v>470721.4</v>
      </c>
      <c r="M931" s="10">
        <f t="shared" si="927"/>
        <v>437721.7</v>
      </c>
      <c r="N931" s="10">
        <f t="shared" si="928"/>
        <v>436939.6</v>
      </c>
      <c r="O931" s="10">
        <v>29105.670999999998</v>
      </c>
      <c r="P931" s="10">
        <v>28895.330999999998</v>
      </c>
      <c r="Q931" s="10"/>
      <c r="R931" s="34">
        <f t="shared" si="880"/>
        <v>499827.071</v>
      </c>
      <c r="S931" s="34">
        <v>-352.22899999999998</v>
      </c>
      <c r="T931" s="69">
        <f t="shared" si="874"/>
        <v>499474.842</v>
      </c>
      <c r="U931" s="34">
        <f t="shared" si="881"/>
        <v>466617.03100000002</v>
      </c>
      <c r="V931" s="34"/>
      <c r="W931" s="69">
        <f t="shared" si="875"/>
        <v>466617.03100000002</v>
      </c>
      <c r="X931" s="34">
        <f t="shared" si="882"/>
        <v>436939.6</v>
      </c>
      <c r="Y931" s="34"/>
      <c r="Z931" s="69">
        <f t="shared" si="876"/>
        <v>436939.6</v>
      </c>
      <c r="AA931" s="10"/>
      <c r="AB931" s="20"/>
      <c r="AC931" s="20">
        <v>92</v>
      </c>
      <c r="AD931" s="35">
        <v>1</v>
      </c>
    </row>
    <row r="932" spans="1:30" x14ac:dyDescent="0.3">
      <c r="A932" s="59" t="s">
        <v>603</v>
      </c>
      <c r="B932" s="60" t="s">
        <v>43</v>
      </c>
      <c r="C932" s="59"/>
      <c r="D932" s="59"/>
      <c r="E932" s="61" t="s">
        <v>44</v>
      </c>
      <c r="F932" s="10">
        <f t="shared" ref="F932:K932" si="931">F933</f>
        <v>1052.3</v>
      </c>
      <c r="G932" s="10">
        <f t="shared" si="931"/>
        <v>193.8</v>
      </c>
      <c r="H932" s="10">
        <f t="shared" si="931"/>
        <v>206.8</v>
      </c>
      <c r="I932" s="10">
        <f t="shared" si="931"/>
        <v>0</v>
      </c>
      <c r="J932" s="10">
        <f t="shared" si="931"/>
        <v>0</v>
      </c>
      <c r="K932" s="10">
        <f t="shared" si="931"/>
        <v>0</v>
      </c>
      <c r="L932" s="10">
        <f t="shared" si="926"/>
        <v>1052.3</v>
      </c>
      <c r="M932" s="10">
        <f t="shared" si="927"/>
        <v>193.8</v>
      </c>
      <c r="N932" s="10">
        <f t="shared" si="928"/>
        <v>206.8</v>
      </c>
      <c r="O932" s="10">
        <f>O933</f>
        <v>0</v>
      </c>
      <c r="P932" s="10">
        <f>P933</f>
        <v>0</v>
      </c>
      <c r="Q932" s="10">
        <f>Q933</f>
        <v>0</v>
      </c>
      <c r="R932" s="10">
        <f t="shared" si="880"/>
        <v>1052.3</v>
      </c>
      <c r="S932" s="10">
        <f>S933</f>
        <v>0</v>
      </c>
      <c r="T932" s="69">
        <f t="shared" si="874"/>
        <v>1052.3</v>
      </c>
      <c r="U932" s="10">
        <f t="shared" si="881"/>
        <v>193.8</v>
      </c>
      <c r="V932" s="10">
        <f>V933</f>
        <v>0</v>
      </c>
      <c r="W932" s="69">
        <f t="shared" si="875"/>
        <v>193.8</v>
      </c>
      <c r="X932" s="10">
        <f t="shared" si="882"/>
        <v>206.8</v>
      </c>
      <c r="Y932" s="10">
        <f>Y933</f>
        <v>0</v>
      </c>
      <c r="Z932" s="69">
        <f t="shared" si="876"/>
        <v>206.8</v>
      </c>
      <c r="AA932" s="10">
        <f>AA933</f>
        <v>0</v>
      </c>
      <c r="AB932" s="20"/>
      <c r="AC932" s="20"/>
    </row>
    <row r="933" spans="1:30" x14ac:dyDescent="0.3">
      <c r="A933" s="59" t="s">
        <v>603</v>
      </c>
      <c r="B933" s="60">
        <v>800</v>
      </c>
      <c r="C933" s="59" t="s">
        <v>314</v>
      </c>
      <c r="D933" s="59" t="s">
        <v>97</v>
      </c>
      <c r="E933" s="61" t="s">
        <v>514</v>
      </c>
      <c r="F933" s="10">
        <v>1052.3</v>
      </c>
      <c r="G933" s="10">
        <v>193.8</v>
      </c>
      <c r="H933" s="10">
        <v>206.8</v>
      </c>
      <c r="I933" s="10"/>
      <c r="J933" s="10"/>
      <c r="K933" s="10"/>
      <c r="L933" s="10">
        <f t="shared" si="926"/>
        <v>1052.3</v>
      </c>
      <c r="M933" s="10">
        <f t="shared" si="927"/>
        <v>193.8</v>
      </c>
      <c r="N933" s="10">
        <f t="shared" si="928"/>
        <v>206.8</v>
      </c>
      <c r="O933" s="10"/>
      <c r="P933" s="10"/>
      <c r="Q933" s="10"/>
      <c r="R933" s="10">
        <f t="shared" si="880"/>
        <v>1052.3</v>
      </c>
      <c r="S933" s="10"/>
      <c r="T933" s="69">
        <f t="shared" si="874"/>
        <v>1052.3</v>
      </c>
      <c r="U933" s="10">
        <f t="shared" si="881"/>
        <v>193.8</v>
      </c>
      <c r="V933" s="10"/>
      <c r="W933" s="69">
        <f t="shared" si="875"/>
        <v>193.8</v>
      </c>
      <c r="X933" s="10">
        <f t="shared" si="882"/>
        <v>206.8</v>
      </c>
      <c r="Y933" s="10"/>
      <c r="Z933" s="69">
        <f t="shared" si="876"/>
        <v>206.8</v>
      </c>
      <c r="AA933" s="10"/>
      <c r="AB933" s="20"/>
      <c r="AC933" s="20"/>
    </row>
    <row r="934" spans="1:30" ht="46.8" x14ac:dyDescent="0.3">
      <c r="A934" s="59" t="s">
        <v>605</v>
      </c>
      <c r="B934" s="60"/>
      <c r="C934" s="59"/>
      <c r="D934" s="59"/>
      <c r="E934" s="61" t="s">
        <v>606</v>
      </c>
      <c r="F934" s="10">
        <f t="shared" ref="F934:F962" si="932">F935</f>
        <v>54102.399999999994</v>
      </c>
      <c r="G934" s="10">
        <f t="shared" ref="G934:G962" si="933">G935</f>
        <v>54362.1</v>
      </c>
      <c r="H934" s="10">
        <f t="shared" ref="H934:H962" si="934">H935</f>
        <v>54362.1</v>
      </c>
      <c r="I934" s="10">
        <f t="shared" ref="I934:I962" si="935">I935</f>
        <v>0</v>
      </c>
      <c r="J934" s="10">
        <f t="shared" ref="J934:J962" si="936">J935</f>
        <v>0</v>
      </c>
      <c r="K934" s="10">
        <f t="shared" ref="K934:K962" si="937">K935</f>
        <v>0</v>
      </c>
      <c r="L934" s="10">
        <f t="shared" si="926"/>
        <v>54102.399999999994</v>
      </c>
      <c r="M934" s="10">
        <f t="shared" si="927"/>
        <v>54362.1</v>
      </c>
      <c r="N934" s="10">
        <f t="shared" si="928"/>
        <v>54362.1</v>
      </c>
      <c r="O934" s="10">
        <f t="shared" ref="O934:O962" si="938">O935</f>
        <v>0</v>
      </c>
      <c r="P934" s="10">
        <f t="shared" ref="P934:P962" si="939">P935</f>
        <v>0</v>
      </c>
      <c r="Q934" s="10">
        <f t="shared" ref="Q934:Q962" si="940">Q935</f>
        <v>0</v>
      </c>
      <c r="R934" s="10">
        <f t="shared" si="880"/>
        <v>54102.399999999994</v>
      </c>
      <c r="S934" s="10">
        <f t="shared" ref="S934:S962" si="941">S935</f>
        <v>0</v>
      </c>
      <c r="T934" s="69">
        <f t="shared" si="874"/>
        <v>54102.399999999994</v>
      </c>
      <c r="U934" s="10">
        <f t="shared" si="881"/>
        <v>54362.1</v>
      </c>
      <c r="V934" s="10">
        <f t="shared" ref="V934:AA962" si="942">V935</f>
        <v>0</v>
      </c>
      <c r="W934" s="69">
        <f t="shared" si="875"/>
        <v>54362.1</v>
      </c>
      <c r="X934" s="10">
        <f t="shared" si="882"/>
        <v>54362.1</v>
      </c>
      <c r="Y934" s="10">
        <f t="shared" si="942"/>
        <v>0</v>
      </c>
      <c r="Z934" s="69">
        <f t="shared" si="876"/>
        <v>54362.1</v>
      </c>
      <c r="AA934" s="10">
        <f t="shared" si="942"/>
        <v>0</v>
      </c>
      <c r="AB934" s="20"/>
      <c r="AC934" s="20"/>
    </row>
    <row r="935" spans="1:30" ht="31.2" x14ac:dyDescent="0.3">
      <c r="A935" s="59" t="s">
        <v>605</v>
      </c>
      <c r="B935" s="60" t="s">
        <v>57</v>
      </c>
      <c r="C935" s="59"/>
      <c r="D935" s="59"/>
      <c r="E935" s="61" t="s">
        <v>58</v>
      </c>
      <c r="F935" s="10">
        <f t="shared" si="932"/>
        <v>54102.399999999994</v>
      </c>
      <c r="G935" s="10">
        <f t="shared" si="933"/>
        <v>54362.1</v>
      </c>
      <c r="H935" s="10">
        <f t="shared" si="934"/>
        <v>54362.1</v>
      </c>
      <c r="I935" s="10">
        <f t="shared" si="935"/>
        <v>0</v>
      </c>
      <c r="J935" s="10">
        <f t="shared" si="936"/>
        <v>0</v>
      </c>
      <c r="K935" s="10">
        <f t="shared" si="937"/>
        <v>0</v>
      </c>
      <c r="L935" s="10">
        <f t="shared" si="926"/>
        <v>54102.399999999994</v>
      </c>
      <c r="M935" s="10">
        <f t="shared" si="927"/>
        <v>54362.1</v>
      </c>
      <c r="N935" s="10">
        <f t="shared" si="928"/>
        <v>54362.1</v>
      </c>
      <c r="O935" s="10">
        <f t="shared" si="938"/>
        <v>0</v>
      </c>
      <c r="P935" s="10">
        <f t="shared" si="939"/>
        <v>0</v>
      </c>
      <c r="Q935" s="10">
        <f t="shared" si="940"/>
        <v>0</v>
      </c>
      <c r="R935" s="10">
        <f t="shared" si="880"/>
        <v>54102.399999999994</v>
      </c>
      <c r="S935" s="10">
        <f t="shared" si="941"/>
        <v>0</v>
      </c>
      <c r="T935" s="69">
        <f t="shared" si="874"/>
        <v>54102.399999999994</v>
      </c>
      <c r="U935" s="10">
        <f t="shared" si="881"/>
        <v>54362.1</v>
      </c>
      <c r="V935" s="10">
        <f t="shared" si="942"/>
        <v>0</v>
      </c>
      <c r="W935" s="69">
        <f t="shared" si="875"/>
        <v>54362.1</v>
      </c>
      <c r="X935" s="10">
        <f t="shared" si="882"/>
        <v>54362.1</v>
      </c>
      <c r="Y935" s="10">
        <f t="shared" si="942"/>
        <v>0</v>
      </c>
      <c r="Z935" s="69">
        <f t="shared" si="876"/>
        <v>54362.1</v>
      </c>
      <c r="AA935" s="10">
        <f t="shared" si="942"/>
        <v>0</v>
      </c>
      <c r="AB935" s="20"/>
      <c r="AC935" s="20"/>
    </row>
    <row r="936" spans="1:30" x14ac:dyDescent="0.3">
      <c r="A936" s="59" t="s">
        <v>605</v>
      </c>
      <c r="B936" s="60">
        <v>200</v>
      </c>
      <c r="C936" s="59" t="s">
        <v>314</v>
      </c>
      <c r="D936" s="59" t="s">
        <v>97</v>
      </c>
      <c r="E936" s="61" t="s">
        <v>514</v>
      </c>
      <c r="F936" s="10">
        <v>54102.399999999994</v>
      </c>
      <c r="G936" s="10">
        <v>54362.1</v>
      </c>
      <c r="H936" s="10">
        <v>54362.1</v>
      </c>
      <c r="I936" s="10"/>
      <c r="J936" s="10"/>
      <c r="K936" s="10"/>
      <c r="L936" s="10">
        <f t="shared" si="926"/>
        <v>54102.399999999994</v>
      </c>
      <c r="M936" s="10">
        <f t="shared" si="927"/>
        <v>54362.1</v>
      </c>
      <c r="N936" s="10">
        <f t="shared" si="928"/>
        <v>54362.1</v>
      </c>
      <c r="O936" s="10"/>
      <c r="P936" s="10"/>
      <c r="Q936" s="10"/>
      <c r="R936" s="10">
        <f t="shared" si="880"/>
        <v>54102.399999999994</v>
      </c>
      <c r="S936" s="10"/>
      <c r="T936" s="69">
        <f t="shared" si="874"/>
        <v>54102.399999999994</v>
      </c>
      <c r="U936" s="10">
        <f t="shared" si="881"/>
        <v>54362.1</v>
      </c>
      <c r="V936" s="10"/>
      <c r="W936" s="69">
        <f t="shared" si="875"/>
        <v>54362.1</v>
      </c>
      <c r="X936" s="10">
        <f t="shared" si="882"/>
        <v>54362.1</v>
      </c>
      <c r="Y936" s="10"/>
      <c r="Z936" s="69">
        <f t="shared" si="876"/>
        <v>54362.1</v>
      </c>
      <c r="AA936" s="10"/>
      <c r="AB936" s="20"/>
      <c r="AC936" s="20"/>
    </row>
    <row r="937" spans="1:30" ht="46.8" x14ac:dyDescent="0.3">
      <c r="A937" s="59" t="s">
        <v>607</v>
      </c>
      <c r="B937" s="60"/>
      <c r="C937" s="59"/>
      <c r="D937" s="59"/>
      <c r="E937" s="61" t="s">
        <v>608</v>
      </c>
      <c r="F937" s="10">
        <f t="shared" si="932"/>
        <v>43099.7</v>
      </c>
      <c r="G937" s="10">
        <f t="shared" si="933"/>
        <v>43099.7</v>
      </c>
      <c r="H937" s="10">
        <f t="shared" si="934"/>
        <v>43099.7</v>
      </c>
      <c r="I937" s="10">
        <f t="shared" si="935"/>
        <v>0</v>
      </c>
      <c r="J937" s="10">
        <f t="shared" si="936"/>
        <v>0</v>
      </c>
      <c r="K937" s="10">
        <f t="shared" si="937"/>
        <v>0</v>
      </c>
      <c r="L937" s="10">
        <f t="shared" si="926"/>
        <v>43099.7</v>
      </c>
      <c r="M937" s="10">
        <f t="shared" si="927"/>
        <v>43099.7</v>
      </c>
      <c r="N937" s="10">
        <f t="shared" si="928"/>
        <v>43099.7</v>
      </c>
      <c r="O937" s="10">
        <f t="shared" si="938"/>
        <v>0</v>
      </c>
      <c r="P937" s="10">
        <f t="shared" si="939"/>
        <v>0</v>
      </c>
      <c r="Q937" s="10">
        <f t="shared" si="940"/>
        <v>0</v>
      </c>
      <c r="R937" s="10">
        <f t="shared" si="880"/>
        <v>43099.7</v>
      </c>
      <c r="S937" s="10">
        <f t="shared" si="941"/>
        <v>0</v>
      </c>
      <c r="T937" s="69">
        <f t="shared" si="874"/>
        <v>43099.7</v>
      </c>
      <c r="U937" s="10">
        <f t="shared" si="881"/>
        <v>43099.7</v>
      </c>
      <c r="V937" s="10">
        <f t="shared" si="942"/>
        <v>0</v>
      </c>
      <c r="W937" s="69">
        <f t="shared" si="875"/>
        <v>43099.7</v>
      </c>
      <c r="X937" s="10">
        <f t="shared" si="882"/>
        <v>43099.7</v>
      </c>
      <c r="Y937" s="10">
        <f t="shared" si="942"/>
        <v>0</v>
      </c>
      <c r="Z937" s="69">
        <f t="shared" si="876"/>
        <v>43099.7</v>
      </c>
      <c r="AA937" s="10">
        <f t="shared" si="942"/>
        <v>0</v>
      </c>
      <c r="AB937" s="20"/>
      <c r="AC937" s="20"/>
    </row>
    <row r="938" spans="1:30" ht="31.2" x14ac:dyDescent="0.3">
      <c r="A938" s="59" t="s">
        <v>607</v>
      </c>
      <c r="B938" s="60" t="s">
        <v>57</v>
      </c>
      <c r="C938" s="59"/>
      <c r="D938" s="59"/>
      <c r="E938" s="61" t="s">
        <v>58</v>
      </c>
      <c r="F938" s="10">
        <f t="shared" si="932"/>
        <v>43099.7</v>
      </c>
      <c r="G938" s="10">
        <f t="shared" si="933"/>
        <v>43099.7</v>
      </c>
      <c r="H938" s="10">
        <f t="shared" si="934"/>
        <v>43099.7</v>
      </c>
      <c r="I938" s="10">
        <f t="shared" si="935"/>
        <v>0</v>
      </c>
      <c r="J938" s="10">
        <f t="shared" si="936"/>
        <v>0</v>
      </c>
      <c r="K938" s="10">
        <f t="shared" si="937"/>
        <v>0</v>
      </c>
      <c r="L938" s="10">
        <f t="shared" si="926"/>
        <v>43099.7</v>
      </c>
      <c r="M938" s="10">
        <f t="shared" si="927"/>
        <v>43099.7</v>
      </c>
      <c r="N938" s="10">
        <f t="shared" si="928"/>
        <v>43099.7</v>
      </c>
      <c r="O938" s="10">
        <f t="shared" si="938"/>
        <v>0</v>
      </c>
      <c r="P938" s="10">
        <f t="shared" si="939"/>
        <v>0</v>
      </c>
      <c r="Q938" s="10">
        <f t="shared" si="940"/>
        <v>0</v>
      </c>
      <c r="R938" s="10">
        <f t="shared" si="880"/>
        <v>43099.7</v>
      </c>
      <c r="S938" s="10">
        <f t="shared" si="941"/>
        <v>0</v>
      </c>
      <c r="T938" s="69">
        <f t="shared" si="874"/>
        <v>43099.7</v>
      </c>
      <c r="U938" s="10">
        <f t="shared" si="881"/>
        <v>43099.7</v>
      </c>
      <c r="V938" s="10">
        <f t="shared" si="942"/>
        <v>0</v>
      </c>
      <c r="W938" s="69">
        <f t="shared" si="875"/>
        <v>43099.7</v>
      </c>
      <c r="X938" s="10">
        <f t="shared" si="882"/>
        <v>43099.7</v>
      </c>
      <c r="Y938" s="10">
        <f t="shared" si="942"/>
        <v>0</v>
      </c>
      <c r="Z938" s="69">
        <f t="shared" si="876"/>
        <v>43099.7</v>
      </c>
      <c r="AA938" s="10">
        <f t="shared" si="942"/>
        <v>0</v>
      </c>
      <c r="AB938" s="20"/>
      <c r="AC938" s="20"/>
    </row>
    <row r="939" spans="1:30" x14ac:dyDescent="0.3">
      <c r="A939" s="59" t="s">
        <v>607</v>
      </c>
      <c r="B939" s="60">
        <v>200</v>
      </c>
      <c r="C939" s="59" t="s">
        <v>314</v>
      </c>
      <c r="D939" s="59" t="s">
        <v>97</v>
      </c>
      <c r="E939" s="61" t="s">
        <v>514</v>
      </c>
      <c r="F939" s="10">
        <v>43099.7</v>
      </c>
      <c r="G939" s="10">
        <v>43099.7</v>
      </c>
      <c r="H939" s="10">
        <v>43099.7</v>
      </c>
      <c r="I939" s="10"/>
      <c r="J939" s="10"/>
      <c r="K939" s="10"/>
      <c r="L939" s="10">
        <f t="shared" si="926"/>
        <v>43099.7</v>
      </c>
      <c r="M939" s="10">
        <f t="shared" si="927"/>
        <v>43099.7</v>
      </c>
      <c r="N939" s="10">
        <f t="shared" si="928"/>
        <v>43099.7</v>
      </c>
      <c r="O939" s="10"/>
      <c r="P939" s="10"/>
      <c r="Q939" s="10"/>
      <c r="R939" s="10">
        <f t="shared" si="880"/>
        <v>43099.7</v>
      </c>
      <c r="S939" s="10"/>
      <c r="T939" s="69">
        <f t="shared" si="874"/>
        <v>43099.7</v>
      </c>
      <c r="U939" s="10">
        <f t="shared" si="881"/>
        <v>43099.7</v>
      </c>
      <c r="V939" s="10"/>
      <c r="W939" s="69">
        <f t="shared" si="875"/>
        <v>43099.7</v>
      </c>
      <c r="X939" s="10">
        <f t="shared" si="882"/>
        <v>43099.7</v>
      </c>
      <c r="Y939" s="10"/>
      <c r="Z939" s="69">
        <f t="shared" si="876"/>
        <v>43099.7</v>
      </c>
      <c r="AA939" s="10"/>
      <c r="AB939" s="20"/>
      <c r="AC939" s="20"/>
    </row>
    <row r="940" spans="1:30" ht="46.8" x14ac:dyDescent="0.3">
      <c r="A940" s="59" t="s">
        <v>609</v>
      </c>
      <c r="B940" s="60"/>
      <c r="C940" s="59"/>
      <c r="D940" s="59"/>
      <c r="E940" s="61" t="s">
        <v>610</v>
      </c>
      <c r="F940" s="10">
        <f t="shared" si="932"/>
        <v>1782.8</v>
      </c>
      <c r="G940" s="10">
        <f t="shared" si="933"/>
        <v>1782.8</v>
      </c>
      <c r="H940" s="10">
        <f t="shared" si="934"/>
        <v>1782.8000000000002</v>
      </c>
      <c r="I940" s="10">
        <f t="shared" si="935"/>
        <v>0</v>
      </c>
      <c r="J940" s="10">
        <f t="shared" si="936"/>
        <v>0</v>
      </c>
      <c r="K940" s="10">
        <f t="shared" si="937"/>
        <v>0</v>
      </c>
      <c r="L940" s="10">
        <f t="shared" si="926"/>
        <v>1782.8</v>
      </c>
      <c r="M940" s="10">
        <f t="shared" si="927"/>
        <v>1782.8</v>
      </c>
      <c r="N940" s="10">
        <f t="shared" si="928"/>
        <v>1782.8000000000002</v>
      </c>
      <c r="O940" s="10">
        <f t="shared" si="938"/>
        <v>0</v>
      </c>
      <c r="P940" s="10">
        <f t="shared" si="939"/>
        <v>0</v>
      </c>
      <c r="Q940" s="10">
        <f t="shared" si="940"/>
        <v>0</v>
      </c>
      <c r="R940" s="10">
        <f t="shared" si="880"/>
        <v>1782.8</v>
      </c>
      <c r="S940" s="10">
        <f t="shared" si="941"/>
        <v>0</v>
      </c>
      <c r="T940" s="69">
        <f t="shared" ref="T940:T1003" si="943">R940+S940</f>
        <v>1782.8</v>
      </c>
      <c r="U940" s="10">
        <f t="shared" si="881"/>
        <v>1782.8</v>
      </c>
      <c r="V940" s="10">
        <f t="shared" si="942"/>
        <v>0</v>
      </c>
      <c r="W940" s="69">
        <f t="shared" ref="W940:W1003" si="944">U940+V940</f>
        <v>1782.8</v>
      </c>
      <c r="X940" s="10">
        <f t="shared" si="882"/>
        <v>1782.8000000000002</v>
      </c>
      <c r="Y940" s="10">
        <f t="shared" si="942"/>
        <v>0</v>
      </c>
      <c r="Z940" s="69">
        <f t="shared" ref="Z940:Z1003" si="945">X940+Y940</f>
        <v>1782.8000000000002</v>
      </c>
      <c r="AA940" s="10">
        <f t="shared" si="942"/>
        <v>0</v>
      </c>
      <c r="AB940" s="20"/>
      <c r="AC940" s="20"/>
    </row>
    <row r="941" spans="1:30" ht="31.2" x14ac:dyDescent="0.3">
      <c r="A941" s="59" t="s">
        <v>609</v>
      </c>
      <c r="B941" s="60" t="s">
        <v>57</v>
      </c>
      <c r="C941" s="59"/>
      <c r="D941" s="59"/>
      <c r="E941" s="61" t="s">
        <v>58</v>
      </c>
      <c r="F941" s="10">
        <f t="shared" si="932"/>
        <v>1782.8</v>
      </c>
      <c r="G941" s="10">
        <f t="shared" si="933"/>
        <v>1782.8</v>
      </c>
      <c r="H941" s="10">
        <f t="shared" si="934"/>
        <v>1782.8000000000002</v>
      </c>
      <c r="I941" s="10">
        <f t="shared" si="935"/>
        <v>0</v>
      </c>
      <c r="J941" s="10">
        <f t="shared" si="936"/>
        <v>0</v>
      </c>
      <c r="K941" s="10">
        <f t="shared" si="937"/>
        <v>0</v>
      </c>
      <c r="L941" s="10">
        <f t="shared" si="926"/>
        <v>1782.8</v>
      </c>
      <c r="M941" s="10">
        <f t="shared" si="927"/>
        <v>1782.8</v>
      </c>
      <c r="N941" s="10">
        <f t="shared" si="928"/>
        <v>1782.8000000000002</v>
      </c>
      <c r="O941" s="10">
        <f t="shared" si="938"/>
        <v>0</v>
      </c>
      <c r="P941" s="10">
        <f t="shared" si="939"/>
        <v>0</v>
      </c>
      <c r="Q941" s="10">
        <f t="shared" si="940"/>
        <v>0</v>
      </c>
      <c r="R941" s="10">
        <f t="shared" si="880"/>
        <v>1782.8</v>
      </c>
      <c r="S941" s="10">
        <f t="shared" si="941"/>
        <v>0</v>
      </c>
      <c r="T941" s="69">
        <f t="shared" si="943"/>
        <v>1782.8</v>
      </c>
      <c r="U941" s="10">
        <f t="shared" si="881"/>
        <v>1782.8</v>
      </c>
      <c r="V941" s="10">
        <f t="shared" si="942"/>
        <v>0</v>
      </c>
      <c r="W941" s="69">
        <f t="shared" si="944"/>
        <v>1782.8</v>
      </c>
      <c r="X941" s="10">
        <f t="shared" si="882"/>
        <v>1782.8000000000002</v>
      </c>
      <c r="Y941" s="10">
        <f t="shared" si="942"/>
        <v>0</v>
      </c>
      <c r="Z941" s="69">
        <f t="shared" si="945"/>
        <v>1782.8000000000002</v>
      </c>
      <c r="AA941" s="10">
        <f t="shared" si="942"/>
        <v>0</v>
      </c>
      <c r="AB941" s="20"/>
      <c r="AC941" s="20"/>
    </row>
    <row r="942" spans="1:30" x14ac:dyDescent="0.3">
      <c r="A942" s="59" t="s">
        <v>609</v>
      </c>
      <c r="B942" s="60">
        <v>200</v>
      </c>
      <c r="C942" s="59" t="s">
        <v>314</v>
      </c>
      <c r="D942" s="59" t="s">
        <v>97</v>
      </c>
      <c r="E942" s="61" t="s">
        <v>514</v>
      </c>
      <c r="F942" s="10">
        <v>1782.8</v>
      </c>
      <c r="G942" s="10">
        <v>1782.8</v>
      </c>
      <c r="H942" s="10">
        <v>1782.8000000000002</v>
      </c>
      <c r="I942" s="10"/>
      <c r="J942" s="10"/>
      <c r="K942" s="10"/>
      <c r="L942" s="10">
        <f t="shared" si="926"/>
        <v>1782.8</v>
      </c>
      <c r="M942" s="10">
        <f t="shared" si="927"/>
        <v>1782.8</v>
      </c>
      <c r="N942" s="10">
        <f t="shared" si="928"/>
        <v>1782.8000000000002</v>
      </c>
      <c r="O942" s="10"/>
      <c r="P942" s="10"/>
      <c r="Q942" s="10"/>
      <c r="R942" s="10">
        <f t="shared" si="880"/>
        <v>1782.8</v>
      </c>
      <c r="S942" s="10"/>
      <c r="T942" s="69">
        <f t="shared" si="943"/>
        <v>1782.8</v>
      </c>
      <c r="U942" s="10">
        <f t="shared" si="881"/>
        <v>1782.8</v>
      </c>
      <c r="V942" s="10"/>
      <c r="W942" s="69">
        <f t="shared" si="944"/>
        <v>1782.8</v>
      </c>
      <c r="X942" s="10">
        <f t="shared" si="882"/>
        <v>1782.8000000000002</v>
      </c>
      <c r="Y942" s="10"/>
      <c r="Z942" s="69">
        <f t="shared" si="945"/>
        <v>1782.8000000000002</v>
      </c>
      <c r="AA942" s="10"/>
      <c r="AB942" s="20"/>
      <c r="AC942" s="20"/>
    </row>
    <row r="943" spans="1:30" ht="31.2" x14ac:dyDescent="0.3">
      <c r="A943" s="59" t="s">
        <v>611</v>
      </c>
      <c r="B943" s="60"/>
      <c r="C943" s="59"/>
      <c r="D943" s="59"/>
      <c r="E943" s="61" t="s">
        <v>612</v>
      </c>
      <c r="F943" s="10">
        <f t="shared" si="932"/>
        <v>13303</v>
      </c>
      <c r="G943" s="10">
        <f t="shared" si="933"/>
        <v>6288.6</v>
      </c>
      <c r="H943" s="10">
        <f t="shared" si="934"/>
        <v>6288.6</v>
      </c>
      <c r="I943" s="10">
        <f t="shared" si="935"/>
        <v>0</v>
      </c>
      <c r="J943" s="10">
        <f t="shared" si="936"/>
        <v>0</v>
      </c>
      <c r="K943" s="10">
        <f t="shared" si="937"/>
        <v>0</v>
      </c>
      <c r="L943" s="10">
        <f t="shared" si="926"/>
        <v>13303</v>
      </c>
      <c r="M943" s="10">
        <f t="shared" si="927"/>
        <v>6288.6</v>
      </c>
      <c r="N943" s="10">
        <f t="shared" si="928"/>
        <v>6288.6</v>
      </c>
      <c r="O943" s="10">
        <f t="shared" si="938"/>
        <v>26728.70117</v>
      </c>
      <c r="P943" s="10">
        <f t="shared" si="939"/>
        <v>0</v>
      </c>
      <c r="Q943" s="10">
        <f t="shared" si="940"/>
        <v>0</v>
      </c>
      <c r="R943" s="10">
        <f t="shared" si="880"/>
        <v>40031.70117</v>
      </c>
      <c r="S943" s="10">
        <f t="shared" si="941"/>
        <v>0</v>
      </c>
      <c r="T943" s="69">
        <f t="shared" si="943"/>
        <v>40031.70117</v>
      </c>
      <c r="U943" s="10">
        <f t="shared" si="881"/>
        <v>6288.6</v>
      </c>
      <c r="V943" s="10">
        <f t="shared" si="942"/>
        <v>0</v>
      </c>
      <c r="W943" s="69">
        <f t="shared" si="944"/>
        <v>6288.6</v>
      </c>
      <c r="X943" s="10">
        <f t="shared" si="882"/>
        <v>6288.6</v>
      </c>
      <c r="Y943" s="10">
        <f t="shared" si="942"/>
        <v>0</v>
      </c>
      <c r="Z943" s="69">
        <f t="shared" si="945"/>
        <v>6288.6</v>
      </c>
      <c r="AA943" s="10">
        <f t="shared" si="942"/>
        <v>0</v>
      </c>
      <c r="AB943" s="20"/>
      <c r="AC943" s="20"/>
    </row>
    <row r="944" spans="1:30" ht="31.2" x14ac:dyDescent="0.3">
      <c r="A944" s="59" t="s">
        <v>611</v>
      </c>
      <c r="B944" s="60" t="s">
        <v>57</v>
      </c>
      <c r="C944" s="59"/>
      <c r="D944" s="59"/>
      <c r="E944" s="61" t="s">
        <v>58</v>
      </c>
      <c r="F944" s="10">
        <f t="shared" si="932"/>
        <v>13303</v>
      </c>
      <c r="G944" s="10">
        <f t="shared" si="933"/>
        <v>6288.6</v>
      </c>
      <c r="H944" s="10">
        <f t="shared" si="934"/>
        <v>6288.6</v>
      </c>
      <c r="I944" s="10">
        <f t="shared" si="935"/>
        <v>0</v>
      </c>
      <c r="J944" s="10">
        <f t="shared" si="936"/>
        <v>0</v>
      </c>
      <c r="K944" s="10">
        <f t="shared" si="937"/>
        <v>0</v>
      </c>
      <c r="L944" s="10">
        <f t="shared" si="926"/>
        <v>13303</v>
      </c>
      <c r="M944" s="10">
        <f t="shared" si="927"/>
        <v>6288.6</v>
      </c>
      <c r="N944" s="10">
        <f t="shared" si="928"/>
        <v>6288.6</v>
      </c>
      <c r="O944" s="10">
        <f t="shared" si="938"/>
        <v>26728.70117</v>
      </c>
      <c r="P944" s="10">
        <f t="shared" si="939"/>
        <v>0</v>
      </c>
      <c r="Q944" s="10">
        <f t="shared" si="940"/>
        <v>0</v>
      </c>
      <c r="R944" s="10">
        <f t="shared" si="880"/>
        <v>40031.70117</v>
      </c>
      <c r="S944" s="10">
        <f t="shared" si="941"/>
        <v>0</v>
      </c>
      <c r="T944" s="69">
        <f t="shared" si="943"/>
        <v>40031.70117</v>
      </c>
      <c r="U944" s="10">
        <f t="shared" si="881"/>
        <v>6288.6</v>
      </c>
      <c r="V944" s="10">
        <f t="shared" si="942"/>
        <v>0</v>
      </c>
      <c r="W944" s="69">
        <f t="shared" si="944"/>
        <v>6288.6</v>
      </c>
      <c r="X944" s="10">
        <f t="shared" si="882"/>
        <v>6288.6</v>
      </c>
      <c r="Y944" s="10">
        <f t="shared" si="942"/>
        <v>0</v>
      </c>
      <c r="Z944" s="69">
        <f t="shared" si="945"/>
        <v>6288.6</v>
      </c>
      <c r="AA944" s="10">
        <f t="shared" si="942"/>
        <v>0</v>
      </c>
      <c r="AB944" s="20"/>
      <c r="AC944" s="20"/>
    </row>
    <row r="945" spans="1:34" x14ac:dyDescent="0.3">
      <c r="A945" s="59" t="s">
        <v>611</v>
      </c>
      <c r="B945" s="60">
        <v>200</v>
      </c>
      <c r="C945" s="59" t="s">
        <v>314</v>
      </c>
      <c r="D945" s="59" t="s">
        <v>97</v>
      </c>
      <c r="E945" s="61" t="s">
        <v>514</v>
      </c>
      <c r="F945" s="10">
        <v>13303</v>
      </c>
      <c r="G945" s="10">
        <v>6288.6</v>
      </c>
      <c r="H945" s="10">
        <v>6288.6</v>
      </c>
      <c r="I945" s="10"/>
      <c r="J945" s="10"/>
      <c r="K945" s="10"/>
      <c r="L945" s="10">
        <f t="shared" si="926"/>
        <v>13303</v>
      </c>
      <c r="M945" s="10">
        <f t="shared" si="927"/>
        <v>6288.6</v>
      </c>
      <c r="N945" s="10">
        <f t="shared" si="928"/>
        <v>6288.6</v>
      </c>
      <c r="O945" s="10">
        <v>26728.70117</v>
      </c>
      <c r="P945" s="10"/>
      <c r="Q945" s="10"/>
      <c r="R945" s="10">
        <f t="shared" si="880"/>
        <v>40031.70117</v>
      </c>
      <c r="S945" s="10"/>
      <c r="T945" s="69">
        <f t="shared" si="943"/>
        <v>40031.70117</v>
      </c>
      <c r="U945" s="10">
        <f t="shared" si="881"/>
        <v>6288.6</v>
      </c>
      <c r="V945" s="10"/>
      <c r="W945" s="69">
        <f t="shared" si="944"/>
        <v>6288.6</v>
      </c>
      <c r="X945" s="10">
        <f t="shared" si="882"/>
        <v>6288.6</v>
      </c>
      <c r="Y945" s="10"/>
      <c r="Z945" s="69">
        <f t="shared" si="945"/>
        <v>6288.6</v>
      </c>
      <c r="AA945" s="10"/>
      <c r="AB945" s="20"/>
      <c r="AC945" s="20"/>
    </row>
    <row r="946" spans="1:34" ht="31.2" x14ac:dyDescent="0.3">
      <c r="A946" s="59" t="s">
        <v>613</v>
      </c>
      <c r="B946" s="60"/>
      <c r="C946" s="59"/>
      <c r="D946" s="59"/>
      <c r="E946" s="61" t="s">
        <v>614</v>
      </c>
      <c r="F946" s="10">
        <f t="shared" si="932"/>
        <v>11943.899999999994</v>
      </c>
      <c r="G946" s="10">
        <f t="shared" si="933"/>
        <v>312760.09999999998</v>
      </c>
      <c r="H946" s="10">
        <f t="shared" si="934"/>
        <v>100000</v>
      </c>
      <c r="I946" s="10">
        <f t="shared" si="935"/>
        <v>0</v>
      </c>
      <c r="J946" s="10">
        <f t="shared" si="936"/>
        <v>0</v>
      </c>
      <c r="K946" s="10">
        <f t="shared" si="937"/>
        <v>0</v>
      </c>
      <c r="L946" s="10">
        <f t="shared" si="926"/>
        <v>11943.899999999994</v>
      </c>
      <c r="M946" s="10">
        <f t="shared" si="927"/>
        <v>312760.09999999998</v>
      </c>
      <c r="N946" s="10">
        <f t="shared" si="928"/>
        <v>100000</v>
      </c>
      <c r="O946" s="10">
        <f t="shared" si="938"/>
        <v>-1410.16382</v>
      </c>
      <c r="P946" s="10">
        <f t="shared" si="939"/>
        <v>0</v>
      </c>
      <c r="Q946" s="10">
        <f t="shared" si="940"/>
        <v>-6147.1</v>
      </c>
      <c r="R946" s="10">
        <f t="shared" si="880"/>
        <v>10533.736179999994</v>
      </c>
      <c r="S946" s="10">
        <f t="shared" si="941"/>
        <v>0</v>
      </c>
      <c r="T946" s="69">
        <f t="shared" si="943"/>
        <v>10533.736179999994</v>
      </c>
      <c r="U946" s="10">
        <f t="shared" si="881"/>
        <v>312760.09999999998</v>
      </c>
      <c r="V946" s="10">
        <f t="shared" si="942"/>
        <v>0</v>
      </c>
      <c r="W946" s="69">
        <f t="shared" si="944"/>
        <v>312760.09999999998</v>
      </c>
      <c r="X946" s="10">
        <f t="shared" si="882"/>
        <v>93852.9</v>
      </c>
      <c r="Y946" s="10">
        <f t="shared" si="942"/>
        <v>0</v>
      </c>
      <c r="Z946" s="69">
        <f t="shared" si="945"/>
        <v>93852.9</v>
      </c>
      <c r="AA946" s="10">
        <f t="shared" si="942"/>
        <v>0</v>
      </c>
      <c r="AB946" s="20"/>
      <c r="AC946" s="20"/>
    </row>
    <row r="947" spans="1:34" ht="31.2" x14ac:dyDescent="0.3">
      <c r="A947" s="59" t="s">
        <v>613</v>
      </c>
      <c r="B947" s="60" t="s">
        <v>57</v>
      </c>
      <c r="C947" s="59"/>
      <c r="D947" s="59"/>
      <c r="E947" s="61" t="s">
        <v>58</v>
      </c>
      <c r="F947" s="10">
        <f t="shared" si="932"/>
        <v>11943.899999999994</v>
      </c>
      <c r="G947" s="10">
        <f t="shared" si="933"/>
        <v>312760.09999999998</v>
      </c>
      <c r="H947" s="10">
        <f t="shared" si="934"/>
        <v>100000</v>
      </c>
      <c r="I947" s="10">
        <f t="shared" si="935"/>
        <v>0</v>
      </c>
      <c r="J947" s="10">
        <f t="shared" si="936"/>
        <v>0</v>
      </c>
      <c r="K947" s="10">
        <f t="shared" si="937"/>
        <v>0</v>
      </c>
      <c r="L947" s="10">
        <f t="shared" si="926"/>
        <v>11943.899999999994</v>
      </c>
      <c r="M947" s="10">
        <f t="shared" si="927"/>
        <v>312760.09999999998</v>
      </c>
      <c r="N947" s="10">
        <f t="shared" si="928"/>
        <v>100000</v>
      </c>
      <c r="O947" s="10">
        <f t="shared" si="938"/>
        <v>-1410.16382</v>
      </c>
      <c r="P947" s="10">
        <f t="shared" si="939"/>
        <v>0</v>
      </c>
      <c r="Q947" s="10">
        <f t="shared" si="940"/>
        <v>-6147.1</v>
      </c>
      <c r="R947" s="10">
        <f t="shared" si="880"/>
        <v>10533.736179999994</v>
      </c>
      <c r="S947" s="10">
        <f t="shared" si="941"/>
        <v>0</v>
      </c>
      <c r="T947" s="69">
        <f t="shared" si="943"/>
        <v>10533.736179999994</v>
      </c>
      <c r="U947" s="10">
        <f t="shared" si="881"/>
        <v>312760.09999999998</v>
      </c>
      <c r="V947" s="10">
        <f t="shared" si="942"/>
        <v>0</v>
      </c>
      <c r="W947" s="69">
        <f t="shared" si="944"/>
        <v>312760.09999999998</v>
      </c>
      <c r="X947" s="10">
        <f t="shared" si="882"/>
        <v>93852.9</v>
      </c>
      <c r="Y947" s="10">
        <f t="shared" si="942"/>
        <v>0</v>
      </c>
      <c r="Z947" s="69">
        <f t="shared" si="945"/>
        <v>93852.9</v>
      </c>
      <c r="AA947" s="10">
        <f t="shared" si="942"/>
        <v>0</v>
      </c>
      <c r="AB947" s="20"/>
      <c r="AC947" s="20"/>
    </row>
    <row r="948" spans="1:34" x14ac:dyDescent="0.3">
      <c r="A948" s="59" t="s">
        <v>613</v>
      </c>
      <c r="B948" s="60">
        <v>200</v>
      </c>
      <c r="C948" s="59" t="s">
        <v>314</v>
      </c>
      <c r="D948" s="59" t="s">
        <v>97</v>
      </c>
      <c r="E948" s="61" t="s">
        <v>514</v>
      </c>
      <c r="F948" s="10">
        <v>11943.899999999994</v>
      </c>
      <c r="G948" s="10">
        <v>312760.09999999998</v>
      </c>
      <c r="H948" s="10">
        <v>100000</v>
      </c>
      <c r="I948" s="10"/>
      <c r="J948" s="10"/>
      <c r="K948" s="10"/>
      <c r="L948" s="10">
        <f t="shared" si="926"/>
        <v>11943.899999999994</v>
      </c>
      <c r="M948" s="10">
        <f t="shared" si="927"/>
        <v>312760.09999999998</v>
      </c>
      <c r="N948" s="10">
        <f t="shared" si="928"/>
        <v>100000</v>
      </c>
      <c r="O948" s="10">
        <f>70.23618-1480.4</f>
        <v>-1410.16382</v>
      </c>
      <c r="P948" s="10"/>
      <c r="Q948" s="10">
        <v>-6147.1</v>
      </c>
      <c r="R948" s="10">
        <f t="shared" ref="R948:R1011" si="946">L948+O948</f>
        <v>10533.736179999994</v>
      </c>
      <c r="S948" s="10"/>
      <c r="T948" s="69">
        <f t="shared" si="943"/>
        <v>10533.736179999994</v>
      </c>
      <c r="U948" s="10">
        <f t="shared" ref="U948:U1011" si="947">M948+P948</f>
        <v>312760.09999999998</v>
      </c>
      <c r="V948" s="10"/>
      <c r="W948" s="69">
        <f t="shared" si="944"/>
        <v>312760.09999999998</v>
      </c>
      <c r="X948" s="10">
        <f t="shared" ref="X948:X1011" si="948">N948+Q948</f>
        <v>93852.9</v>
      </c>
      <c r="Y948" s="10"/>
      <c r="Z948" s="69">
        <f t="shared" si="945"/>
        <v>93852.9</v>
      </c>
      <c r="AA948" s="10"/>
      <c r="AB948" s="20"/>
      <c r="AC948" s="20"/>
    </row>
    <row r="949" spans="1:34" ht="31.2" x14ac:dyDescent="0.3">
      <c r="A949" s="59" t="s">
        <v>615</v>
      </c>
      <c r="B949" s="60"/>
      <c r="C949" s="59"/>
      <c r="D949" s="59"/>
      <c r="E949" s="61" t="s">
        <v>616</v>
      </c>
      <c r="F949" s="10">
        <f t="shared" si="932"/>
        <v>11784.6</v>
      </c>
      <c r="G949" s="10">
        <f t="shared" si="933"/>
        <v>11928</v>
      </c>
      <c r="H949" s="10">
        <f t="shared" si="934"/>
        <v>12405.1</v>
      </c>
      <c r="I949" s="10">
        <f t="shared" si="935"/>
        <v>0</v>
      </c>
      <c r="J949" s="10">
        <f t="shared" si="936"/>
        <v>0</v>
      </c>
      <c r="K949" s="10">
        <f t="shared" si="937"/>
        <v>0</v>
      </c>
      <c r="L949" s="10">
        <f t="shared" si="926"/>
        <v>11784.6</v>
      </c>
      <c r="M949" s="10">
        <f t="shared" si="927"/>
        <v>11928</v>
      </c>
      <c r="N949" s="10">
        <f t="shared" si="928"/>
        <v>12405.1</v>
      </c>
      <c r="O949" s="10">
        <f t="shared" si="938"/>
        <v>0</v>
      </c>
      <c r="P949" s="10">
        <f t="shared" si="939"/>
        <v>0</v>
      </c>
      <c r="Q949" s="10">
        <f t="shared" si="940"/>
        <v>0</v>
      </c>
      <c r="R949" s="10">
        <f t="shared" si="946"/>
        <v>11784.6</v>
      </c>
      <c r="S949" s="10">
        <f t="shared" si="941"/>
        <v>0</v>
      </c>
      <c r="T949" s="69">
        <f t="shared" si="943"/>
        <v>11784.6</v>
      </c>
      <c r="U949" s="10">
        <f t="shared" si="947"/>
        <v>11928</v>
      </c>
      <c r="V949" s="10">
        <f t="shared" si="942"/>
        <v>0</v>
      </c>
      <c r="W949" s="69">
        <f t="shared" si="944"/>
        <v>11928</v>
      </c>
      <c r="X949" s="10">
        <f t="shared" si="948"/>
        <v>12405.1</v>
      </c>
      <c r="Y949" s="10">
        <f t="shared" si="942"/>
        <v>0</v>
      </c>
      <c r="Z949" s="69">
        <f t="shared" si="945"/>
        <v>12405.1</v>
      </c>
      <c r="AA949" s="10">
        <f t="shared" si="942"/>
        <v>0</v>
      </c>
      <c r="AB949" s="20"/>
      <c r="AC949" s="20"/>
    </row>
    <row r="950" spans="1:34" ht="31.2" x14ac:dyDescent="0.3">
      <c r="A950" s="59" t="s">
        <v>615</v>
      </c>
      <c r="B950" s="60" t="s">
        <v>57</v>
      </c>
      <c r="C950" s="59"/>
      <c r="D950" s="59"/>
      <c r="E950" s="61" t="s">
        <v>58</v>
      </c>
      <c r="F950" s="10">
        <f t="shared" si="932"/>
        <v>11784.6</v>
      </c>
      <c r="G950" s="10">
        <f t="shared" si="933"/>
        <v>11928</v>
      </c>
      <c r="H950" s="10">
        <f t="shared" si="934"/>
        <v>12405.1</v>
      </c>
      <c r="I950" s="10">
        <f t="shared" si="935"/>
        <v>0</v>
      </c>
      <c r="J950" s="10">
        <f t="shared" si="936"/>
        <v>0</v>
      </c>
      <c r="K950" s="10">
        <f t="shared" si="937"/>
        <v>0</v>
      </c>
      <c r="L950" s="10">
        <f t="shared" si="926"/>
        <v>11784.6</v>
      </c>
      <c r="M950" s="10">
        <f t="shared" si="927"/>
        <v>11928</v>
      </c>
      <c r="N950" s="10">
        <f t="shared" si="928"/>
        <v>12405.1</v>
      </c>
      <c r="O950" s="10">
        <f t="shared" si="938"/>
        <v>0</v>
      </c>
      <c r="P950" s="10">
        <f t="shared" si="939"/>
        <v>0</v>
      </c>
      <c r="Q950" s="10">
        <f t="shared" si="940"/>
        <v>0</v>
      </c>
      <c r="R950" s="10">
        <f t="shared" si="946"/>
        <v>11784.6</v>
      </c>
      <c r="S950" s="10">
        <f t="shared" si="941"/>
        <v>0</v>
      </c>
      <c r="T950" s="69">
        <f t="shared" si="943"/>
        <v>11784.6</v>
      </c>
      <c r="U950" s="10">
        <f t="shared" si="947"/>
        <v>11928</v>
      </c>
      <c r="V950" s="10">
        <f t="shared" si="942"/>
        <v>0</v>
      </c>
      <c r="W950" s="69">
        <f t="shared" si="944"/>
        <v>11928</v>
      </c>
      <c r="X950" s="10">
        <f t="shared" si="948"/>
        <v>12405.1</v>
      </c>
      <c r="Y950" s="10">
        <f t="shared" si="942"/>
        <v>0</v>
      </c>
      <c r="Z950" s="69">
        <f t="shared" si="945"/>
        <v>12405.1</v>
      </c>
      <c r="AA950" s="10">
        <f t="shared" si="942"/>
        <v>0</v>
      </c>
      <c r="AB950" s="20"/>
      <c r="AC950" s="20"/>
    </row>
    <row r="951" spans="1:34" x14ac:dyDescent="0.3">
      <c r="A951" s="59" t="s">
        <v>615</v>
      </c>
      <c r="B951" s="60">
        <v>200</v>
      </c>
      <c r="C951" s="59" t="s">
        <v>233</v>
      </c>
      <c r="D951" s="59" t="s">
        <v>324</v>
      </c>
      <c r="E951" s="61" t="s">
        <v>617</v>
      </c>
      <c r="F951" s="10">
        <v>11784.6</v>
      </c>
      <c r="G951" s="10">
        <v>11928</v>
      </c>
      <c r="H951" s="10">
        <v>12405.1</v>
      </c>
      <c r="I951" s="10"/>
      <c r="J951" s="10"/>
      <c r="K951" s="10"/>
      <c r="L951" s="10">
        <f t="shared" si="926"/>
        <v>11784.6</v>
      </c>
      <c r="M951" s="10">
        <f t="shared" si="927"/>
        <v>11928</v>
      </c>
      <c r="N951" s="10">
        <f t="shared" si="928"/>
        <v>12405.1</v>
      </c>
      <c r="O951" s="10"/>
      <c r="P951" s="10"/>
      <c r="Q951" s="10"/>
      <c r="R951" s="10">
        <f t="shared" si="946"/>
        <v>11784.6</v>
      </c>
      <c r="S951" s="10"/>
      <c r="T951" s="69">
        <f t="shared" si="943"/>
        <v>11784.6</v>
      </c>
      <c r="U951" s="10">
        <f t="shared" si="947"/>
        <v>11928</v>
      </c>
      <c r="V951" s="10"/>
      <c r="W951" s="69">
        <f t="shared" si="944"/>
        <v>11928</v>
      </c>
      <c r="X951" s="10">
        <f t="shared" si="948"/>
        <v>12405.1</v>
      </c>
      <c r="Y951" s="10"/>
      <c r="Z951" s="69">
        <f t="shared" si="945"/>
        <v>12405.1</v>
      </c>
      <c r="AA951" s="10"/>
      <c r="AB951" s="20"/>
      <c r="AC951" s="20"/>
    </row>
    <row r="952" spans="1:34" s="1" customFormat="1" ht="62.4" hidden="1" x14ac:dyDescent="0.3">
      <c r="A952" s="7" t="s">
        <v>618</v>
      </c>
      <c r="B952" s="8"/>
      <c r="C952" s="7"/>
      <c r="D952" s="7"/>
      <c r="E952" s="21" t="s">
        <v>619</v>
      </c>
      <c r="F952" s="10"/>
      <c r="G952" s="10"/>
      <c r="H952" s="10"/>
      <c r="I952" s="10"/>
      <c r="J952" s="10"/>
      <c r="K952" s="10"/>
      <c r="L952" s="10"/>
      <c r="M952" s="10"/>
      <c r="N952" s="10"/>
      <c r="O952" s="10">
        <f t="shared" si="938"/>
        <v>1348.5</v>
      </c>
      <c r="P952" s="10">
        <f t="shared" si="939"/>
        <v>0</v>
      </c>
      <c r="Q952" s="10">
        <f t="shared" si="940"/>
        <v>0</v>
      </c>
      <c r="R952" s="10">
        <f t="shared" si="946"/>
        <v>1348.5</v>
      </c>
      <c r="S952" s="10">
        <f t="shared" si="941"/>
        <v>-1348.5</v>
      </c>
      <c r="T952" s="36">
        <f t="shared" si="943"/>
        <v>0</v>
      </c>
      <c r="U952" s="10">
        <f t="shared" si="947"/>
        <v>0</v>
      </c>
      <c r="V952" s="10">
        <f t="shared" si="942"/>
        <v>0</v>
      </c>
      <c r="W952" s="36">
        <f t="shared" si="944"/>
        <v>0</v>
      </c>
      <c r="X952" s="10">
        <f t="shared" si="948"/>
        <v>0</v>
      </c>
      <c r="Y952" s="10">
        <f t="shared" si="942"/>
        <v>0</v>
      </c>
      <c r="Z952" s="36">
        <f t="shared" si="945"/>
        <v>0</v>
      </c>
      <c r="AA952" s="10">
        <f t="shared" si="942"/>
        <v>0</v>
      </c>
      <c r="AB952" s="20">
        <v>0</v>
      </c>
      <c r="AC952" s="20"/>
    </row>
    <row r="953" spans="1:34" s="1" customFormat="1" ht="31.2" hidden="1" x14ac:dyDescent="0.3">
      <c r="A953" s="7" t="s">
        <v>618</v>
      </c>
      <c r="B953" s="8" t="s">
        <v>57</v>
      </c>
      <c r="C953" s="7"/>
      <c r="D953" s="7"/>
      <c r="E953" s="19" t="s">
        <v>58</v>
      </c>
      <c r="F953" s="10"/>
      <c r="G953" s="10"/>
      <c r="H953" s="10"/>
      <c r="I953" s="10"/>
      <c r="J953" s="10"/>
      <c r="K953" s="10"/>
      <c r="L953" s="10"/>
      <c r="M953" s="10"/>
      <c r="N953" s="10"/>
      <c r="O953" s="10">
        <f t="shared" si="938"/>
        <v>1348.5</v>
      </c>
      <c r="P953" s="10">
        <f t="shared" si="939"/>
        <v>0</v>
      </c>
      <c r="Q953" s="10">
        <f t="shared" si="940"/>
        <v>0</v>
      </c>
      <c r="R953" s="10">
        <f t="shared" si="946"/>
        <v>1348.5</v>
      </c>
      <c r="S953" s="10">
        <f t="shared" si="941"/>
        <v>-1348.5</v>
      </c>
      <c r="T953" s="36">
        <f t="shared" si="943"/>
        <v>0</v>
      </c>
      <c r="U953" s="10">
        <f t="shared" si="947"/>
        <v>0</v>
      </c>
      <c r="V953" s="10">
        <f t="shared" si="942"/>
        <v>0</v>
      </c>
      <c r="W953" s="36">
        <f t="shared" si="944"/>
        <v>0</v>
      </c>
      <c r="X953" s="10">
        <f t="shared" si="948"/>
        <v>0</v>
      </c>
      <c r="Y953" s="10">
        <f t="shared" si="942"/>
        <v>0</v>
      </c>
      <c r="Z953" s="36">
        <f t="shared" si="945"/>
        <v>0</v>
      </c>
      <c r="AA953" s="10">
        <f t="shared" si="942"/>
        <v>0</v>
      </c>
      <c r="AB953" s="20">
        <v>0</v>
      </c>
      <c r="AC953" s="20"/>
    </row>
    <row r="954" spans="1:34" s="35" customFormat="1" hidden="1" x14ac:dyDescent="0.3">
      <c r="A954" s="31" t="s">
        <v>618</v>
      </c>
      <c r="B954" s="32">
        <v>200</v>
      </c>
      <c r="C954" s="31" t="s">
        <v>314</v>
      </c>
      <c r="D954" s="31" t="s">
        <v>97</v>
      </c>
      <c r="E954" s="33" t="s">
        <v>514</v>
      </c>
      <c r="F954" s="10"/>
      <c r="G954" s="10"/>
      <c r="H954" s="10"/>
      <c r="I954" s="10"/>
      <c r="J954" s="10"/>
      <c r="K954" s="10"/>
      <c r="L954" s="10"/>
      <c r="M954" s="10"/>
      <c r="N954" s="10"/>
      <c r="O954" s="10">
        <v>1348.5</v>
      </c>
      <c r="P954" s="10"/>
      <c r="Q954" s="10"/>
      <c r="R954" s="34">
        <f t="shared" si="946"/>
        <v>1348.5</v>
      </c>
      <c r="S954" s="34">
        <v>-1348.5</v>
      </c>
      <c r="T954" s="36">
        <f t="shared" si="943"/>
        <v>0</v>
      </c>
      <c r="U954" s="34">
        <f t="shared" si="947"/>
        <v>0</v>
      </c>
      <c r="V954" s="34"/>
      <c r="W954" s="36">
        <f t="shared" si="944"/>
        <v>0</v>
      </c>
      <c r="X954" s="34">
        <f t="shared" si="948"/>
        <v>0</v>
      </c>
      <c r="Y954" s="34"/>
      <c r="Z954" s="36">
        <f t="shared" si="945"/>
        <v>0</v>
      </c>
      <c r="AA954" s="10"/>
      <c r="AB954" s="20">
        <v>0</v>
      </c>
      <c r="AC954" s="20"/>
      <c r="AD954" s="35">
        <v>1</v>
      </c>
      <c r="AE954" s="1"/>
      <c r="AF954" s="1"/>
      <c r="AG954" s="1"/>
      <c r="AH954" s="1"/>
    </row>
    <row r="955" spans="1:34" ht="62.4" x14ac:dyDescent="0.3">
      <c r="A955" s="59" t="s">
        <v>620</v>
      </c>
      <c r="B955" s="60"/>
      <c r="C955" s="59"/>
      <c r="D955" s="59"/>
      <c r="E955" s="61" t="s">
        <v>621</v>
      </c>
      <c r="F955" s="10">
        <f t="shared" si="932"/>
        <v>37278.699999999997</v>
      </c>
      <c r="G955" s="10">
        <f t="shared" si="933"/>
        <v>0</v>
      </c>
      <c r="H955" s="10">
        <f t="shared" si="934"/>
        <v>0</v>
      </c>
      <c r="I955" s="10">
        <f t="shared" si="935"/>
        <v>0</v>
      </c>
      <c r="J955" s="10">
        <f t="shared" si="936"/>
        <v>0</v>
      </c>
      <c r="K955" s="10">
        <f t="shared" si="937"/>
        <v>0</v>
      </c>
      <c r="L955" s="10">
        <f t="shared" si="926"/>
        <v>37278.699999999997</v>
      </c>
      <c r="M955" s="10">
        <f t="shared" si="927"/>
        <v>0</v>
      </c>
      <c r="N955" s="10">
        <f t="shared" si="928"/>
        <v>0</v>
      </c>
      <c r="O955" s="10">
        <f t="shared" si="938"/>
        <v>320688.45400000003</v>
      </c>
      <c r="P955" s="10">
        <f t="shared" si="939"/>
        <v>0</v>
      </c>
      <c r="Q955" s="10">
        <f t="shared" si="940"/>
        <v>0</v>
      </c>
      <c r="R955" s="10">
        <f t="shared" si="946"/>
        <v>357967.15400000004</v>
      </c>
      <c r="S955" s="10">
        <f t="shared" si="941"/>
        <v>0</v>
      </c>
      <c r="T955" s="69">
        <f t="shared" si="943"/>
        <v>357967.15400000004</v>
      </c>
      <c r="U955" s="10">
        <f t="shared" si="947"/>
        <v>0</v>
      </c>
      <c r="V955" s="10">
        <f t="shared" si="942"/>
        <v>0</v>
      </c>
      <c r="W955" s="69">
        <f t="shared" si="944"/>
        <v>0</v>
      </c>
      <c r="X955" s="10">
        <f t="shared" si="948"/>
        <v>0</v>
      </c>
      <c r="Y955" s="10">
        <f t="shared" si="942"/>
        <v>0</v>
      </c>
      <c r="Z955" s="69">
        <f t="shared" si="945"/>
        <v>0</v>
      </c>
      <c r="AA955" s="10">
        <f t="shared" si="942"/>
        <v>0</v>
      </c>
      <c r="AB955" s="20"/>
      <c r="AC955" s="20"/>
    </row>
    <row r="956" spans="1:34" ht="31.2" x14ac:dyDescent="0.3">
      <c r="A956" s="59" t="s">
        <v>620</v>
      </c>
      <c r="B956" s="60" t="s">
        <v>57</v>
      </c>
      <c r="C956" s="59"/>
      <c r="D956" s="59"/>
      <c r="E956" s="61" t="s">
        <v>58</v>
      </c>
      <c r="F956" s="10">
        <f t="shared" si="932"/>
        <v>37278.699999999997</v>
      </c>
      <c r="G956" s="10">
        <f t="shared" si="933"/>
        <v>0</v>
      </c>
      <c r="H956" s="10">
        <f t="shared" si="934"/>
        <v>0</v>
      </c>
      <c r="I956" s="10">
        <f t="shared" si="935"/>
        <v>0</v>
      </c>
      <c r="J956" s="10">
        <f t="shared" si="936"/>
        <v>0</v>
      </c>
      <c r="K956" s="10">
        <f t="shared" si="937"/>
        <v>0</v>
      </c>
      <c r="L956" s="10">
        <f t="shared" si="926"/>
        <v>37278.699999999997</v>
      </c>
      <c r="M956" s="10">
        <f t="shared" si="927"/>
        <v>0</v>
      </c>
      <c r="N956" s="10">
        <f t="shared" si="928"/>
        <v>0</v>
      </c>
      <c r="O956" s="10">
        <f t="shared" si="938"/>
        <v>320688.45400000003</v>
      </c>
      <c r="P956" s="10">
        <f t="shared" si="939"/>
        <v>0</v>
      </c>
      <c r="Q956" s="10">
        <f t="shared" si="940"/>
        <v>0</v>
      </c>
      <c r="R956" s="10">
        <f t="shared" si="946"/>
        <v>357967.15400000004</v>
      </c>
      <c r="S956" s="10">
        <f t="shared" si="941"/>
        <v>0</v>
      </c>
      <c r="T956" s="69">
        <f t="shared" si="943"/>
        <v>357967.15400000004</v>
      </c>
      <c r="U956" s="10">
        <f t="shared" si="947"/>
        <v>0</v>
      </c>
      <c r="V956" s="10">
        <f t="shared" si="942"/>
        <v>0</v>
      </c>
      <c r="W956" s="69">
        <f t="shared" si="944"/>
        <v>0</v>
      </c>
      <c r="X956" s="10">
        <f t="shared" si="948"/>
        <v>0</v>
      </c>
      <c r="Y956" s="10">
        <f t="shared" si="942"/>
        <v>0</v>
      </c>
      <c r="Z956" s="69">
        <f t="shared" si="945"/>
        <v>0</v>
      </c>
      <c r="AA956" s="10">
        <f t="shared" si="942"/>
        <v>0</v>
      </c>
      <c r="AB956" s="20"/>
      <c r="AC956" s="20"/>
    </row>
    <row r="957" spans="1:34" x14ac:dyDescent="0.3">
      <c r="A957" s="59" t="s">
        <v>620</v>
      </c>
      <c r="B957" s="60">
        <v>200</v>
      </c>
      <c r="C957" s="59" t="s">
        <v>314</v>
      </c>
      <c r="D957" s="59" t="s">
        <v>97</v>
      </c>
      <c r="E957" s="61" t="s">
        <v>514</v>
      </c>
      <c r="F957" s="10">
        <v>37278.699999999997</v>
      </c>
      <c r="G957" s="10">
        <v>0</v>
      </c>
      <c r="H957" s="10">
        <v>0</v>
      </c>
      <c r="I957" s="10"/>
      <c r="J957" s="10"/>
      <c r="K957" s="10"/>
      <c r="L957" s="10">
        <f t="shared" si="926"/>
        <v>37278.699999999997</v>
      </c>
      <c r="M957" s="10">
        <f t="shared" si="927"/>
        <v>0</v>
      </c>
      <c r="N957" s="10">
        <f t="shared" si="928"/>
        <v>0</v>
      </c>
      <c r="O957" s="10">
        <v>320688.45400000003</v>
      </c>
      <c r="P957" s="10"/>
      <c r="Q957" s="10"/>
      <c r="R957" s="10">
        <f t="shared" si="946"/>
        <v>357967.15400000004</v>
      </c>
      <c r="S957" s="10"/>
      <c r="T957" s="69">
        <f t="shared" si="943"/>
        <v>357967.15400000004</v>
      </c>
      <c r="U957" s="10">
        <f t="shared" si="947"/>
        <v>0</v>
      </c>
      <c r="V957" s="10"/>
      <c r="W957" s="69">
        <f t="shared" si="944"/>
        <v>0</v>
      </c>
      <c r="X957" s="10">
        <f t="shared" si="948"/>
        <v>0</v>
      </c>
      <c r="Y957" s="10"/>
      <c r="Z957" s="69">
        <f t="shared" si="945"/>
        <v>0</v>
      </c>
      <c r="AA957" s="10"/>
      <c r="AB957" s="20"/>
      <c r="AC957" s="20"/>
    </row>
    <row r="958" spans="1:34" ht="31.2" x14ac:dyDescent="0.3">
      <c r="A958" s="59" t="s">
        <v>622</v>
      </c>
      <c r="B958" s="60"/>
      <c r="C958" s="59"/>
      <c r="D958" s="59"/>
      <c r="E958" s="62" t="s">
        <v>623</v>
      </c>
      <c r="F958" s="10"/>
      <c r="G958" s="10"/>
      <c r="H958" s="10"/>
      <c r="I958" s="10">
        <f t="shared" si="935"/>
        <v>15266.4</v>
      </c>
      <c r="J958" s="10">
        <f t="shared" si="936"/>
        <v>0</v>
      </c>
      <c r="K958" s="10">
        <f t="shared" si="937"/>
        <v>0</v>
      </c>
      <c r="L958" s="10">
        <f t="shared" si="926"/>
        <v>15266.4</v>
      </c>
      <c r="M958" s="10">
        <f t="shared" si="927"/>
        <v>0</v>
      </c>
      <c r="N958" s="10">
        <f t="shared" si="928"/>
        <v>0</v>
      </c>
      <c r="O958" s="10">
        <f t="shared" si="938"/>
        <v>0</v>
      </c>
      <c r="P958" s="10">
        <f t="shared" si="939"/>
        <v>0</v>
      </c>
      <c r="Q958" s="10">
        <f t="shared" si="940"/>
        <v>0</v>
      </c>
      <c r="R958" s="10">
        <f t="shared" si="946"/>
        <v>15266.4</v>
      </c>
      <c r="S958" s="10">
        <f t="shared" si="941"/>
        <v>0</v>
      </c>
      <c r="T958" s="69">
        <f t="shared" si="943"/>
        <v>15266.4</v>
      </c>
      <c r="U958" s="10">
        <f t="shared" si="947"/>
        <v>0</v>
      </c>
      <c r="V958" s="10">
        <f t="shared" si="942"/>
        <v>0</v>
      </c>
      <c r="W958" s="69">
        <f t="shared" si="944"/>
        <v>0</v>
      </c>
      <c r="X958" s="10">
        <f t="shared" si="948"/>
        <v>0</v>
      </c>
      <c r="Y958" s="10">
        <f t="shared" si="942"/>
        <v>0</v>
      </c>
      <c r="Z958" s="69">
        <f t="shared" si="945"/>
        <v>0</v>
      </c>
      <c r="AA958" s="10">
        <f t="shared" si="942"/>
        <v>0</v>
      </c>
      <c r="AB958" s="20"/>
      <c r="AC958" s="20"/>
    </row>
    <row r="959" spans="1:34" ht="31.2" x14ac:dyDescent="0.3">
      <c r="A959" s="59" t="s">
        <v>622</v>
      </c>
      <c r="B959" s="60" t="s">
        <v>57</v>
      </c>
      <c r="C959" s="59"/>
      <c r="D959" s="59"/>
      <c r="E959" s="61" t="s">
        <v>58</v>
      </c>
      <c r="F959" s="10"/>
      <c r="G959" s="10"/>
      <c r="H959" s="10"/>
      <c r="I959" s="10">
        <f t="shared" si="935"/>
        <v>15266.4</v>
      </c>
      <c r="J959" s="10">
        <f t="shared" si="936"/>
        <v>0</v>
      </c>
      <c r="K959" s="10">
        <f t="shared" si="937"/>
        <v>0</v>
      </c>
      <c r="L959" s="10">
        <f t="shared" si="926"/>
        <v>15266.4</v>
      </c>
      <c r="M959" s="10">
        <f t="shared" si="927"/>
        <v>0</v>
      </c>
      <c r="N959" s="10">
        <f t="shared" si="928"/>
        <v>0</v>
      </c>
      <c r="O959" s="10">
        <f t="shared" si="938"/>
        <v>0</v>
      </c>
      <c r="P959" s="10">
        <f t="shared" si="939"/>
        <v>0</v>
      </c>
      <c r="Q959" s="10">
        <f t="shared" si="940"/>
        <v>0</v>
      </c>
      <c r="R959" s="10">
        <f t="shared" si="946"/>
        <v>15266.4</v>
      </c>
      <c r="S959" s="10">
        <f t="shared" si="941"/>
        <v>0</v>
      </c>
      <c r="T959" s="69">
        <f t="shared" si="943"/>
        <v>15266.4</v>
      </c>
      <c r="U959" s="10">
        <f t="shared" si="947"/>
        <v>0</v>
      </c>
      <c r="V959" s="10">
        <f t="shared" si="942"/>
        <v>0</v>
      </c>
      <c r="W959" s="69">
        <f t="shared" si="944"/>
        <v>0</v>
      </c>
      <c r="X959" s="10">
        <f t="shared" si="948"/>
        <v>0</v>
      </c>
      <c r="Y959" s="10">
        <f t="shared" si="942"/>
        <v>0</v>
      </c>
      <c r="Z959" s="69">
        <f t="shared" si="945"/>
        <v>0</v>
      </c>
      <c r="AA959" s="10">
        <f t="shared" si="942"/>
        <v>0</v>
      </c>
      <c r="AB959" s="20"/>
      <c r="AC959" s="20"/>
    </row>
    <row r="960" spans="1:34" x14ac:dyDescent="0.3">
      <c r="A960" s="59" t="s">
        <v>622</v>
      </c>
      <c r="B960" s="60">
        <v>200</v>
      </c>
      <c r="C960" s="59" t="s">
        <v>233</v>
      </c>
      <c r="D960" s="59" t="s">
        <v>324</v>
      </c>
      <c r="E960" s="61" t="s">
        <v>617</v>
      </c>
      <c r="F960" s="10"/>
      <c r="G960" s="10"/>
      <c r="H960" s="10"/>
      <c r="I960" s="10">
        <v>15266.4</v>
      </c>
      <c r="J960" s="10"/>
      <c r="K960" s="10"/>
      <c r="L960" s="10">
        <f t="shared" si="926"/>
        <v>15266.4</v>
      </c>
      <c r="M960" s="10">
        <f t="shared" si="927"/>
        <v>0</v>
      </c>
      <c r="N960" s="10">
        <f t="shared" si="928"/>
        <v>0</v>
      </c>
      <c r="O960" s="10"/>
      <c r="P960" s="10"/>
      <c r="Q960" s="10"/>
      <c r="R960" s="10">
        <f t="shared" si="946"/>
        <v>15266.4</v>
      </c>
      <c r="S960" s="10"/>
      <c r="T960" s="69">
        <f t="shared" si="943"/>
        <v>15266.4</v>
      </c>
      <c r="U960" s="10">
        <f t="shared" si="947"/>
        <v>0</v>
      </c>
      <c r="V960" s="10"/>
      <c r="W960" s="69">
        <f t="shared" si="944"/>
        <v>0</v>
      </c>
      <c r="X960" s="10">
        <f t="shared" si="948"/>
        <v>0</v>
      </c>
      <c r="Y960" s="10"/>
      <c r="Z960" s="69">
        <f t="shared" si="945"/>
        <v>0</v>
      </c>
      <c r="AA960" s="10"/>
      <c r="AB960" s="20"/>
      <c r="AC960" s="20">
        <v>81</v>
      </c>
    </row>
    <row r="961" spans="1:29" ht="31.2" x14ac:dyDescent="0.3">
      <c r="A961" s="59" t="s">
        <v>624</v>
      </c>
      <c r="B961" s="60"/>
      <c r="C961" s="59"/>
      <c r="D961" s="59"/>
      <c r="E961" s="61" t="s">
        <v>625</v>
      </c>
      <c r="F961" s="10">
        <f t="shared" si="932"/>
        <v>100000</v>
      </c>
      <c r="G961" s="10">
        <f t="shared" si="933"/>
        <v>100000</v>
      </c>
      <c r="H961" s="10">
        <f t="shared" si="934"/>
        <v>200000</v>
      </c>
      <c r="I961" s="10">
        <f t="shared" si="935"/>
        <v>0</v>
      </c>
      <c r="J961" s="10">
        <f t="shared" si="936"/>
        <v>100000</v>
      </c>
      <c r="K961" s="10">
        <f t="shared" si="937"/>
        <v>0</v>
      </c>
      <c r="L961" s="10">
        <f t="shared" si="926"/>
        <v>100000</v>
      </c>
      <c r="M961" s="10">
        <f t="shared" si="927"/>
        <v>200000</v>
      </c>
      <c r="N961" s="10">
        <f t="shared" si="928"/>
        <v>200000</v>
      </c>
      <c r="O961" s="10">
        <f t="shared" si="938"/>
        <v>0</v>
      </c>
      <c r="P961" s="10">
        <f t="shared" si="939"/>
        <v>0</v>
      </c>
      <c r="Q961" s="10">
        <f t="shared" si="940"/>
        <v>0</v>
      </c>
      <c r="R961" s="10">
        <f t="shared" si="946"/>
        <v>100000</v>
      </c>
      <c r="S961" s="10">
        <f t="shared" si="941"/>
        <v>0</v>
      </c>
      <c r="T961" s="69">
        <f t="shared" si="943"/>
        <v>100000</v>
      </c>
      <c r="U961" s="10">
        <f t="shared" si="947"/>
        <v>200000</v>
      </c>
      <c r="V961" s="10">
        <f t="shared" si="942"/>
        <v>0</v>
      </c>
      <c r="W961" s="69">
        <f t="shared" si="944"/>
        <v>200000</v>
      </c>
      <c r="X961" s="10">
        <f t="shared" si="948"/>
        <v>200000</v>
      </c>
      <c r="Y961" s="10">
        <f t="shared" si="942"/>
        <v>0</v>
      </c>
      <c r="Z961" s="69">
        <f t="shared" si="945"/>
        <v>200000</v>
      </c>
      <c r="AA961" s="10">
        <f t="shared" si="942"/>
        <v>0</v>
      </c>
      <c r="AB961" s="20"/>
      <c r="AC961" s="20"/>
    </row>
    <row r="962" spans="1:29" ht="31.2" x14ac:dyDescent="0.3">
      <c r="A962" s="59" t="s">
        <v>624</v>
      </c>
      <c r="B962" s="60" t="s">
        <v>57</v>
      </c>
      <c r="C962" s="59"/>
      <c r="D962" s="59"/>
      <c r="E962" s="61" t="s">
        <v>58</v>
      </c>
      <c r="F962" s="10">
        <f t="shared" si="932"/>
        <v>100000</v>
      </c>
      <c r="G962" s="10">
        <f t="shared" si="933"/>
        <v>100000</v>
      </c>
      <c r="H962" s="10">
        <f t="shared" si="934"/>
        <v>200000</v>
      </c>
      <c r="I962" s="10">
        <f t="shared" si="935"/>
        <v>0</v>
      </c>
      <c r="J962" s="10">
        <f t="shared" si="936"/>
        <v>100000</v>
      </c>
      <c r="K962" s="10">
        <f t="shared" si="937"/>
        <v>0</v>
      </c>
      <c r="L962" s="10">
        <f t="shared" si="926"/>
        <v>100000</v>
      </c>
      <c r="M962" s="10">
        <f t="shared" si="927"/>
        <v>200000</v>
      </c>
      <c r="N962" s="10">
        <f t="shared" si="928"/>
        <v>200000</v>
      </c>
      <c r="O962" s="10">
        <f t="shared" si="938"/>
        <v>0</v>
      </c>
      <c r="P962" s="10">
        <f t="shared" si="939"/>
        <v>0</v>
      </c>
      <c r="Q962" s="10">
        <f t="shared" si="940"/>
        <v>0</v>
      </c>
      <c r="R962" s="10">
        <f t="shared" si="946"/>
        <v>100000</v>
      </c>
      <c r="S962" s="10">
        <f t="shared" si="941"/>
        <v>0</v>
      </c>
      <c r="T962" s="69">
        <f t="shared" si="943"/>
        <v>100000</v>
      </c>
      <c r="U962" s="10">
        <f t="shared" si="947"/>
        <v>200000</v>
      </c>
      <c r="V962" s="10">
        <f t="shared" si="942"/>
        <v>0</v>
      </c>
      <c r="W962" s="69">
        <f t="shared" si="944"/>
        <v>200000</v>
      </c>
      <c r="X962" s="10">
        <f t="shared" si="948"/>
        <v>200000</v>
      </c>
      <c r="Y962" s="10">
        <f t="shared" si="942"/>
        <v>0</v>
      </c>
      <c r="Z962" s="69">
        <f t="shared" si="945"/>
        <v>200000</v>
      </c>
      <c r="AA962" s="10">
        <f t="shared" si="942"/>
        <v>0</v>
      </c>
      <c r="AB962" s="20"/>
      <c r="AC962" s="20"/>
    </row>
    <row r="963" spans="1:29" x14ac:dyDescent="0.3">
      <c r="A963" s="59" t="s">
        <v>624</v>
      </c>
      <c r="B963" s="60">
        <v>200</v>
      </c>
      <c r="C963" s="59" t="s">
        <v>233</v>
      </c>
      <c r="D963" s="59" t="s">
        <v>65</v>
      </c>
      <c r="E963" s="61" t="s">
        <v>519</v>
      </c>
      <c r="F963" s="10">
        <v>100000</v>
      </c>
      <c r="G963" s="10">
        <v>100000</v>
      </c>
      <c r="H963" s="10">
        <v>200000</v>
      </c>
      <c r="I963" s="10"/>
      <c r="J963" s="10">
        <v>100000</v>
      </c>
      <c r="K963" s="10"/>
      <c r="L963" s="10">
        <f t="shared" si="926"/>
        <v>100000</v>
      </c>
      <c r="M963" s="10">
        <f t="shared" si="927"/>
        <v>200000</v>
      </c>
      <c r="N963" s="10">
        <f t="shared" si="928"/>
        <v>200000</v>
      </c>
      <c r="O963" s="10"/>
      <c r="P963" s="10"/>
      <c r="Q963" s="10"/>
      <c r="R963" s="10">
        <f t="shared" si="946"/>
        <v>100000</v>
      </c>
      <c r="S963" s="10"/>
      <c r="T963" s="69">
        <f t="shared" si="943"/>
        <v>100000</v>
      </c>
      <c r="U963" s="10">
        <f t="shared" si="947"/>
        <v>200000</v>
      </c>
      <c r="V963" s="10"/>
      <c r="W963" s="69">
        <f t="shared" si="944"/>
        <v>200000</v>
      </c>
      <c r="X963" s="10">
        <f t="shared" si="948"/>
        <v>200000</v>
      </c>
      <c r="Y963" s="10"/>
      <c r="Z963" s="69">
        <f t="shared" si="945"/>
        <v>200000</v>
      </c>
      <c r="AA963" s="10"/>
      <c r="AB963" s="20"/>
      <c r="AC963" s="20">
        <v>80</v>
      </c>
    </row>
    <row r="964" spans="1:29" ht="46.8" x14ac:dyDescent="0.3">
      <c r="A964" s="59" t="s">
        <v>626</v>
      </c>
      <c r="B964" s="60"/>
      <c r="C964" s="59"/>
      <c r="D964" s="59"/>
      <c r="E964" s="61" t="s">
        <v>627</v>
      </c>
      <c r="F964" s="10">
        <f t="shared" ref="F964:K964" si="949">F965+F968+F971+F974+F977+F980</f>
        <v>214317.59999999998</v>
      </c>
      <c r="G964" s="10">
        <f t="shared" si="949"/>
        <v>264341</v>
      </c>
      <c r="H964" s="10">
        <f t="shared" si="949"/>
        <v>159639.6</v>
      </c>
      <c r="I964" s="10">
        <f t="shared" si="949"/>
        <v>0</v>
      </c>
      <c r="J964" s="10">
        <f t="shared" si="949"/>
        <v>0</v>
      </c>
      <c r="K964" s="10">
        <f t="shared" si="949"/>
        <v>0</v>
      </c>
      <c r="L964" s="10">
        <f t="shared" si="926"/>
        <v>214317.59999999998</v>
      </c>
      <c r="M964" s="10">
        <f t="shared" si="927"/>
        <v>264341</v>
      </c>
      <c r="N964" s="10">
        <f t="shared" si="928"/>
        <v>159639.6</v>
      </c>
      <c r="O964" s="10">
        <f>O965+O968+O971+O974+O977+O980+O983</f>
        <v>12975.858270000001</v>
      </c>
      <c r="P964" s="10">
        <f>P965+P968+P971+P974+P977+P980+P983</f>
        <v>0</v>
      </c>
      <c r="Q964" s="10">
        <f>Q965+Q968+Q971+Q974+Q977+Q980+Q983</f>
        <v>0</v>
      </c>
      <c r="R964" s="10">
        <f t="shared" si="946"/>
        <v>227293.45826999997</v>
      </c>
      <c r="S964" s="10">
        <f>S965+S968+S971+S974+S977+S980+S983</f>
        <v>0</v>
      </c>
      <c r="T964" s="69">
        <f t="shared" si="943"/>
        <v>227293.45826999997</v>
      </c>
      <c r="U964" s="10">
        <f t="shared" si="947"/>
        <v>264341</v>
      </c>
      <c r="V964" s="10">
        <f>V965+V968+V971+V974+V977+V980+V983</f>
        <v>0</v>
      </c>
      <c r="W964" s="69">
        <f t="shared" si="944"/>
        <v>264341</v>
      </c>
      <c r="X964" s="10">
        <f t="shared" si="948"/>
        <v>159639.6</v>
      </c>
      <c r="Y964" s="10">
        <f>Y965+Y968+Y971+Y974+Y977+Y980+Y983</f>
        <v>0</v>
      </c>
      <c r="Z964" s="69">
        <f t="shared" si="945"/>
        <v>159639.6</v>
      </c>
      <c r="AA964" s="10">
        <f>AA965+AA968+AA971+AA974+AA977+AA980+AA983</f>
        <v>0</v>
      </c>
      <c r="AB964" s="20"/>
      <c r="AC964" s="20"/>
    </row>
    <row r="965" spans="1:29" ht="46.8" x14ac:dyDescent="0.3">
      <c r="A965" s="59" t="s">
        <v>628</v>
      </c>
      <c r="B965" s="60"/>
      <c r="C965" s="59"/>
      <c r="D965" s="59"/>
      <c r="E965" s="61" t="s">
        <v>138</v>
      </c>
      <c r="F965" s="10">
        <f t="shared" ref="F965:F981" si="950">F966</f>
        <v>1181.4000000000001</v>
      </c>
      <c r="G965" s="10">
        <f t="shared" ref="G965:G981" si="951">G966</f>
        <v>1181.4000000000001</v>
      </c>
      <c r="H965" s="10">
        <f t="shared" ref="H965:H981" si="952">H966</f>
        <v>1181.4000000000001</v>
      </c>
      <c r="I965" s="10">
        <f t="shared" ref="I965:I981" si="953">I966</f>
        <v>0</v>
      </c>
      <c r="J965" s="10">
        <f t="shared" ref="J965:J981" si="954">J966</f>
        <v>0</v>
      </c>
      <c r="K965" s="10">
        <f t="shared" ref="K965:K981" si="955">K966</f>
        <v>0</v>
      </c>
      <c r="L965" s="10">
        <f t="shared" si="926"/>
        <v>1181.4000000000001</v>
      </c>
      <c r="M965" s="10">
        <f t="shared" si="927"/>
        <v>1181.4000000000001</v>
      </c>
      <c r="N965" s="10">
        <f t="shared" si="928"/>
        <v>1181.4000000000001</v>
      </c>
      <c r="O965" s="10">
        <f t="shared" ref="O965:O984" si="956">O966</f>
        <v>0</v>
      </c>
      <c r="P965" s="10">
        <f t="shared" ref="P965:P984" si="957">P966</f>
        <v>0</v>
      </c>
      <c r="Q965" s="10">
        <f t="shared" ref="Q965:Q984" si="958">Q966</f>
        <v>0</v>
      </c>
      <c r="R965" s="10">
        <f t="shared" si="946"/>
        <v>1181.4000000000001</v>
      </c>
      <c r="S965" s="10">
        <f t="shared" ref="S965:S984" si="959">S966</f>
        <v>0</v>
      </c>
      <c r="T965" s="69">
        <f t="shared" si="943"/>
        <v>1181.4000000000001</v>
      </c>
      <c r="U965" s="10">
        <f t="shared" si="947"/>
        <v>1181.4000000000001</v>
      </c>
      <c r="V965" s="10">
        <f t="shared" ref="V965:AA984" si="960">V966</f>
        <v>0</v>
      </c>
      <c r="W965" s="69">
        <f t="shared" si="944"/>
        <v>1181.4000000000001</v>
      </c>
      <c r="X965" s="10">
        <f t="shared" si="948"/>
        <v>1181.4000000000001</v>
      </c>
      <c r="Y965" s="10">
        <f t="shared" si="960"/>
        <v>0</v>
      </c>
      <c r="Z965" s="69">
        <f t="shared" si="945"/>
        <v>1181.4000000000001</v>
      </c>
      <c r="AA965" s="10">
        <f t="shared" si="960"/>
        <v>0</v>
      </c>
      <c r="AB965" s="20"/>
      <c r="AC965" s="20"/>
    </row>
    <row r="966" spans="1:29" ht="46.8" x14ac:dyDescent="0.3">
      <c r="A966" s="59" t="s">
        <v>628</v>
      </c>
      <c r="B966" s="60" t="s">
        <v>49</v>
      </c>
      <c r="C966" s="59"/>
      <c r="D966" s="59"/>
      <c r="E966" s="61" t="s">
        <v>50</v>
      </c>
      <c r="F966" s="10">
        <f t="shared" si="950"/>
        <v>1181.4000000000001</v>
      </c>
      <c r="G966" s="10">
        <f t="shared" si="951"/>
        <v>1181.4000000000001</v>
      </c>
      <c r="H966" s="10">
        <f t="shared" si="952"/>
        <v>1181.4000000000001</v>
      </c>
      <c r="I966" s="10">
        <f t="shared" si="953"/>
        <v>0</v>
      </c>
      <c r="J966" s="10">
        <f t="shared" si="954"/>
        <v>0</v>
      </c>
      <c r="K966" s="10">
        <f t="shared" si="955"/>
        <v>0</v>
      </c>
      <c r="L966" s="10">
        <f t="shared" si="926"/>
        <v>1181.4000000000001</v>
      </c>
      <c r="M966" s="10">
        <f t="shared" si="927"/>
        <v>1181.4000000000001</v>
      </c>
      <c r="N966" s="10">
        <f t="shared" si="928"/>
        <v>1181.4000000000001</v>
      </c>
      <c r="O966" s="10">
        <f t="shared" si="956"/>
        <v>0</v>
      </c>
      <c r="P966" s="10">
        <f t="shared" si="957"/>
        <v>0</v>
      </c>
      <c r="Q966" s="10">
        <f t="shared" si="958"/>
        <v>0</v>
      </c>
      <c r="R966" s="10">
        <f t="shared" si="946"/>
        <v>1181.4000000000001</v>
      </c>
      <c r="S966" s="10">
        <f t="shared" si="959"/>
        <v>0</v>
      </c>
      <c r="T966" s="69">
        <f t="shared" si="943"/>
        <v>1181.4000000000001</v>
      </c>
      <c r="U966" s="10">
        <f t="shared" si="947"/>
        <v>1181.4000000000001</v>
      </c>
      <c r="V966" s="10">
        <f t="shared" si="960"/>
        <v>0</v>
      </c>
      <c r="W966" s="69">
        <f t="shared" si="944"/>
        <v>1181.4000000000001</v>
      </c>
      <c r="X966" s="10">
        <f t="shared" si="948"/>
        <v>1181.4000000000001</v>
      </c>
      <c r="Y966" s="10">
        <f t="shared" si="960"/>
        <v>0</v>
      </c>
      <c r="Z966" s="69">
        <f t="shared" si="945"/>
        <v>1181.4000000000001</v>
      </c>
      <c r="AA966" s="10">
        <f t="shared" si="960"/>
        <v>0</v>
      </c>
      <c r="AB966" s="20"/>
      <c r="AC966" s="20"/>
    </row>
    <row r="967" spans="1:29" x14ac:dyDescent="0.3">
      <c r="A967" s="59" t="s">
        <v>628</v>
      </c>
      <c r="B967" s="60">
        <v>600</v>
      </c>
      <c r="C967" s="59" t="s">
        <v>314</v>
      </c>
      <c r="D967" s="59" t="s">
        <v>97</v>
      </c>
      <c r="E967" s="61" t="s">
        <v>514</v>
      </c>
      <c r="F967" s="10">
        <v>1181.4000000000001</v>
      </c>
      <c r="G967" s="10">
        <v>1181.4000000000001</v>
      </c>
      <c r="H967" s="10">
        <v>1181.4000000000001</v>
      </c>
      <c r="I967" s="10"/>
      <c r="J967" s="10"/>
      <c r="K967" s="10"/>
      <c r="L967" s="10">
        <f t="shared" si="926"/>
        <v>1181.4000000000001</v>
      </c>
      <c r="M967" s="10">
        <f t="shared" si="927"/>
        <v>1181.4000000000001</v>
      </c>
      <c r="N967" s="10">
        <f t="shared" si="928"/>
        <v>1181.4000000000001</v>
      </c>
      <c r="O967" s="10"/>
      <c r="P967" s="10"/>
      <c r="Q967" s="10"/>
      <c r="R967" s="10">
        <f t="shared" si="946"/>
        <v>1181.4000000000001</v>
      </c>
      <c r="S967" s="10"/>
      <c r="T967" s="69">
        <f t="shared" si="943"/>
        <v>1181.4000000000001</v>
      </c>
      <c r="U967" s="10">
        <f t="shared" si="947"/>
        <v>1181.4000000000001</v>
      </c>
      <c r="V967" s="10"/>
      <c r="W967" s="69">
        <f t="shared" si="944"/>
        <v>1181.4000000000001</v>
      </c>
      <c r="X967" s="10">
        <f t="shared" si="948"/>
        <v>1181.4000000000001</v>
      </c>
      <c r="Y967" s="10"/>
      <c r="Z967" s="69">
        <f t="shared" si="945"/>
        <v>1181.4000000000001</v>
      </c>
      <c r="AA967" s="10"/>
      <c r="AB967" s="20"/>
      <c r="AC967" s="20"/>
    </row>
    <row r="968" spans="1:29" ht="93.6" x14ac:dyDescent="0.3">
      <c r="A968" s="59" t="s">
        <v>629</v>
      </c>
      <c r="B968" s="60"/>
      <c r="C968" s="59"/>
      <c r="D968" s="59"/>
      <c r="E968" s="61" t="s">
        <v>630</v>
      </c>
      <c r="F968" s="10">
        <f t="shared" si="950"/>
        <v>900</v>
      </c>
      <c r="G968" s="10">
        <f t="shared" si="951"/>
        <v>900</v>
      </c>
      <c r="H968" s="10">
        <f t="shared" si="952"/>
        <v>900</v>
      </c>
      <c r="I968" s="10">
        <f t="shared" si="953"/>
        <v>0</v>
      </c>
      <c r="J968" s="10">
        <f t="shared" si="954"/>
        <v>0</v>
      </c>
      <c r="K968" s="10">
        <f t="shared" si="955"/>
        <v>0</v>
      </c>
      <c r="L968" s="10">
        <f t="shared" si="926"/>
        <v>900</v>
      </c>
      <c r="M968" s="10">
        <f t="shared" si="927"/>
        <v>900</v>
      </c>
      <c r="N968" s="10">
        <f t="shared" si="928"/>
        <v>900</v>
      </c>
      <c r="O968" s="10">
        <f t="shared" si="956"/>
        <v>0</v>
      </c>
      <c r="P968" s="10">
        <f t="shared" si="957"/>
        <v>0</v>
      </c>
      <c r="Q968" s="10">
        <f t="shared" si="958"/>
        <v>0</v>
      </c>
      <c r="R968" s="10">
        <f t="shared" si="946"/>
        <v>900</v>
      </c>
      <c r="S968" s="10">
        <f t="shared" si="959"/>
        <v>0</v>
      </c>
      <c r="T968" s="69">
        <f t="shared" si="943"/>
        <v>900</v>
      </c>
      <c r="U968" s="10">
        <f t="shared" si="947"/>
        <v>900</v>
      </c>
      <c r="V968" s="10">
        <f t="shared" si="960"/>
        <v>0</v>
      </c>
      <c r="W968" s="69">
        <f t="shared" si="944"/>
        <v>900</v>
      </c>
      <c r="X968" s="10">
        <f t="shared" si="948"/>
        <v>900</v>
      </c>
      <c r="Y968" s="10">
        <f t="shared" si="960"/>
        <v>0</v>
      </c>
      <c r="Z968" s="69">
        <f t="shared" si="945"/>
        <v>900</v>
      </c>
      <c r="AA968" s="10">
        <f t="shared" si="960"/>
        <v>0</v>
      </c>
      <c r="AB968" s="20"/>
      <c r="AC968" s="20"/>
    </row>
    <row r="969" spans="1:29" ht="31.2" x14ac:dyDescent="0.3">
      <c r="A969" s="59" t="s">
        <v>629</v>
      </c>
      <c r="B969" s="60" t="s">
        <v>57</v>
      </c>
      <c r="C969" s="59"/>
      <c r="D969" s="59"/>
      <c r="E969" s="61" t="s">
        <v>58</v>
      </c>
      <c r="F969" s="10">
        <f t="shared" si="950"/>
        <v>900</v>
      </c>
      <c r="G969" s="10">
        <f t="shared" si="951"/>
        <v>900</v>
      </c>
      <c r="H969" s="10">
        <f t="shared" si="952"/>
        <v>900</v>
      </c>
      <c r="I969" s="10">
        <f t="shared" si="953"/>
        <v>0</v>
      </c>
      <c r="J969" s="10">
        <f t="shared" si="954"/>
        <v>0</v>
      </c>
      <c r="K969" s="10">
        <f t="shared" si="955"/>
        <v>0</v>
      </c>
      <c r="L969" s="10">
        <f t="shared" si="926"/>
        <v>900</v>
      </c>
      <c r="M969" s="10">
        <f t="shared" si="927"/>
        <v>900</v>
      </c>
      <c r="N969" s="10">
        <f t="shared" si="928"/>
        <v>900</v>
      </c>
      <c r="O969" s="10">
        <f t="shared" si="956"/>
        <v>0</v>
      </c>
      <c r="P969" s="10">
        <f t="shared" si="957"/>
        <v>0</v>
      </c>
      <c r="Q969" s="10">
        <f t="shared" si="958"/>
        <v>0</v>
      </c>
      <c r="R969" s="10">
        <f t="shared" si="946"/>
        <v>900</v>
      </c>
      <c r="S969" s="10">
        <f t="shared" si="959"/>
        <v>0</v>
      </c>
      <c r="T969" s="69">
        <f t="shared" si="943"/>
        <v>900</v>
      </c>
      <c r="U969" s="10">
        <f t="shared" si="947"/>
        <v>900</v>
      </c>
      <c r="V969" s="10">
        <f t="shared" si="960"/>
        <v>0</v>
      </c>
      <c r="W969" s="69">
        <f t="shared" si="944"/>
        <v>900</v>
      </c>
      <c r="X969" s="10">
        <f t="shared" si="948"/>
        <v>900</v>
      </c>
      <c r="Y969" s="10">
        <f t="shared" si="960"/>
        <v>0</v>
      </c>
      <c r="Z969" s="69">
        <f t="shared" si="945"/>
        <v>900</v>
      </c>
      <c r="AA969" s="10">
        <f t="shared" si="960"/>
        <v>0</v>
      </c>
      <c r="AB969" s="20"/>
      <c r="AC969" s="20"/>
    </row>
    <row r="970" spans="1:29" x14ac:dyDescent="0.3">
      <c r="A970" s="59" t="s">
        <v>629</v>
      </c>
      <c r="B970" s="60">
        <v>200</v>
      </c>
      <c r="C970" s="59" t="s">
        <v>314</v>
      </c>
      <c r="D970" s="59" t="s">
        <v>97</v>
      </c>
      <c r="E970" s="61" t="s">
        <v>514</v>
      </c>
      <c r="F970" s="10">
        <v>900</v>
      </c>
      <c r="G970" s="10">
        <v>900</v>
      </c>
      <c r="H970" s="10">
        <v>900</v>
      </c>
      <c r="I970" s="10"/>
      <c r="J970" s="10"/>
      <c r="K970" s="10"/>
      <c r="L970" s="10">
        <f t="shared" si="926"/>
        <v>900</v>
      </c>
      <c r="M970" s="10">
        <f t="shared" si="927"/>
        <v>900</v>
      </c>
      <c r="N970" s="10">
        <f t="shared" si="928"/>
        <v>900</v>
      </c>
      <c r="O970" s="10"/>
      <c r="P970" s="10"/>
      <c r="Q970" s="10"/>
      <c r="R970" s="10">
        <f t="shared" si="946"/>
        <v>900</v>
      </c>
      <c r="S970" s="10"/>
      <c r="T970" s="69">
        <f t="shared" si="943"/>
        <v>900</v>
      </c>
      <c r="U970" s="10">
        <f t="shared" si="947"/>
        <v>900</v>
      </c>
      <c r="V970" s="10"/>
      <c r="W970" s="69">
        <f t="shared" si="944"/>
        <v>900</v>
      </c>
      <c r="X970" s="10">
        <f t="shared" si="948"/>
        <v>900</v>
      </c>
      <c r="Y970" s="10"/>
      <c r="Z970" s="69">
        <f t="shared" si="945"/>
        <v>900</v>
      </c>
      <c r="AA970" s="10"/>
      <c r="AB970" s="20"/>
      <c r="AC970" s="20"/>
    </row>
    <row r="971" spans="1:29" ht="31.2" x14ac:dyDescent="0.3">
      <c r="A971" s="59" t="s">
        <v>631</v>
      </c>
      <c r="B971" s="60"/>
      <c r="C971" s="59"/>
      <c r="D971" s="59"/>
      <c r="E971" s="61" t="s">
        <v>632</v>
      </c>
      <c r="F971" s="10">
        <f t="shared" si="950"/>
        <v>99403</v>
      </c>
      <c r="G971" s="10">
        <f t="shared" si="951"/>
        <v>104701.4</v>
      </c>
      <c r="H971" s="10">
        <f t="shared" si="952"/>
        <v>0</v>
      </c>
      <c r="I971" s="10">
        <f t="shared" si="953"/>
        <v>0</v>
      </c>
      <c r="J971" s="10">
        <f t="shared" si="954"/>
        <v>0</v>
      </c>
      <c r="K971" s="10">
        <f t="shared" si="955"/>
        <v>0</v>
      </c>
      <c r="L971" s="10">
        <f t="shared" si="926"/>
        <v>99403</v>
      </c>
      <c r="M971" s="10">
        <f t="shared" si="927"/>
        <v>104701.4</v>
      </c>
      <c r="N971" s="10">
        <f t="shared" si="928"/>
        <v>0</v>
      </c>
      <c r="O971" s="10">
        <f t="shared" si="956"/>
        <v>597</v>
      </c>
      <c r="P971" s="10">
        <f t="shared" si="957"/>
        <v>0</v>
      </c>
      <c r="Q971" s="10">
        <f t="shared" si="958"/>
        <v>0</v>
      </c>
      <c r="R971" s="10">
        <f t="shared" si="946"/>
        <v>100000</v>
      </c>
      <c r="S971" s="10">
        <f t="shared" si="959"/>
        <v>0</v>
      </c>
      <c r="T971" s="69">
        <f t="shared" si="943"/>
        <v>100000</v>
      </c>
      <c r="U971" s="10">
        <f t="shared" si="947"/>
        <v>104701.4</v>
      </c>
      <c r="V971" s="10">
        <f t="shared" si="960"/>
        <v>0</v>
      </c>
      <c r="W971" s="69">
        <f t="shared" si="944"/>
        <v>104701.4</v>
      </c>
      <c r="X971" s="10">
        <f t="shared" si="948"/>
        <v>0</v>
      </c>
      <c r="Y971" s="10">
        <f t="shared" si="960"/>
        <v>0</v>
      </c>
      <c r="Z971" s="69">
        <f t="shared" si="945"/>
        <v>0</v>
      </c>
      <c r="AA971" s="10">
        <f t="shared" si="960"/>
        <v>0</v>
      </c>
      <c r="AB971" s="20"/>
      <c r="AC971" s="20"/>
    </row>
    <row r="972" spans="1:29" ht="31.2" x14ac:dyDescent="0.3">
      <c r="A972" s="59" t="s">
        <v>631</v>
      </c>
      <c r="B972" s="60" t="s">
        <v>57</v>
      </c>
      <c r="C972" s="59"/>
      <c r="D972" s="59"/>
      <c r="E972" s="61" t="s">
        <v>58</v>
      </c>
      <c r="F972" s="10">
        <f t="shared" si="950"/>
        <v>99403</v>
      </c>
      <c r="G972" s="10">
        <f t="shared" si="951"/>
        <v>104701.4</v>
      </c>
      <c r="H972" s="10">
        <f t="shared" si="952"/>
        <v>0</v>
      </c>
      <c r="I972" s="10">
        <f t="shared" si="953"/>
        <v>0</v>
      </c>
      <c r="J972" s="10">
        <f t="shared" si="954"/>
        <v>0</v>
      </c>
      <c r="K972" s="10">
        <f t="shared" si="955"/>
        <v>0</v>
      </c>
      <c r="L972" s="10">
        <f t="shared" si="926"/>
        <v>99403</v>
      </c>
      <c r="M972" s="10">
        <f t="shared" si="927"/>
        <v>104701.4</v>
      </c>
      <c r="N972" s="10">
        <f t="shared" si="928"/>
        <v>0</v>
      </c>
      <c r="O972" s="10">
        <f t="shared" si="956"/>
        <v>597</v>
      </c>
      <c r="P972" s="10">
        <f t="shared" si="957"/>
        <v>0</v>
      </c>
      <c r="Q972" s="10">
        <f t="shared" si="958"/>
        <v>0</v>
      </c>
      <c r="R972" s="10">
        <f t="shared" si="946"/>
        <v>100000</v>
      </c>
      <c r="S972" s="10">
        <f t="shared" si="959"/>
        <v>0</v>
      </c>
      <c r="T972" s="69">
        <f t="shared" si="943"/>
        <v>100000</v>
      </c>
      <c r="U972" s="10">
        <f t="shared" si="947"/>
        <v>104701.4</v>
      </c>
      <c r="V972" s="10">
        <f t="shared" si="960"/>
        <v>0</v>
      </c>
      <c r="W972" s="69">
        <f t="shared" si="944"/>
        <v>104701.4</v>
      </c>
      <c r="X972" s="10">
        <f t="shared" si="948"/>
        <v>0</v>
      </c>
      <c r="Y972" s="10">
        <f t="shared" si="960"/>
        <v>0</v>
      </c>
      <c r="Z972" s="69">
        <f t="shared" si="945"/>
        <v>0</v>
      </c>
      <c r="AA972" s="10">
        <f t="shared" si="960"/>
        <v>0</v>
      </c>
      <c r="AB972" s="20"/>
      <c r="AC972" s="20"/>
    </row>
    <row r="973" spans="1:29" x14ac:dyDescent="0.3">
      <c r="A973" s="59" t="s">
        <v>631</v>
      </c>
      <c r="B973" s="60">
        <v>200</v>
      </c>
      <c r="C973" s="59" t="s">
        <v>314</v>
      </c>
      <c r="D973" s="59" t="s">
        <v>97</v>
      </c>
      <c r="E973" s="61" t="s">
        <v>514</v>
      </c>
      <c r="F973" s="10">
        <v>99403</v>
      </c>
      <c r="G973" s="10">
        <v>104701.4</v>
      </c>
      <c r="H973" s="10">
        <v>0</v>
      </c>
      <c r="I973" s="10"/>
      <c r="J973" s="10"/>
      <c r="K973" s="10"/>
      <c r="L973" s="10">
        <f t="shared" si="926"/>
        <v>99403</v>
      </c>
      <c r="M973" s="10">
        <f t="shared" si="927"/>
        <v>104701.4</v>
      </c>
      <c r="N973" s="10">
        <f t="shared" si="928"/>
        <v>0</v>
      </c>
      <c r="O973" s="10">
        <v>597</v>
      </c>
      <c r="P973" s="10"/>
      <c r="Q973" s="10"/>
      <c r="R973" s="10">
        <f t="shared" si="946"/>
        <v>100000</v>
      </c>
      <c r="S973" s="10"/>
      <c r="T973" s="69">
        <f t="shared" si="943"/>
        <v>100000</v>
      </c>
      <c r="U973" s="10">
        <f t="shared" si="947"/>
        <v>104701.4</v>
      </c>
      <c r="V973" s="10"/>
      <c r="W973" s="69">
        <f t="shared" si="944"/>
        <v>104701.4</v>
      </c>
      <c r="X973" s="10">
        <f t="shared" si="948"/>
        <v>0</v>
      </c>
      <c r="Y973" s="10"/>
      <c r="Z973" s="69">
        <f t="shared" si="945"/>
        <v>0</v>
      </c>
      <c r="AA973" s="10"/>
      <c r="AB973" s="20"/>
      <c r="AC973" s="20"/>
    </row>
    <row r="974" spans="1:29" ht="31.2" x14ac:dyDescent="0.3">
      <c r="A974" s="59" t="s">
        <v>633</v>
      </c>
      <c r="B974" s="60"/>
      <c r="C974" s="59"/>
      <c r="D974" s="59"/>
      <c r="E974" s="61" t="s">
        <v>634</v>
      </c>
      <c r="F974" s="10">
        <f t="shared" si="950"/>
        <v>5275</v>
      </c>
      <c r="G974" s="10">
        <f t="shared" si="951"/>
        <v>0</v>
      </c>
      <c r="H974" s="10">
        <f t="shared" si="952"/>
        <v>0</v>
      </c>
      <c r="I974" s="10">
        <f t="shared" si="953"/>
        <v>0</v>
      </c>
      <c r="J974" s="10">
        <f t="shared" si="954"/>
        <v>0</v>
      </c>
      <c r="K974" s="10">
        <f t="shared" si="955"/>
        <v>0</v>
      </c>
      <c r="L974" s="10">
        <f t="shared" si="926"/>
        <v>5275</v>
      </c>
      <c r="M974" s="10">
        <f t="shared" si="927"/>
        <v>0</v>
      </c>
      <c r="N974" s="10">
        <f t="shared" si="928"/>
        <v>0</v>
      </c>
      <c r="O974" s="10">
        <f t="shared" si="956"/>
        <v>1328</v>
      </c>
      <c r="P974" s="10">
        <f t="shared" si="957"/>
        <v>0</v>
      </c>
      <c r="Q974" s="10">
        <f t="shared" si="958"/>
        <v>0</v>
      </c>
      <c r="R974" s="10">
        <f t="shared" si="946"/>
        <v>6603</v>
      </c>
      <c r="S974" s="10">
        <f t="shared" si="959"/>
        <v>0</v>
      </c>
      <c r="T974" s="69">
        <f t="shared" si="943"/>
        <v>6603</v>
      </c>
      <c r="U974" s="10">
        <f t="shared" si="947"/>
        <v>0</v>
      </c>
      <c r="V974" s="10">
        <f t="shared" si="960"/>
        <v>0</v>
      </c>
      <c r="W974" s="69">
        <f t="shared" si="944"/>
        <v>0</v>
      </c>
      <c r="X974" s="10">
        <f t="shared" si="948"/>
        <v>0</v>
      </c>
      <c r="Y974" s="10">
        <f t="shared" si="960"/>
        <v>0</v>
      </c>
      <c r="Z974" s="69">
        <f t="shared" si="945"/>
        <v>0</v>
      </c>
      <c r="AA974" s="10">
        <f t="shared" si="960"/>
        <v>0</v>
      </c>
      <c r="AB974" s="20"/>
      <c r="AC974" s="20"/>
    </row>
    <row r="975" spans="1:29" ht="31.2" x14ac:dyDescent="0.3">
      <c r="A975" s="59" t="s">
        <v>633</v>
      </c>
      <c r="B975" s="60" t="s">
        <v>57</v>
      </c>
      <c r="C975" s="59"/>
      <c r="D975" s="59"/>
      <c r="E975" s="61" t="s">
        <v>58</v>
      </c>
      <c r="F975" s="10">
        <f t="shared" si="950"/>
        <v>5275</v>
      </c>
      <c r="G975" s="10">
        <f t="shared" si="951"/>
        <v>0</v>
      </c>
      <c r="H975" s="10">
        <f t="shared" si="952"/>
        <v>0</v>
      </c>
      <c r="I975" s="10">
        <f t="shared" si="953"/>
        <v>0</v>
      </c>
      <c r="J975" s="10">
        <f t="shared" si="954"/>
        <v>0</v>
      </c>
      <c r="K975" s="10">
        <f t="shared" si="955"/>
        <v>0</v>
      </c>
      <c r="L975" s="10">
        <f t="shared" si="926"/>
        <v>5275</v>
      </c>
      <c r="M975" s="10">
        <f t="shared" si="927"/>
        <v>0</v>
      </c>
      <c r="N975" s="10">
        <f t="shared" si="928"/>
        <v>0</v>
      </c>
      <c r="O975" s="10">
        <f t="shared" si="956"/>
        <v>1328</v>
      </c>
      <c r="P975" s="10">
        <f t="shared" si="957"/>
        <v>0</v>
      </c>
      <c r="Q975" s="10">
        <f t="shared" si="958"/>
        <v>0</v>
      </c>
      <c r="R975" s="10">
        <f t="shared" si="946"/>
        <v>6603</v>
      </c>
      <c r="S975" s="10">
        <f t="shared" si="959"/>
        <v>0</v>
      </c>
      <c r="T975" s="69">
        <f t="shared" si="943"/>
        <v>6603</v>
      </c>
      <c r="U975" s="10">
        <f t="shared" si="947"/>
        <v>0</v>
      </c>
      <c r="V975" s="10">
        <f t="shared" si="960"/>
        <v>0</v>
      </c>
      <c r="W975" s="69">
        <f t="shared" si="944"/>
        <v>0</v>
      </c>
      <c r="X975" s="10">
        <f t="shared" si="948"/>
        <v>0</v>
      </c>
      <c r="Y975" s="10">
        <f t="shared" si="960"/>
        <v>0</v>
      </c>
      <c r="Z975" s="69">
        <f t="shared" si="945"/>
        <v>0</v>
      </c>
      <c r="AA975" s="10">
        <f t="shared" si="960"/>
        <v>0</v>
      </c>
      <c r="AB975" s="20"/>
      <c r="AC975" s="20"/>
    </row>
    <row r="976" spans="1:29" x14ac:dyDescent="0.3">
      <c r="A976" s="59" t="s">
        <v>633</v>
      </c>
      <c r="B976" s="60">
        <v>200</v>
      </c>
      <c r="C976" s="59" t="s">
        <v>314</v>
      </c>
      <c r="D976" s="59" t="s">
        <v>97</v>
      </c>
      <c r="E976" s="61" t="s">
        <v>514</v>
      </c>
      <c r="F976" s="10">
        <v>5275</v>
      </c>
      <c r="G976" s="10">
        <v>0</v>
      </c>
      <c r="H976" s="10">
        <v>0</v>
      </c>
      <c r="I976" s="10"/>
      <c r="J976" s="10"/>
      <c r="K976" s="10"/>
      <c r="L976" s="10">
        <f t="shared" si="926"/>
        <v>5275</v>
      </c>
      <c r="M976" s="10">
        <f t="shared" si="927"/>
        <v>0</v>
      </c>
      <c r="N976" s="10">
        <f t="shared" si="928"/>
        <v>0</v>
      </c>
      <c r="O976" s="10">
        <v>1328</v>
      </c>
      <c r="P976" s="10"/>
      <c r="Q976" s="10"/>
      <c r="R976" s="10">
        <f t="shared" si="946"/>
        <v>6603</v>
      </c>
      <c r="S976" s="10"/>
      <c r="T976" s="69">
        <f t="shared" si="943"/>
        <v>6603</v>
      </c>
      <c r="U976" s="10">
        <f t="shared" si="947"/>
        <v>0</v>
      </c>
      <c r="V976" s="10"/>
      <c r="W976" s="69">
        <f t="shared" si="944"/>
        <v>0</v>
      </c>
      <c r="X976" s="10">
        <f t="shared" si="948"/>
        <v>0</v>
      </c>
      <c r="Y976" s="10"/>
      <c r="Z976" s="69">
        <f t="shared" si="945"/>
        <v>0</v>
      </c>
      <c r="AA976" s="10"/>
      <c r="AB976" s="20"/>
      <c r="AC976" s="20"/>
    </row>
    <row r="977" spans="1:29" x14ac:dyDescent="0.3">
      <c r="A977" s="59" t="s">
        <v>635</v>
      </c>
      <c r="B977" s="60"/>
      <c r="C977" s="59"/>
      <c r="D977" s="59"/>
      <c r="E977" s="61" t="s">
        <v>636</v>
      </c>
      <c r="F977" s="10">
        <f t="shared" si="950"/>
        <v>106932.7</v>
      </c>
      <c r="G977" s="10">
        <f t="shared" si="951"/>
        <v>156932.70000000001</v>
      </c>
      <c r="H977" s="10">
        <f t="shared" si="952"/>
        <v>156932.70000000001</v>
      </c>
      <c r="I977" s="10">
        <f t="shared" si="953"/>
        <v>0</v>
      </c>
      <c r="J977" s="10">
        <f t="shared" si="954"/>
        <v>0</v>
      </c>
      <c r="K977" s="10">
        <f t="shared" si="955"/>
        <v>0</v>
      </c>
      <c r="L977" s="10">
        <f t="shared" si="926"/>
        <v>106932.7</v>
      </c>
      <c r="M977" s="10">
        <f t="shared" si="927"/>
        <v>156932.70000000001</v>
      </c>
      <c r="N977" s="10">
        <f t="shared" si="928"/>
        <v>156932.70000000001</v>
      </c>
      <c r="O977" s="10">
        <f t="shared" si="956"/>
        <v>9797.3660500000005</v>
      </c>
      <c r="P977" s="10">
        <f t="shared" si="957"/>
        <v>0</v>
      </c>
      <c r="Q977" s="10">
        <f t="shared" si="958"/>
        <v>0</v>
      </c>
      <c r="R977" s="10">
        <f t="shared" si="946"/>
        <v>116730.06604999999</v>
      </c>
      <c r="S977" s="10">
        <f t="shared" si="959"/>
        <v>0</v>
      </c>
      <c r="T977" s="69">
        <f t="shared" si="943"/>
        <v>116730.06604999999</v>
      </c>
      <c r="U977" s="10">
        <f t="shared" si="947"/>
        <v>156932.70000000001</v>
      </c>
      <c r="V977" s="10">
        <f t="shared" si="960"/>
        <v>0</v>
      </c>
      <c r="W977" s="69">
        <f t="shared" si="944"/>
        <v>156932.70000000001</v>
      </c>
      <c r="X977" s="10">
        <f t="shared" si="948"/>
        <v>156932.70000000001</v>
      </c>
      <c r="Y977" s="10">
        <f t="shared" si="960"/>
        <v>0</v>
      </c>
      <c r="Z977" s="69">
        <f t="shared" si="945"/>
        <v>156932.70000000001</v>
      </c>
      <c r="AA977" s="10">
        <f t="shared" si="960"/>
        <v>0</v>
      </c>
      <c r="AB977" s="20"/>
      <c r="AC977" s="20"/>
    </row>
    <row r="978" spans="1:29" ht="31.2" x14ac:dyDescent="0.3">
      <c r="A978" s="59" t="s">
        <v>635</v>
      </c>
      <c r="B978" s="60" t="s">
        <v>57</v>
      </c>
      <c r="C978" s="59"/>
      <c r="D978" s="59"/>
      <c r="E978" s="61" t="s">
        <v>58</v>
      </c>
      <c r="F978" s="10">
        <f t="shared" si="950"/>
        <v>106932.7</v>
      </c>
      <c r="G978" s="10">
        <f t="shared" si="951"/>
        <v>156932.70000000001</v>
      </c>
      <c r="H978" s="10">
        <f t="shared" si="952"/>
        <v>156932.70000000001</v>
      </c>
      <c r="I978" s="10">
        <f t="shared" si="953"/>
        <v>0</v>
      </c>
      <c r="J978" s="10">
        <f t="shared" si="954"/>
        <v>0</v>
      </c>
      <c r="K978" s="10">
        <f t="shared" si="955"/>
        <v>0</v>
      </c>
      <c r="L978" s="10">
        <f t="shared" si="926"/>
        <v>106932.7</v>
      </c>
      <c r="M978" s="10">
        <f t="shared" si="927"/>
        <v>156932.70000000001</v>
      </c>
      <c r="N978" s="10">
        <f t="shared" si="928"/>
        <v>156932.70000000001</v>
      </c>
      <c r="O978" s="10">
        <f t="shared" si="956"/>
        <v>9797.3660500000005</v>
      </c>
      <c r="P978" s="10">
        <f t="shared" si="957"/>
        <v>0</v>
      </c>
      <c r="Q978" s="10">
        <f t="shared" si="958"/>
        <v>0</v>
      </c>
      <c r="R978" s="10">
        <f t="shared" si="946"/>
        <v>116730.06604999999</v>
      </c>
      <c r="S978" s="10">
        <f t="shared" si="959"/>
        <v>0</v>
      </c>
      <c r="T978" s="69">
        <f t="shared" si="943"/>
        <v>116730.06604999999</v>
      </c>
      <c r="U978" s="10">
        <f t="shared" si="947"/>
        <v>156932.70000000001</v>
      </c>
      <c r="V978" s="10">
        <f t="shared" si="960"/>
        <v>0</v>
      </c>
      <c r="W978" s="69">
        <f t="shared" si="944"/>
        <v>156932.70000000001</v>
      </c>
      <c r="X978" s="10">
        <f t="shared" si="948"/>
        <v>156932.70000000001</v>
      </c>
      <c r="Y978" s="10">
        <f t="shared" si="960"/>
        <v>0</v>
      </c>
      <c r="Z978" s="69">
        <f t="shared" si="945"/>
        <v>156932.70000000001</v>
      </c>
      <c r="AA978" s="10">
        <f t="shared" si="960"/>
        <v>0</v>
      </c>
      <c r="AB978" s="20"/>
      <c r="AC978" s="20"/>
    </row>
    <row r="979" spans="1:29" x14ac:dyDescent="0.3">
      <c r="A979" s="59" t="s">
        <v>635</v>
      </c>
      <c r="B979" s="60">
        <v>200</v>
      </c>
      <c r="C979" s="59" t="s">
        <v>314</v>
      </c>
      <c r="D979" s="59" t="s">
        <v>97</v>
      </c>
      <c r="E979" s="61" t="s">
        <v>514</v>
      </c>
      <c r="F979" s="10">
        <v>106932.7</v>
      </c>
      <c r="G979" s="10">
        <v>156932.70000000001</v>
      </c>
      <c r="H979" s="10">
        <v>156932.70000000001</v>
      </c>
      <c r="I979" s="10"/>
      <c r="J979" s="10"/>
      <c r="K979" s="10"/>
      <c r="L979" s="10">
        <f t="shared" si="926"/>
        <v>106932.7</v>
      </c>
      <c r="M979" s="10">
        <f t="shared" si="927"/>
        <v>156932.70000000001</v>
      </c>
      <c r="N979" s="10">
        <f t="shared" si="928"/>
        <v>156932.70000000001</v>
      </c>
      <c r="O979" s="10">
        <f>2230.00305+4081.416+3485.947</f>
        <v>9797.3660500000005</v>
      </c>
      <c r="P979" s="10"/>
      <c r="Q979" s="10"/>
      <c r="R979" s="10">
        <f t="shared" si="946"/>
        <v>116730.06604999999</v>
      </c>
      <c r="S979" s="10"/>
      <c r="T979" s="69">
        <f t="shared" si="943"/>
        <v>116730.06604999999</v>
      </c>
      <c r="U979" s="10">
        <f t="shared" si="947"/>
        <v>156932.70000000001</v>
      </c>
      <c r="V979" s="10"/>
      <c r="W979" s="69">
        <f t="shared" si="944"/>
        <v>156932.70000000001</v>
      </c>
      <c r="X979" s="10">
        <f t="shared" si="948"/>
        <v>156932.70000000001</v>
      </c>
      <c r="Y979" s="10"/>
      <c r="Z979" s="69">
        <f t="shared" si="945"/>
        <v>156932.70000000001</v>
      </c>
      <c r="AA979" s="10"/>
      <c r="AB979" s="20"/>
      <c r="AC979" s="20"/>
    </row>
    <row r="980" spans="1:29" ht="62.4" x14ac:dyDescent="0.3">
      <c r="A980" s="59" t="s">
        <v>637</v>
      </c>
      <c r="B980" s="60"/>
      <c r="C980" s="59"/>
      <c r="D980" s="59"/>
      <c r="E980" s="61" t="s">
        <v>638</v>
      </c>
      <c r="F980" s="10">
        <f t="shared" si="950"/>
        <v>625.5</v>
      </c>
      <c r="G980" s="10">
        <f t="shared" si="951"/>
        <v>625.5</v>
      </c>
      <c r="H980" s="10">
        <f t="shared" si="952"/>
        <v>625.5</v>
      </c>
      <c r="I980" s="10">
        <f t="shared" si="953"/>
        <v>0</v>
      </c>
      <c r="J980" s="10">
        <f t="shared" si="954"/>
        <v>0</v>
      </c>
      <c r="K980" s="10">
        <f t="shared" si="955"/>
        <v>0</v>
      </c>
      <c r="L980" s="10">
        <f t="shared" si="926"/>
        <v>625.5</v>
      </c>
      <c r="M980" s="10">
        <f t="shared" si="927"/>
        <v>625.5</v>
      </c>
      <c r="N980" s="10">
        <f t="shared" si="928"/>
        <v>625.5</v>
      </c>
      <c r="O980" s="10">
        <f t="shared" si="956"/>
        <v>0</v>
      </c>
      <c r="P980" s="10">
        <f t="shared" si="957"/>
        <v>0</v>
      </c>
      <c r="Q980" s="10">
        <f t="shared" si="958"/>
        <v>0</v>
      </c>
      <c r="R980" s="10">
        <f t="shared" si="946"/>
        <v>625.5</v>
      </c>
      <c r="S980" s="10">
        <f t="shared" si="959"/>
        <v>0</v>
      </c>
      <c r="T980" s="69">
        <f t="shared" si="943"/>
        <v>625.5</v>
      </c>
      <c r="U980" s="10">
        <f t="shared" si="947"/>
        <v>625.5</v>
      </c>
      <c r="V980" s="10">
        <f t="shared" si="960"/>
        <v>0</v>
      </c>
      <c r="W980" s="69">
        <f t="shared" si="944"/>
        <v>625.5</v>
      </c>
      <c r="X980" s="10">
        <f t="shared" si="948"/>
        <v>625.5</v>
      </c>
      <c r="Y980" s="10">
        <f t="shared" si="960"/>
        <v>0</v>
      </c>
      <c r="Z980" s="69">
        <f t="shared" si="945"/>
        <v>625.5</v>
      </c>
      <c r="AA980" s="10">
        <f t="shared" si="960"/>
        <v>0</v>
      </c>
      <c r="AB980" s="20"/>
      <c r="AC980" s="20"/>
    </row>
    <row r="981" spans="1:29" ht="31.2" x14ac:dyDescent="0.3">
      <c r="A981" s="59" t="s">
        <v>637</v>
      </c>
      <c r="B981" s="60" t="s">
        <v>57</v>
      </c>
      <c r="C981" s="59"/>
      <c r="D981" s="59"/>
      <c r="E981" s="61" t="s">
        <v>58</v>
      </c>
      <c r="F981" s="10">
        <f t="shared" si="950"/>
        <v>625.5</v>
      </c>
      <c r="G981" s="10">
        <f t="shared" si="951"/>
        <v>625.5</v>
      </c>
      <c r="H981" s="10">
        <f t="shared" si="952"/>
        <v>625.5</v>
      </c>
      <c r="I981" s="10">
        <f t="shared" si="953"/>
        <v>0</v>
      </c>
      <c r="J981" s="10">
        <f t="shared" si="954"/>
        <v>0</v>
      </c>
      <c r="K981" s="10">
        <f t="shared" si="955"/>
        <v>0</v>
      </c>
      <c r="L981" s="10">
        <f t="shared" si="926"/>
        <v>625.5</v>
      </c>
      <c r="M981" s="10">
        <f t="shared" si="927"/>
        <v>625.5</v>
      </c>
      <c r="N981" s="10">
        <f t="shared" si="928"/>
        <v>625.5</v>
      </c>
      <c r="O981" s="10">
        <f t="shared" si="956"/>
        <v>0</v>
      </c>
      <c r="P981" s="10">
        <f t="shared" si="957"/>
        <v>0</v>
      </c>
      <c r="Q981" s="10">
        <f t="shared" si="958"/>
        <v>0</v>
      </c>
      <c r="R981" s="10">
        <f t="shared" si="946"/>
        <v>625.5</v>
      </c>
      <c r="S981" s="10">
        <f t="shared" si="959"/>
        <v>0</v>
      </c>
      <c r="T981" s="69">
        <f t="shared" si="943"/>
        <v>625.5</v>
      </c>
      <c r="U981" s="10">
        <f t="shared" si="947"/>
        <v>625.5</v>
      </c>
      <c r="V981" s="10">
        <f t="shared" si="960"/>
        <v>0</v>
      </c>
      <c r="W981" s="69">
        <f t="shared" si="944"/>
        <v>625.5</v>
      </c>
      <c r="X981" s="10">
        <f t="shared" si="948"/>
        <v>625.5</v>
      </c>
      <c r="Y981" s="10">
        <f t="shared" si="960"/>
        <v>0</v>
      </c>
      <c r="Z981" s="69">
        <f t="shared" si="945"/>
        <v>625.5</v>
      </c>
      <c r="AA981" s="10">
        <f t="shared" si="960"/>
        <v>0</v>
      </c>
      <c r="AB981" s="20"/>
      <c r="AC981" s="20"/>
    </row>
    <row r="982" spans="1:29" x14ac:dyDescent="0.3">
      <c r="A982" s="59" t="s">
        <v>637</v>
      </c>
      <c r="B982" s="60">
        <v>200</v>
      </c>
      <c r="C982" s="59" t="s">
        <v>314</v>
      </c>
      <c r="D982" s="59" t="s">
        <v>97</v>
      </c>
      <c r="E982" s="61" t="s">
        <v>514</v>
      </c>
      <c r="F982" s="10">
        <v>625.5</v>
      </c>
      <c r="G982" s="10">
        <v>625.5</v>
      </c>
      <c r="H982" s="10">
        <v>625.5</v>
      </c>
      <c r="I982" s="10"/>
      <c r="J982" s="10"/>
      <c r="K982" s="10"/>
      <c r="L982" s="10">
        <f t="shared" si="926"/>
        <v>625.5</v>
      </c>
      <c r="M982" s="10">
        <f t="shared" si="927"/>
        <v>625.5</v>
      </c>
      <c r="N982" s="10">
        <f t="shared" si="928"/>
        <v>625.5</v>
      </c>
      <c r="O982" s="10"/>
      <c r="P982" s="10"/>
      <c r="Q982" s="10"/>
      <c r="R982" s="10">
        <f t="shared" si="946"/>
        <v>625.5</v>
      </c>
      <c r="S982" s="10"/>
      <c r="T982" s="69">
        <f t="shared" si="943"/>
        <v>625.5</v>
      </c>
      <c r="U982" s="10">
        <f t="shared" si="947"/>
        <v>625.5</v>
      </c>
      <c r="V982" s="10"/>
      <c r="W982" s="69">
        <f t="shared" si="944"/>
        <v>625.5</v>
      </c>
      <c r="X982" s="10">
        <f t="shared" si="948"/>
        <v>625.5</v>
      </c>
      <c r="Y982" s="10"/>
      <c r="Z982" s="69">
        <f t="shared" si="945"/>
        <v>625.5</v>
      </c>
      <c r="AA982" s="10"/>
      <c r="AB982" s="20"/>
      <c r="AC982" s="20"/>
    </row>
    <row r="983" spans="1:29" ht="31.2" x14ac:dyDescent="0.3">
      <c r="A983" s="59" t="s">
        <v>639</v>
      </c>
      <c r="B983" s="60"/>
      <c r="C983" s="59"/>
      <c r="D983" s="59"/>
      <c r="E983" s="62" t="s">
        <v>640</v>
      </c>
      <c r="F983" s="10"/>
      <c r="G983" s="10"/>
      <c r="H983" s="10"/>
      <c r="I983" s="10"/>
      <c r="J983" s="10"/>
      <c r="K983" s="10"/>
      <c r="L983" s="10"/>
      <c r="M983" s="10"/>
      <c r="N983" s="10"/>
      <c r="O983" s="10">
        <f t="shared" si="956"/>
        <v>1253.4922200000001</v>
      </c>
      <c r="P983" s="10">
        <f t="shared" si="957"/>
        <v>0</v>
      </c>
      <c r="Q983" s="10">
        <f t="shared" si="958"/>
        <v>0</v>
      </c>
      <c r="R983" s="10">
        <f t="shared" si="946"/>
        <v>1253.4922200000001</v>
      </c>
      <c r="S983" s="10">
        <f t="shared" si="959"/>
        <v>0</v>
      </c>
      <c r="T983" s="69">
        <f t="shared" si="943"/>
        <v>1253.4922200000001</v>
      </c>
      <c r="U983" s="10">
        <f t="shared" si="947"/>
        <v>0</v>
      </c>
      <c r="V983" s="10">
        <f t="shared" si="960"/>
        <v>0</v>
      </c>
      <c r="W983" s="69">
        <f t="shared" si="944"/>
        <v>0</v>
      </c>
      <c r="X983" s="10">
        <f t="shared" si="948"/>
        <v>0</v>
      </c>
      <c r="Y983" s="10">
        <f t="shared" si="960"/>
        <v>0</v>
      </c>
      <c r="Z983" s="69">
        <f t="shared" si="945"/>
        <v>0</v>
      </c>
      <c r="AA983" s="10">
        <f t="shared" si="960"/>
        <v>0</v>
      </c>
      <c r="AB983" s="20"/>
      <c r="AC983" s="20"/>
    </row>
    <row r="984" spans="1:29" ht="31.2" x14ac:dyDescent="0.3">
      <c r="A984" s="59" t="s">
        <v>639</v>
      </c>
      <c r="B984" s="60" t="s">
        <v>57</v>
      </c>
      <c r="C984" s="59"/>
      <c r="D984" s="59"/>
      <c r="E984" s="61" t="s">
        <v>58</v>
      </c>
      <c r="F984" s="10"/>
      <c r="G984" s="10"/>
      <c r="H984" s="10"/>
      <c r="I984" s="10"/>
      <c r="J984" s="10"/>
      <c r="K984" s="10"/>
      <c r="L984" s="10"/>
      <c r="M984" s="10"/>
      <c r="N984" s="10"/>
      <c r="O984" s="10">
        <f t="shared" si="956"/>
        <v>1253.4922200000001</v>
      </c>
      <c r="P984" s="10">
        <f t="shared" si="957"/>
        <v>0</v>
      </c>
      <c r="Q984" s="10">
        <f t="shared" si="958"/>
        <v>0</v>
      </c>
      <c r="R984" s="10">
        <f t="shared" si="946"/>
        <v>1253.4922200000001</v>
      </c>
      <c r="S984" s="10">
        <f t="shared" si="959"/>
        <v>0</v>
      </c>
      <c r="T984" s="69">
        <f t="shared" si="943"/>
        <v>1253.4922200000001</v>
      </c>
      <c r="U984" s="10">
        <f t="shared" si="947"/>
        <v>0</v>
      </c>
      <c r="V984" s="10">
        <f t="shared" si="960"/>
        <v>0</v>
      </c>
      <c r="W984" s="69">
        <f t="shared" si="944"/>
        <v>0</v>
      </c>
      <c r="X984" s="10">
        <f t="shared" si="948"/>
        <v>0</v>
      </c>
      <c r="Y984" s="10">
        <f t="shared" si="960"/>
        <v>0</v>
      </c>
      <c r="Z984" s="69">
        <f t="shared" si="945"/>
        <v>0</v>
      </c>
      <c r="AA984" s="10">
        <f t="shared" si="960"/>
        <v>0</v>
      </c>
      <c r="AB984" s="20"/>
      <c r="AC984" s="20"/>
    </row>
    <row r="985" spans="1:29" x14ac:dyDescent="0.3">
      <c r="A985" s="59" t="s">
        <v>639</v>
      </c>
      <c r="B985" s="60">
        <v>200</v>
      </c>
      <c r="C985" s="59" t="s">
        <v>314</v>
      </c>
      <c r="D985" s="59" t="s">
        <v>97</v>
      </c>
      <c r="E985" s="61" t="s">
        <v>514</v>
      </c>
      <c r="F985" s="10"/>
      <c r="G985" s="10"/>
      <c r="H985" s="10"/>
      <c r="I985" s="10"/>
      <c r="J985" s="10"/>
      <c r="K985" s="10"/>
      <c r="L985" s="10"/>
      <c r="M985" s="10"/>
      <c r="N985" s="10"/>
      <c r="O985" s="10">
        <v>1253.4922200000001</v>
      </c>
      <c r="P985" s="10"/>
      <c r="Q985" s="10"/>
      <c r="R985" s="10">
        <f t="shared" si="946"/>
        <v>1253.4922200000001</v>
      </c>
      <c r="S985" s="10"/>
      <c r="T985" s="69">
        <f t="shared" si="943"/>
        <v>1253.4922200000001</v>
      </c>
      <c r="U985" s="10">
        <f t="shared" si="947"/>
        <v>0</v>
      </c>
      <c r="V985" s="10"/>
      <c r="W985" s="69">
        <f t="shared" si="944"/>
        <v>0</v>
      </c>
      <c r="X985" s="10">
        <f t="shared" si="948"/>
        <v>0</v>
      </c>
      <c r="Y985" s="10"/>
      <c r="Z985" s="69">
        <f t="shared" si="945"/>
        <v>0</v>
      </c>
      <c r="AA985" s="10"/>
      <c r="AB985" s="20"/>
      <c r="AC985" s="20"/>
    </row>
    <row r="986" spans="1:29" ht="62.4" x14ac:dyDescent="0.3">
      <c r="A986" s="59" t="s">
        <v>641</v>
      </c>
      <c r="B986" s="60"/>
      <c r="C986" s="59"/>
      <c r="D986" s="59"/>
      <c r="E986" s="61" t="s">
        <v>642</v>
      </c>
      <c r="F986" s="10">
        <f t="shared" ref="F986:K986" si="961">F987+F992</f>
        <v>874579.8</v>
      </c>
      <c r="G986" s="10">
        <f t="shared" si="961"/>
        <v>268201.59999999998</v>
      </c>
      <c r="H986" s="10">
        <f t="shared" si="961"/>
        <v>268201.59999999998</v>
      </c>
      <c r="I986" s="10">
        <f t="shared" si="961"/>
        <v>2123.9</v>
      </c>
      <c r="J986" s="10">
        <f t="shared" si="961"/>
        <v>2186.1</v>
      </c>
      <c r="K986" s="10">
        <f t="shared" si="961"/>
        <v>2186.1</v>
      </c>
      <c r="L986" s="10">
        <f t="shared" ref="L986:L1048" si="962">F986+I986</f>
        <v>876703.70000000007</v>
      </c>
      <c r="M986" s="10">
        <f t="shared" ref="M986:M1048" si="963">G986+J986</f>
        <v>270387.69999999995</v>
      </c>
      <c r="N986" s="10">
        <f t="shared" ref="N986:N1048" si="964">H986+K986</f>
        <v>270387.69999999995</v>
      </c>
      <c r="O986" s="10">
        <f>O987+O992</f>
        <v>28771.5</v>
      </c>
      <c r="P986" s="10">
        <f>P987+P992</f>
        <v>34420.199999999997</v>
      </c>
      <c r="Q986" s="10">
        <f>Q987+Q992</f>
        <v>34420.199999999997</v>
      </c>
      <c r="R986" s="10">
        <f t="shared" si="946"/>
        <v>905475.20000000007</v>
      </c>
      <c r="S986" s="10">
        <f>S987+S992</f>
        <v>0</v>
      </c>
      <c r="T986" s="69">
        <f t="shared" si="943"/>
        <v>905475.20000000007</v>
      </c>
      <c r="U986" s="10">
        <f t="shared" si="947"/>
        <v>304807.89999999997</v>
      </c>
      <c r="V986" s="10">
        <f>V987+V992</f>
        <v>0</v>
      </c>
      <c r="W986" s="69">
        <f t="shared" si="944"/>
        <v>304807.89999999997</v>
      </c>
      <c r="X986" s="10">
        <f t="shared" si="948"/>
        <v>304807.89999999997</v>
      </c>
      <c r="Y986" s="10">
        <f>Y987+Y992</f>
        <v>0</v>
      </c>
      <c r="Z986" s="69">
        <f t="shared" si="945"/>
        <v>304807.89999999997</v>
      </c>
      <c r="AA986" s="10">
        <f>AA987+AA992</f>
        <v>0</v>
      </c>
      <c r="AB986" s="20"/>
      <c r="AC986" s="20"/>
    </row>
    <row r="987" spans="1:29" ht="31.2" x14ac:dyDescent="0.3">
      <c r="A987" s="59" t="s">
        <v>643</v>
      </c>
      <c r="B987" s="60"/>
      <c r="C987" s="59"/>
      <c r="D987" s="59"/>
      <c r="E987" s="61" t="s">
        <v>167</v>
      </c>
      <c r="F987" s="10">
        <f t="shared" ref="F987:K987" si="965">F988+F990</f>
        <v>60501.299999999996</v>
      </c>
      <c r="G987" s="10">
        <f t="shared" si="965"/>
        <v>62277.999999999993</v>
      </c>
      <c r="H987" s="10">
        <f t="shared" si="965"/>
        <v>62277.999999999993</v>
      </c>
      <c r="I987" s="10">
        <f t="shared" si="965"/>
        <v>2123.9</v>
      </c>
      <c r="J987" s="10">
        <f t="shared" si="965"/>
        <v>2186.1</v>
      </c>
      <c r="K987" s="10">
        <f t="shared" si="965"/>
        <v>2186.1</v>
      </c>
      <c r="L987" s="10">
        <f t="shared" si="962"/>
        <v>62625.2</v>
      </c>
      <c r="M987" s="10">
        <f t="shared" si="963"/>
        <v>64464.099999999991</v>
      </c>
      <c r="N987" s="10">
        <f t="shared" si="964"/>
        <v>64464.099999999991</v>
      </c>
      <c r="O987" s="10">
        <f>O988+O990</f>
        <v>8838.6</v>
      </c>
      <c r="P987" s="10">
        <f>P988+P990</f>
        <v>10769.1</v>
      </c>
      <c r="Q987" s="10">
        <f>Q988+Q990</f>
        <v>10769.1</v>
      </c>
      <c r="R987" s="10">
        <f t="shared" si="946"/>
        <v>71463.8</v>
      </c>
      <c r="S987" s="10">
        <f>S988+S990</f>
        <v>0</v>
      </c>
      <c r="T987" s="69">
        <f t="shared" si="943"/>
        <v>71463.8</v>
      </c>
      <c r="U987" s="10">
        <f t="shared" si="947"/>
        <v>75233.2</v>
      </c>
      <c r="V987" s="10">
        <f>V988+V990</f>
        <v>0</v>
      </c>
      <c r="W987" s="69">
        <f t="shared" si="944"/>
        <v>75233.2</v>
      </c>
      <c r="X987" s="10">
        <f t="shared" si="948"/>
        <v>75233.2</v>
      </c>
      <c r="Y987" s="10">
        <f>Y988+Y990</f>
        <v>0</v>
      </c>
      <c r="Z987" s="69">
        <f t="shared" si="945"/>
        <v>75233.2</v>
      </c>
      <c r="AA987" s="10">
        <f>AA988+AA990</f>
        <v>0</v>
      </c>
      <c r="AB987" s="20"/>
      <c r="AC987" s="20"/>
    </row>
    <row r="988" spans="1:29" ht="93.6" x14ac:dyDescent="0.3">
      <c r="A988" s="59" t="s">
        <v>643</v>
      </c>
      <c r="B988" s="60" t="s">
        <v>139</v>
      </c>
      <c r="C988" s="59"/>
      <c r="D988" s="59"/>
      <c r="E988" s="61" t="s">
        <v>140</v>
      </c>
      <c r="F988" s="10">
        <f t="shared" ref="F988:K988" si="966">F989</f>
        <v>57771.199999999997</v>
      </c>
      <c r="G988" s="10">
        <f t="shared" si="966"/>
        <v>59547.899999999994</v>
      </c>
      <c r="H988" s="10">
        <f t="shared" si="966"/>
        <v>59547.899999999994</v>
      </c>
      <c r="I988" s="10">
        <f t="shared" si="966"/>
        <v>2021.9</v>
      </c>
      <c r="J988" s="10">
        <f t="shared" si="966"/>
        <v>2084.1</v>
      </c>
      <c r="K988" s="10">
        <f t="shared" si="966"/>
        <v>2084.1</v>
      </c>
      <c r="L988" s="10">
        <f t="shared" si="962"/>
        <v>59793.1</v>
      </c>
      <c r="M988" s="10">
        <f t="shared" si="963"/>
        <v>61631.999999999993</v>
      </c>
      <c r="N988" s="10">
        <f t="shared" si="964"/>
        <v>61631.999999999993</v>
      </c>
      <c r="O988" s="10">
        <f>O989</f>
        <v>8838.6</v>
      </c>
      <c r="P988" s="10">
        <f>P989</f>
        <v>10769.1</v>
      </c>
      <c r="Q988" s="10">
        <f>Q989</f>
        <v>10769.1</v>
      </c>
      <c r="R988" s="10">
        <f t="shared" si="946"/>
        <v>68631.7</v>
      </c>
      <c r="S988" s="10">
        <f>S989</f>
        <v>0</v>
      </c>
      <c r="T988" s="69">
        <f t="shared" si="943"/>
        <v>68631.7</v>
      </c>
      <c r="U988" s="10">
        <f t="shared" si="947"/>
        <v>72401.099999999991</v>
      </c>
      <c r="V988" s="10">
        <f>V989</f>
        <v>0</v>
      </c>
      <c r="W988" s="69">
        <f t="shared" si="944"/>
        <v>72401.099999999991</v>
      </c>
      <c r="X988" s="10">
        <f t="shared" si="948"/>
        <v>72401.099999999991</v>
      </c>
      <c r="Y988" s="10">
        <f>Y989</f>
        <v>0</v>
      </c>
      <c r="Z988" s="69">
        <f t="shared" si="945"/>
        <v>72401.099999999991</v>
      </c>
      <c r="AA988" s="10">
        <f>AA989</f>
        <v>0</v>
      </c>
      <c r="AB988" s="20"/>
      <c r="AC988" s="20"/>
    </row>
    <row r="989" spans="1:29" ht="31.2" x14ac:dyDescent="0.3">
      <c r="A989" s="59" t="s">
        <v>643</v>
      </c>
      <c r="B989" s="60">
        <v>100</v>
      </c>
      <c r="C989" s="59" t="s">
        <v>314</v>
      </c>
      <c r="D989" s="59" t="s">
        <v>314</v>
      </c>
      <c r="E989" s="61" t="s">
        <v>644</v>
      </c>
      <c r="F989" s="10">
        <v>57771.199999999997</v>
      </c>
      <c r="G989" s="10">
        <v>59547.899999999994</v>
      </c>
      <c r="H989" s="10">
        <v>59547.899999999994</v>
      </c>
      <c r="I989" s="10">
        <v>2021.9</v>
      </c>
      <c r="J989" s="10">
        <v>2084.1</v>
      </c>
      <c r="K989" s="10">
        <v>2084.1</v>
      </c>
      <c r="L989" s="10">
        <f t="shared" si="962"/>
        <v>59793.1</v>
      </c>
      <c r="M989" s="10">
        <f t="shared" si="963"/>
        <v>61631.999999999993</v>
      </c>
      <c r="N989" s="10">
        <f t="shared" si="964"/>
        <v>61631.999999999993</v>
      </c>
      <c r="O989" s="10">
        <v>8838.6</v>
      </c>
      <c r="P989" s="10">
        <v>10769.1</v>
      </c>
      <c r="Q989" s="10">
        <v>10769.1</v>
      </c>
      <c r="R989" s="10">
        <f t="shared" si="946"/>
        <v>68631.7</v>
      </c>
      <c r="S989" s="10"/>
      <c r="T989" s="69">
        <f t="shared" si="943"/>
        <v>68631.7</v>
      </c>
      <c r="U989" s="10">
        <f t="shared" si="947"/>
        <v>72401.099999999991</v>
      </c>
      <c r="V989" s="10"/>
      <c r="W989" s="69">
        <f t="shared" si="944"/>
        <v>72401.099999999991</v>
      </c>
      <c r="X989" s="10">
        <f t="shared" si="948"/>
        <v>72401.099999999991</v>
      </c>
      <c r="Y989" s="10"/>
      <c r="Z989" s="69">
        <f t="shared" si="945"/>
        <v>72401.099999999991</v>
      </c>
      <c r="AA989" s="10"/>
      <c r="AB989" s="20"/>
      <c r="AC989" s="20">
        <v>84</v>
      </c>
    </row>
    <row r="990" spans="1:29" ht="31.2" x14ac:dyDescent="0.3">
      <c r="A990" s="59" t="s">
        <v>643</v>
      </c>
      <c r="B990" s="60" t="s">
        <v>57</v>
      </c>
      <c r="C990" s="59"/>
      <c r="D990" s="59"/>
      <c r="E990" s="61" t="s">
        <v>58</v>
      </c>
      <c r="F990" s="10">
        <f t="shared" ref="F990:K990" si="967">F991</f>
        <v>2730.1</v>
      </c>
      <c r="G990" s="10">
        <f t="shared" si="967"/>
        <v>2730.1</v>
      </c>
      <c r="H990" s="10">
        <f t="shared" si="967"/>
        <v>2730.1</v>
      </c>
      <c r="I990" s="10">
        <f t="shared" si="967"/>
        <v>102</v>
      </c>
      <c r="J990" s="10">
        <f t="shared" si="967"/>
        <v>102</v>
      </c>
      <c r="K990" s="10">
        <f t="shared" si="967"/>
        <v>102</v>
      </c>
      <c r="L990" s="10">
        <f t="shared" si="962"/>
        <v>2832.1</v>
      </c>
      <c r="M990" s="10">
        <f t="shared" si="963"/>
        <v>2832.1</v>
      </c>
      <c r="N990" s="10">
        <f t="shared" si="964"/>
        <v>2832.1</v>
      </c>
      <c r="O990" s="10">
        <f>O991</f>
        <v>0</v>
      </c>
      <c r="P990" s="10">
        <f>P991</f>
        <v>0</v>
      </c>
      <c r="Q990" s="10">
        <f>Q991</f>
        <v>0</v>
      </c>
      <c r="R990" s="10">
        <f t="shared" si="946"/>
        <v>2832.1</v>
      </c>
      <c r="S990" s="10">
        <f>S991</f>
        <v>0</v>
      </c>
      <c r="T990" s="69">
        <f t="shared" si="943"/>
        <v>2832.1</v>
      </c>
      <c r="U990" s="10">
        <f t="shared" si="947"/>
        <v>2832.1</v>
      </c>
      <c r="V990" s="10">
        <f>V991</f>
        <v>0</v>
      </c>
      <c r="W990" s="69">
        <f t="shared" si="944"/>
        <v>2832.1</v>
      </c>
      <c r="X990" s="10">
        <f t="shared" si="948"/>
        <v>2832.1</v>
      </c>
      <c r="Y990" s="10">
        <f>Y991</f>
        <v>0</v>
      </c>
      <c r="Z990" s="69">
        <f t="shared" si="945"/>
        <v>2832.1</v>
      </c>
      <c r="AA990" s="10">
        <f>AA991</f>
        <v>0</v>
      </c>
      <c r="AB990" s="20"/>
      <c r="AC990" s="20"/>
    </row>
    <row r="991" spans="1:29" ht="31.2" x14ac:dyDescent="0.3">
      <c r="A991" s="59" t="s">
        <v>643</v>
      </c>
      <c r="B991" s="60">
        <v>200</v>
      </c>
      <c r="C991" s="59" t="s">
        <v>314</v>
      </c>
      <c r="D991" s="59" t="s">
        <v>314</v>
      </c>
      <c r="E991" s="61" t="s">
        <v>644</v>
      </c>
      <c r="F991" s="10">
        <v>2730.1</v>
      </c>
      <c r="G991" s="10">
        <v>2730.1</v>
      </c>
      <c r="H991" s="10">
        <v>2730.1</v>
      </c>
      <c r="I991" s="10">
        <v>102</v>
      </c>
      <c r="J991" s="10">
        <v>102</v>
      </c>
      <c r="K991" s="10">
        <v>102</v>
      </c>
      <c r="L991" s="10">
        <f t="shared" si="962"/>
        <v>2832.1</v>
      </c>
      <c r="M991" s="10">
        <f t="shared" si="963"/>
        <v>2832.1</v>
      </c>
      <c r="N991" s="10">
        <f t="shared" si="964"/>
        <v>2832.1</v>
      </c>
      <c r="O991" s="10"/>
      <c r="P991" s="10"/>
      <c r="Q991" s="10"/>
      <c r="R991" s="10">
        <f t="shared" si="946"/>
        <v>2832.1</v>
      </c>
      <c r="S991" s="10"/>
      <c r="T991" s="69">
        <f t="shared" si="943"/>
        <v>2832.1</v>
      </c>
      <c r="U991" s="10">
        <f t="shared" si="947"/>
        <v>2832.1</v>
      </c>
      <c r="V991" s="10"/>
      <c r="W991" s="69">
        <f t="shared" si="944"/>
        <v>2832.1</v>
      </c>
      <c r="X991" s="10">
        <f t="shared" si="948"/>
        <v>2832.1</v>
      </c>
      <c r="Y991" s="10"/>
      <c r="Z991" s="69">
        <f t="shared" si="945"/>
        <v>2832.1</v>
      </c>
      <c r="AA991" s="10"/>
      <c r="AB991" s="20"/>
      <c r="AC991" s="20">
        <v>85</v>
      </c>
    </row>
    <row r="992" spans="1:29" ht="46.8" x14ac:dyDescent="0.3">
      <c r="A992" s="59" t="s">
        <v>645</v>
      </c>
      <c r="B992" s="60"/>
      <c r="C992" s="59"/>
      <c r="D992" s="59"/>
      <c r="E992" s="61" t="s">
        <v>138</v>
      </c>
      <c r="F992" s="10">
        <f t="shared" ref="F992:K992" si="968">F993+F995+F997</f>
        <v>814078.5</v>
      </c>
      <c r="G992" s="10">
        <f t="shared" si="968"/>
        <v>205923.6</v>
      </c>
      <c r="H992" s="10">
        <f t="shared" si="968"/>
        <v>205923.6</v>
      </c>
      <c r="I992" s="10">
        <f t="shared" si="968"/>
        <v>0</v>
      </c>
      <c r="J992" s="10">
        <f t="shared" si="968"/>
        <v>0</v>
      </c>
      <c r="K992" s="10">
        <f t="shared" si="968"/>
        <v>0</v>
      </c>
      <c r="L992" s="10">
        <f t="shared" si="962"/>
        <v>814078.5</v>
      </c>
      <c r="M992" s="10">
        <f t="shared" si="963"/>
        <v>205923.6</v>
      </c>
      <c r="N992" s="10">
        <f t="shared" si="964"/>
        <v>205923.6</v>
      </c>
      <c r="O992" s="10">
        <f>O993+O995+O997</f>
        <v>19932.900000000001</v>
      </c>
      <c r="P992" s="10">
        <f>P993+P995+P997</f>
        <v>23651.1</v>
      </c>
      <c r="Q992" s="10">
        <f>Q993+Q995+Q997</f>
        <v>23651.1</v>
      </c>
      <c r="R992" s="10">
        <f t="shared" si="946"/>
        <v>834011.4</v>
      </c>
      <c r="S992" s="10">
        <f>S993+S995+S997</f>
        <v>0</v>
      </c>
      <c r="T992" s="69">
        <f t="shared" si="943"/>
        <v>834011.4</v>
      </c>
      <c r="U992" s="10">
        <f t="shared" si="947"/>
        <v>229574.7</v>
      </c>
      <c r="V992" s="10">
        <f>V993+V995+V997</f>
        <v>0</v>
      </c>
      <c r="W992" s="69">
        <f t="shared" si="944"/>
        <v>229574.7</v>
      </c>
      <c r="X992" s="10">
        <f t="shared" si="948"/>
        <v>229574.7</v>
      </c>
      <c r="Y992" s="10">
        <f>Y993+Y995+Y997</f>
        <v>0</v>
      </c>
      <c r="Z992" s="69">
        <f t="shared" si="945"/>
        <v>229574.7</v>
      </c>
      <c r="AA992" s="10">
        <f>AA993+AA995+AA997</f>
        <v>0</v>
      </c>
      <c r="AB992" s="20"/>
      <c r="AC992" s="20"/>
    </row>
    <row r="993" spans="1:34" ht="93.6" x14ac:dyDescent="0.3">
      <c r="A993" s="59" t="s">
        <v>645</v>
      </c>
      <c r="B993" s="60" t="s">
        <v>139</v>
      </c>
      <c r="C993" s="59"/>
      <c r="D993" s="59"/>
      <c r="E993" s="61" t="s">
        <v>140</v>
      </c>
      <c r="F993" s="10">
        <f t="shared" ref="F993:K993" si="969">F994</f>
        <v>172259</v>
      </c>
      <c r="G993" s="10">
        <f t="shared" si="969"/>
        <v>177555.5</v>
      </c>
      <c r="H993" s="10">
        <f t="shared" si="969"/>
        <v>177555.5</v>
      </c>
      <c r="I993" s="10">
        <f t="shared" si="969"/>
        <v>0</v>
      </c>
      <c r="J993" s="10">
        <f t="shared" si="969"/>
        <v>0</v>
      </c>
      <c r="K993" s="10">
        <f t="shared" si="969"/>
        <v>0</v>
      </c>
      <c r="L993" s="10">
        <f t="shared" si="962"/>
        <v>172259</v>
      </c>
      <c r="M993" s="10">
        <f t="shared" si="963"/>
        <v>177555.5</v>
      </c>
      <c r="N993" s="10">
        <f t="shared" si="964"/>
        <v>177555.5</v>
      </c>
      <c r="O993" s="10">
        <f>O994</f>
        <v>19932.900000000001</v>
      </c>
      <c r="P993" s="10">
        <f>P994</f>
        <v>23651.1</v>
      </c>
      <c r="Q993" s="10">
        <f>Q994</f>
        <v>23651.1</v>
      </c>
      <c r="R993" s="10">
        <f t="shared" si="946"/>
        <v>192191.9</v>
      </c>
      <c r="S993" s="10">
        <f>S994</f>
        <v>0</v>
      </c>
      <c r="T993" s="69">
        <f t="shared" si="943"/>
        <v>192191.9</v>
      </c>
      <c r="U993" s="10">
        <f t="shared" si="947"/>
        <v>201206.6</v>
      </c>
      <c r="V993" s="10">
        <f>V994</f>
        <v>0</v>
      </c>
      <c r="W993" s="69">
        <f t="shared" si="944"/>
        <v>201206.6</v>
      </c>
      <c r="X993" s="10">
        <f t="shared" si="948"/>
        <v>201206.6</v>
      </c>
      <c r="Y993" s="10">
        <f>Y994</f>
        <v>0</v>
      </c>
      <c r="Z993" s="69">
        <f t="shared" si="945"/>
        <v>201206.6</v>
      </c>
      <c r="AA993" s="10">
        <f>AA994</f>
        <v>0</v>
      </c>
      <c r="AB993" s="20"/>
      <c r="AC993" s="20"/>
    </row>
    <row r="994" spans="1:34" ht="31.2" x14ac:dyDescent="0.3">
      <c r="A994" s="59" t="s">
        <v>645</v>
      </c>
      <c r="B994" s="60">
        <v>100</v>
      </c>
      <c r="C994" s="59" t="s">
        <v>314</v>
      </c>
      <c r="D994" s="59" t="s">
        <v>314</v>
      </c>
      <c r="E994" s="61" t="s">
        <v>644</v>
      </c>
      <c r="F994" s="10">
        <v>172259</v>
      </c>
      <c r="G994" s="10">
        <v>177555.5</v>
      </c>
      <c r="H994" s="10">
        <v>177555.5</v>
      </c>
      <c r="I994" s="10"/>
      <c r="J994" s="10"/>
      <c r="K994" s="10"/>
      <c r="L994" s="10">
        <f t="shared" si="962"/>
        <v>172259</v>
      </c>
      <c r="M994" s="10">
        <f t="shared" si="963"/>
        <v>177555.5</v>
      </c>
      <c r="N994" s="10">
        <f t="shared" si="964"/>
        <v>177555.5</v>
      </c>
      <c r="O994" s="10">
        <v>19932.900000000001</v>
      </c>
      <c r="P994" s="10">
        <v>23651.1</v>
      </c>
      <c r="Q994" s="10">
        <v>23651.1</v>
      </c>
      <c r="R994" s="10">
        <f t="shared" si="946"/>
        <v>192191.9</v>
      </c>
      <c r="S994" s="10"/>
      <c r="T994" s="69">
        <f t="shared" si="943"/>
        <v>192191.9</v>
      </c>
      <c r="U994" s="10">
        <f t="shared" si="947"/>
        <v>201206.6</v>
      </c>
      <c r="V994" s="10"/>
      <c r="W994" s="69">
        <f t="shared" si="944"/>
        <v>201206.6</v>
      </c>
      <c r="X994" s="10">
        <f t="shared" si="948"/>
        <v>201206.6</v>
      </c>
      <c r="Y994" s="10"/>
      <c r="Z994" s="69">
        <f t="shared" si="945"/>
        <v>201206.6</v>
      </c>
      <c r="AA994" s="10"/>
      <c r="AB994" s="20"/>
      <c r="AC994" s="20"/>
    </row>
    <row r="995" spans="1:34" ht="31.2" x14ac:dyDescent="0.3">
      <c r="A995" s="59" t="s">
        <v>645</v>
      </c>
      <c r="B995" s="60" t="s">
        <v>57</v>
      </c>
      <c r="C995" s="59"/>
      <c r="D995" s="59"/>
      <c r="E995" s="61" t="s">
        <v>58</v>
      </c>
      <c r="F995" s="10">
        <f t="shared" ref="F995:K995" si="970">F996</f>
        <v>28368.1</v>
      </c>
      <c r="G995" s="10">
        <f t="shared" si="970"/>
        <v>28368.1</v>
      </c>
      <c r="H995" s="10">
        <f t="shared" si="970"/>
        <v>28368.1</v>
      </c>
      <c r="I995" s="10">
        <f t="shared" si="970"/>
        <v>0</v>
      </c>
      <c r="J995" s="10">
        <f t="shared" si="970"/>
        <v>0</v>
      </c>
      <c r="K995" s="10">
        <f t="shared" si="970"/>
        <v>0</v>
      </c>
      <c r="L995" s="10">
        <f t="shared" si="962"/>
        <v>28368.1</v>
      </c>
      <c r="M995" s="10">
        <f t="shared" si="963"/>
        <v>28368.1</v>
      </c>
      <c r="N995" s="10">
        <f t="shared" si="964"/>
        <v>28368.1</v>
      </c>
      <c r="O995" s="10">
        <f>O996</f>
        <v>0</v>
      </c>
      <c r="P995" s="10">
        <f>P996</f>
        <v>0</v>
      </c>
      <c r="Q995" s="10">
        <f>Q996</f>
        <v>0</v>
      </c>
      <c r="R995" s="10">
        <f t="shared" si="946"/>
        <v>28368.1</v>
      </c>
      <c r="S995" s="10">
        <f>S996</f>
        <v>0</v>
      </c>
      <c r="T995" s="69">
        <f t="shared" si="943"/>
        <v>28368.1</v>
      </c>
      <c r="U995" s="10">
        <f t="shared" si="947"/>
        <v>28368.1</v>
      </c>
      <c r="V995" s="10">
        <f>V996</f>
        <v>0</v>
      </c>
      <c r="W995" s="69">
        <f t="shared" si="944"/>
        <v>28368.1</v>
      </c>
      <c r="X995" s="10">
        <f t="shared" si="948"/>
        <v>28368.1</v>
      </c>
      <c r="Y995" s="10">
        <f>Y996</f>
        <v>0</v>
      </c>
      <c r="Z995" s="69">
        <f t="shared" si="945"/>
        <v>28368.1</v>
      </c>
      <c r="AA995" s="10">
        <f>AA996</f>
        <v>0</v>
      </c>
      <c r="AB995" s="20"/>
      <c r="AC995" s="20"/>
    </row>
    <row r="996" spans="1:34" ht="31.2" x14ac:dyDescent="0.3">
      <c r="A996" s="59" t="s">
        <v>645</v>
      </c>
      <c r="B996" s="60">
        <v>200</v>
      </c>
      <c r="C996" s="59" t="s">
        <v>314</v>
      </c>
      <c r="D996" s="59" t="s">
        <v>314</v>
      </c>
      <c r="E996" s="61" t="s">
        <v>644</v>
      </c>
      <c r="F996" s="10">
        <v>28368.1</v>
      </c>
      <c r="G996" s="10">
        <v>28368.1</v>
      </c>
      <c r="H996" s="10">
        <v>28368.1</v>
      </c>
      <c r="I996" s="10"/>
      <c r="J996" s="10"/>
      <c r="K996" s="10"/>
      <c r="L996" s="10">
        <f t="shared" si="962"/>
        <v>28368.1</v>
      </c>
      <c r="M996" s="10">
        <f t="shared" si="963"/>
        <v>28368.1</v>
      </c>
      <c r="N996" s="10">
        <f t="shared" si="964"/>
        <v>28368.1</v>
      </c>
      <c r="O996" s="10"/>
      <c r="P996" s="10"/>
      <c r="Q996" s="10"/>
      <c r="R996" s="10">
        <f t="shared" si="946"/>
        <v>28368.1</v>
      </c>
      <c r="S996" s="10"/>
      <c r="T996" s="69">
        <f t="shared" si="943"/>
        <v>28368.1</v>
      </c>
      <c r="U996" s="10">
        <f t="shared" si="947"/>
        <v>28368.1</v>
      </c>
      <c r="V996" s="10"/>
      <c r="W996" s="69">
        <f t="shared" si="944"/>
        <v>28368.1</v>
      </c>
      <c r="X996" s="10">
        <f t="shared" si="948"/>
        <v>28368.1</v>
      </c>
      <c r="Y996" s="10"/>
      <c r="Z996" s="69">
        <f t="shared" si="945"/>
        <v>28368.1</v>
      </c>
      <c r="AA996" s="10"/>
      <c r="AB996" s="20"/>
      <c r="AC996" s="20"/>
    </row>
    <row r="997" spans="1:34" x14ac:dyDescent="0.3">
      <c r="A997" s="59" t="s">
        <v>645</v>
      </c>
      <c r="B997" s="60" t="s">
        <v>43</v>
      </c>
      <c r="C997" s="59"/>
      <c r="D997" s="59"/>
      <c r="E997" s="61" t="s">
        <v>44</v>
      </c>
      <c r="F997" s="10">
        <f t="shared" ref="F997:K997" si="971">F998</f>
        <v>613451.4</v>
      </c>
      <c r="G997" s="10">
        <f t="shared" si="971"/>
        <v>0</v>
      </c>
      <c r="H997" s="10">
        <f t="shared" si="971"/>
        <v>0</v>
      </c>
      <c r="I997" s="10">
        <f t="shared" si="971"/>
        <v>0</v>
      </c>
      <c r="J997" s="10">
        <f t="shared" si="971"/>
        <v>0</v>
      </c>
      <c r="K997" s="10">
        <f t="shared" si="971"/>
        <v>0</v>
      </c>
      <c r="L997" s="10">
        <f t="shared" si="962"/>
        <v>613451.4</v>
      </c>
      <c r="M997" s="10">
        <f t="shared" si="963"/>
        <v>0</v>
      </c>
      <c r="N997" s="10">
        <f t="shared" si="964"/>
        <v>0</v>
      </c>
      <c r="O997" s="10">
        <f>O998</f>
        <v>0</v>
      </c>
      <c r="P997" s="10">
        <f>P998</f>
        <v>0</v>
      </c>
      <c r="Q997" s="10">
        <f>Q998</f>
        <v>0</v>
      </c>
      <c r="R997" s="10">
        <f t="shared" si="946"/>
        <v>613451.4</v>
      </c>
      <c r="S997" s="10">
        <f>S998</f>
        <v>0</v>
      </c>
      <c r="T997" s="69">
        <f t="shared" si="943"/>
        <v>613451.4</v>
      </c>
      <c r="U997" s="10">
        <f t="shared" si="947"/>
        <v>0</v>
      </c>
      <c r="V997" s="10">
        <f>V998</f>
        <v>0</v>
      </c>
      <c r="W997" s="69">
        <f t="shared" si="944"/>
        <v>0</v>
      </c>
      <c r="X997" s="10">
        <f t="shared" si="948"/>
        <v>0</v>
      </c>
      <c r="Y997" s="10">
        <f>Y998</f>
        <v>0</v>
      </c>
      <c r="Z997" s="69">
        <f t="shared" si="945"/>
        <v>0</v>
      </c>
      <c r="AA997" s="10">
        <f>AA998</f>
        <v>0</v>
      </c>
      <c r="AB997" s="20"/>
      <c r="AC997" s="20"/>
    </row>
    <row r="998" spans="1:34" ht="31.2" x14ac:dyDescent="0.3">
      <c r="A998" s="59" t="s">
        <v>645</v>
      </c>
      <c r="B998" s="60">
        <v>800</v>
      </c>
      <c r="C998" s="59" t="s">
        <v>314</v>
      </c>
      <c r="D998" s="59" t="s">
        <v>314</v>
      </c>
      <c r="E998" s="61" t="s">
        <v>644</v>
      </c>
      <c r="F998" s="10">
        <v>613451.4</v>
      </c>
      <c r="G998" s="10">
        <v>0</v>
      </c>
      <c r="H998" s="10">
        <v>0</v>
      </c>
      <c r="I998" s="10"/>
      <c r="J998" s="10"/>
      <c r="K998" s="10"/>
      <c r="L998" s="10">
        <f t="shared" si="962"/>
        <v>613451.4</v>
      </c>
      <c r="M998" s="10">
        <f t="shared" si="963"/>
        <v>0</v>
      </c>
      <c r="N998" s="10">
        <f t="shared" si="964"/>
        <v>0</v>
      </c>
      <c r="O998" s="10"/>
      <c r="P998" s="10"/>
      <c r="Q998" s="10"/>
      <c r="R998" s="10">
        <f t="shared" si="946"/>
        <v>613451.4</v>
      </c>
      <c r="S998" s="10"/>
      <c r="T998" s="69">
        <f t="shared" si="943"/>
        <v>613451.4</v>
      </c>
      <c r="U998" s="10">
        <f t="shared" si="947"/>
        <v>0</v>
      </c>
      <c r="V998" s="10"/>
      <c r="W998" s="69">
        <f t="shared" si="944"/>
        <v>0</v>
      </c>
      <c r="X998" s="10">
        <f t="shared" si="948"/>
        <v>0</v>
      </c>
      <c r="Y998" s="10"/>
      <c r="Z998" s="69">
        <f t="shared" si="945"/>
        <v>0</v>
      </c>
      <c r="AA998" s="10"/>
      <c r="AB998" s="20"/>
      <c r="AC998" s="20"/>
    </row>
    <row r="999" spans="1:34" s="73" customFormat="1" ht="31.2" x14ac:dyDescent="0.3">
      <c r="A999" s="53" t="s">
        <v>646</v>
      </c>
      <c r="B999" s="54"/>
      <c r="C999" s="53"/>
      <c r="D999" s="53"/>
      <c r="E999" s="55" t="s">
        <v>647</v>
      </c>
      <c r="F999" s="14">
        <f t="shared" ref="F999:K999" si="972">F1000</f>
        <v>181601.3</v>
      </c>
      <c r="G999" s="14">
        <f t="shared" si="972"/>
        <v>183702.2</v>
      </c>
      <c r="H999" s="14">
        <f t="shared" si="972"/>
        <v>184232.2</v>
      </c>
      <c r="I999" s="14">
        <f t="shared" si="972"/>
        <v>0</v>
      </c>
      <c r="J999" s="14">
        <f t="shared" si="972"/>
        <v>0</v>
      </c>
      <c r="K999" s="14">
        <f t="shared" si="972"/>
        <v>0</v>
      </c>
      <c r="L999" s="14">
        <f t="shared" si="962"/>
        <v>181601.3</v>
      </c>
      <c r="M999" s="14">
        <f t="shared" si="963"/>
        <v>183702.2</v>
      </c>
      <c r="N999" s="14">
        <f t="shared" si="964"/>
        <v>184232.2</v>
      </c>
      <c r="O999" s="14">
        <f>O1000</f>
        <v>20828.599999999999</v>
      </c>
      <c r="P999" s="14">
        <f>P1000</f>
        <v>25469.8</v>
      </c>
      <c r="Q999" s="14">
        <f>Q1000</f>
        <v>25469.8</v>
      </c>
      <c r="R999" s="14">
        <f t="shared" si="946"/>
        <v>202429.9</v>
      </c>
      <c r="S999" s="14">
        <f>S1000</f>
        <v>0</v>
      </c>
      <c r="T999" s="67">
        <f t="shared" si="943"/>
        <v>202429.9</v>
      </c>
      <c r="U999" s="14">
        <f t="shared" si="947"/>
        <v>209172</v>
      </c>
      <c r="V999" s="14">
        <f>V1000</f>
        <v>0</v>
      </c>
      <c r="W999" s="67">
        <f t="shared" si="944"/>
        <v>209172</v>
      </c>
      <c r="X999" s="14">
        <f t="shared" si="948"/>
        <v>209702</v>
      </c>
      <c r="Y999" s="14">
        <f>Y1000</f>
        <v>0</v>
      </c>
      <c r="Z999" s="67">
        <f t="shared" si="945"/>
        <v>209702</v>
      </c>
      <c r="AA999" s="14">
        <f>AA1000</f>
        <v>0</v>
      </c>
      <c r="AB999" s="15"/>
      <c r="AC999" s="15"/>
      <c r="AD999" s="11"/>
      <c r="AE999" s="11"/>
      <c r="AF999" s="11"/>
      <c r="AG999" s="11"/>
      <c r="AH999" s="11"/>
    </row>
    <row r="1000" spans="1:34" s="74" customFormat="1" x14ac:dyDescent="0.3">
      <c r="A1000" s="56" t="s">
        <v>648</v>
      </c>
      <c r="B1000" s="57"/>
      <c r="C1000" s="56"/>
      <c r="D1000" s="56"/>
      <c r="E1000" s="58" t="s">
        <v>52</v>
      </c>
      <c r="F1000" s="17">
        <f t="shared" ref="F1000:K1000" si="973">F1001+F1016</f>
        <v>181601.3</v>
      </c>
      <c r="G1000" s="17">
        <f t="shared" si="973"/>
        <v>183702.2</v>
      </c>
      <c r="H1000" s="17">
        <f t="shared" si="973"/>
        <v>184232.2</v>
      </c>
      <c r="I1000" s="17">
        <f t="shared" si="973"/>
        <v>0</v>
      </c>
      <c r="J1000" s="17">
        <f t="shared" si="973"/>
        <v>0</v>
      </c>
      <c r="K1000" s="17">
        <f t="shared" si="973"/>
        <v>0</v>
      </c>
      <c r="L1000" s="17">
        <f t="shared" si="962"/>
        <v>181601.3</v>
      </c>
      <c r="M1000" s="17">
        <f t="shared" si="963"/>
        <v>183702.2</v>
      </c>
      <c r="N1000" s="17">
        <f t="shared" si="964"/>
        <v>184232.2</v>
      </c>
      <c r="O1000" s="17">
        <f>O1001+O1016</f>
        <v>20828.599999999999</v>
      </c>
      <c r="P1000" s="17">
        <f>P1001+P1016</f>
        <v>25469.8</v>
      </c>
      <c r="Q1000" s="17">
        <f>Q1001+Q1016</f>
        <v>25469.8</v>
      </c>
      <c r="R1000" s="17">
        <f t="shared" si="946"/>
        <v>202429.9</v>
      </c>
      <c r="S1000" s="17">
        <f>S1001+S1016</f>
        <v>0</v>
      </c>
      <c r="T1000" s="68">
        <f t="shared" si="943"/>
        <v>202429.9</v>
      </c>
      <c r="U1000" s="17">
        <f t="shared" si="947"/>
        <v>209172</v>
      </c>
      <c r="V1000" s="17">
        <f>V1001+V1016</f>
        <v>0</v>
      </c>
      <c r="W1000" s="68">
        <f t="shared" si="944"/>
        <v>209172</v>
      </c>
      <c r="X1000" s="17">
        <f t="shared" si="948"/>
        <v>209702</v>
      </c>
      <c r="Y1000" s="17">
        <f>Y1001+Y1016</f>
        <v>0</v>
      </c>
      <c r="Z1000" s="68">
        <f t="shared" si="945"/>
        <v>209702</v>
      </c>
      <c r="AA1000" s="17">
        <f>AA1001+AA1016</f>
        <v>0</v>
      </c>
      <c r="AB1000" s="18"/>
      <c r="AC1000" s="18"/>
      <c r="AD1000" s="16"/>
      <c r="AE1000" s="16"/>
      <c r="AF1000" s="16"/>
      <c r="AG1000" s="16"/>
      <c r="AH1000" s="16"/>
    </row>
    <row r="1001" spans="1:34" ht="62.4" x14ac:dyDescent="0.3">
      <c r="A1001" s="59" t="s">
        <v>649</v>
      </c>
      <c r="B1001" s="60"/>
      <c r="C1001" s="59"/>
      <c r="D1001" s="59"/>
      <c r="E1001" s="61" t="s">
        <v>650</v>
      </c>
      <c r="F1001" s="10">
        <f t="shared" ref="F1001:K1001" si="974">F1002+F1007+F1010+F1013</f>
        <v>39507.199999999997</v>
      </c>
      <c r="G1001" s="10">
        <f t="shared" si="974"/>
        <v>37440.800000000003</v>
      </c>
      <c r="H1001" s="10">
        <f t="shared" si="974"/>
        <v>37970.800000000003</v>
      </c>
      <c r="I1001" s="10">
        <f t="shared" si="974"/>
        <v>0</v>
      </c>
      <c r="J1001" s="10">
        <f t="shared" si="974"/>
        <v>0</v>
      </c>
      <c r="K1001" s="10">
        <f t="shared" si="974"/>
        <v>0</v>
      </c>
      <c r="L1001" s="10">
        <f t="shared" si="962"/>
        <v>39507.199999999997</v>
      </c>
      <c r="M1001" s="10">
        <f t="shared" si="963"/>
        <v>37440.800000000003</v>
      </c>
      <c r="N1001" s="10">
        <f t="shared" si="964"/>
        <v>37970.800000000003</v>
      </c>
      <c r="O1001" s="10">
        <f>O1002+O1007+O1010+O1013</f>
        <v>0</v>
      </c>
      <c r="P1001" s="10">
        <f>P1002+P1007+P1010+P1013</f>
        <v>0</v>
      </c>
      <c r="Q1001" s="10">
        <f>Q1002+Q1007+Q1010+Q1013</f>
        <v>0</v>
      </c>
      <c r="R1001" s="10">
        <f t="shared" si="946"/>
        <v>39507.199999999997</v>
      </c>
      <c r="S1001" s="10">
        <f>S1002+S1007+S1010+S1013</f>
        <v>0</v>
      </c>
      <c r="T1001" s="69">
        <f t="shared" si="943"/>
        <v>39507.199999999997</v>
      </c>
      <c r="U1001" s="10">
        <f t="shared" si="947"/>
        <v>37440.800000000003</v>
      </c>
      <c r="V1001" s="10">
        <f>V1002+V1007+V1010+V1013</f>
        <v>0</v>
      </c>
      <c r="W1001" s="69">
        <f t="shared" si="944"/>
        <v>37440.800000000003</v>
      </c>
      <c r="X1001" s="10">
        <f t="shared" si="948"/>
        <v>37970.800000000003</v>
      </c>
      <c r="Y1001" s="10">
        <f>Y1002+Y1007+Y1010+Y1013</f>
        <v>0</v>
      </c>
      <c r="Z1001" s="69">
        <f t="shared" si="945"/>
        <v>37970.800000000003</v>
      </c>
      <c r="AA1001" s="10">
        <f>AA1002+AA1007+AA1010+AA1013</f>
        <v>0</v>
      </c>
      <c r="AB1001" s="20"/>
      <c r="AC1001" s="20"/>
    </row>
    <row r="1002" spans="1:34" x14ac:dyDescent="0.3">
      <c r="A1002" s="59" t="s">
        <v>651</v>
      </c>
      <c r="B1002" s="60"/>
      <c r="C1002" s="59"/>
      <c r="D1002" s="59"/>
      <c r="E1002" s="61" t="s">
        <v>652</v>
      </c>
      <c r="F1002" s="10">
        <f t="shared" ref="F1002:K1002" si="975">F1003+F1005</f>
        <v>22555</v>
      </c>
      <c r="G1002" s="10">
        <f t="shared" si="975"/>
        <v>22971.599999999999</v>
      </c>
      <c r="H1002" s="10">
        <f t="shared" si="975"/>
        <v>23501.599999999999</v>
      </c>
      <c r="I1002" s="10">
        <f t="shared" si="975"/>
        <v>0</v>
      </c>
      <c r="J1002" s="10">
        <f t="shared" si="975"/>
        <v>0</v>
      </c>
      <c r="K1002" s="10">
        <f t="shared" si="975"/>
        <v>0</v>
      </c>
      <c r="L1002" s="10">
        <f t="shared" si="962"/>
        <v>22555</v>
      </c>
      <c r="M1002" s="10">
        <f t="shared" si="963"/>
        <v>22971.599999999999</v>
      </c>
      <c r="N1002" s="10">
        <f t="shared" si="964"/>
        <v>23501.599999999999</v>
      </c>
      <c r="O1002" s="10">
        <f>O1003+O1005</f>
        <v>0</v>
      </c>
      <c r="P1002" s="10">
        <f>P1003+P1005</f>
        <v>0</v>
      </c>
      <c r="Q1002" s="10">
        <f>Q1003+Q1005</f>
        <v>0</v>
      </c>
      <c r="R1002" s="10">
        <f t="shared" si="946"/>
        <v>22555</v>
      </c>
      <c r="S1002" s="10">
        <f>S1003+S1005</f>
        <v>0</v>
      </c>
      <c r="T1002" s="69">
        <f t="shared" si="943"/>
        <v>22555</v>
      </c>
      <c r="U1002" s="10">
        <f t="shared" si="947"/>
        <v>22971.599999999999</v>
      </c>
      <c r="V1002" s="10">
        <f>V1003+V1005</f>
        <v>0</v>
      </c>
      <c r="W1002" s="69">
        <f t="shared" si="944"/>
        <v>22971.599999999999</v>
      </c>
      <c r="X1002" s="10">
        <f t="shared" si="948"/>
        <v>23501.599999999999</v>
      </c>
      <c r="Y1002" s="10">
        <f>Y1003+Y1005</f>
        <v>0</v>
      </c>
      <c r="Z1002" s="69">
        <f t="shared" si="945"/>
        <v>23501.599999999999</v>
      </c>
      <c r="AA1002" s="10">
        <f>AA1003+AA1005</f>
        <v>0</v>
      </c>
      <c r="AB1002" s="20"/>
      <c r="AC1002" s="20"/>
    </row>
    <row r="1003" spans="1:34" ht="31.2" x14ac:dyDescent="0.3">
      <c r="A1003" s="59" t="s">
        <v>651</v>
      </c>
      <c r="B1003" s="60" t="s">
        <v>57</v>
      </c>
      <c r="C1003" s="59"/>
      <c r="D1003" s="59"/>
      <c r="E1003" s="61" t="s">
        <v>58</v>
      </c>
      <c r="F1003" s="10">
        <f t="shared" ref="F1003:K1003" si="976">F1004</f>
        <v>21515.1</v>
      </c>
      <c r="G1003" s="10">
        <f t="shared" si="976"/>
        <v>21933.5</v>
      </c>
      <c r="H1003" s="10">
        <f t="shared" si="976"/>
        <v>22463.5</v>
      </c>
      <c r="I1003" s="10">
        <f t="shared" si="976"/>
        <v>0</v>
      </c>
      <c r="J1003" s="10">
        <f t="shared" si="976"/>
        <v>0</v>
      </c>
      <c r="K1003" s="10">
        <f t="shared" si="976"/>
        <v>0</v>
      </c>
      <c r="L1003" s="10">
        <f t="shared" si="962"/>
        <v>21515.1</v>
      </c>
      <c r="M1003" s="10">
        <f t="shared" si="963"/>
        <v>21933.5</v>
      </c>
      <c r="N1003" s="10">
        <f t="shared" si="964"/>
        <v>22463.5</v>
      </c>
      <c r="O1003" s="10">
        <f>O1004</f>
        <v>0</v>
      </c>
      <c r="P1003" s="10">
        <f>P1004</f>
        <v>0</v>
      </c>
      <c r="Q1003" s="10">
        <f>Q1004</f>
        <v>0</v>
      </c>
      <c r="R1003" s="10">
        <f t="shared" si="946"/>
        <v>21515.1</v>
      </c>
      <c r="S1003" s="10">
        <f>S1004</f>
        <v>0</v>
      </c>
      <c r="T1003" s="69">
        <f t="shared" si="943"/>
        <v>21515.1</v>
      </c>
      <c r="U1003" s="10">
        <f t="shared" si="947"/>
        <v>21933.5</v>
      </c>
      <c r="V1003" s="10">
        <f>V1004</f>
        <v>0</v>
      </c>
      <c r="W1003" s="69">
        <f t="shared" si="944"/>
        <v>21933.5</v>
      </c>
      <c r="X1003" s="10">
        <f t="shared" si="948"/>
        <v>22463.5</v>
      </c>
      <c r="Y1003" s="10">
        <f>Y1004</f>
        <v>0</v>
      </c>
      <c r="Z1003" s="69">
        <f t="shared" si="945"/>
        <v>22463.5</v>
      </c>
      <c r="AA1003" s="10">
        <f>AA1004</f>
        <v>0</v>
      </c>
      <c r="AB1003" s="20"/>
      <c r="AC1003" s="20"/>
    </row>
    <row r="1004" spans="1:34" ht="31.2" x14ac:dyDescent="0.3">
      <c r="A1004" s="59" t="s">
        <v>651</v>
      </c>
      <c r="B1004" s="60">
        <v>200</v>
      </c>
      <c r="C1004" s="59" t="s">
        <v>233</v>
      </c>
      <c r="D1004" s="59" t="s">
        <v>479</v>
      </c>
      <c r="E1004" s="61" t="s">
        <v>480</v>
      </c>
      <c r="F1004" s="10">
        <v>21515.1</v>
      </c>
      <c r="G1004" s="10">
        <v>21933.5</v>
      </c>
      <c r="H1004" s="10">
        <v>22463.5</v>
      </c>
      <c r="I1004" s="10"/>
      <c r="J1004" s="10"/>
      <c r="K1004" s="10"/>
      <c r="L1004" s="10">
        <f t="shared" si="962"/>
        <v>21515.1</v>
      </c>
      <c r="M1004" s="10">
        <f t="shared" si="963"/>
        <v>21933.5</v>
      </c>
      <c r="N1004" s="10">
        <f t="shared" si="964"/>
        <v>22463.5</v>
      </c>
      <c r="O1004" s="10"/>
      <c r="P1004" s="10"/>
      <c r="Q1004" s="10"/>
      <c r="R1004" s="10">
        <f t="shared" si="946"/>
        <v>21515.1</v>
      </c>
      <c r="S1004" s="10"/>
      <c r="T1004" s="69">
        <f t="shared" ref="T1004:T1045" si="977">R1004+S1004</f>
        <v>21515.1</v>
      </c>
      <c r="U1004" s="10">
        <f t="shared" si="947"/>
        <v>21933.5</v>
      </c>
      <c r="V1004" s="10"/>
      <c r="W1004" s="69">
        <f t="shared" ref="W1004:W1045" si="978">U1004+V1004</f>
        <v>21933.5</v>
      </c>
      <c r="X1004" s="10">
        <f t="shared" si="948"/>
        <v>22463.5</v>
      </c>
      <c r="Y1004" s="10"/>
      <c r="Z1004" s="69">
        <f t="shared" ref="Z1004:Z1045" si="979">X1004+Y1004</f>
        <v>22463.5</v>
      </c>
      <c r="AA1004" s="10"/>
      <c r="AB1004" s="20"/>
      <c r="AC1004" s="20"/>
    </row>
    <row r="1005" spans="1:34" x14ac:dyDescent="0.3">
      <c r="A1005" s="59" t="s">
        <v>651</v>
      </c>
      <c r="B1005" s="60" t="s">
        <v>43</v>
      </c>
      <c r="C1005" s="59"/>
      <c r="D1005" s="59"/>
      <c r="E1005" s="61" t="s">
        <v>44</v>
      </c>
      <c r="F1005" s="10">
        <f t="shared" ref="F1005:K1005" si="980">F1006</f>
        <v>1039.9000000000001</v>
      </c>
      <c r="G1005" s="10">
        <f t="shared" si="980"/>
        <v>1038.0999999999999</v>
      </c>
      <c r="H1005" s="10">
        <f t="shared" si="980"/>
        <v>1038.0999999999999</v>
      </c>
      <c r="I1005" s="10">
        <f t="shared" si="980"/>
        <v>0</v>
      </c>
      <c r="J1005" s="10">
        <f t="shared" si="980"/>
        <v>0</v>
      </c>
      <c r="K1005" s="10">
        <f t="shared" si="980"/>
        <v>0</v>
      </c>
      <c r="L1005" s="10">
        <f t="shared" si="962"/>
        <v>1039.9000000000001</v>
      </c>
      <c r="M1005" s="10">
        <f t="shared" si="963"/>
        <v>1038.0999999999999</v>
      </c>
      <c r="N1005" s="10">
        <f t="shared" si="964"/>
        <v>1038.0999999999999</v>
      </c>
      <c r="O1005" s="10">
        <f>O1006</f>
        <v>0</v>
      </c>
      <c r="P1005" s="10">
        <f>P1006</f>
        <v>0</v>
      </c>
      <c r="Q1005" s="10">
        <f>Q1006</f>
        <v>0</v>
      </c>
      <c r="R1005" s="10">
        <f t="shared" si="946"/>
        <v>1039.9000000000001</v>
      </c>
      <c r="S1005" s="10">
        <f>S1006</f>
        <v>0</v>
      </c>
      <c r="T1005" s="69">
        <f t="shared" si="977"/>
        <v>1039.9000000000001</v>
      </c>
      <c r="U1005" s="10">
        <f t="shared" si="947"/>
        <v>1038.0999999999999</v>
      </c>
      <c r="V1005" s="10">
        <f>V1006</f>
        <v>0</v>
      </c>
      <c r="W1005" s="69">
        <f t="shared" si="978"/>
        <v>1038.0999999999999</v>
      </c>
      <c r="X1005" s="10">
        <f t="shared" si="948"/>
        <v>1038.0999999999999</v>
      </c>
      <c r="Y1005" s="10">
        <f>Y1006</f>
        <v>0</v>
      </c>
      <c r="Z1005" s="69">
        <f t="shared" si="979"/>
        <v>1038.0999999999999</v>
      </c>
      <c r="AA1005" s="10">
        <f>AA1006</f>
        <v>0</v>
      </c>
      <c r="AB1005" s="20"/>
      <c r="AC1005" s="20"/>
    </row>
    <row r="1006" spans="1:34" ht="31.2" x14ac:dyDescent="0.3">
      <c r="A1006" s="59" t="s">
        <v>651</v>
      </c>
      <c r="B1006" s="60">
        <v>800</v>
      </c>
      <c r="C1006" s="59" t="s">
        <v>233</v>
      </c>
      <c r="D1006" s="59" t="s">
        <v>479</v>
      </c>
      <c r="E1006" s="61" t="s">
        <v>480</v>
      </c>
      <c r="F1006" s="10">
        <v>1039.9000000000001</v>
      </c>
      <c r="G1006" s="10">
        <v>1038.0999999999999</v>
      </c>
      <c r="H1006" s="10">
        <v>1038.0999999999999</v>
      </c>
      <c r="I1006" s="10"/>
      <c r="J1006" s="10"/>
      <c r="K1006" s="10"/>
      <c r="L1006" s="10">
        <f t="shared" si="962"/>
        <v>1039.9000000000001</v>
      </c>
      <c r="M1006" s="10">
        <f t="shared" si="963"/>
        <v>1038.0999999999999</v>
      </c>
      <c r="N1006" s="10">
        <f t="shared" si="964"/>
        <v>1038.0999999999999</v>
      </c>
      <c r="O1006" s="10"/>
      <c r="P1006" s="10"/>
      <c r="Q1006" s="10"/>
      <c r="R1006" s="10">
        <f t="shared" si="946"/>
        <v>1039.9000000000001</v>
      </c>
      <c r="S1006" s="10"/>
      <c r="T1006" s="69">
        <f t="shared" si="977"/>
        <v>1039.9000000000001</v>
      </c>
      <c r="U1006" s="10">
        <f t="shared" si="947"/>
        <v>1038.0999999999999</v>
      </c>
      <c r="V1006" s="10"/>
      <c r="W1006" s="69">
        <f t="shared" si="978"/>
        <v>1038.0999999999999</v>
      </c>
      <c r="X1006" s="10">
        <f t="shared" si="948"/>
        <v>1038.0999999999999</v>
      </c>
      <c r="Y1006" s="10"/>
      <c r="Z1006" s="69">
        <f t="shared" si="979"/>
        <v>1038.0999999999999</v>
      </c>
      <c r="AA1006" s="10"/>
      <c r="AB1006" s="20"/>
      <c r="AC1006" s="20"/>
    </row>
    <row r="1007" spans="1:34" x14ac:dyDescent="0.3">
      <c r="A1007" s="59" t="s">
        <v>653</v>
      </c>
      <c r="B1007" s="60"/>
      <c r="C1007" s="59"/>
      <c r="D1007" s="59"/>
      <c r="E1007" s="61" t="s">
        <v>654</v>
      </c>
      <c r="F1007" s="10">
        <f t="shared" ref="F1007:F1016" si="981">F1008</f>
        <v>14469.2</v>
      </c>
      <c r="G1007" s="10">
        <f t="shared" ref="G1007:G1016" si="982">G1008</f>
        <v>14469.2</v>
      </c>
      <c r="H1007" s="10">
        <f t="shared" ref="H1007:H1016" si="983">H1008</f>
        <v>14469.2</v>
      </c>
      <c r="I1007" s="10">
        <f t="shared" ref="I1007:I1016" si="984">I1008</f>
        <v>0</v>
      </c>
      <c r="J1007" s="10">
        <f t="shared" ref="J1007:J1016" si="985">J1008</f>
        <v>0</v>
      </c>
      <c r="K1007" s="10">
        <f t="shared" ref="K1007:K1016" si="986">K1008</f>
        <v>0</v>
      </c>
      <c r="L1007" s="10">
        <f t="shared" si="962"/>
        <v>14469.2</v>
      </c>
      <c r="M1007" s="10">
        <f t="shared" si="963"/>
        <v>14469.2</v>
      </c>
      <c r="N1007" s="10">
        <f t="shared" si="964"/>
        <v>14469.2</v>
      </c>
      <c r="O1007" s="10">
        <f t="shared" ref="O1007:O1016" si="987">O1008</f>
        <v>0</v>
      </c>
      <c r="P1007" s="10">
        <f t="shared" ref="P1007:P1016" si="988">P1008</f>
        <v>0</v>
      </c>
      <c r="Q1007" s="10">
        <f t="shared" ref="Q1007:Q1016" si="989">Q1008</f>
        <v>0</v>
      </c>
      <c r="R1007" s="10">
        <f t="shared" si="946"/>
        <v>14469.2</v>
      </c>
      <c r="S1007" s="10">
        <f t="shared" ref="S1007:S1016" si="990">S1008</f>
        <v>0</v>
      </c>
      <c r="T1007" s="69">
        <f t="shared" si="977"/>
        <v>14469.2</v>
      </c>
      <c r="U1007" s="10">
        <f t="shared" si="947"/>
        <v>14469.2</v>
      </c>
      <c r="V1007" s="10">
        <f t="shared" ref="V1007:AA1016" si="991">V1008</f>
        <v>0</v>
      </c>
      <c r="W1007" s="69">
        <f t="shared" si="978"/>
        <v>14469.2</v>
      </c>
      <c r="X1007" s="10">
        <f t="shared" si="948"/>
        <v>14469.2</v>
      </c>
      <c r="Y1007" s="10">
        <f t="shared" si="991"/>
        <v>0</v>
      </c>
      <c r="Z1007" s="69">
        <f t="shared" si="979"/>
        <v>14469.2</v>
      </c>
      <c r="AA1007" s="10">
        <f t="shared" si="991"/>
        <v>0</v>
      </c>
      <c r="AB1007" s="20"/>
      <c r="AC1007" s="20"/>
    </row>
    <row r="1008" spans="1:34" ht="31.2" x14ac:dyDescent="0.3">
      <c r="A1008" s="59" t="s">
        <v>653</v>
      </c>
      <c r="B1008" s="60" t="s">
        <v>57</v>
      </c>
      <c r="C1008" s="59"/>
      <c r="D1008" s="59"/>
      <c r="E1008" s="61" t="s">
        <v>58</v>
      </c>
      <c r="F1008" s="10">
        <f t="shared" si="981"/>
        <v>14469.2</v>
      </c>
      <c r="G1008" s="10">
        <f t="shared" si="982"/>
        <v>14469.2</v>
      </c>
      <c r="H1008" s="10">
        <f t="shared" si="983"/>
        <v>14469.2</v>
      </c>
      <c r="I1008" s="10">
        <f t="shared" si="984"/>
        <v>0</v>
      </c>
      <c r="J1008" s="10">
        <f t="shared" si="985"/>
        <v>0</v>
      </c>
      <c r="K1008" s="10">
        <f t="shared" si="986"/>
        <v>0</v>
      </c>
      <c r="L1008" s="10">
        <f t="shared" si="962"/>
        <v>14469.2</v>
      </c>
      <c r="M1008" s="10">
        <f t="shared" si="963"/>
        <v>14469.2</v>
      </c>
      <c r="N1008" s="10">
        <f t="shared" si="964"/>
        <v>14469.2</v>
      </c>
      <c r="O1008" s="10">
        <f t="shared" si="987"/>
        <v>0</v>
      </c>
      <c r="P1008" s="10">
        <f t="shared" si="988"/>
        <v>0</v>
      </c>
      <c r="Q1008" s="10">
        <f t="shared" si="989"/>
        <v>0</v>
      </c>
      <c r="R1008" s="10">
        <f t="shared" si="946"/>
        <v>14469.2</v>
      </c>
      <c r="S1008" s="10">
        <f t="shared" si="990"/>
        <v>0</v>
      </c>
      <c r="T1008" s="69">
        <f t="shared" si="977"/>
        <v>14469.2</v>
      </c>
      <c r="U1008" s="10">
        <f t="shared" si="947"/>
        <v>14469.2</v>
      </c>
      <c r="V1008" s="10">
        <f t="shared" si="991"/>
        <v>0</v>
      </c>
      <c r="W1008" s="69">
        <f t="shared" si="978"/>
        <v>14469.2</v>
      </c>
      <c r="X1008" s="10">
        <f t="shared" si="948"/>
        <v>14469.2</v>
      </c>
      <c r="Y1008" s="10">
        <f t="shared" si="991"/>
        <v>0</v>
      </c>
      <c r="Z1008" s="69">
        <f t="shared" si="979"/>
        <v>14469.2</v>
      </c>
      <c r="AA1008" s="10">
        <f t="shared" si="991"/>
        <v>0</v>
      </c>
      <c r="AB1008" s="20"/>
      <c r="AC1008" s="20"/>
    </row>
    <row r="1009" spans="1:34" ht="31.2" x14ac:dyDescent="0.3">
      <c r="A1009" s="59" t="s">
        <v>653</v>
      </c>
      <c r="B1009" s="60">
        <v>200</v>
      </c>
      <c r="C1009" s="59" t="s">
        <v>233</v>
      </c>
      <c r="D1009" s="59" t="s">
        <v>479</v>
      </c>
      <c r="E1009" s="61" t="s">
        <v>480</v>
      </c>
      <c r="F1009" s="10">
        <v>14469.2</v>
      </c>
      <c r="G1009" s="10">
        <v>14469.2</v>
      </c>
      <c r="H1009" s="10">
        <v>14469.2</v>
      </c>
      <c r="I1009" s="10"/>
      <c r="J1009" s="10"/>
      <c r="K1009" s="10"/>
      <c r="L1009" s="10">
        <f t="shared" si="962"/>
        <v>14469.2</v>
      </c>
      <c r="M1009" s="10">
        <f t="shared" si="963"/>
        <v>14469.2</v>
      </c>
      <c r="N1009" s="10">
        <f t="shared" si="964"/>
        <v>14469.2</v>
      </c>
      <c r="O1009" s="10"/>
      <c r="P1009" s="10"/>
      <c r="Q1009" s="10"/>
      <c r="R1009" s="10">
        <f t="shared" si="946"/>
        <v>14469.2</v>
      </c>
      <c r="S1009" s="10"/>
      <c r="T1009" s="69">
        <f t="shared" si="977"/>
        <v>14469.2</v>
      </c>
      <c r="U1009" s="10">
        <f t="shared" si="947"/>
        <v>14469.2</v>
      </c>
      <c r="V1009" s="10"/>
      <c r="W1009" s="69">
        <f t="shared" si="978"/>
        <v>14469.2</v>
      </c>
      <c r="X1009" s="10">
        <f t="shared" si="948"/>
        <v>14469.2</v>
      </c>
      <c r="Y1009" s="10"/>
      <c r="Z1009" s="69">
        <f t="shared" si="979"/>
        <v>14469.2</v>
      </c>
      <c r="AA1009" s="10"/>
      <c r="AB1009" s="20"/>
      <c r="AC1009" s="20"/>
    </row>
    <row r="1010" spans="1:34" x14ac:dyDescent="0.3">
      <c r="A1010" s="59" t="s">
        <v>655</v>
      </c>
      <c r="B1010" s="60"/>
      <c r="C1010" s="59"/>
      <c r="D1010" s="59"/>
      <c r="E1010" s="61" t="s">
        <v>656</v>
      </c>
      <c r="F1010" s="10">
        <f t="shared" si="981"/>
        <v>178.4</v>
      </c>
      <c r="G1010" s="10">
        <f t="shared" si="982"/>
        <v>0</v>
      </c>
      <c r="H1010" s="10">
        <f t="shared" si="983"/>
        <v>0</v>
      </c>
      <c r="I1010" s="10">
        <f t="shared" si="984"/>
        <v>0</v>
      </c>
      <c r="J1010" s="10">
        <f t="shared" si="985"/>
        <v>0</v>
      </c>
      <c r="K1010" s="10">
        <f t="shared" si="986"/>
        <v>0</v>
      </c>
      <c r="L1010" s="10">
        <f t="shared" si="962"/>
        <v>178.4</v>
      </c>
      <c r="M1010" s="10">
        <f t="shared" si="963"/>
        <v>0</v>
      </c>
      <c r="N1010" s="10">
        <f t="shared" si="964"/>
        <v>0</v>
      </c>
      <c r="O1010" s="10">
        <f t="shared" si="987"/>
        <v>0</v>
      </c>
      <c r="P1010" s="10">
        <f t="shared" si="988"/>
        <v>0</v>
      </c>
      <c r="Q1010" s="10">
        <f t="shared" si="989"/>
        <v>0</v>
      </c>
      <c r="R1010" s="10">
        <f t="shared" si="946"/>
        <v>178.4</v>
      </c>
      <c r="S1010" s="10">
        <f t="shared" si="990"/>
        <v>0</v>
      </c>
      <c r="T1010" s="69">
        <f t="shared" si="977"/>
        <v>178.4</v>
      </c>
      <c r="U1010" s="10">
        <f t="shared" si="947"/>
        <v>0</v>
      </c>
      <c r="V1010" s="10">
        <f t="shared" si="991"/>
        <v>0</v>
      </c>
      <c r="W1010" s="69">
        <f t="shared" si="978"/>
        <v>0</v>
      </c>
      <c r="X1010" s="10">
        <f t="shared" si="948"/>
        <v>0</v>
      </c>
      <c r="Y1010" s="10">
        <f t="shared" si="991"/>
        <v>0</v>
      </c>
      <c r="Z1010" s="69">
        <f t="shared" si="979"/>
        <v>0</v>
      </c>
      <c r="AA1010" s="10">
        <f t="shared" si="991"/>
        <v>0</v>
      </c>
      <c r="AB1010" s="20"/>
      <c r="AC1010" s="20"/>
    </row>
    <row r="1011" spans="1:34" ht="31.2" x14ac:dyDescent="0.3">
      <c r="A1011" s="59" t="s">
        <v>655</v>
      </c>
      <c r="B1011" s="60" t="s">
        <v>57</v>
      </c>
      <c r="C1011" s="59"/>
      <c r="D1011" s="59"/>
      <c r="E1011" s="61" t="s">
        <v>58</v>
      </c>
      <c r="F1011" s="10">
        <f t="shared" si="981"/>
        <v>178.4</v>
      </c>
      <c r="G1011" s="10">
        <f t="shared" si="982"/>
        <v>0</v>
      </c>
      <c r="H1011" s="10">
        <f t="shared" si="983"/>
        <v>0</v>
      </c>
      <c r="I1011" s="10">
        <f t="shared" si="984"/>
        <v>0</v>
      </c>
      <c r="J1011" s="10">
        <f t="shared" si="985"/>
        <v>0</v>
      </c>
      <c r="K1011" s="10">
        <f t="shared" si="986"/>
        <v>0</v>
      </c>
      <c r="L1011" s="10">
        <f t="shared" si="962"/>
        <v>178.4</v>
      </c>
      <c r="M1011" s="10">
        <f t="shared" si="963"/>
        <v>0</v>
      </c>
      <c r="N1011" s="10">
        <f t="shared" si="964"/>
        <v>0</v>
      </c>
      <c r="O1011" s="10">
        <f t="shared" si="987"/>
        <v>0</v>
      </c>
      <c r="P1011" s="10">
        <f t="shared" si="988"/>
        <v>0</v>
      </c>
      <c r="Q1011" s="10">
        <f t="shared" si="989"/>
        <v>0</v>
      </c>
      <c r="R1011" s="10">
        <f t="shared" si="946"/>
        <v>178.4</v>
      </c>
      <c r="S1011" s="10">
        <f t="shared" si="990"/>
        <v>0</v>
      </c>
      <c r="T1011" s="69">
        <f t="shared" si="977"/>
        <v>178.4</v>
      </c>
      <c r="U1011" s="10">
        <f t="shared" si="947"/>
        <v>0</v>
      </c>
      <c r="V1011" s="10">
        <f t="shared" si="991"/>
        <v>0</v>
      </c>
      <c r="W1011" s="69">
        <f t="shared" si="978"/>
        <v>0</v>
      </c>
      <c r="X1011" s="10">
        <f t="shared" si="948"/>
        <v>0</v>
      </c>
      <c r="Y1011" s="10">
        <f t="shared" si="991"/>
        <v>0</v>
      </c>
      <c r="Z1011" s="69">
        <f t="shared" si="979"/>
        <v>0</v>
      </c>
      <c r="AA1011" s="10">
        <f t="shared" si="991"/>
        <v>0</v>
      </c>
      <c r="AB1011" s="20"/>
      <c r="AC1011" s="20"/>
    </row>
    <row r="1012" spans="1:34" ht="31.2" x14ac:dyDescent="0.3">
      <c r="A1012" s="59" t="s">
        <v>655</v>
      </c>
      <c r="B1012" s="60">
        <v>200</v>
      </c>
      <c r="C1012" s="59" t="s">
        <v>233</v>
      </c>
      <c r="D1012" s="59" t="s">
        <v>479</v>
      </c>
      <c r="E1012" s="61" t="s">
        <v>480</v>
      </c>
      <c r="F1012" s="10">
        <v>178.4</v>
      </c>
      <c r="G1012" s="10">
        <v>0</v>
      </c>
      <c r="H1012" s="10">
        <v>0</v>
      </c>
      <c r="I1012" s="10"/>
      <c r="J1012" s="10"/>
      <c r="K1012" s="10"/>
      <c r="L1012" s="10">
        <f t="shared" si="962"/>
        <v>178.4</v>
      </c>
      <c r="M1012" s="10">
        <f t="shared" si="963"/>
        <v>0</v>
      </c>
      <c r="N1012" s="10">
        <f t="shared" si="964"/>
        <v>0</v>
      </c>
      <c r="O1012" s="10"/>
      <c r="P1012" s="10"/>
      <c r="Q1012" s="10"/>
      <c r="R1012" s="10">
        <f t="shared" ref="R1012:R1075" si="992">L1012+O1012</f>
        <v>178.4</v>
      </c>
      <c r="S1012" s="10"/>
      <c r="T1012" s="69">
        <f t="shared" si="977"/>
        <v>178.4</v>
      </c>
      <c r="U1012" s="10">
        <f t="shared" ref="U1012:U1075" si="993">M1012+P1012</f>
        <v>0</v>
      </c>
      <c r="V1012" s="10"/>
      <c r="W1012" s="69">
        <f t="shared" si="978"/>
        <v>0</v>
      </c>
      <c r="X1012" s="10">
        <f t="shared" ref="X1012:X1075" si="994">N1012+Q1012</f>
        <v>0</v>
      </c>
      <c r="Y1012" s="10"/>
      <c r="Z1012" s="69">
        <f t="shared" si="979"/>
        <v>0</v>
      </c>
      <c r="AA1012" s="10"/>
      <c r="AB1012" s="20"/>
      <c r="AC1012" s="20"/>
    </row>
    <row r="1013" spans="1:34" ht="31.2" x14ac:dyDescent="0.3">
      <c r="A1013" s="59" t="s">
        <v>657</v>
      </c>
      <c r="B1013" s="60"/>
      <c r="C1013" s="59"/>
      <c r="D1013" s="59"/>
      <c r="E1013" s="61" t="s">
        <v>658</v>
      </c>
      <c r="F1013" s="10">
        <f t="shared" si="981"/>
        <v>2304.6</v>
      </c>
      <c r="G1013" s="10">
        <f t="shared" si="982"/>
        <v>0</v>
      </c>
      <c r="H1013" s="10">
        <f t="shared" si="983"/>
        <v>0</v>
      </c>
      <c r="I1013" s="10">
        <f t="shared" si="984"/>
        <v>0</v>
      </c>
      <c r="J1013" s="10">
        <f t="shared" si="985"/>
        <v>0</v>
      </c>
      <c r="K1013" s="10">
        <f t="shared" si="986"/>
        <v>0</v>
      </c>
      <c r="L1013" s="10">
        <f t="shared" si="962"/>
        <v>2304.6</v>
      </c>
      <c r="M1013" s="10">
        <f t="shared" si="963"/>
        <v>0</v>
      </c>
      <c r="N1013" s="10">
        <f t="shared" si="964"/>
        <v>0</v>
      </c>
      <c r="O1013" s="10">
        <f t="shared" si="987"/>
        <v>0</v>
      </c>
      <c r="P1013" s="10">
        <f t="shared" si="988"/>
        <v>0</v>
      </c>
      <c r="Q1013" s="10">
        <f t="shared" si="989"/>
        <v>0</v>
      </c>
      <c r="R1013" s="10">
        <f t="shared" si="992"/>
        <v>2304.6</v>
      </c>
      <c r="S1013" s="10">
        <f t="shared" si="990"/>
        <v>0</v>
      </c>
      <c r="T1013" s="69">
        <f t="shared" si="977"/>
        <v>2304.6</v>
      </c>
      <c r="U1013" s="10">
        <f t="shared" si="993"/>
        <v>0</v>
      </c>
      <c r="V1013" s="10">
        <f t="shared" si="991"/>
        <v>0</v>
      </c>
      <c r="W1013" s="69">
        <f t="shared" si="978"/>
        <v>0</v>
      </c>
      <c r="X1013" s="10">
        <f t="shared" si="994"/>
        <v>0</v>
      </c>
      <c r="Y1013" s="10">
        <f t="shared" si="991"/>
        <v>0</v>
      </c>
      <c r="Z1013" s="69">
        <f t="shared" si="979"/>
        <v>0</v>
      </c>
      <c r="AA1013" s="10">
        <f t="shared" si="991"/>
        <v>0</v>
      </c>
      <c r="AB1013" s="20"/>
      <c r="AC1013" s="20"/>
    </row>
    <row r="1014" spans="1:34" ht="31.2" x14ac:dyDescent="0.3">
      <c r="A1014" s="59" t="s">
        <v>657</v>
      </c>
      <c r="B1014" s="60" t="s">
        <v>57</v>
      </c>
      <c r="C1014" s="59"/>
      <c r="D1014" s="59"/>
      <c r="E1014" s="61" t="s">
        <v>58</v>
      </c>
      <c r="F1014" s="10">
        <f t="shared" si="981"/>
        <v>2304.6</v>
      </c>
      <c r="G1014" s="10">
        <f t="shared" si="982"/>
        <v>0</v>
      </c>
      <c r="H1014" s="10">
        <f t="shared" si="983"/>
        <v>0</v>
      </c>
      <c r="I1014" s="10">
        <f t="shared" si="984"/>
        <v>0</v>
      </c>
      <c r="J1014" s="10">
        <f t="shared" si="985"/>
        <v>0</v>
      </c>
      <c r="K1014" s="10">
        <f t="shared" si="986"/>
        <v>0</v>
      </c>
      <c r="L1014" s="10">
        <f t="shared" si="962"/>
        <v>2304.6</v>
      </c>
      <c r="M1014" s="10">
        <f t="shared" si="963"/>
        <v>0</v>
      </c>
      <c r="N1014" s="10">
        <f t="shared" si="964"/>
        <v>0</v>
      </c>
      <c r="O1014" s="10">
        <f t="shared" si="987"/>
        <v>0</v>
      </c>
      <c r="P1014" s="10">
        <f t="shared" si="988"/>
        <v>0</v>
      </c>
      <c r="Q1014" s="10">
        <f t="shared" si="989"/>
        <v>0</v>
      </c>
      <c r="R1014" s="10">
        <f t="shared" si="992"/>
        <v>2304.6</v>
      </c>
      <c r="S1014" s="10">
        <f t="shared" si="990"/>
        <v>0</v>
      </c>
      <c r="T1014" s="69">
        <f t="shared" si="977"/>
        <v>2304.6</v>
      </c>
      <c r="U1014" s="10">
        <f t="shared" si="993"/>
        <v>0</v>
      </c>
      <c r="V1014" s="10">
        <f t="shared" si="991"/>
        <v>0</v>
      </c>
      <c r="W1014" s="69">
        <f t="shared" si="978"/>
        <v>0</v>
      </c>
      <c r="X1014" s="10">
        <f t="shared" si="994"/>
        <v>0</v>
      </c>
      <c r="Y1014" s="10">
        <f t="shared" si="991"/>
        <v>0</v>
      </c>
      <c r="Z1014" s="69">
        <f t="shared" si="979"/>
        <v>0</v>
      </c>
      <c r="AA1014" s="10">
        <f t="shared" si="991"/>
        <v>0</v>
      </c>
      <c r="AB1014" s="20"/>
      <c r="AC1014" s="20"/>
    </row>
    <row r="1015" spans="1:34" ht="31.2" x14ac:dyDescent="0.3">
      <c r="A1015" s="59" t="s">
        <v>657</v>
      </c>
      <c r="B1015" s="60">
        <v>200</v>
      </c>
      <c r="C1015" s="59" t="s">
        <v>233</v>
      </c>
      <c r="D1015" s="59" t="s">
        <v>479</v>
      </c>
      <c r="E1015" s="61" t="s">
        <v>480</v>
      </c>
      <c r="F1015" s="10">
        <v>2304.6</v>
      </c>
      <c r="G1015" s="10">
        <v>0</v>
      </c>
      <c r="H1015" s="10">
        <v>0</v>
      </c>
      <c r="I1015" s="10"/>
      <c r="J1015" s="10"/>
      <c r="K1015" s="10"/>
      <c r="L1015" s="10">
        <f t="shared" si="962"/>
        <v>2304.6</v>
      </c>
      <c r="M1015" s="10">
        <f t="shared" si="963"/>
        <v>0</v>
      </c>
      <c r="N1015" s="10">
        <f t="shared" si="964"/>
        <v>0</v>
      </c>
      <c r="O1015" s="10"/>
      <c r="P1015" s="10"/>
      <c r="Q1015" s="10"/>
      <c r="R1015" s="10">
        <f t="shared" si="992"/>
        <v>2304.6</v>
      </c>
      <c r="S1015" s="10"/>
      <c r="T1015" s="69">
        <f t="shared" si="977"/>
        <v>2304.6</v>
      </c>
      <c r="U1015" s="10">
        <f t="shared" si="993"/>
        <v>0</v>
      </c>
      <c r="V1015" s="10"/>
      <c r="W1015" s="69">
        <f t="shared" si="978"/>
        <v>0</v>
      </c>
      <c r="X1015" s="10">
        <f t="shared" si="994"/>
        <v>0</v>
      </c>
      <c r="Y1015" s="10"/>
      <c r="Z1015" s="69">
        <f t="shared" si="979"/>
        <v>0</v>
      </c>
      <c r="AA1015" s="10"/>
      <c r="AB1015" s="20"/>
      <c r="AC1015" s="20"/>
    </row>
    <row r="1016" spans="1:34" ht="62.4" x14ac:dyDescent="0.3">
      <c r="A1016" s="59" t="s">
        <v>659</v>
      </c>
      <c r="B1016" s="60"/>
      <c r="C1016" s="59"/>
      <c r="D1016" s="59"/>
      <c r="E1016" s="61" t="s">
        <v>660</v>
      </c>
      <c r="F1016" s="10">
        <f t="shared" si="981"/>
        <v>142094.1</v>
      </c>
      <c r="G1016" s="10">
        <f t="shared" si="982"/>
        <v>146261.4</v>
      </c>
      <c r="H1016" s="10">
        <f t="shared" si="983"/>
        <v>146261.4</v>
      </c>
      <c r="I1016" s="10">
        <f t="shared" si="984"/>
        <v>0</v>
      </c>
      <c r="J1016" s="10">
        <f t="shared" si="985"/>
        <v>0</v>
      </c>
      <c r="K1016" s="10">
        <f t="shared" si="986"/>
        <v>0</v>
      </c>
      <c r="L1016" s="10">
        <f t="shared" si="962"/>
        <v>142094.1</v>
      </c>
      <c r="M1016" s="10">
        <f t="shared" si="963"/>
        <v>146261.4</v>
      </c>
      <c r="N1016" s="10">
        <f t="shared" si="964"/>
        <v>146261.4</v>
      </c>
      <c r="O1016" s="10">
        <f t="shared" si="987"/>
        <v>20828.599999999999</v>
      </c>
      <c r="P1016" s="10">
        <f t="shared" si="988"/>
        <v>25469.8</v>
      </c>
      <c r="Q1016" s="10">
        <f t="shared" si="989"/>
        <v>25469.8</v>
      </c>
      <c r="R1016" s="10">
        <f t="shared" si="992"/>
        <v>162922.70000000001</v>
      </c>
      <c r="S1016" s="10">
        <f t="shared" si="990"/>
        <v>0</v>
      </c>
      <c r="T1016" s="69">
        <f t="shared" si="977"/>
        <v>162922.70000000001</v>
      </c>
      <c r="U1016" s="10">
        <f t="shared" si="993"/>
        <v>171731.19999999998</v>
      </c>
      <c r="V1016" s="10">
        <f t="shared" si="991"/>
        <v>0</v>
      </c>
      <c r="W1016" s="69">
        <f t="shared" si="978"/>
        <v>171731.19999999998</v>
      </c>
      <c r="X1016" s="10">
        <f t="shared" si="994"/>
        <v>171731.19999999998</v>
      </c>
      <c r="Y1016" s="10">
        <f t="shared" si="991"/>
        <v>0</v>
      </c>
      <c r="Z1016" s="69">
        <f t="shared" si="979"/>
        <v>171731.19999999998</v>
      </c>
      <c r="AA1016" s="10">
        <f t="shared" si="991"/>
        <v>0</v>
      </c>
      <c r="AB1016" s="20"/>
      <c r="AC1016" s="20"/>
    </row>
    <row r="1017" spans="1:34" ht="31.2" x14ac:dyDescent="0.3">
      <c r="A1017" s="59" t="s">
        <v>661</v>
      </c>
      <c r="B1017" s="60"/>
      <c r="C1017" s="59"/>
      <c r="D1017" s="59"/>
      <c r="E1017" s="61" t="s">
        <v>167</v>
      </c>
      <c r="F1017" s="10">
        <f t="shared" ref="F1017:K1017" si="995">F1018+F1020</f>
        <v>142094.1</v>
      </c>
      <c r="G1017" s="10">
        <f t="shared" si="995"/>
        <v>146261.4</v>
      </c>
      <c r="H1017" s="10">
        <f t="shared" si="995"/>
        <v>146261.4</v>
      </c>
      <c r="I1017" s="10">
        <f t="shared" si="995"/>
        <v>0</v>
      </c>
      <c r="J1017" s="10">
        <f t="shared" si="995"/>
        <v>0</v>
      </c>
      <c r="K1017" s="10">
        <f t="shared" si="995"/>
        <v>0</v>
      </c>
      <c r="L1017" s="10">
        <f t="shared" si="962"/>
        <v>142094.1</v>
      </c>
      <c r="M1017" s="10">
        <f t="shared" si="963"/>
        <v>146261.4</v>
      </c>
      <c r="N1017" s="10">
        <f t="shared" si="964"/>
        <v>146261.4</v>
      </c>
      <c r="O1017" s="10">
        <f>O1018+O1020</f>
        <v>20828.599999999999</v>
      </c>
      <c r="P1017" s="10">
        <f>P1018+P1020</f>
        <v>25469.8</v>
      </c>
      <c r="Q1017" s="10">
        <f>Q1018+Q1020</f>
        <v>25469.8</v>
      </c>
      <c r="R1017" s="10">
        <f t="shared" si="992"/>
        <v>162922.70000000001</v>
      </c>
      <c r="S1017" s="10">
        <f>S1018+S1020</f>
        <v>0</v>
      </c>
      <c r="T1017" s="69">
        <f t="shared" si="977"/>
        <v>162922.70000000001</v>
      </c>
      <c r="U1017" s="10">
        <f t="shared" si="993"/>
        <v>171731.19999999998</v>
      </c>
      <c r="V1017" s="10">
        <f>V1018+V1020</f>
        <v>0</v>
      </c>
      <c r="W1017" s="69">
        <f t="shared" si="978"/>
        <v>171731.19999999998</v>
      </c>
      <c r="X1017" s="10">
        <f t="shared" si="994"/>
        <v>171731.19999999998</v>
      </c>
      <c r="Y1017" s="10">
        <f>Y1018+Y1020</f>
        <v>0</v>
      </c>
      <c r="Z1017" s="69">
        <f t="shared" si="979"/>
        <v>171731.19999999998</v>
      </c>
      <c r="AA1017" s="10">
        <f>AA1018+AA1020</f>
        <v>0</v>
      </c>
      <c r="AB1017" s="20"/>
      <c r="AC1017" s="20"/>
    </row>
    <row r="1018" spans="1:34" ht="93.6" x14ac:dyDescent="0.3">
      <c r="A1018" s="59" t="s">
        <v>661</v>
      </c>
      <c r="B1018" s="60" t="s">
        <v>139</v>
      </c>
      <c r="C1018" s="59"/>
      <c r="D1018" s="59"/>
      <c r="E1018" s="61" t="s">
        <v>140</v>
      </c>
      <c r="F1018" s="10">
        <f t="shared" ref="F1018:K1018" si="996">F1019</f>
        <v>135855.1</v>
      </c>
      <c r="G1018" s="10">
        <f t="shared" si="996"/>
        <v>140022.39999999999</v>
      </c>
      <c r="H1018" s="10">
        <f t="shared" si="996"/>
        <v>140022.39999999999</v>
      </c>
      <c r="I1018" s="10">
        <f t="shared" si="996"/>
        <v>0</v>
      </c>
      <c r="J1018" s="10">
        <f t="shared" si="996"/>
        <v>0</v>
      </c>
      <c r="K1018" s="10">
        <f t="shared" si="996"/>
        <v>0</v>
      </c>
      <c r="L1018" s="10">
        <f t="shared" si="962"/>
        <v>135855.1</v>
      </c>
      <c r="M1018" s="10">
        <f t="shared" si="963"/>
        <v>140022.39999999999</v>
      </c>
      <c r="N1018" s="10">
        <f t="shared" si="964"/>
        <v>140022.39999999999</v>
      </c>
      <c r="O1018" s="10">
        <f>O1019</f>
        <v>20828.599999999999</v>
      </c>
      <c r="P1018" s="10">
        <f>P1019</f>
        <v>25469.8</v>
      </c>
      <c r="Q1018" s="10">
        <f>Q1019</f>
        <v>25469.8</v>
      </c>
      <c r="R1018" s="10">
        <f t="shared" si="992"/>
        <v>156683.70000000001</v>
      </c>
      <c r="S1018" s="10">
        <f>S1019</f>
        <v>0</v>
      </c>
      <c r="T1018" s="69">
        <f t="shared" si="977"/>
        <v>156683.70000000001</v>
      </c>
      <c r="U1018" s="10">
        <f t="shared" si="993"/>
        <v>165492.19999999998</v>
      </c>
      <c r="V1018" s="10">
        <f>V1019</f>
        <v>0</v>
      </c>
      <c r="W1018" s="69">
        <f t="shared" si="978"/>
        <v>165492.19999999998</v>
      </c>
      <c r="X1018" s="10">
        <f t="shared" si="994"/>
        <v>165492.19999999998</v>
      </c>
      <c r="Y1018" s="10">
        <f>Y1019</f>
        <v>0</v>
      </c>
      <c r="Z1018" s="69">
        <f t="shared" si="979"/>
        <v>165492.19999999998</v>
      </c>
      <c r="AA1018" s="10">
        <f>AA1019</f>
        <v>0</v>
      </c>
      <c r="AB1018" s="20"/>
      <c r="AC1018" s="20"/>
    </row>
    <row r="1019" spans="1:34" ht="31.2" x14ac:dyDescent="0.3">
      <c r="A1019" s="59" t="s">
        <v>661</v>
      </c>
      <c r="B1019" s="60">
        <v>100</v>
      </c>
      <c r="C1019" s="59" t="s">
        <v>233</v>
      </c>
      <c r="D1019" s="59" t="s">
        <v>479</v>
      </c>
      <c r="E1019" s="61" t="s">
        <v>480</v>
      </c>
      <c r="F1019" s="10">
        <v>135855.1</v>
      </c>
      <c r="G1019" s="10">
        <v>140022.39999999999</v>
      </c>
      <c r="H1019" s="10">
        <v>140022.39999999999</v>
      </c>
      <c r="I1019" s="10"/>
      <c r="J1019" s="10"/>
      <c r="K1019" s="10"/>
      <c r="L1019" s="10">
        <f t="shared" si="962"/>
        <v>135855.1</v>
      </c>
      <c r="M1019" s="10">
        <f t="shared" si="963"/>
        <v>140022.39999999999</v>
      </c>
      <c r="N1019" s="10">
        <f t="shared" si="964"/>
        <v>140022.39999999999</v>
      </c>
      <c r="O1019" s="10">
        <v>20828.599999999999</v>
      </c>
      <c r="P1019" s="10">
        <v>25469.8</v>
      </c>
      <c r="Q1019" s="10">
        <v>25469.8</v>
      </c>
      <c r="R1019" s="10">
        <f t="shared" si="992"/>
        <v>156683.70000000001</v>
      </c>
      <c r="S1019" s="10"/>
      <c r="T1019" s="69">
        <f t="shared" si="977"/>
        <v>156683.70000000001</v>
      </c>
      <c r="U1019" s="10">
        <f t="shared" si="993"/>
        <v>165492.19999999998</v>
      </c>
      <c r="V1019" s="10"/>
      <c r="W1019" s="69">
        <f t="shared" si="978"/>
        <v>165492.19999999998</v>
      </c>
      <c r="X1019" s="10">
        <f t="shared" si="994"/>
        <v>165492.19999999998</v>
      </c>
      <c r="Y1019" s="10"/>
      <c r="Z1019" s="69">
        <f t="shared" si="979"/>
        <v>165492.19999999998</v>
      </c>
      <c r="AA1019" s="10"/>
      <c r="AB1019" s="20"/>
      <c r="AC1019" s="20"/>
    </row>
    <row r="1020" spans="1:34" ht="31.2" x14ac:dyDescent="0.3">
      <c r="A1020" s="59" t="s">
        <v>661</v>
      </c>
      <c r="B1020" s="60" t="s">
        <v>57</v>
      </c>
      <c r="C1020" s="59"/>
      <c r="D1020" s="59"/>
      <c r="E1020" s="61" t="s">
        <v>58</v>
      </c>
      <c r="F1020" s="10">
        <f t="shared" ref="F1020:K1020" si="997">F1021</f>
        <v>6239</v>
      </c>
      <c r="G1020" s="10">
        <f t="shared" si="997"/>
        <v>6239</v>
      </c>
      <c r="H1020" s="10">
        <f t="shared" si="997"/>
        <v>6239</v>
      </c>
      <c r="I1020" s="10">
        <f t="shared" si="997"/>
        <v>0</v>
      </c>
      <c r="J1020" s="10">
        <f t="shared" si="997"/>
        <v>0</v>
      </c>
      <c r="K1020" s="10">
        <f t="shared" si="997"/>
        <v>0</v>
      </c>
      <c r="L1020" s="10">
        <f t="shared" si="962"/>
        <v>6239</v>
      </c>
      <c r="M1020" s="10">
        <f t="shared" si="963"/>
        <v>6239</v>
      </c>
      <c r="N1020" s="10">
        <f t="shared" si="964"/>
        <v>6239</v>
      </c>
      <c r="O1020" s="10">
        <f>O1021</f>
        <v>0</v>
      </c>
      <c r="P1020" s="10">
        <f>P1021</f>
        <v>0</v>
      </c>
      <c r="Q1020" s="10">
        <f>Q1021</f>
        <v>0</v>
      </c>
      <c r="R1020" s="10">
        <f t="shared" si="992"/>
        <v>6239</v>
      </c>
      <c r="S1020" s="10">
        <f>S1021</f>
        <v>0</v>
      </c>
      <c r="T1020" s="69">
        <f t="shared" si="977"/>
        <v>6239</v>
      </c>
      <c r="U1020" s="10">
        <f t="shared" si="993"/>
        <v>6239</v>
      </c>
      <c r="V1020" s="10">
        <f>V1021</f>
        <v>0</v>
      </c>
      <c r="W1020" s="69">
        <f t="shared" si="978"/>
        <v>6239</v>
      </c>
      <c r="X1020" s="10">
        <f t="shared" si="994"/>
        <v>6239</v>
      </c>
      <c r="Y1020" s="10">
        <f>Y1021</f>
        <v>0</v>
      </c>
      <c r="Z1020" s="69">
        <f t="shared" si="979"/>
        <v>6239</v>
      </c>
      <c r="AA1020" s="10">
        <f>AA1021</f>
        <v>0</v>
      </c>
      <c r="AB1020" s="20"/>
      <c r="AC1020" s="20"/>
    </row>
    <row r="1021" spans="1:34" ht="31.2" x14ac:dyDescent="0.3">
      <c r="A1021" s="59" t="s">
        <v>661</v>
      </c>
      <c r="B1021" s="60">
        <v>200</v>
      </c>
      <c r="C1021" s="59" t="s">
        <v>233</v>
      </c>
      <c r="D1021" s="59" t="s">
        <v>479</v>
      </c>
      <c r="E1021" s="61" t="s">
        <v>480</v>
      </c>
      <c r="F1021" s="10">
        <v>6239</v>
      </c>
      <c r="G1021" s="10">
        <v>6239</v>
      </c>
      <c r="H1021" s="10">
        <v>6239</v>
      </c>
      <c r="I1021" s="10"/>
      <c r="J1021" s="10"/>
      <c r="K1021" s="10"/>
      <c r="L1021" s="10">
        <f t="shared" si="962"/>
        <v>6239</v>
      </c>
      <c r="M1021" s="10">
        <f t="shared" si="963"/>
        <v>6239</v>
      </c>
      <c r="N1021" s="10">
        <f t="shared" si="964"/>
        <v>6239</v>
      </c>
      <c r="O1021" s="10"/>
      <c r="P1021" s="10"/>
      <c r="Q1021" s="10"/>
      <c r="R1021" s="10">
        <f t="shared" si="992"/>
        <v>6239</v>
      </c>
      <c r="S1021" s="10"/>
      <c r="T1021" s="69">
        <f t="shared" si="977"/>
        <v>6239</v>
      </c>
      <c r="U1021" s="10">
        <f t="shared" si="993"/>
        <v>6239</v>
      </c>
      <c r="V1021" s="10"/>
      <c r="W1021" s="69">
        <f t="shared" si="978"/>
        <v>6239</v>
      </c>
      <c r="X1021" s="10">
        <f t="shared" si="994"/>
        <v>6239</v>
      </c>
      <c r="Y1021" s="10"/>
      <c r="Z1021" s="69">
        <f t="shared" si="979"/>
        <v>6239</v>
      </c>
      <c r="AA1021" s="10"/>
      <c r="AB1021" s="20"/>
      <c r="AC1021" s="20"/>
    </row>
    <row r="1022" spans="1:34" s="73" customFormat="1" ht="46.8" x14ac:dyDescent="0.3">
      <c r="A1022" s="53" t="s">
        <v>662</v>
      </c>
      <c r="B1022" s="54"/>
      <c r="C1022" s="53"/>
      <c r="D1022" s="53"/>
      <c r="E1022" s="55" t="s">
        <v>663</v>
      </c>
      <c r="F1022" s="14">
        <f t="shared" ref="F1022:K1022" si="998">F1023+F1028+F1033</f>
        <v>9539351.4000000004</v>
      </c>
      <c r="G1022" s="14">
        <f t="shared" si="998"/>
        <v>10302027.700000001</v>
      </c>
      <c r="H1022" s="14">
        <f t="shared" si="998"/>
        <v>10900322.299999997</v>
      </c>
      <c r="I1022" s="14">
        <f t="shared" si="998"/>
        <v>40792.500000000015</v>
      </c>
      <c r="J1022" s="14">
        <f t="shared" si="998"/>
        <v>25118.799999999988</v>
      </c>
      <c r="K1022" s="14">
        <f t="shared" si="998"/>
        <v>8326.0999999999767</v>
      </c>
      <c r="L1022" s="14">
        <f t="shared" si="962"/>
        <v>9580143.9000000004</v>
      </c>
      <c r="M1022" s="14">
        <f t="shared" si="963"/>
        <v>10327146.500000002</v>
      </c>
      <c r="N1022" s="14">
        <f t="shared" si="964"/>
        <v>10908648.399999997</v>
      </c>
      <c r="O1022" s="14">
        <f>O1023+O1028+O1033</f>
        <v>565451.97909999988</v>
      </c>
      <c r="P1022" s="14">
        <f>P1023+P1028+P1033</f>
        <v>597411.16199999989</v>
      </c>
      <c r="Q1022" s="14">
        <f>Q1023+Q1028+Q1033</f>
        <v>571902.24599999993</v>
      </c>
      <c r="R1022" s="14">
        <f t="shared" si="992"/>
        <v>10145595.8791</v>
      </c>
      <c r="S1022" s="14">
        <f>S1023+S1028+S1033</f>
        <v>-239055.92499999999</v>
      </c>
      <c r="T1022" s="67">
        <f t="shared" si="977"/>
        <v>9906539.9540999997</v>
      </c>
      <c r="U1022" s="14">
        <f t="shared" si="993"/>
        <v>10924557.662000002</v>
      </c>
      <c r="V1022" s="14">
        <f>V1023+V1028+V1033</f>
        <v>-327635.63799999998</v>
      </c>
      <c r="W1022" s="67">
        <f t="shared" si="978"/>
        <v>10596922.024000002</v>
      </c>
      <c r="X1022" s="14">
        <f t="shared" si="994"/>
        <v>11480550.645999996</v>
      </c>
      <c r="Y1022" s="14">
        <f>Y1023+Y1028+Y1033</f>
        <v>-338164.64600000001</v>
      </c>
      <c r="Z1022" s="67">
        <f t="shared" si="979"/>
        <v>11142385.999999996</v>
      </c>
      <c r="AA1022" s="14">
        <f>AA1023+AA1028+AA1033</f>
        <v>0</v>
      </c>
      <c r="AB1022" s="15"/>
      <c r="AC1022" s="15"/>
      <c r="AD1022" s="11"/>
      <c r="AE1022" s="11"/>
      <c r="AF1022" s="11"/>
      <c r="AG1022" s="11"/>
      <c r="AH1022" s="11"/>
    </row>
    <row r="1023" spans="1:34" s="74" customFormat="1" ht="31.2" x14ac:dyDescent="0.3">
      <c r="A1023" s="56" t="s">
        <v>664</v>
      </c>
      <c r="B1023" s="57"/>
      <c r="C1023" s="56"/>
      <c r="D1023" s="56"/>
      <c r="E1023" s="58" t="s">
        <v>368</v>
      </c>
      <c r="F1023" s="17">
        <f t="shared" ref="F1023:F1031" si="999">F1024</f>
        <v>367188.1</v>
      </c>
      <c r="G1023" s="17">
        <f t="shared" ref="G1023:G1031" si="1000">G1024</f>
        <v>0</v>
      </c>
      <c r="H1023" s="17">
        <f t="shared" ref="H1023:H1031" si="1001">H1024</f>
        <v>0</v>
      </c>
      <c r="I1023" s="17">
        <f t="shared" ref="I1023:I1031" si="1002">I1024</f>
        <v>0</v>
      </c>
      <c r="J1023" s="17">
        <f t="shared" ref="J1023:J1031" si="1003">J1024</f>
        <v>0</v>
      </c>
      <c r="K1023" s="17">
        <f t="shared" ref="K1023:K1031" si="1004">K1024</f>
        <v>0</v>
      </c>
      <c r="L1023" s="17">
        <f t="shared" si="962"/>
        <v>367188.1</v>
      </c>
      <c r="M1023" s="17">
        <f t="shared" si="963"/>
        <v>0</v>
      </c>
      <c r="N1023" s="17">
        <f t="shared" si="964"/>
        <v>0</v>
      </c>
      <c r="O1023" s="17">
        <f t="shared" ref="O1023:O1031" si="1005">O1024</f>
        <v>0</v>
      </c>
      <c r="P1023" s="17">
        <f t="shared" ref="P1023:P1031" si="1006">P1024</f>
        <v>0</v>
      </c>
      <c r="Q1023" s="17">
        <f t="shared" ref="Q1023:Q1031" si="1007">Q1024</f>
        <v>0</v>
      </c>
      <c r="R1023" s="17">
        <f t="shared" si="992"/>
        <v>367188.1</v>
      </c>
      <c r="S1023" s="17">
        <f t="shared" ref="S1023:S1031" si="1008">S1024</f>
        <v>0</v>
      </c>
      <c r="T1023" s="68">
        <f t="shared" si="977"/>
        <v>367188.1</v>
      </c>
      <c r="U1023" s="17">
        <f t="shared" si="993"/>
        <v>0</v>
      </c>
      <c r="V1023" s="17">
        <f t="shared" ref="V1023:AA1031" si="1009">V1024</f>
        <v>0</v>
      </c>
      <c r="W1023" s="68">
        <f t="shared" si="978"/>
        <v>0</v>
      </c>
      <c r="X1023" s="17">
        <f t="shared" si="994"/>
        <v>0</v>
      </c>
      <c r="Y1023" s="17">
        <f t="shared" si="1009"/>
        <v>0</v>
      </c>
      <c r="Z1023" s="68">
        <f t="shared" si="979"/>
        <v>0</v>
      </c>
      <c r="AA1023" s="17">
        <f t="shared" si="1009"/>
        <v>0</v>
      </c>
      <c r="AB1023" s="18"/>
      <c r="AC1023" s="18"/>
      <c r="AD1023" s="16"/>
      <c r="AE1023" s="16"/>
      <c r="AF1023" s="16"/>
      <c r="AG1023" s="16"/>
      <c r="AH1023" s="16"/>
    </row>
    <row r="1024" spans="1:34" ht="31.2" x14ac:dyDescent="0.3">
      <c r="A1024" s="59" t="s">
        <v>665</v>
      </c>
      <c r="B1024" s="60"/>
      <c r="C1024" s="59"/>
      <c r="D1024" s="59"/>
      <c r="E1024" s="61" t="s">
        <v>666</v>
      </c>
      <c r="F1024" s="10">
        <f t="shared" si="999"/>
        <v>367188.1</v>
      </c>
      <c r="G1024" s="10">
        <f t="shared" si="1000"/>
        <v>0</v>
      </c>
      <c r="H1024" s="10">
        <f t="shared" si="1001"/>
        <v>0</v>
      </c>
      <c r="I1024" s="10">
        <f t="shared" si="1002"/>
        <v>0</v>
      </c>
      <c r="J1024" s="10">
        <f t="shared" si="1003"/>
        <v>0</v>
      </c>
      <c r="K1024" s="10">
        <f t="shared" si="1004"/>
        <v>0</v>
      </c>
      <c r="L1024" s="10">
        <f t="shared" si="962"/>
        <v>367188.1</v>
      </c>
      <c r="M1024" s="10">
        <f t="shared" si="963"/>
        <v>0</v>
      </c>
      <c r="N1024" s="10">
        <f t="shared" si="964"/>
        <v>0</v>
      </c>
      <c r="O1024" s="10">
        <f t="shared" si="1005"/>
        <v>0</v>
      </c>
      <c r="P1024" s="10">
        <f t="shared" si="1006"/>
        <v>0</v>
      </c>
      <c r="Q1024" s="10">
        <f t="shared" si="1007"/>
        <v>0</v>
      </c>
      <c r="R1024" s="10">
        <f t="shared" si="992"/>
        <v>367188.1</v>
      </c>
      <c r="S1024" s="10">
        <f t="shared" si="1008"/>
        <v>0</v>
      </c>
      <c r="T1024" s="69">
        <f t="shared" si="977"/>
        <v>367188.1</v>
      </c>
      <c r="U1024" s="10">
        <f t="shared" si="993"/>
        <v>0</v>
      </c>
      <c r="V1024" s="10">
        <f t="shared" si="1009"/>
        <v>0</v>
      </c>
      <c r="W1024" s="69">
        <f t="shared" si="978"/>
        <v>0</v>
      </c>
      <c r="X1024" s="10">
        <f t="shared" si="994"/>
        <v>0</v>
      </c>
      <c r="Y1024" s="10">
        <f t="shared" si="1009"/>
        <v>0</v>
      </c>
      <c r="Z1024" s="69">
        <f t="shared" si="979"/>
        <v>0</v>
      </c>
      <c r="AA1024" s="10">
        <f t="shared" si="1009"/>
        <v>0</v>
      </c>
      <c r="AB1024" s="20"/>
      <c r="AC1024" s="20"/>
    </row>
    <row r="1025" spans="1:34" ht="140.4" x14ac:dyDescent="0.3">
      <c r="A1025" s="59" t="s">
        <v>667</v>
      </c>
      <c r="B1025" s="60"/>
      <c r="C1025" s="59"/>
      <c r="D1025" s="59"/>
      <c r="E1025" s="61" t="s">
        <v>668</v>
      </c>
      <c r="F1025" s="10">
        <f t="shared" si="999"/>
        <v>367188.1</v>
      </c>
      <c r="G1025" s="10">
        <f t="shared" si="1000"/>
        <v>0</v>
      </c>
      <c r="H1025" s="10">
        <f t="shared" si="1001"/>
        <v>0</v>
      </c>
      <c r="I1025" s="10">
        <f t="shared" si="1002"/>
        <v>0</v>
      </c>
      <c r="J1025" s="10">
        <f t="shared" si="1003"/>
        <v>0</v>
      </c>
      <c r="K1025" s="10">
        <f t="shared" si="1004"/>
        <v>0</v>
      </c>
      <c r="L1025" s="10">
        <f t="shared" si="962"/>
        <v>367188.1</v>
      </c>
      <c r="M1025" s="10">
        <f t="shared" si="963"/>
        <v>0</v>
      </c>
      <c r="N1025" s="10">
        <f t="shared" si="964"/>
        <v>0</v>
      </c>
      <c r="O1025" s="10">
        <f t="shared" si="1005"/>
        <v>0</v>
      </c>
      <c r="P1025" s="10">
        <f t="shared" si="1006"/>
        <v>0</v>
      </c>
      <c r="Q1025" s="10">
        <f t="shared" si="1007"/>
        <v>0</v>
      </c>
      <c r="R1025" s="10">
        <f t="shared" si="992"/>
        <v>367188.1</v>
      </c>
      <c r="S1025" s="10">
        <f t="shared" si="1008"/>
        <v>0</v>
      </c>
      <c r="T1025" s="69">
        <f t="shared" si="977"/>
        <v>367188.1</v>
      </c>
      <c r="U1025" s="10">
        <f t="shared" si="993"/>
        <v>0</v>
      </c>
      <c r="V1025" s="10">
        <f t="shared" si="1009"/>
        <v>0</v>
      </c>
      <c r="W1025" s="69">
        <f t="shared" si="978"/>
        <v>0</v>
      </c>
      <c r="X1025" s="10">
        <f t="shared" si="994"/>
        <v>0</v>
      </c>
      <c r="Y1025" s="10">
        <f t="shared" si="1009"/>
        <v>0</v>
      </c>
      <c r="Z1025" s="69">
        <f t="shared" si="979"/>
        <v>0</v>
      </c>
      <c r="AA1025" s="10">
        <f t="shared" si="1009"/>
        <v>0</v>
      </c>
      <c r="AB1025" s="20"/>
      <c r="AC1025" s="20"/>
    </row>
    <row r="1026" spans="1:34" x14ac:dyDescent="0.3">
      <c r="A1026" s="59" t="s">
        <v>667</v>
      </c>
      <c r="B1026" s="60" t="s">
        <v>43</v>
      </c>
      <c r="C1026" s="59"/>
      <c r="D1026" s="59"/>
      <c r="E1026" s="61" t="s">
        <v>44</v>
      </c>
      <c r="F1026" s="10">
        <f t="shared" si="999"/>
        <v>367188.1</v>
      </c>
      <c r="G1026" s="10">
        <f t="shared" si="1000"/>
        <v>0</v>
      </c>
      <c r="H1026" s="10">
        <f t="shared" si="1001"/>
        <v>0</v>
      </c>
      <c r="I1026" s="10">
        <f t="shared" si="1002"/>
        <v>0</v>
      </c>
      <c r="J1026" s="10">
        <f t="shared" si="1003"/>
        <v>0</v>
      </c>
      <c r="K1026" s="10">
        <f t="shared" si="1004"/>
        <v>0</v>
      </c>
      <c r="L1026" s="10">
        <f t="shared" si="962"/>
        <v>367188.1</v>
      </c>
      <c r="M1026" s="10">
        <f t="shared" si="963"/>
        <v>0</v>
      </c>
      <c r="N1026" s="10">
        <f t="shared" si="964"/>
        <v>0</v>
      </c>
      <c r="O1026" s="10">
        <f t="shared" si="1005"/>
        <v>0</v>
      </c>
      <c r="P1026" s="10">
        <f t="shared" si="1006"/>
        <v>0</v>
      </c>
      <c r="Q1026" s="10">
        <f t="shared" si="1007"/>
        <v>0</v>
      </c>
      <c r="R1026" s="10">
        <f t="shared" si="992"/>
        <v>367188.1</v>
      </c>
      <c r="S1026" s="10">
        <f t="shared" si="1008"/>
        <v>0</v>
      </c>
      <c r="T1026" s="69">
        <f t="shared" si="977"/>
        <v>367188.1</v>
      </c>
      <c r="U1026" s="10">
        <f t="shared" si="993"/>
        <v>0</v>
      </c>
      <c r="V1026" s="10">
        <f t="shared" si="1009"/>
        <v>0</v>
      </c>
      <c r="W1026" s="69">
        <f t="shared" si="978"/>
        <v>0</v>
      </c>
      <c r="X1026" s="10">
        <f t="shared" si="994"/>
        <v>0</v>
      </c>
      <c r="Y1026" s="10">
        <f t="shared" si="1009"/>
        <v>0</v>
      </c>
      <c r="Z1026" s="69">
        <f t="shared" si="979"/>
        <v>0</v>
      </c>
      <c r="AA1026" s="10">
        <f t="shared" si="1009"/>
        <v>0</v>
      </c>
      <c r="AB1026" s="20"/>
      <c r="AC1026" s="20"/>
    </row>
    <row r="1027" spans="1:34" x14ac:dyDescent="0.3">
      <c r="A1027" s="59" t="s">
        <v>667</v>
      </c>
      <c r="B1027" s="60">
        <v>800</v>
      </c>
      <c r="C1027" s="59" t="s">
        <v>233</v>
      </c>
      <c r="D1027" s="59" t="s">
        <v>61</v>
      </c>
      <c r="E1027" s="61" t="s">
        <v>669</v>
      </c>
      <c r="F1027" s="10">
        <v>367188.1</v>
      </c>
      <c r="G1027" s="10">
        <v>0</v>
      </c>
      <c r="H1027" s="10">
        <v>0</v>
      </c>
      <c r="I1027" s="10"/>
      <c r="J1027" s="10"/>
      <c r="K1027" s="10"/>
      <c r="L1027" s="10">
        <f t="shared" si="962"/>
        <v>367188.1</v>
      </c>
      <c r="M1027" s="10">
        <f t="shared" si="963"/>
        <v>0</v>
      </c>
      <c r="N1027" s="10">
        <f t="shared" si="964"/>
        <v>0</v>
      </c>
      <c r="O1027" s="10"/>
      <c r="P1027" s="10"/>
      <c r="Q1027" s="10"/>
      <c r="R1027" s="10">
        <f t="shared" si="992"/>
        <v>367188.1</v>
      </c>
      <c r="S1027" s="10"/>
      <c r="T1027" s="69">
        <f t="shared" si="977"/>
        <v>367188.1</v>
      </c>
      <c r="U1027" s="10">
        <f t="shared" si="993"/>
        <v>0</v>
      </c>
      <c r="V1027" s="10"/>
      <c r="W1027" s="69">
        <f t="shared" si="978"/>
        <v>0</v>
      </c>
      <c r="X1027" s="10">
        <f t="shared" si="994"/>
        <v>0</v>
      </c>
      <c r="Y1027" s="10"/>
      <c r="Z1027" s="69">
        <f t="shared" si="979"/>
        <v>0</v>
      </c>
      <c r="AA1027" s="10"/>
      <c r="AB1027" s="20"/>
      <c r="AC1027" s="20"/>
    </row>
    <row r="1028" spans="1:34" s="74" customFormat="1" ht="31.2" x14ac:dyDescent="0.3">
      <c r="A1028" s="56" t="s">
        <v>670</v>
      </c>
      <c r="B1028" s="57"/>
      <c r="C1028" s="56"/>
      <c r="D1028" s="56"/>
      <c r="E1028" s="58" t="s">
        <v>254</v>
      </c>
      <c r="F1028" s="17">
        <f t="shared" si="999"/>
        <v>882299.1</v>
      </c>
      <c r="G1028" s="17">
        <f t="shared" si="1000"/>
        <v>1399738.4</v>
      </c>
      <c r="H1028" s="17">
        <f t="shared" si="1001"/>
        <v>1355736.2999999998</v>
      </c>
      <c r="I1028" s="17">
        <f t="shared" si="1002"/>
        <v>0</v>
      </c>
      <c r="J1028" s="17">
        <f t="shared" si="1003"/>
        <v>0</v>
      </c>
      <c r="K1028" s="17">
        <f t="shared" si="1004"/>
        <v>0</v>
      </c>
      <c r="L1028" s="17">
        <f t="shared" si="962"/>
        <v>882299.1</v>
      </c>
      <c r="M1028" s="17">
        <f t="shared" si="963"/>
        <v>1399738.4</v>
      </c>
      <c r="N1028" s="17">
        <f t="shared" si="964"/>
        <v>1355736.2999999998</v>
      </c>
      <c r="O1028" s="17">
        <f t="shared" si="1005"/>
        <v>0</v>
      </c>
      <c r="P1028" s="17">
        <f t="shared" si="1006"/>
        <v>0</v>
      </c>
      <c r="Q1028" s="17">
        <f t="shared" si="1007"/>
        <v>0</v>
      </c>
      <c r="R1028" s="17">
        <f t="shared" si="992"/>
        <v>882299.1</v>
      </c>
      <c r="S1028" s="17">
        <f t="shared" si="1008"/>
        <v>0</v>
      </c>
      <c r="T1028" s="68">
        <f t="shared" si="977"/>
        <v>882299.1</v>
      </c>
      <c r="U1028" s="17">
        <f t="shared" si="993"/>
        <v>1399738.4</v>
      </c>
      <c r="V1028" s="17">
        <f t="shared" si="1009"/>
        <v>0</v>
      </c>
      <c r="W1028" s="68">
        <f t="shared" si="978"/>
        <v>1399738.4</v>
      </c>
      <c r="X1028" s="17">
        <f t="shared" si="994"/>
        <v>1355736.2999999998</v>
      </c>
      <c r="Y1028" s="17">
        <f t="shared" si="1009"/>
        <v>0</v>
      </c>
      <c r="Z1028" s="68">
        <f t="shared" si="979"/>
        <v>1355736.2999999998</v>
      </c>
      <c r="AA1028" s="17">
        <f t="shared" si="1009"/>
        <v>0</v>
      </c>
      <c r="AB1028" s="18"/>
      <c r="AC1028" s="18"/>
      <c r="AD1028" s="16"/>
      <c r="AE1028" s="16"/>
      <c r="AF1028" s="16"/>
      <c r="AG1028" s="16"/>
      <c r="AH1028" s="16"/>
    </row>
    <row r="1029" spans="1:34" ht="46.8" x14ac:dyDescent="0.3">
      <c r="A1029" s="59" t="s">
        <v>671</v>
      </c>
      <c r="B1029" s="60"/>
      <c r="C1029" s="59"/>
      <c r="D1029" s="59"/>
      <c r="E1029" s="61" t="s">
        <v>672</v>
      </c>
      <c r="F1029" s="10">
        <f t="shared" si="999"/>
        <v>882299.1</v>
      </c>
      <c r="G1029" s="10">
        <f t="shared" si="1000"/>
        <v>1399738.4</v>
      </c>
      <c r="H1029" s="10">
        <f t="shared" si="1001"/>
        <v>1355736.2999999998</v>
      </c>
      <c r="I1029" s="10">
        <f t="shared" si="1002"/>
        <v>0</v>
      </c>
      <c r="J1029" s="10">
        <f t="shared" si="1003"/>
        <v>0</v>
      </c>
      <c r="K1029" s="10">
        <f t="shared" si="1004"/>
        <v>0</v>
      </c>
      <c r="L1029" s="10">
        <f t="shared" si="962"/>
        <v>882299.1</v>
      </c>
      <c r="M1029" s="10">
        <f t="shared" si="963"/>
        <v>1399738.4</v>
      </c>
      <c r="N1029" s="10">
        <f t="shared" si="964"/>
        <v>1355736.2999999998</v>
      </c>
      <c r="O1029" s="10">
        <f t="shared" si="1005"/>
        <v>0</v>
      </c>
      <c r="P1029" s="10">
        <f t="shared" si="1006"/>
        <v>0</v>
      </c>
      <c r="Q1029" s="10">
        <f t="shared" si="1007"/>
        <v>0</v>
      </c>
      <c r="R1029" s="10">
        <f t="shared" si="992"/>
        <v>882299.1</v>
      </c>
      <c r="S1029" s="10">
        <f t="shared" si="1008"/>
        <v>0</v>
      </c>
      <c r="T1029" s="69">
        <f t="shared" si="977"/>
        <v>882299.1</v>
      </c>
      <c r="U1029" s="10">
        <f t="shared" si="993"/>
        <v>1399738.4</v>
      </c>
      <c r="V1029" s="10">
        <f t="shared" si="1009"/>
        <v>0</v>
      </c>
      <c r="W1029" s="69">
        <f t="shared" si="978"/>
        <v>1399738.4</v>
      </c>
      <c r="X1029" s="10">
        <f t="shared" si="994"/>
        <v>1355736.2999999998</v>
      </c>
      <c r="Y1029" s="10">
        <f t="shared" si="1009"/>
        <v>0</v>
      </c>
      <c r="Z1029" s="69">
        <f t="shared" si="979"/>
        <v>1355736.2999999998</v>
      </c>
      <c r="AA1029" s="10">
        <f t="shared" si="1009"/>
        <v>0</v>
      </c>
      <c r="AB1029" s="20"/>
      <c r="AC1029" s="20"/>
    </row>
    <row r="1030" spans="1:34" ht="109.2" x14ac:dyDescent="0.3">
      <c r="A1030" s="59" t="s">
        <v>673</v>
      </c>
      <c r="B1030" s="60"/>
      <c r="C1030" s="59"/>
      <c r="D1030" s="59"/>
      <c r="E1030" s="61" t="s">
        <v>674</v>
      </c>
      <c r="F1030" s="10">
        <f t="shared" si="999"/>
        <v>882299.1</v>
      </c>
      <c r="G1030" s="10">
        <f t="shared" si="1000"/>
        <v>1399738.4</v>
      </c>
      <c r="H1030" s="10">
        <f t="shared" si="1001"/>
        <v>1355736.2999999998</v>
      </c>
      <c r="I1030" s="10">
        <f t="shared" si="1002"/>
        <v>0</v>
      </c>
      <c r="J1030" s="10">
        <f t="shared" si="1003"/>
        <v>0</v>
      </c>
      <c r="K1030" s="10">
        <f t="shared" si="1004"/>
        <v>0</v>
      </c>
      <c r="L1030" s="10">
        <f t="shared" si="962"/>
        <v>882299.1</v>
      </c>
      <c r="M1030" s="10">
        <f t="shared" si="963"/>
        <v>1399738.4</v>
      </c>
      <c r="N1030" s="10">
        <f t="shared" si="964"/>
        <v>1355736.2999999998</v>
      </c>
      <c r="O1030" s="10">
        <f t="shared" si="1005"/>
        <v>0</v>
      </c>
      <c r="P1030" s="10">
        <f t="shared" si="1006"/>
        <v>0</v>
      </c>
      <c r="Q1030" s="10">
        <f t="shared" si="1007"/>
        <v>0</v>
      </c>
      <c r="R1030" s="10">
        <f t="shared" si="992"/>
        <v>882299.1</v>
      </c>
      <c r="S1030" s="10">
        <f t="shared" si="1008"/>
        <v>0</v>
      </c>
      <c r="T1030" s="69">
        <f t="shared" si="977"/>
        <v>882299.1</v>
      </c>
      <c r="U1030" s="10">
        <f t="shared" si="993"/>
        <v>1399738.4</v>
      </c>
      <c r="V1030" s="10">
        <f t="shared" si="1009"/>
        <v>0</v>
      </c>
      <c r="W1030" s="69">
        <f t="shared" si="978"/>
        <v>1399738.4</v>
      </c>
      <c r="X1030" s="10">
        <f t="shared" si="994"/>
        <v>1355736.2999999998</v>
      </c>
      <c r="Y1030" s="10">
        <f t="shared" si="1009"/>
        <v>0</v>
      </c>
      <c r="Z1030" s="69">
        <f t="shared" si="979"/>
        <v>1355736.2999999998</v>
      </c>
      <c r="AA1030" s="10">
        <f t="shared" si="1009"/>
        <v>0</v>
      </c>
      <c r="AB1030" s="20"/>
      <c r="AC1030" s="20"/>
    </row>
    <row r="1031" spans="1:34" x14ac:dyDescent="0.3">
      <c r="A1031" s="59" t="s">
        <v>673</v>
      </c>
      <c r="B1031" s="60" t="s">
        <v>43</v>
      </c>
      <c r="C1031" s="59"/>
      <c r="D1031" s="59"/>
      <c r="E1031" s="61" t="s">
        <v>44</v>
      </c>
      <c r="F1031" s="10">
        <f t="shared" si="999"/>
        <v>882299.1</v>
      </c>
      <c r="G1031" s="10">
        <f t="shared" si="1000"/>
        <v>1399738.4</v>
      </c>
      <c r="H1031" s="10">
        <f t="shared" si="1001"/>
        <v>1355736.2999999998</v>
      </c>
      <c r="I1031" s="10">
        <f t="shared" si="1002"/>
        <v>0</v>
      </c>
      <c r="J1031" s="10">
        <f t="shared" si="1003"/>
        <v>0</v>
      </c>
      <c r="K1031" s="10">
        <f t="shared" si="1004"/>
        <v>0</v>
      </c>
      <c r="L1031" s="10">
        <f t="shared" si="962"/>
        <v>882299.1</v>
      </c>
      <c r="M1031" s="10">
        <f t="shared" si="963"/>
        <v>1399738.4</v>
      </c>
      <c r="N1031" s="10">
        <f t="shared" si="964"/>
        <v>1355736.2999999998</v>
      </c>
      <c r="O1031" s="10">
        <f t="shared" si="1005"/>
        <v>0</v>
      </c>
      <c r="P1031" s="10">
        <f t="shared" si="1006"/>
        <v>0</v>
      </c>
      <c r="Q1031" s="10">
        <f t="shared" si="1007"/>
        <v>0</v>
      </c>
      <c r="R1031" s="10">
        <f t="shared" si="992"/>
        <v>882299.1</v>
      </c>
      <c r="S1031" s="10">
        <f t="shared" si="1008"/>
        <v>0</v>
      </c>
      <c r="T1031" s="69">
        <f t="shared" si="977"/>
        <v>882299.1</v>
      </c>
      <c r="U1031" s="10">
        <f t="shared" si="993"/>
        <v>1399738.4</v>
      </c>
      <c r="V1031" s="10">
        <f t="shared" si="1009"/>
        <v>0</v>
      </c>
      <c r="W1031" s="69">
        <f t="shared" si="978"/>
        <v>1399738.4</v>
      </c>
      <c r="X1031" s="10">
        <f t="shared" si="994"/>
        <v>1355736.2999999998</v>
      </c>
      <c r="Y1031" s="10">
        <f t="shared" si="1009"/>
        <v>0</v>
      </c>
      <c r="Z1031" s="69">
        <f t="shared" si="979"/>
        <v>1355736.2999999998</v>
      </c>
      <c r="AA1031" s="10">
        <f t="shared" si="1009"/>
        <v>0</v>
      </c>
      <c r="AB1031" s="20"/>
      <c r="AC1031" s="20"/>
    </row>
    <row r="1032" spans="1:34" x14ac:dyDescent="0.3">
      <c r="A1032" s="59" t="s">
        <v>673</v>
      </c>
      <c r="B1032" s="60">
        <v>800</v>
      </c>
      <c r="C1032" s="59" t="s">
        <v>233</v>
      </c>
      <c r="D1032" s="59" t="s">
        <v>61</v>
      </c>
      <c r="E1032" s="61" t="s">
        <v>669</v>
      </c>
      <c r="F1032" s="10">
        <f>886160.4-3861.3</f>
        <v>882299.1</v>
      </c>
      <c r="G1032" s="10">
        <v>1399738.4</v>
      </c>
      <c r="H1032" s="10">
        <v>1355736.2999999998</v>
      </c>
      <c r="I1032" s="10"/>
      <c r="J1032" s="10"/>
      <c r="K1032" s="10"/>
      <c r="L1032" s="10">
        <f t="shared" si="962"/>
        <v>882299.1</v>
      </c>
      <c r="M1032" s="10">
        <f t="shared" si="963"/>
        <v>1399738.4</v>
      </c>
      <c r="N1032" s="10">
        <f t="shared" si="964"/>
        <v>1355736.2999999998</v>
      </c>
      <c r="O1032" s="10"/>
      <c r="P1032" s="10"/>
      <c r="Q1032" s="10"/>
      <c r="R1032" s="10">
        <f t="shared" si="992"/>
        <v>882299.1</v>
      </c>
      <c r="S1032" s="10"/>
      <c r="T1032" s="69">
        <f t="shared" si="977"/>
        <v>882299.1</v>
      </c>
      <c r="U1032" s="10">
        <f t="shared" si="993"/>
        <v>1399738.4</v>
      </c>
      <c r="V1032" s="10"/>
      <c r="W1032" s="69">
        <f t="shared" si="978"/>
        <v>1399738.4</v>
      </c>
      <c r="X1032" s="10">
        <f t="shared" si="994"/>
        <v>1355736.2999999998</v>
      </c>
      <c r="Y1032" s="10"/>
      <c r="Z1032" s="69">
        <f t="shared" si="979"/>
        <v>1355736.2999999998</v>
      </c>
      <c r="AA1032" s="10"/>
      <c r="AB1032" s="20"/>
      <c r="AC1032" s="20"/>
    </row>
    <row r="1033" spans="1:34" s="74" customFormat="1" x14ac:dyDescent="0.3">
      <c r="A1033" s="56" t="s">
        <v>675</v>
      </c>
      <c r="B1033" s="57"/>
      <c r="C1033" s="56"/>
      <c r="D1033" s="56"/>
      <c r="E1033" s="58" t="s">
        <v>52</v>
      </c>
      <c r="F1033" s="17">
        <f t="shared" ref="F1033:K1033" si="1010">F1034+F1061</f>
        <v>8289864.2000000002</v>
      </c>
      <c r="G1033" s="17">
        <f t="shared" si="1010"/>
        <v>8902289.3000000007</v>
      </c>
      <c r="H1033" s="17">
        <f t="shared" si="1010"/>
        <v>9544585.9999999981</v>
      </c>
      <c r="I1033" s="17">
        <f t="shared" si="1010"/>
        <v>40792.500000000015</v>
      </c>
      <c r="J1033" s="17">
        <f t="shared" si="1010"/>
        <v>25118.799999999988</v>
      </c>
      <c r="K1033" s="17">
        <f t="shared" si="1010"/>
        <v>8326.0999999999767</v>
      </c>
      <c r="L1033" s="17">
        <f t="shared" si="962"/>
        <v>8330656.7000000002</v>
      </c>
      <c r="M1033" s="17">
        <f t="shared" si="963"/>
        <v>8927408.1000000015</v>
      </c>
      <c r="N1033" s="17">
        <f t="shared" si="964"/>
        <v>9552912.0999999978</v>
      </c>
      <c r="O1033" s="17">
        <f>O1034+O1061</f>
        <v>565451.97909999988</v>
      </c>
      <c r="P1033" s="17">
        <f>P1034+P1061</f>
        <v>597411.16199999989</v>
      </c>
      <c r="Q1033" s="17">
        <f>Q1034+Q1061</f>
        <v>571902.24599999993</v>
      </c>
      <c r="R1033" s="17">
        <f t="shared" si="992"/>
        <v>8896108.6790999994</v>
      </c>
      <c r="S1033" s="17">
        <f>S1034+S1061</f>
        <v>-239055.92499999999</v>
      </c>
      <c r="T1033" s="68">
        <f t="shared" si="977"/>
        <v>8657052.7540999986</v>
      </c>
      <c r="U1033" s="17">
        <f t="shared" si="993"/>
        <v>9524819.262000002</v>
      </c>
      <c r="V1033" s="17">
        <f>V1034+V1061</f>
        <v>-327635.63799999998</v>
      </c>
      <c r="W1033" s="68">
        <f t="shared" si="978"/>
        <v>9197183.6240000017</v>
      </c>
      <c r="X1033" s="17">
        <f t="shared" si="994"/>
        <v>10124814.345999997</v>
      </c>
      <c r="Y1033" s="17">
        <f>Y1034+Y1061</f>
        <v>-338164.64600000001</v>
      </c>
      <c r="Z1033" s="68">
        <f t="shared" si="979"/>
        <v>9786649.6999999974</v>
      </c>
      <c r="AA1033" s="17">
        <f>AA1034+AA1061</f>
        <v>0</v>
      </c>
      <c r="AB1033" s="18"/>
      <c r="AC1033" s="18"/>
      <c r="AD1033" s="16"/>
      <c r="AE1033" s="16"/>
      <c r="AF1033" s="16"/>
      <c r="AG1033" s="16"/>
      <c r="AH1033" s="16"/>
    </row>
    <row r="1034" spans="1:34" ht="46.8" x14ac:dyDescent="0.3">
      <c r="A1034" s="59" t="s">
        <v>676</v>
      </c>
      <c r="B1034" s="60"/>
      <c r="C1034" s="59"/>
      <c r="D1034" s="59"/>
      <c r="E1034" s="61" t="s">
        <v>677</v>
      </c>
      <c r="F1034" s="10">
        <f>F1035+F1038+F1041+F1051+F1054+F1058</f>
        <v>8112374</v>
      </c>
      <c r="G1034" s="10">
        <f>G1035+G1038+G1041+G1051+G1054+G1058</f>
        <v>8719644.3000000007</v>
      </c>
      <c r="H1034" s="10">
        <f>H1035+H1038+H1041+H1051+H1054+H1058</f>
        <v>9361940.9999999981</v>
      </c>
      <c r="I1034" s="10">
        <f>I1035+I1038+I1041+I1051+I1054+I1058+I1048</f>
        <v>40792.500000000015</v>
      </c>
      <c r="J1034" s="10">
        <f>J1035+J1038+J1041+J1051+J1054+J1058+J1048</f>
        <v>25118.799999999988</v>
      </c>
      <c r="K1034" s="10">
        <f>K1035+K1038+K1041+K1051+K1054+K1058+K1048</f>
        <v>8326.0999999999767</v>
      </c>
      <c r="L1034" s="10">
        <f t="shared" si="962"/>
        <v>8153166.5</v>
      </c>
      <c r="M1034" s="10">
        <f t="shared" si="963"/>
        <v>8744763.1000000015</v>
      </c>
      <c r="N1034" s="10">
        <f t="shared" si="964"/>
        <v>9370267.0999999978</v>
      </c>
      <c r="O1034" s="10">
        <f>O1035+O1038+O1041+O1051+O1054+O1058+O1048</f>
        <v>548973.27909999993</v>
      </c>
      <c r="P1034" s="10">
        <f>P1035+P1038+P1041+P1051+P1054+P1058+P1048</f>
        <v>578283.46199999994</v>
      </c>
      <c r="Q1034" s="10">
        <f>Q1035+Q1038+Q1041+Q1051+Q1054+Q1058+Q1048</f>
        <v>552774.54599999997</v>
      </c>
      <c r="R1034" s="10">
        <f t="shared" si="992"/>
        <v>8702139.7791000009</v>
      </c>
      <c r="S1034" s="10">
        <f>S1035+S1038+S1041+S1051+S1054+S1058+S1048</f>
        <v>-239055.92499999999</v>
      </c>
      <c r="T1034" s="69">
        <f t="shared" si="977"/>
        <v>8463083.8541000001</v>
      </c>
      <c r="U1034" s="10">
        <f t="shared" si="993"/>
        <v>9323046.5620000008</v>
      </c>
      <c r="V1034" s="10">
        <f>V1035+V1038+V1041+V1051+V1054+V1058+V1048</f>
        <v>-327635.63799999998</v>
      </c>
      <c r="W1034" s="69">
        <f t="shared" si="978"/>
        <v>8995410.9240000006</v>
      </c>
      <c r="X1034" s="10">
        <f t="shared" si="994"/>
        <v>9923041.6459999979</v>
      </c>
      <c r="Y1034" s="10">
        <f>Y1035+Y1038+Y1041+Y1051+Y1054+Y1058+Y1048</f>
        <v>-338164.64600000001</v>
      </c>
      <c r="Z1034" s="69">
        <f t="shared" si="979"/>
        <v>9584876.9999999981</v>
      </c>
      <c r="AA1034" s="10">
        <f>AA1035+AA1038+AA1041+AA1051+AA1054+AA1058+AA1048</f>
        <v>0</v>
      </c>
      <c r="AB1034" s="20"/>
      <c r="AC1034" s="20"/>
    </row>
    <row r="1035" spans="1:34" ht="31.2" x14ac:dyDescent="0.3">
      <c r="A1035" s="59" t="s">
        <v>678</v>
      </c>
      <c r="B1035" s="60"/>
      <c r="C1035" s="59"/>
      <c r="D1035" s="59"/>
      <c r="E1035" s="61" t="s">
        <v>679</v>
      </c>
      <c r="F1035" s="10">
        <f t="shared" ref="F1035:F1039" si="1011">F1036</f>
        <v>180169.7</v>
      </c>
      <c r="G1035" s="10">
        <f t="shared" ref="G1035:G1039" si="1012">G1036</f>
        <v>103992.4</v>
      </c>
      <c r="H1035" s="10">
        <f t="shared" ref="H1035:H1039" si="1013">H1036</f>
        <v>103988.20000000001</v>
      </c>
      <c r="I1035" s="10">
        <f t="shared" ref="I1035:I1039" si="1014">I1036</f>
        <v>-328.8</v>
      </c>
      <c r="J1035" s="10">
        <f t="shared" ref="J1035:J1039" si="1015">J1036</f>
        <v>-297.7</v>
      </c>
      <c r="K1035" s="10">
        <f t="shared" ref="K1035:K1039" si="1016">K1036</f>
        <v>-297.7</v>
      </c>
      <c r="L1035" s="10">
        <f t="shared" si="962"/>
        <v>179840.90000000002</v>
      </c>
      <c r="M1035" s="10">
        <f t="shared" si="963"/>
        <v>103694.7</v>
      </c>
      <c r="N1035" s="10">
        <f t="shared" si="964"/>
        <v>103690.50000000001</v>
      </c>
      <c r="O1035" s="10">
        <f t="shared" ref="O1035:O1039" si="1017">O1036</f>
        <v>10494.1</v>
      </c>
      <c r="P1035" s="10">
        <f t="shared" ref="P1035:P1039" si="1018">P1036</f>
        <v>13770.2</v>
      </c>
      <c r="Q1035" s="10">
        <f t="shared" ref="Q1035:Q1039" si="1019">Q1036</f>
        <v>14609.9</v>
      </c>
      <c r="R1035" s="10">
        <f t="shared" si="992"/>
        <v>190335.00000000003</v>
      </c>
      <c r="S1035" s="10">
        <f t="shared" ref="S1035:S1039" si="1020">S1036</f>
        <v>0</v>
      </c>
      <c r="T1035" s="69">
        <f t="shared" si="977"/>
        <v>190335.00000000003</v>
      </c>
      <c r="U1035" s="10">
        <f t="shared" si="993"/>
        <v>117464.9</v>
      </c>
      <c r="V1035" s="10">
        <f t="shared" ref="V1035:AA1039" si="1021">V1036</f>
        <v>0</v>
      </c>
      <c r="W1035" s="69">
        <f t="shared" si="978"/>
        <v>117464.9</v>
      </c>
      <c r="X1035" s="10">
        <f t="shared" si="994"/>
        <v>118300.40000000001</v>
      </c>
      <c r="Y1035" s="10">
        <f t="shared" si="1021"/>
        <v>0</v>
      </c>
      <c r="Z1035" s="69">
        <f t="shared" si="979"/>
        <v>118300.40000000001</v>
      </c>
      <c r="AA1035" s="10">
        <f t="shared" si="1021"/>
        <v>0</v>
      </c>
      <c r="AB1035" s="20"/>
      <c r="AC1035" s="20"/>
    </row>
    <row r="1036" spans="1:34" ht="31.2" x14ac:dyDescent="0.3">
      <c r="A1036" s="59" t="s">
        <v>678</v>
      </c>
      <c r="B1036" s="60" t="s">
        <v>57</v>
      </c>
      <c r="C1036" s="59"/>
      <c r="D1036" s="59"/>
      <c r="E1036" s="61" t="s">
        <v>58</v>
      </c>
      <c r="F1036" s="10">
        <f t="shared" si="1011"/>
        <v>180169.7</v>
      </c>
      <c r="G1036" s="10">
        <f t="shared" si="1012"/>
        <v>103992.4</v>
      </c>
      <c r="H1036" s="10">
        <f t="shared" si="1013"/>
        <v>103988.20000000001</v>
      </c>
      <c r="I1036" s="10">
        <f t="shared" si="1014"/>
        <v>-328.8</v>
      </c>
      <c r="J1036" s="10">
        <f t="shared" si="1015"/>
        <v>-297.7</v>
      </c>
      <c r="K1036" s="10">
        <f t="shared" si="1016"/>
        <v>-297.7</v>
      </c>
      <c r="L1036" s="10">
        <f t="shared" si="962"/>
        <v>179840.90000000002</v>
      </c>
      <c r="M1036" s="10">
        <f t="shared" si="963"/>
        <v>103694.7</v>
      </c>
      <c r="N1036" s="10">
        <f t="shared" si="964"/>
        <v>103690.50000000001</v>
      </c>
      <c r="O1036" s="10">
        <f t="shared" si="1017"/>
        <v>10494.1</v>
      </c>
      <c r="P1036" s="10">
        <f t="shared" si="1018"/>
        <v>13770.2</v>
      </c>
      <c r="Q1036" s="10">
        <f t="shared" si="1019"/>
        <v>14609.9</v>
      </c>
      <c r="R1036" s="10">
        <f t="shared" si="992"/>
        <v>190335.00000000003</v>
      </c>
      <c r="S1036" s="10">
        <f t="shared" si="1020"/>
        <v>0</v>
      </c>
      <c r="T1036" s="69">
        <f t="shared" si="977"/>
        <v>190335.00000000003</v>
      </c>
      <c r="U1036" s="10">
        <f t="shared" si="993"/>
        <v>117464.9</v>
      </c>
      <c r="V1036" s="10">
        <f t="shared" si="1021"/>
        <v>0</v>
      </c>
      <c r="W1036" s="69">
        <f t="shared" si="978"/>
        <v>117464.9</v>
      </c>
      <c r="X1036" s="10">
        <f t="shared" si="994"/>
        <v>118300.40000000001</v>
      </c>
      <c r="Y1036" s="10">
        <f t="shared" si="1021"/>
        <v>0</v>
      </c>
      <c r="Z1036" s="69">
        <f t="shared" si="979"/>
        <v>118300.40000000001</v>
      </c>
      <c r="AA1036" s="10">
        <f t="shared" si="1021"/>
        <v>0</v>
      </c>
      <c r="AB1036" s="20"/>
      <c r="AC1036" s="20"/>
    </row>
    <row r="1037" spans="1:34" x14ac:dyDescent="0.3">
      <c r="A1037" s="59" t="s">
        <v>678</v>
      </c>
      <c r="B1037" s="60">
        <v>200</v>
      </c>
      <c r="C1037" s="59" t="s">
        <v>233</v>
      </c>
      <c r="D1037" s="59" t="s">
        <v>61</v>
      </c>
      <c r="E1037" s="61" t="s">
        <v>669</v>
      </c>
      <c r="F1037" s="10">
        <v>180169.7</v>
      </c>
      <c r="G1037" s="10">
        <v>103992.4</v>
      </c>
      <c r="H1037" s="10">
        <v>103988.20000000001</v>
      </c>
      <c r="I1037" s="10">
        <v>-328.8</v>
      </c>
      <c r="J1037" s="10">
        <v>-297.7</v>
      </c>
      <c r="K1037" s="10">
        <v>-297.7</v>
      </c>
      <c r="L1037" s="10">
        <f t="shared" si="962"/>
        <v>179840.90000000002</v>
      </c>
      <c r="M1037" s="10">
        <f t="shared" si="963"/>
        <v>103694.7</v>
      </c>
      <c r="N1037" s="10">
        <f t="shared" si="964"/>
        <v>103690.50000000001</v>
      </c>
      <c r="O1037" s="10">
        <v>10494.1</v>
      </c>
      <c r="P1037" s="10">
        <v>13770.2</v>
      </c>
      <c r="Q1037" s="10">
        <v>14609.9</v>
      </c>
      <c r="R1037" s="10">
        <f t="shared" si="992"/>
        <v>190335.00000000003</v>
      </c>
      <c r="S1037" s="10"/>
      <c r="T1037" s="69">
        <f t="shared" si="977"/>
        <v>190335.00000000003</v>
      </c>
      <c r="U1037" s="10">
        <f t="shared" si="993"/>
        <v>117464.9</v>
      </c>
      <c r="V1037" s="10"/>
      <c r="W1037" s="69">
        <f t="shared" si="978"/>
        <v>117464.9</v>
      </c>
      <c r="X1037" s="10">
        <f t="shared" si="994"/>
        <v>118300.40000000001</v>
      </c>
      <c r="Y1037" s="10"/>
      <c r="Z1037" s="69">
        <f t="shared" si="979"/>
        <v>118300.40000000001</v>
      </c>
      <c r="AA1037" s="10"/>
      <c r="AB1037" s="20"/>
      <c r="AC1037" s="20">
        <v>24</v>
      </c>
    </row>
    <row r="1038" spans="1:34" ht="93.6" x14ac:dyDescent="0.3">
      <c r="A1038" s="59" t="s">
        <v>680</v>
      </c>
      <c r="B1038" s="60"/>
      <c r="C1038" s="59"/>
      <c r="D1038" s="59"/>
      <c r="E1038" s="61" t="s">
        <v>681</v>
      </c>
      <c r="F1038" s="10">
        <f t="shared" si="1011"/>
        <v>7563551.7999999998</v>
      </c>
      <c r="G1038" s="10">
        <f t="shared" si="1012"/>
        <v>8263112.9000000004</v>
      </c>
      <c r="H1038" s="10">
        <f t="shared" si="1013"/>
        <v>8810093.3000000007</v>
      </c>
      <c r="I1038" s="10">
        <f t="shared" si="1014"/>
        <v>-153898.5</v>
      </c>
      <c r="J1038" s="10">
        <f t="shared" si="1015"/>
        <v>-320108.79999999999</v>
      </c>
      <c r="K1038" s="10">
        <f t="shared" si="1016"/>
        <v>-332913.2</v>
      </c>
      <c r="L1038" s="10">
        <f t="shared" si="962"/>
        <v>7409653.2999999998</v>
      </c>
      <c r="M1038" s="10">
        <f t="shared" si="963"/>
        <v>7943004.1000000006</v>
      </c>
      <c r="N1038" s="10">
        <f t="shared" si="964"/>
        <v>8477180.1000000015</v>
      </c>
      <c r="O1038" s="10">
        <f t="shared" si="1017"/>
        <v>439055.92499999999</v>
      </c>
      <c r="P1038" s="10">
        <f t="shared" si="1018"/>
        <v>527635.63800000004</v>
      </c>
      <c r="Q1038" s="10">
        <f t="shared" si="1019"/>
        <v>538164.64599999995</v>
      </c>
      <c r="R1038" s="10">
        <f t="shared" si="992"/>
        <v>7848709.2249999996</v>
      </c>
      <c r="S1038" s="10">
        <f t="shared" si="1020"/>
        <v>-239055.92499999999</v>
      </c>
      <c r="T1038" s="69">
        <f t="shared" si="977"/>
        <v>7609653.2999999998</v>
      </c>
      <c r="U1038" s="10">
        <f t="shared" si="993"/>
        <v>8470639.7379999999</v>
      </c>
      <c r="V1038" s="10">
        <f t="shared" si="1021"/>
        <v>-327635.63799999998</v>
      </c>
      <c r="W1038" s="69">
        <f t="shared" si="978"/>
        <v>8143004.0999999996</v>
      </c>
      <c r="X1038" s="10">
        <f t="shared" si="994"/>
        <v>9015344.7460000012</v>
      </c>
      <c r="Y1038" s="10">
        <f t="shared" si="1021"/>
        <v>-338164.64600000001</v>
      </c>
      <c r="Z1038" s="69">
        <f t="shared" si="979"/>
        <v>8677180.1000000015</v>
      </c>
      <c r="AA1038" s="10">
        <f t="shared" si="1021"/>
        <v>0</v>
      </c>
      <c r="AB1038" s="20"/>
      <c r="AC1038" s="20"/>
    </row>
    <row r="1039" spans="1:34" ht="31.2" x14ac:dyDescent="0.3">
      <c r="A1039" s="59" t="s">
        <v>680</v>
      </c>
      <c r="B1039" s="60" t="s">
        <v>57</v>
      </c>
      <c r="C1039" s="59"/>
      <c r="D1039" s="59"/>
      <c r="E1039" s="61" t="s">
        <v>58</v>
      </c>
      <c r="F1039" s="10">
        <f t="shared" si="1011"/>
        <v>7563551.7999999998</v>
      </c>
      <c r="G1039" s="10">
        <f t="shared" si="1012"/>
        <v>8263112.9000000004</v>
      </c>
      <c r="H1039" s="10">
        <f t="shared" si="1013"/>
        <v>8810093.3000000007</v>
      </c>
      <c r="I1039" s="10">
        <f t="shared" si="1014"/>
        <v>-153898.5</v>
      </c>
      <c r="J1039" s="10">
        <f t="shared" si="1015"/>
        <v>-320108.79999999999</v>
      </c>
      <c r="K1039" s="10">
        <f t="shared" si="1016"/>
        <v>-332913.2</v>
      </c>
      <c r="L1039" s="10">
        <f t="shared" si="962"/>
        <v>7409653.2999999998</v>
      </c>
      <c r="M1039" s="10">
        <f t="shared" si="963"/>
        <v>7943004.1000000006</v>
      </c>
      <c r="N1039" s="10">
        <f t="shared" si="964"/>
        <v>8477180.1000000015</v>
      </c>
      <c r="O1039" s="10">
        <f t="shared" si="1017"/>
        <v>439055.92499999999</v>
      </c>
      <c r="P1039" s="10">
        <f t="shared" si="1018"/>
        <v>527635.63800000004</v>
      </c>
      <c r="Q1039" s="10">
        <f t="shared" si="1019"/>
        <v>538164.64599999995</v>
      </c>
      <c r="R1039" s="10">
        <f t="shared" si="992"/>
        <v>7848709.2249999996</v>
      </c>
      <c r="S1039" s="10">
        <f t="shared" si="1020"/>
        <v>-239055.92499999999</v>
      </c>
      <c r="T1039" s="69">
        <f t="shared" si="977"/>
        <v>7609653.2999999998</v>
      </c>
      <c r="U1039" s="10">
        <f t="shared" si="993"/>
        <v>8470639.7379999999</v>
      </c>
      <c r="V1039" s="10">
        <f t="shared" si="1021"/>
        <v>-327635.63799999998</v>
      </c>
      <c r="W1039" s="69">
        <f t="shared" si="978"/>
        <v>8143004.0999999996</v>
      </c>
      <c r="X1039" s="10">
        <f t="shared" si="994"/>
        <v>9015344.7460000012</v>
      </c>
      <c r="Y1039" s="10">
        <f t="shared" si="1021"/>
        <v>-338164.64600000001</v>
      </c>
      <c r="Z1039" s="69">
        <f t="shared" si="979"/>
        <v>8677180.1000000015</v>
      </c>
      <c r="AA1039" s="10">
        <f t="shared" si="1021"/>
        <v>0</v>
      </c>
      <c r="AB1039" s="20"/>
      <c r="AC1039" s="20"/>
    </row>
    <row r="1040" spans="1:34" x14ac:dyDescent="0.3">
      <c r="A1040" s="59" t="s">
        <v>680</v>
      </c>
      <c r="B1040" s="60">
        <v>200</v>
      </c>
      <c r="C1040" s="59" t="s">
        <v>233</v>
      </c>
      <c r="D1040" s="59" t="s">
        <v>61</v>
      </c>
      <c r="E1040" s="61" t="s">
        <v>669</v>
      </c>
      <c r="F1040" s="10">
        <f>7559690.5+3861.3</f>
        <v>7563551.7999999998</v>
      </c>
      <c r="G1040" s="10">
        <v>8263112.9000000004</v>
      </c>
      <c r="H1040" s="10">
        <v>8810093.3000000007</v>
      </c>
      <c r="I1040" s="10">
        <v>-153898.5</v>
      </c>
      <c r="J1040" s="10">
        <v>-320108.79999999999</v>
      </c>
      <c r="K1040" s="10">
        <v>-332913.2</v>
      </c>
      <c r="L1040" s="10">
        <f t="shared" si="962"/>
        <v>7409653.2999999998</v>
      </c>
      <c r="M1040" s="10">
        <f t="shared" si="963"/>
        <v>7943004.1000000006</v>
      </c>
      <c r="N1040" s="10">
        <f t="shared" si="964"/>
        <v>8477180.1000000015</v>
      </c>
      <c r="O1040" s="10">
        <v>439055.92499999999</v>
      </c>
      <c r="P1040" s="10">
        <v>527635.63800000004</v>
      </c>
      <c r="Q1040" s="10">
        <v>538164.64599999995</v>
      </c>
      <c r="R1040" s="34">
        <f t="shared" si="992"/>
        <v>7848709.2249999996</v>
      </c>
      <c r="S1040" s="34">
        <v>-239055.92499999999</v>
      </c>
      <c r="T1040" s="69">
        <f t="shared" si="977"/>
        <v>7609653.2999999998</v>
      </c>
      <c r="U1040" s="34">
        <f t="shared" si="993"/>
        <v>8470639.7379999999</v>
      </c>
      <c r="V1040" s="34">
        <v>-327635.63799999998</v>
      </c>
      <c r="W1040" s="69">
        <f t="shared" si="978"/>
        <v>8143004.0999999996</v>
      </c>
      <c r="X1040" s="34">
        <f t="shared" si="994"/>
        <v>9015344.7460000012</v>
      </c>
      <c r="Y1040" s="34">
        <v>-338164.64600000001</v>
      </c>
      <c r="Z1040" s="69">
        <f t="shared" si="979"/>
        <v>8677180.1000000015</v>
      </c>
      <c r="AA1040" s="10"/>
      <c r="AB1040" s="20"/>
      <c r="AC1040" s="20">
        <v>97</v>
      </c>
      <c r="AD1040" s="35">
        <v>1</v>
      </c>
    </row>
    <row r="1041" spans="1:29" ht="31.2" x14ac:dyDescent="0.3">
      <c r="A1041" s="59" t="s">
        <v>682</v>
      </c>
      <c r="B1041" s="60"/>
      <c r="C1041" s="59"/>
      <c r="D1041" s="59"/>
      <c r="E1041" s="61" t="s">
        <v>683</v>
      </c>
      <c r="F1041" s="10">
        <f t="shared" ref="F1041:K1041" si="1022">F1042+F1044+F1046</f>
        <v>36141.699999999997</v>
      </c>
      <c r="G1041" s="10">
        <f t="shared" si="1022"/>
        <v>37973.899999999994</v>
      </c>
      <c r="H1041" s="10">
        <f t="shared" si="1022"/>
        <v>39806.1</v>
      </c>
      <c r="I1041" s="10">
        <f t="shared" si="1022"/>
        <v>-22597.4</v>
      </c>
      <c r="J1041" s="10">
        <f t="shared" si="1022"/>
        <v>-37973.899999999994</v>
      </c>
      <c r="K1041" s="10">
        <f t="shared" si="1022"/>
        <v>-39806.1</v>
      </c>
      <c r="L1041" s="10">
        <f t="shared" si="962"/>
        <v>13544.299999999996</v>
      </c>
      <c r="M1041" s="10">
        <f t="shared" si="963"/>
        <v>0</v>
      </c>
      <c r="N1041" s="10">
        <f t="shared" si="964"/>
        <v>0</v>
      </c>
      <c r="O1041" s="10">
        <f>O1042+O1044+O1046</f>
        <v>0</v>
      </c>
      <c r="P1041" s="10">
        <f>P1042+P1044+P1046</f>
        <v>0</v>
      </c>
      <c r="Q1041" s="10">
        <f>Q1042+Q1044+Q1046</f>
        <v>0</v>
      </c>
      <c r="R1041" s="10">
        <f t="shared" si="992"/>
        <v>13544.299999999996</v>
      </c>
      <c r="S1041" s="10">
        <f>S1042+S1044+S1046</f>
        <v>0</v>
      </c>
      <c r="T1041" s="69">
        <f t="shared" si="977"/>
        <v>13544.299999999996</v>
      </c>
      <c r="U1041" s="10">
        <f t="shared" si="993"/>
        <v>0</v>
      </c>
      <c r="V1041" s="10">
        <f>V1042+V1044+V1046</f>
        <v>0</v>
      </c>
      <c r="W1041" s="69">
        <f t="shared" si="978"/>
        <v>0</v>
      </c>
      <c r="X1041" s="10">
        <f t="shared" si="994"/>
        <v>0</v>
      </c>
      <c r="Y1041" s="10">
        <f>Y1042+Y1044+Y1046</f>
        <v>0</v>
      </c>
      <c r="Z1041" s="69">
        <f t="shared" si="979"/>
        <v>0</v>
      </c>
      <c r="AA1041" s="10">
        <f>AA1042+AA1044+AA1046</f>
        <v>0</v>
      </c>
      <c r="AB1041" s="20"/>
      <c r="AC1041" s="20"/>
    </row>
    <row r="1042" spans="1:29" ht="31.2" x14ac:dyDescent="0.3">
      <c r="A1042" s="59" t="s">
        <v>682</v>
      </c>
      <c r="B1042" s="60" t="s">
        <v>57</v>
      </c>
      <c r="C1042" s="59"/>
      <c r="D1042" s="59"/>
      <c r="E1042" s="61" t="s">
        <v>58</v>
      </c>
      <c r="F1042" s="10">
        <f t="shared" ref="F1042:K1042" si="1023">F1043</f>
        <v>2050</v>
      </c>
      <c r="G1042" s="10">
        <f t="shared" si="1023"/>
        <v>2050</v>
      </c>
      <c r="H1042" s="10">
        <f t="shared" si="1023"/>
        <v>2050</v>
      </c>
      <c r="I1042" s="10">
        <f t="shared" si="1023"/>
        <v>0</v>
      </c>
      <c r="J1042" s="10">
        <f t="shared" si="1023"/>
        <v>-2050</v>
      </c>
      <c r="K1042" s="10">
        <f t="shared" si="1023"/>
        <v>-2050</v>
      </c>
      <c r="L1042" s="10">
        <f t="shared" si="962"/>
        <v>2050</v>
      </c>
      <c r="M1042" s="10">
        <f t="shared" si="963"/>
        <v>0</v>
      </c>
      <c r="N1042" s="10">
        <f t="shared" si="964"/>
        <v>0</v>
      </c>
      <c r="O1042" s="10">
        <f>O1043</f>
        <v>0</v>
      </c>
      <c r="P1042" s="10">
        <f>P1043</f>
        <v>0</v>
      </c>
      <c r="Q1042" s="10">
        <f>Q1043</f>
        <v>0</v>
      </c>
      <c r="R1042" s="10">
        <f t="shared" si="992"/>
        <v>2050</v>
      </c>
      <c r="S1042" s="10">
        <f>S1043</f>
        <v>0</v>
      </c>
      <c r="T1042" s="69">
        <f t="shared" si="977"/>
        <v>2050</v>
      </c>
      <c r="U1042" s="10">
        <f t="shared" si="993"/>
        <v>0</v>
      </c>
      <c r="V1042" s="10">
        <f>V1043</f>
        <v>0</v>
      </c>
      <c r="W1042" s="69">
        <f t="shared" si="978"/>
        <v>0</v>
      </c>
      <c r="X1042" s="10">
        <f t="shared" si="994"/>
        <v>0</v>
      </c>
      <c r="Y1042" s="10">
        <f>Y1043</f>
        <v>0</v>
      </c>
      <c r="Z1042" s="69">
        <f t="shared" si="979"/>
        <v>0</v>
      </c>
      <c r="AA1042" s="10">
        <f>AA1043</f>
        <v>0</v>
      </c>
      <c r="AB1042" s="20"/>
      <c r="AC1042" s="20"/>
    </row>
    <row r="1043" spans="1:29" x14ac:dyDescent="0.3">
      <c r="A1043" s="59" t="s">
        <v>682</v>
      </c>
      <c r="B1043" s="60">
        <v>200</v>
      </c>
      <c r="C1043" s="59" t="s">
        <v>233</v>
      </c>
      <c r="D1043" s="59" t="s">
        <v>61</v>
      </c>
      <c r="E1043" s="61" t="s">
        <v>669</v>
      </c>
      <c r="F1043" s="10">
        <v>2050</v>
      </c>
      <c r="G1043" s="10">
        <v>2050</v>
      </c>
      <c r="H1043" s="10">
        <v>2050</v>
      </c>
      <c r="I1043" s="10"/>
      <c r="J1043" s="10">
        <v>-2050</v>
      </c>
      <c r="K1043" s="10">
        <v>-2050</v>
      </c>
      <c r="L1043" s="10">
        <f t="shared" si="962"/>
        <v>2050</v>
      </c>
      <c r="M1043" s="10">
        <f t="shared" si="963"/>
        <v>0</v>
      </c>
      <c r="N1043" s="10">
        <f t="shared" si="964"/>
        <v>0</v>
      </c>
      <c r="O1043" s="10"/>
      <c r="P1043" s="10"/>
      <c r="Q1043" s="10"/>
      <c r="R1043" s="10">
        <f t="shared" si="992"/>
        <v>2050</v>
      </c>
      <c r="S1043" s="10"/>
      <c r="T1043" s="69">
        <f t="shared" si="977"/>
        <v>2050</v>
      </c>
      <c r="U1043" s="10">
        <f t="shared" si="993"/>
        <v>0</v>
      </c>
      <c r="V1043" s="10"/>
      <c r="W1043" s="69">
        <f t="shared" si="978"/>
        <v>0</v>
      </c>
      <c r="X1043" s="10">
        <f t="shared" si="994"/>
        <v>0</v>
      </c>
      <c r="Y1043" s="10"/>
      <c r="Z1043" s="69">
        <f t="shared" si="979"/>
        <v>0</v>
      </c>
      <c r="AA1043" s="10"/>
      <c r="AB1043" s="20"/>
      <c r="AC1043" s="20">
        <v>31</v>
      </c>
    </row>
    <row r="1044" spans="1:29" ht="31.2" x14ac:dyDescent="0.3">
      <c r="A1044" s="59" t="s">
        <v>682</v>
      </c>
      <c r="B1044" s="60" t="s">
        <v>183</v>
      </c>
      <c r="C1044" s="59"/>
      <c r="D1044" s="59"/>
      <c r="E1044" s="61" t="s">
        <v>184</v>
      </c>
      <c r="F1044" s="10">
        <f t="shared" ref="F1044:K1044" si="1024">F1045</f>
        <v>11494.3</v>
      </c>
      <c r="G1044" s="10">
        <f t="shared" si="1024"/>
        <v>11494.3</v>
      </c>
      <c r="H1044" s="10">
        <f t="shared" si="1024"/>
        <v>11494.3</v>
      </c>
      <c r="I1044" s="10">
        <f t="shared" si="1024"/>
        <v>0</v>
      </c>
      <c r="J1044" s="10">
        <f t="shared" si="1024"/>
        <v>-11494.3</v>
      </c>
      <c r="K1044" s="10">
        <f t="shared" si="1024"/>
        <v>-11494.3</v>
      </c>
      <c r="L1044" s="10">
        <f t="shared" si="962"/>
        <v>11494.3</v>
      </c>
      <c r="M1044" s="10">
        <f t="shared" si="963"/>
        <v>0</v>
      </c>
      <c r="N1044" s="10">
        <f t="shared" si="964"/>
        <v>0</v>
      </c>
      <c r="O1044" s="10">
        <f>O1045</f>
        <v>0</v>
      </c>
      <c r="P1044" s="10">
        <f>P1045</f>
        <v>0</v>
      </c>
      <c r="Q1044" s="10">
        <f>Q1045</f>
        <v>0</v>
      </c>
      <c r="R1044" s="10">
        <f t="shared" si="992"/>
        <v>11494.3</v>
      </c>
      <c r="S1044" s="10">
        <f>S1045</f>
        <v>0</v>
      </c>
      <c r="T1044" s="69">
        <f t="shared" si="977"/>
        <v>11494.3</v>
      </c>
      <c r="U1044" s="10">
        <f t="shared" si="993"/>
        <v>0</v>
      </c>
      <c r="V1044" s="10">
        <f>V1045</f>
        <v>0</v>
      </c>
      <c r="W1044" s="69">
        <f t="shared" si="978"/>
        <v>0</v>
      </c>
      <c r="X1044" s="10">
        <f t="shared" si="994"/>
        <v>0</v>
      </c>
      <c r="Y1044" s="10">
        <f>Y1045</f>
        <v>0</v>
      </c>
      <c r="Z1044" s="69">
        <f t="shared" si="979"/>
        <v>0</v>
      </c>
      <c r="AA1044" s="10">
        <f>AA1045</f>
        <v>0</v>
      </c>
      <c r="AB1044" s="20"/>
      <c r="AC1044" s="20"/>
    </row>
    <row r="1045" spans="1:29" x14ac:dyDescent="0.3">
      <c r="A1045" s="59" t="s">
        <v>682</v>
      </c>
      <c r="B1045" s="60">
        <v>300</v>
      </c>
      <c r="C1045" s="59" t="s">
        <v>233</v>
      </c>
      <c r="D1045" s="59" t="s">
        <v>61</v>
      </c>
      <c r="E1045" s="61" t="s">
        <v>669</v>
      </c>
      <c r="F1045" s="10">
        <v>11494.3</v>
      </c>
      <c r="G1045" s="10">
        <v>11494.3</v>
      </c>
      <c r="H1045" s="10">
        <v>11494.3</v>
      </c>
      <c r="I1045" s="10"/>
      <c r="J1045" s="10">
        <v>-11494.3</v>
      </c>
      <c r="K1045" s="10">
        <v>-11494.3</v>
      </c>
      <c r="L1045" s="10">
        <f t="shared" si="962"/>
        <v>11494.3</v>
      </c>
      <c r="M1045" s="10">
        <f t="shared" si="963"/>
        <v>0</v>
      </c>
      <c r="N1045" s="10">
        <f t="shared" si="964"/>
        <v>0</v>
      </c>
      <c r="O1045" s="10"/>
      <c r="P1045" s="10"/>
      <c r="Q1045" s="10"/>
      <c r="R1045" s="10">
        <f t="shared" si="992"/>
        <v>11494.3</v>
      </c>
      <c r="S1045" s="10"/>
      <c r="T1045" s="69">
        <f t="shared" si="977"/>
        <v>11494.3</v>
      </c>
      <c r="U1045" s="10">
        <f t="shared" si="993"/>
        <v>0</v>
      </c>
      <c r="V1045" s="10"/>
      <c r="W1045" s="69">
        <f t="shared" si="978"/>
        <v>0</v>
      </c>
      <c r="X1045" s="10">
        <f t="shared" si="994"/>
        <v>0</v>
      </c>
      <c r="Y1045" s="10"/>
      <c r="Z1045" s="69">
        <f t="shared" si="979"/>
        <v>0</v>
      </c>
      <c r="AA1045" s="10"/>
      <c r="AB1045" s="20"/>
      <c r="AC1045" s="20">
        <v>32</v>
      </c>
    </row>
    <row r="1046" spans="1:29" s="1" customFormat="1" hidden="1" x14ac:dyDescent="0.3">
      <c r="A1046" s="7" t="s">
        <v>682</v>
      </c>
      <c r="B1046" s="8" t="s">
        <v>43</v>
      </c>
      <c r="C1046" s="7"/>
      <c r="D1046" s="7"/>
      <c r="E1046" s="19" t="s">
        <v>44</v>
      </c>
      <c r="F1046" s="10">
        <f t="shared" ref="F1046:K1046" si="1025">F1047</f>
        <v>22597.4</v>
      </c>
      <c r="G1046" s="10">
        <f t="shared" si="1025"/>
        <v>24429.599999999999</v>
      </c>
      <c r="H1046" s="10">
        <f t="shared" si="1025"/>
        <v>26261.8</v>
      </c>
      <c r="I1046" s="10">
        <f t="shared" si="1025"/>
        <v>-22597.4</v>
      </c>
      <c r="J1046" s="10">
        <f t="shared" si="1025"/>
        <v>-24429.599999999999</v>
      </c>
      <c r="K1046" s="10">
        <f t="shared" si="1025"/>
        <v>-26261.8</v>
      </c>
      <c r="L1046" s="10">
        <f t="shared" si="962"/>
        <v>0</v>
      </c>
      <c r="M1046" s="10">
        <f t="shared" si="963"/>
        <v>0</v>
      </c>
      <c r="N1046" s="10">
        <f t="shared" si="964"/>
        <v>0</v>
      </c>
      <c r="O1046" s="10">
        <f>O1047</f>
        <v>0</v>
      </c>
      <c r="P1046" s="10">
        <f>P1047</f>
        <v>0</v>
      </c>
      <c r="Q1046" s="10">
        <f>Q1047</f>
        <v>0</v>
      </c>
      <c r="R1046" s="10">
        <f t="shared" si="992"/>
        <v>0</v>
      </c>
      <c r="S1046" s="10">
        <f>S1047</f>
        <v>0</v>
      </c>
      <c r="T1046" s="10"/>
      <c r="U1046" s="10">
        <f t="shared" si="993"/>
        <v>0</v>
      </c>
      <c r="V1046" s="10">
        <f>V1047</f>
        <v>0</v>
      </c>
      <c r="W1046" s="10"/>
      <c r="X1046" s="10">
        <f t="shared" si="994"/>
        <v>0</v>
      </c>
      <c r="Y1046" s="10">
        <f>Y1047</f>
        <v>0</v>
      </c>
      <c r="Z1046" s="10"/>
      <c r="AA1046" s="10">
        <f>AA1047</f>
        <v>0</v>
      </c>
      <c r="AB1046" s="20">
        <v>0</v>
      </c>
      <c r="AC1046" s="20"/>
    </row>
    <row r="1047" spans="1:29" s="1" customFormat="1" hidden="1" x14ac:dyDescent="0.3">
      <c r="A1047" s="7" t="s">
        <v>682</v>
      </c>
      <c r="B1047" s="8">
        <v>800</v>
      </c>
      <c r="C1047" s="7" t="s">
        <v>233</v>
      </c>
      <c r="D1047" s="7" t="s">
        <v>61</v>
      </c>
      <c r="E1047" s="19" t="s">
        <v>669</v>
      </c>
      <c r="F1047" s="10">
        <v>22597.4</v>
      </c>
      <c r="G1047" s="10">
        <v>24429.599999999999</v>
      </c>
      <c r="H1047" s="10">
        <v>26261.8</v>
      </c>
      <c r="I1047" s="10">
        <v>-22597.4</v>
      </c>
      <c r="J1047" s="10">
        <v>-24429.599999999999</v>
      </c>
      <c r="K1047" s="10">
        <v>-26261.8</v>
      </c>
      <c r="L1047" s="10">
        <f t="shared" si="962"/>
        <v>0</v>
      </c>
      <c r="M1047" s="10">
        <f t="shared" si="963"/>
        <v>0</v>
      </c>
      <c r="N1047" s="10">
        <f t="shared" si="964"/>
        <v>0</v>
      </c>
      <c r="O1047" s="10"/>
      <c r="P1047" s="10"/>
      <c r="Q1047" s="10"/>
      <c r="R1047" s="10">
        <f t="shared" si="992"/>
        <v>0</v>
      </c>
      <c r="S1047" s="10"/>
      <c r="T1047" s="10"/>
      <c r="U1047" s="10">
        <f t="shared" si="993"/>
        <v>0</v>
      </c>
      <c r="V1047" s="10"/>
      <c r="W1047" s="10"/>
      <c r="X1047" s="10">
        <f t="shared" si="994"/>
        <v>0</v>
      </c>
      <c r="Y1047" s="10"/>
      <c r="Z1047" s="10"/>
      <c r="AA1047" s="10"/>
      <c r="AB1047" s="20">
        <v>0</v>
      </c>
      <c r="AC1047" s="20">
        <v>33</v>
      </c>
    </row>
    <row r="1048" spans="1:29" ht="46.8" x14ac:dyDescent="0.3">
      <c r="A1048" s="59" t="s">
        <v>684</v>
      </c>
      <c r="B1048" s="60"/>
      <c r="C1048" s="59"/>
      <c r="D1048" s="59"/>
      <c r="E1048" s="62" t="s">
        <v>685</v>
      </c>
      <c r="F1048" s="10"/>
      <c r="G1048" s="10"/>
      <c r="H1048" s="10"/>
      <c r="I1048" s="10">
        <f t="shared" ref="I1048:I1059" si="1026">I1049</f>
        <v>153898.5</v>
      </c>
      <c r="J1048" s="10">
        <f t="shared" ref="J1048:J1059" si="1027">J1049</f>
        <v>320108.79999999999</v>
      </c>
      <c r="K1048" s="10">
        <f t="shared" ref="K1048:K1059" si="1028">K1049</f>
        <v>332913.2</v>
      </c>
      <c r="L1048" s="10">
        <f t="shared" si="962"/>
        <v>153898.5</v>
      </c>
      <c r="M1048" s="10">
        <f t="shared" si="963"/>
        <v>320108.79999999999</v>
      </c>
      <c r="N1048" s="10">
        <f t="shared" si="964"/>
        <v>332913.2</v>
      </c>
      <c r="O1048" s="10">
        <f t="shared" ref="O1048:O1059" si="1029">O1049</f>
        <v>0</v>
      </c>
      <c r="P1048" s="10">
        <f t="shared" ref="P1048:P1059" si="1030">P1049</f>
        <v>0</v>
      </c>
      <c r="Q1048" s="10">
        <f t="shared" ref="Q1048:Q1059" si="1031">Q1049</f>
        <v>0</v>
      </c>
      <c r="R1048" s="10">
        <f t="shared" si="992"/>
        <v>153898.5</v>
      </c>
      <c r="S1048" s="10">
        <f t="shared" ref="S1048:S1059" si="1032">S1049</f>
        <v>0</v>
      </c>
      <c r="T1048" s="69">
        <f t="shared" ref="T1048:T1111" si="1033">R1048+S1048</f>
        <v>153898.5</v>
      </c>
      <c r="U1048" s="10">
        <f t="shared" si="993"/>
        <v>320108.79999999999</v>
      </c>
      <c r="V1048" s="10">
        <f t="shared" ref="V1048:AA1059" si="1034">V1049</f>
        <v>0</v>
      </c>
      <c r="W1048" s="69">
        <f t="shared" ref="W1048:W1111" si="1035">U1048+V1048</f>
        <v>320108.79999999999</v>
      </c>
      <c r="X1048" s="10">
        <f t="shared" si="994"/>
        <v>332913.2</v>
      </c>
      <c r="Y1048" s="10">
        <f t="shared" si="1034"/>
        <v>0</v>
      </c>
      <c r="Z1048" s="69">
        <f t="shared" ref="Z1048:Z1111" si="1036">X1048+Y1048</f>
        <v>332913.2</v>
      </c>
      <c r="AA1048" s="10">
        <f t="shared" si="1034"/>
        <v>0</v>
      </c>
      <c r="AB1048" s="20"/>
      <c r="AC1048" s="20"/>
    </row>
    <row r="1049" spans="1:29" x14ac:dyDescent="0.3">
      <c r="A1049" s="59" t="s">
        <v>684</v>
      </c>
      <c r="B1049" s="60" t="s">
        <v>43</v>
      </c>
      <c r="C1049" s="59"/>
      <c r="D1049" s="59"/>
      <c r="E1049" s="61" t="s">
        <v>44</v>
      </c>
      <c r="F1049" s="10"/>
      <c r="G1049" s="10"/>
      <c r="H1049" s="10"/>
      <c r="I1049" s="10">
        <f t="shared" si="1026"/>
        <v>153898.5</v>
      </c>
      <c r="J1049" s="10">
        <f t="shared" si="1027"/>
        <v>320108.79999999999</v>
      </c>
      <c r="K1049" s="10">
        <f t="shared" si="1028"/>
        <v>332913.2</v>
      </c>
      <c r="L1049" s="10">
        <f t="shared" ref="L1049:L1112" si="1037">F1049+I1049</f>
        <v>153898.5</v>
      </c>
      <c r="M1049" s="10">
        <f t="shared" ref="M1049:M1112" si="1038">G1049+J1049</f>
        <v>320108.79999999999</v>
      </c>
      <c r="N1049" s="10">
        <f t="shared" ref="N1049:N1112" si="1039">H1049+K1049</f>
        <v>332913.2</v>
      </c>
      <c r="O1049" s="10">
        <f t="shared" si="1029"/>
        <v>0</v>
      </c>
      <c r="P1049" s="10">
        <f t="shared" si="1030"/>
        <v>0</v>
      </c>
      <c r="Q1049" s="10">
        <f t="shared" si="1031"/>
        <v>0</v>
      </c>
      <c r="R1049" s="10">
        <f t="shared" si="992"/>
        <v>153898.5</v>
      </c>
      <c r="S1049" s="10">
        <f t="shared" si="1032"/>
        <v>0</v>
      </c>
      <c r="T1049" s="69">
        <f t="shared" si="1033"/>
        <v>153898.5</v>
      </c>
      <c r="U1049" s="10">
        <f t="shared" si="993"/>
        <v>320108.79999999999</v>
      </c>
      <c r="V1049" s="10">
        <f t="shared" si="1034"/>
        <v>0</v>
      </c>
      <c r="W1049" s="69">
        <f t="shared" si="1035"/>
        <v>320108.79999999999</v>
      </c>
      <c r="X1049" s="10">
        <f t="shared" si="994"/>
        <v>332913.2</v>
      </c>
      <c r="Y1049" s="10">
        <f t="shared" si="1034"/>
        <v>0</v>
      </c>
      <c r="Z1049" s="69">
        <f t="shared" si="1036"/>
        <v>332913.2</v>
      </c>
      <c r="AA1049" s="10">
        <f t="shared" si="1034"/>
        <v>0</v>
      </c>
      <c r="AB1049" s="20"/>
      <c r="AC1049" s="20"/>
    </row>
    <row r="1050" spans="1:29" x14ac:dyDescent="0.3">
      <c r="A1050" s="59" t="s">
        <v>684</v>
      </c>
      <c r="B1050" s="60">
        <v>800</v>
      </c>
      <c r="C1050" s="59" t="s">
        <v>233</v>
      </c>
      <c r="D1050" s="59" t="s">
        <v>61</v>
      </c>
      <c r="E1050" s="61" t="s">
        <v>669</v>
      </c>
      <c r="F1050" s="10"/>
      <c r="G1050" s="10"/>
      <c r="H1050" s="10"/>
      <c r="I1050" s="10">
        <v>153898.5</v>
      </c>
      <c r="J1050" s="10">
        <v>320108.79999999999</v>
      </c>
      <c r="K1050" s="10">
        <v>332913.2</v>
      </c>
      <c r="L1050" s="10">
        <f t="shared" si="1037"/>
        <v>153898.5</v>
      </c>
      <c r="M1050" s="10">
        <f t="shared" si="1038"/>
        <v>320108.79999999999</v>
      </c>
      <c r="N1050" s="10">
        <f t="shared" si="1039"/>
        <v>332913.2</v>
      </c>
      <c r="O1050" s="10"/>
      <c r="P1050" s="10"/>
      <c r="Q1050" s="10"/>
      <c r="R1050" s="10">
        <f t="shared" si="992"/>
        <v>153898.5</v>
      </c>
      <c r="S1050" s="10"/>
      <c r="T1050" s="69">
        <f t="shared" si="1033"/>
        <v>153898.5</v>
      </c>
      <c r="U1050" s="10">
        <f t="shared" si="993"/>
        <v>320108.79999999999</v>
      </c>
      <c r="V1050" s="10"/>
      <c r="W1050" s="69">
        <f t="shared" si="1035"/>
        <v>320108.79999999999</v>
      </c>
      <c r="X1050" s="10">
        <f t="shared" si="994"/>
        <v>332913.2</v>
      </c>
      <c r="Y1050" s="10"/>
      <c r="Z1050" s="69">
        <f t="shared" si="1036"/>
        <v>332913.2</v>
      </c>
      <c r="AA1050" s="10"/>
      <c r="AB1050" s="20"/>
      <c r="AC1050" s="20">
        <v>98</v>
      </c>
    </row>
    <row r="1051" spans="1:29" ht="46.8" x14ac:dyDescent="0.3">
      <c r="A1051" s="59" t="s">
        <v>686</v>
      </c>
      <c r="B1051" s="60"/>
      <c r="C1051" s="59"/>
      <c r="D1051" s="59"/>
      <c r="E1051" s="61" t="s">
        <v>687</v>
      </c>
      <c r="F1051" s="10">
        <f t="shared" ref="F1051:F1059" si="1040">F1052</f>
        <v>95221</v>
      </c>
      <c r="G1051" s="10">
        <f t="shared" ref="G1051:G1059" si="1041">G1052</f>
        <v>78775.899999999994</v>
      </c>
      <c r="H1051" s="10">
        <f t="shared" ref="H1051:H1059" si="1042">H1052</f>
        <v>58825.2</v>
      </c>
      <c r="I1051" s="10">
        <f t="shared" si="1026"/>
        <v>87633.9</v>
      </c>
      <c r="J1051" s="10">
        <f t="shared" si="1027"/>
        <v>81116.5</v>
      </c>
      <c r="K1051" s="10">
        <f t="shared" si="1028"/>
        <v>64323.8</v>
      </c>
      <c r="L1051" s="10">
        <f t="shared" si="1037"/>
        <v>182854.9</v>
      </c>
      <c r="M1051" s="10">
        <f t="shared" si="1038"/>
        <v>159892.4</v>
      </c>
      <c r="N1051" s="10">
        <f t="shared" si="1039"/>
        <v>123149</v>
      </c>
      <c r="O1051" s="10">
        <f t="shared" si="1029"/>
        <v>0</v>
      </c>
      <c r="P1051" s="10">
        <f t="shared" si="1030"/>
        <v>0</v>
      </c>
      <c r="Q1051" s="10">
        <f t="shared" si="1031"/>
        <v>0</v>
      </c>
      <c r="R1051" s="10">
        <f t="shared" si="992"/>
        <v>182854.9</v>
      </c>
      <c r="S1051" s="10">
        <f t="shared" si="1032"/>
        <v>0</v>
      </c>
      <c r="T1051" s="69">
        <f t="shared" si="1033"/>
        <v>182854.9</v>
      </c>
      <c r="U1051" s="10">
        <f t="shared" si="993"/>
        <v>159892.4</v>
      </c>
      <c r="V1051" s="10">
        <f t="shared" si="1034"/>
        <v>0</v>
      </c>
      <c r="W1051" s="69">
        <f t="shared" si="1035"/>
        <v>159892.4</v>
      </c>
      <c r="X1051" s="10">
        <f t="shared" si="994"/>
        <v>123149</v>
      </c>
      <c r="Y1051" s="10">
        <f t="shared" si="1034"/>
        <v>0</v>
      </c>
      <c r="Z1051" s="69">
        <f t="shared" si="1036"/>
        <v>123149</v>
      </c>
      <c r="AA1051" s="10">
        <f t="shared" si="1034"/>
        <v>0</v>
      </c>
      <c r="AB1051" s="20"/>
      <c r="AC1051" s="20"/>
    </row>
    <row r="1052" spans="1:29" x14ac:dyDescent="0.3">
      <c r="A1052" s="59" t="s">
        <v>686</v>
      </c>
      <c r="B1052" s="60" t="s">
        <v>43</v>
      </c>
      <c r="C1052" s="59"/>
      <c r="D1052" s="59"/>
      <c r="E1052" s="61" t="s">
        <v>44</v>
      </c>
      <c r="F1052" s="10">
        <f t="shared" si="1040"/>
        <v>95221</v>
      </c>
      <c r="G1052" s="10">
        <f t="shared" si="1041"/>
        <v>78775.899999999994</v>
      </c>
      <c r="H1052" s="10">
        <f t="shared" si="1042"/>
        <v>58825.2</v>
      </c>
      <c r="I1052" s="10">
        <f t="shared" si="1026"/>
        <v>87633.9</v>
      </c>
      <c r="J1052" s="10">
        <f t="shared" si="1027"/>
        <v>81116.5</v>
      </c>
      <c r="K1052" s="10">
        <f t="shared" si="1028"/>
        <v>64323.8</v>
      </c>
      <c r="L1052" s="10">
        <f t="shared" si="1037"/>
        <v>182854.9</v>
      </c>
      <c r="M1052" s="10">
        <f t="shared" si="1038"/>
        <v>159892.4</v>
      </c>
      <c r="N1052" s="10">
        <f t="shared" si="1039"/>
        <v>123149</v>
      </c>
      <c r="O1052" s="10">
        <f t="shared" si="1029"/>
        <v>0</v>
      </c>
      <c r="P1052" s="10">
        <f t="shared" si="1030"/>
        <v>0</v>
      </c>
      <c r="Q1052" s="10">
        <f t="shared" si="1031"/>
        <v>0</v>
      </c>
      <c r="R1052" s="10">
        <f t="shared" si="992"/>
        <v>182854.9</v>
      </c>
      <c r="S1052" s="10">
        <f t="shared" si="1032"/>
        <v>0</v>
      </c>
      <c r="T1052" s="69">
        <f t="shared" si="1033"/>
        <v>182854.9</v>
      </c>
      <c r="U1052" s="10">
        <f t="shared" si="993"/>
        <v>159892.4</v>
      </c>
      <c r="V1052" s="10">
        <f t="shared" si="1034"/>
        <v>0</v>
      </c>
      <c r="W1052" s="69">
        <f t="shared" si="1035"/>
        <v>159892.4</v>
      </c>
      <c r="X1052" s="10">
        <f t="shared" si="994"/>
        <v>123149</v>
      </c>
      <c r="Y1052" s="10">
        <f t="shared" si="1034"/>
        <v>0</v>
      </c>
      <c r="Z1052" s="69">
        <f t="shared" si="1036"/>
        <v>123149</v>
      </c>
      <c r="AA1052" s="10">
        <f t="shared" si="1034"/>
        <v>0</v>
      </c>
      <c r="AB1052" s="20"/>
      <c r="AC1052" s="20"/>
    </row>
    <row r="1053" spans="1:29" x14ac:dyDescent="0.3">
      <c r="A1053" s="59" t="s">
        <v>686</v>
      </c>
      <c r="B1053" s="60">
        <v>800</v>
      </c>
      <c r="C1053" s="59" t="s">
        <v>233</v>
      </c>
      <c r="D1053" s="59" t="s">
        <v>61</v>
      </c>
      <c r="E1053" s="61" t="s">
        <v>669</v>
      </c>
      <c r="F1053" s="10">
        <v>95221</v>
      </c>
      <c r="G1053" s="10">
        <v>78775.899999999994</v>
      </c>
      <c r="H1053" s="10">
        <v>58825.2</v>
      </c>
      <c r="I1053" s="10">
        <v>87633.9</v>
      </c>
      <c r="J1053" s="10">
        <v>81116.5</v>
      </c>
      <c r="K1053" s="10">
        <v>64323.8</v>
      </c>
      <c r="L1053" s="10">
        <f t="shared" si="1037"/>
        <v>182854.9</v>
      </c>
      <c r="M1053" s="10">
        <f t="shared" si="1038"/>
        <v>159892.4</v>
      </c>
      <c r="N1053" s="10">
        <f t="shared" si="1039"/>
        <v>123149</v>
      </c>
      <c r="O1053" s="10"/>
      <c r="P1053" s="10"/>
      <c r="Q1053" s="10"/>
      <c r="R1053" s="10">
        <f t="shared" si="992"/>
        <v>182854.9</v>
      </c>
      <c r="S1053" s="10"/>
      <c r="T1053" s="69">
        <f t="shared" si="1033"/>
        <v>182854.9</v>
      </c>
      <c r="U1053" s="10">
        <f t="shared" si="993"/>
        <v>159892.4</v>
      </c>
      <c r="V1053" s="10"/>
      <c r="W1053" s="69">
        <f t="shared" si="1035"/>
        <v>159892.4</v>
      </c>
      <c r="X1053" s="10">
        <f t="shared" si="994"/>
        <v>123149</v>
      </c>
      <c r="Y1053" s="10"/>
      <c r="Z1053" s="69">
        <f t="shared" si="1036"/>
        <v>123149</v>
      </c>
      <c r="AA1053" s="10"/>
      <c r="AB1053" s="20"/>
      <c r="AC1053" s="20" t="s">
        <v>688</v>
      </c>
    </row>
    <row r="1054" spans="1:29" ht="46.8" x14ac:dyDescent="0.3">
      <c r="A1054" s="59" t="s">
        <v>689</v>
      </c>
      <c r="B1054" s="60"/>
      <c r="C1054" s="59"/>
      <c r="D1054" s="59"/>
      <c r="E1054" s="61" t="s">
        <v>690</v>
      </c>
      <c r="F1054" s="10">
        <f t="shared" si="1040"/>
        <v>143760.5</v>
      </c>
      <c r="G1054" s="10">
        <f t="shared" si="1041"/>
        <v>134516.5</v>
      </c>
      <c r="H1054" s="10">
        <f t="shared" si="1042"/>
        <v>247955.5</v>
      </c>
      <c r="I1054" s="10">
        <f t="shared" si="1026"/>
        <v>-22604.400000000001</v>
      </c>
      <c r="J1054" s="10">
        <f t="shared" si="1027"/>
        <v>-17726.099999999999</v>
      </c>
      <c r="K1054" s="10">
        <f t="shared" si="1028"/>
        <v>-15893.9</v>
      </c>
      <c r="L1054" s="10">
        <f t="shared" si="1037"/>
        <v>121156.1</v>
      </c>
      <c r="M1054" s="10">
        <f t="shared" si="1038"/>
        <v>116790.39999999999</v>
      </c>
      <c r="N1054" s="10">
        <f t="shared" si="1039"/>
        <v>232061.6</v>
      </c>
      <c r="O1054" s="10">
        <f t="shared" si="1029"/>
        <v>99423.254099999991</v>
      </c>
      <c r="P1054" s="10">
        <f t="shared" si="1030"/>
        <v>36877.624000000003</v>
      </c>
      <c r="Q1054" s="10">
        <f t="shared" si="1031"/>
        <v>0</v>
      </c>
      <c r="R1054" s="10">
        <f t="shared" si="992"/>
        <v>220579.3541</v>
      </c>
      <c r="S1054" s="10">
        <f t="shared" si="1032"/>
        <v>0</v>
      </c>
      <c r="T1054" s="69">
        <f t="shared" si="1033"/>
        <v>220579.3541</v>
      </c>
      <c r="U1054" s="10">
        <f t="shared" si="993"/>
        <v>153668.024</v>
      </c>
      <c r="V1054" s="10">
        <f t="shared" si="1034"/>
        <v>0</v>
      </c>
      <c r="W1054" s="69">
        <f t="shared" si="1035"/>
        <v>153668.024</v>
      </c>
      <c r="X1054" s="10">
        <f t="shared" si="994"/>
        <v>232061.6</v>
      </c>
      <c r="Y1054" s="10">
        <f t="shared" si="1034"/>
        <v>0</v>
      </c>
      <c r="Z1054" s="69">
        <f t="shared" si="1036"/>
        <v>232061.6</v>
      </c>
      <c r="AA1054" s="10">
        <f t="shared" si="1034"/>
        <v>0</v>
      </c>
      <c r="AB1054" s="20"/>
      <c r="AC1054" s="20"/>
    </row>
    <row r="1055" spans="1:29" ht="31.2" x14ac:dyDescent="0.3">
      <c r="A1055" s="59" t="s">
        <v>689</v>
      </c>
      <c r="B1055" s="60" t="s">
        <v>57</v>
      </c>
      <c r="C1055" s="59"/>
      <c r="D1055" s="59"/>
      <c r="E1055" s="61" t="s">
        <v>58</v>
      </c>
      <c r="F1055" s="10">
        <f t="shared" ref="F1055:K1055" si="1043">F1057</f>
        <v>143760.5</v>
      </c>
      <c r="G1055" s="10">
        <f t="shared" si="1043"/>
        <v>134516.5</v>
      </c>
      <c r="H1055" s="10">
        <f t="shared" si="1043"/>
        <v>247955.5</v>
      </c>
      <c r="I1055" s="10">
        <f t="shared" si="1043"/>
        <v>-22604.400000000001</v>
      </c>
      <c r="J1055" s="10">
        <f t="shared" si="1043"/>
        <v>-17726.099999999999</v>
      </c>
      <c r="K1055" s="10">
        <f t="shared" si="1043"/>
        <v>-15893.9</v>
      </c>
      <c r="L1055" s="10">
        <f t="shared" si="1037"/>
        <v>121156.1</v>
      </c>
      <c r="M1055" s="10">
        <f t="shared" si="1038"/>
        <v>116790.39999999999</v>
      </c>
      <c r="N1055" s="10">
        <f t="shared" si="1039"/>
        <v>232061.6</v>
      </c>
      <c r="O1055" s="10">
        <f>O1057+O1056</f>
        <v>99423.254099999991</v>
      </c>
      <c r="P1055" s="10">
        <f>P1057+P1056</f>
        <v>36877.624000000003</v>
      </c>
      <c r="Q1055" s="10">
        <f>Q1057+Q1056</f>
        <v>0</v>
      </c>
      <c r="R1055" s="10">
        <f t="shared" si="992"/>
        <v>220579.3541</v>
      </c>
      <c r="S1055" s="10">
        <f>S1057+S1056</f>
        <v>0</v>
      </c>
      <c r="T1055" s="69">
        <f t="shared" si="1033"/>
        <v>220579.3541</v>
      </c>
      <c r="U1055" s="10">
        <f t="shared" si="993"/>
        <v>153668.024</v>
      </c>
      <c r="V1055" s="10">
        <f>V1057+V1056</f>
        <v>0</v>
      </c>
      <c r="W1055" s="69">
        <f t="shared" si="1035"/>
        <v>153668.024</v>
      </c>
      <c r="X1055" s="10">
        <f t="shared" si="994"/>
        <v>232061.6</v>
      </c>
      <c r="Y1055" s="10">
        <f>Y1057+Y1056</f>
        <v>0</v>
      </c>
      <c r="Z1055" s="69">
        <f t="shared" si="1036"/>
        <v>232061.6</v>
      </c>
      <c r="AA1055" s="10">
        <f>AA1057+AA1056</f>
        <v>0</v>
      </c>
      <c r="AB1055" s="20"/>
      <c r="AC1055" s="20"/>
    </row>
    <row r="1056" spans="1:29" x14ac:dyDescent="0.3">
      <c r="A1056" s="59" t="s">
        <v>689</v>
      </c>
      <c r="B1056" s="60">
        <v>200</v>
      </c>
      <c r="C1056" s="59" t="s">
        <v>233</v>
      </c>
      <c r="D1056" s="59" t="s">
        <v>61</v>
      </c>
      <c r="E1056" s="61" t="s">
        <v>669</v>
      </c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>
        <v>36877.624000000003</v>
      </c>
      <c r="Q1056" s="10"/>
      <c r="R1056" s="10">
        <f t="shared" si="992"/>
        <v>0</v>
      </c>
      <c r="S1056" s="10"/>
      <c r="T1056" s="69">
        <f t="shared" si="1033"/>
        <v>0</v>
      </c>
      <c r="U1056" s="10">
        <f t="shared" si="993"/>
        <v>36877.624000000003</v>
      </c>
      <c r="V1056" s="10"/>
      <c r="W1056" s="69">
        <f t="shared" si="1035"/>
        <v>36877.624000000003</v>
      </c>
      <c r="X1056" s="10">
        <f t="shared" si="994"/>
        <v>0</v>
      </c>
      <c r="Y1056" s="10"/>
      <c r="Z1056" s="69">
        <f t="shared" si="1036"/>
        <v>0</v>
      </c>
      <c r="AA1056" s="10"/>
      <c r="AB1056" s="20"/>
      <c r="AC1056" s="20"/>
    </row>
    <row r="1057" spans="1:29" x14ac:dyDescent="0.3">
      <c r="A1057" s="59" t="s">
        <v>689</v>
      </c>
      <c r="B1057" s="60">
        <v>200</v>
      </c>
      <c r="C1057" s="59" t="s">
        <v>233</v>
      </c>
      <c r="D1057" s="59" t="s">
        <v>65</v>
      </c>
      <c r="E1057" s="61" t="s">
        <v>519</v>
      </c>
      <c r="F1057" s="10">
        <v>143760.5</v>
      </c>
      <c r="G1057" s="10">
        <v>134516.5</v>
      </c>
      <c r="H1057" s="10">
        <v>247955.5</v>
      </c>
      <c r="I1057" s="10">
        <f>-3046-19558.4</f>
        <v>-22604.400000000001</v>
      </c>
      <c r="J1057" s="10">
        <v>-17726.099999999999</v>
      </c>
      <c r="K1057" s="10">
        <v>-15893.9</v>
      </c>
      <c r="L1057" s="10">
        <f t="shared" si="1037"/>
        <v>121156.1</v>
      </c>
      <c r="M1057" s="10">
        <f t="shared" si="1038"/>
        <v>116790.39999999999</v>
      </c>
      <c r="N1057" s="10">
        <f t="shared" si="1039"/>
        <v>232061.6</v>
      </c>
      <c r="O1057" s="10">
        <f>1931.65+97491.6041</f>
        <v>99423.254099999991</v>
      </c>
      <c r="P1057" s="10"/>
      <c r="Q1057" s="10"/>
      <c r="R1057" s="10">
        <f t="shared" si="992"/>
        <v>220579.3541</v>
      </c>
      <c r="S1057" s="10"/>
      <c r="T1057" s="69">
        <f t="shared" si="1033"/>
        <v>220579.3541</v>
      </c>
      <c r="U1057" s="10">
        <f t="shared" si="993"/>
        <v>116790.39999999999</v>
      </c>
      <c r="V1057" s="10"/>
      <c r="W1057" s="69">
        <f t="shared" si="1035"/>
        <v>116790.39999999999</v>
      </c>
      <c r="X1057" s="10">
        <f t="shared" si="994"/>
        <v>232061.6</v>
      </c>
      <c r="Y1057" s="10"/>
      <c r="Z1057" s="69">
        <f t="shared" si="1036"/>
        <v>232061.6</v>
      </c>
      <c r="AA1057" s="10"/>
      <c r="AB1057" s="20"/>
      <c r="AC1057" s="20">
        <v>34</v>
      </c>
    </row>
    <row r="1058" spans="1:29" ht="31.2" x14ac:dyDescent="0.3">
      <c r="A1058" s="59" t="s">
        <v>691</v>
      </c>
      <c r="B1058" s="60"/>
      <c r="C1058" s="59"/>
      <c r="D1058" s="59"/>
      <c r="E1058" s="61" t="s">
        <v>692</v>
      </c>
      <c r="F1058" s="10">
        <f t="shared" si="1040"/>
        <v>93529.3</v>
      </c>
      <c r="G1058" s="10">
        <f t="shared" si="1041"/>
        <v>101272.7</v>
      </c>
      <c r="H1058" s="10">
        <f t="shared" si="1042"/>
        <v>101272.7</v>
      </c>
      <c r="I1058" s="10">
        <f t="shared" si="1026"/>
        <v>-1310.8</v>
      </c>
      <c r="J1058" s="10">
        <f t="shared" si="1027"/>
        <v>0</v>
      </c>
      <c r="K1058" s="10">
        <f t="shared" si="1028"/>
        <v>0</v>
      </c>
      <c r="L1058" s="10">
        <f t="shared" si="1037"/>
        <v>92218.5</v>
      </c>
      <c r="M1058" s="10">
        <f t="shared" si="1038"/>
        <v>101272.7</v>
      </c>
      <c r="N1058" s="10">
        <f t="shared" si="1039"/>
        <v>101272.7</v>
      </c>
      <c r="O1058" s="10">
        <f t="shared" si="1029"/>
        <v>0</v>
      </c>
      <c r="P1058" s="10">
        <f t="shared" si="1030"/>
        <v>0</v>
      </c>
      <c r="Q1058" s="10">
        <f t="shared" si="1031"/>
        <v>0</v>
      </c>
      <c r="R1058" s="10">
        <f t="shared" si="992"/>
        <v>92218.5</v>
      </c>
      <c r="S1058" s="10">
        <f t="shared" si="1032"/>
        <v>0</v>
      </c>
      <c r="T1058" s="69">
        <f t="shared" si="1033"/>
        <v>92218.5</v>
      </c>
      <c r="U1058" s="10">
        <f t="shared" si="993"/>
        <v>101272.7</v>
      </c>
      <c r="V1058" s="10">
        <f t="shared" si="1034"/>
        <v>0</v>
      </c>
      <c r="W1058" s="69">
        <f t="shared" si="1035"/>
        <v>101272.7</v>
      </c>
      <c r="X1058" s="10">
        <f t="shared" si="994"/>
        <v>101272.7</v>
      </c>
      <c r="Y1058" s="10">
        <f t="shared" si="1034"/>
        <v>0</v>
      </c>
      <c r="Z1058" s="69">
        <f t="shared" si="1036"/>
        <v>101272.7</v>
      </c>
      <c r="AA1058" s="10">
        <f t="shared" si="1034"/>
        <v>0</v>
      </c>
      <c r="AB1058" s="20"/>
      <c r="AC1058" s="20"/>
    </row>
    <row r="1059" spans="1:29" ht="31.2" x14ac:dyDescent="0.3">
      <c r="A1059" s="59" t="s">
        <v>691</v>
      </c>
      <c r="B1059" s="60" t="s">
        <v>57</v>
      </c>
      <c r="C1059" s="59"/>
      <c r="D1059" s="59"/>
      <c r="E1059" s="61" t="s">
        <v>58</v>
      </c>
      <c r="F1059" s="10">
        <f t="shared" si="1040"/>
        <v>93529.3</v>
      </c>
      <c r="G1059" s="10">
        <f t="shared" si="1041"/>
        <v>101272.7</v>
      </c>
      <c r="H1059" s="10">
        <f t="shared" si="1042"/>
        <v>101272.7</v>
      </c>
      <c r="I1059" s="10">
        <f t="shared" si="1026"/>
        <v>-1310.8</v>
      </c>
      <c r="J1059" s="10">
        <f t="shared" si="1027"/>
        <v>0</v>
      </c>
      <c r="K1059" s="10">
        <f t="shared" si="1028"/>
        <v>0</v>
      </c>
      <c r="L1059" s="10">
        <f t="shared" si="1037"/>
        <v>92218.5</v>
      </c>
      <c r="M1059" s="10">
        <f t="shared" si="1038"/>
        <v>101272.7</v>
      </c>
      <c r="N1059" s="10">
        <f t="shared" si="1039"/>
        <v>101272.7</v>
      </c>
      <c r="O1059" s="10">
        <f t="shared" si="1029"/>
        <v>0</v>
      </c>
      <c r="P1059" s="10">
        <f t="shared" si="1030"/>
        <v>0</v>
      </c>
      <c r="Q1059" s="10">
        <f t="shared" si="1031"/>
        <v>0</v>
      </c>
      <c r="R1059" s="10">
        <f t="shared" si="992"/>
        <v>92218.5</v>
      </c>
      <c r="S1059" s="10">
        <f t="shared" si="1032"/>
        <v>0</v>
      </c>
      <c r="T1059" s="69">
        <f t="shared" si="1033"/>
        <v>92218.5</v>
      </c>
      <c r="U1059" s="10">
        <f t="shared" si="993"/>
        <v>101272.7</v>
      </c>
      <c r="V1059" s="10">
        <f t="shared" si="1034"/>
        <v>0</v>
      </c>
      <c r="W1059" s="69">
        <f t="shared" si="1035"/>
        <v>101272.7</v>
      </c>
      <c r="X1059" s="10">
        <f t="shared" si="994"/>
        <v>101272.7</v>
      </c>
      <c r="Y1059" s="10">
        <f t="shared" si="1034"/>
        <v>0</v>
      </c>
      <c r="Z1059" s="69">
        <f t="shared" si="1036"/>
        <v>101272.7</v>
      </c>
      <c r="AA1059" s="10">
        <f t="shared" si="1034"/>
        <v>0</v>
      </c>
      <c r="AB1059" s="20"/>
      <c r="AC1059" s="20"/>
    </row>
    <row r="1060" spans="1:29" x14ac:dyDescent="0.3">
      <c r="A1060" s="59" t="s">
        <v>691</v>
      </c>
      <c r="B1060" s="60">
        <v>200</v>
      </c>
      <c r="C1060" s="59" t="s">
        <v>233</v>
      </c>
      <c r="D1060" s="59" t="s">
        <v>65</v>
      </c>
      <c r="E1060" s="61" t="s">
        <v>519</v>
      </c>
      <c r="F1060" s="10">
        <v>93529.3</v>
      </c>
      <c r="G1060" s="10">
        <v>101272.7</v>
      </c>
      <c r="H1060" s="10">
        <v>101272.7</v>
      </c>
      <c r="I1060" s="10">
        <v>-1310.8</v>
      </c>
      <c r="J1060" s="10"/>
      <c r="K1060" s="10"/>
      <c r="L1060" s="10">
        <f t="shared" si="1037"/>
        <v>92218.5</v>
      </c>
      <c r="M1060" s="10">
        <f t="shared" si="1038"/>
        <v>101272.7</v>
      </c>
      <c r="N1060" s="10">
        <f t="shared" si="1039"/>
        <v>101272.7</v>
      </c>
      <c r="O1060" s="10"/>
      <c r="P1060" s="10"/>
      <c r="Q1060" s="10"/>
      <c r="R1060" s="10">
        <f t="shared" si="992"/>
        <v>92218.5</v>
      </c>
      <c r="S1060" s="10"/>
      <c r="T1060" s="69">
        <f t="shared" si="1033"/>
        <v>92218.5</v>
      </c>
      <c r="U1060" s="10">
        <f t="shared" si="993"/>
        <v>101272.7</v>
      </c>
      <c r="V1060" s="10"/>
      <c r="W1060" s="69">
        <f t="shared" si="1035"/>
        <v>101272.7</v>
      </c>
      <c r="X1060" s="10">
        <f t="shared" si="994"/>
        <v>101272.7</v>
      </c>
      <c r="Y1060" s="10"/>
      <c r="Z1060" s="69">
        <f t="shared" si="1036"/>
        <v>101272.7</v>
      </c>
      <c r="AA1060" s="10"/>
      <c r="AB1060" s="20"/>
      <c r="AC1060" s="20">
        <v>35</v>
      </c>
    </row>
    <row r="1061" spans="1:29" ht="62.4" x14ac:dyDescent="0.3">
      <c r="A1061" s="59" t="s">
        <v>693</v>
      </c>
      <c r="B1061" s="60"/>
      <c r="C1061" s="59"/>
      <c r="D1061" s="59"/>
      <c r="E1061" s="61" t="s">
        <v>694</v>
      </c>
      <c r="F1061" s="10">
        <f t="shared" ref="F1061:K1061" si="1044">F1062+F1067</f>
        <v>177490.19999999998</v>
      </c>
      <c r="G1061" s="10">
        <f t="shared" si="1044"/>
        <v>182645</v>
      </c>
      <c r="H1061" s="10">
        <f t="shared" si="1044"/>
        <v>182645</v>
      </c>
      <c r="I1061" s="10">
        <f t="shared" si="1044"/>
        <v>0</v>
      </c>
      <c r="J1061" s="10">
        <f t="shared" si="1044"/>
        <v>0</v>
      </c>
      <c r="K1061" s="10">
        <f t="shared" si="1044"/>
        <v>0</v>
      </c>
      <c r="L1061" s="10">
        <f t="shared" si="1037"/>
        <v>177490.19999999998</v>
      </c>
      <c r="M1061" s="10">
        <f t="shared" si="1038"/>
        <v>182645</v>
      </c>
      <c r="N1061" s="10">
        <f t="shared" si="1039"/>
        <v>182645</v>
      </c>
      <c r="O1061" s="10">
        <f>O1062+O1067</f>
        <v>16478.7</v>
      </c>
      <c r="P1061" s="10">
        <f>P1062+P1067</f>
        <v>19127.7</v>
      </c>
      <c r="Q1061" s="10">
        <f>Q1062+Q1067</f>
        <v>19127.7</v>
      </c>
      <c r="R1061" s="10">
        <f t="shared" si="992"/>
        <v>193968.9</v>
      </c>
      <c r="S1061" s="10">
        <f>S1062+S1067</f>
        <v>0</v>
      </c>
      <c r="T1061" s="69">
        <f t="shared" si="1033"/>
        <v>193968.9</v>
      </c>
      <c r="U1061" s="10">
        <f t="shared" si="993"/>
        <v>201772.7</v>
      </c>
      <c r="V1061" s="10">
        <f>V1062+V1067</f>
        <v>0</v>
      </c>
      <c r="W1061" s="69">
        <f t="shared" si="1035"/>
        <v>201772.7</v>
      </c>
      <c r="X1061" s="10">
        <f t="shared" si="994"/>
        <v>201772.7</v>
      </c>
      <c r="Y1061" s="10">
        <f>Y1062+Y1067</f>
        <v>0</v>
      </c>
      <c r="Z1061" s="69">
        <f t="shared" si="1036"/>
        <v>201772.7</v>
      </c>
      <c r="AA1061" s="10">
        <f>AA1062+AA1067</f>
        <v>0</v>
      </c>
      <c r="AB1061" s="20"/>
      <c r="AC1061" s="20"/>
    </row>
    <row r="1062" spans="1:29" ht="31.2" x14ac:dyDescent="0.3">
      <c r="A1062" s="59" t="s">
        <v>695</v>
      </c>
      <c r="B1062" s="60"/>
      <c r="C1062" s="59"/>
      <c r="D1062" s="59"/>
      <c r="E1062" s="61" t="s">
        <v>167</v>
      </c>
      <c r="F1062" s="10">
        <f t="shared" ref="F1062:K1062" si="1045">F1063+F1065</f>
        <v>32296.899999999998</v>
      </c>
      <c r="G1062" s="10">
        <f t="shared" si="1045"/>
        <v>33207</v>
      </c>
      <c r="H1062" s="10">
        <f t="shared" si="1045"/>
        <v>33207</v>
      </c>
      <c r="I1062" s="10">
        <f t="shared" si="1045"/>
        <v>0</v>
      </c>
      <c r="J1062" s="10">
        <f t="shared" si="1045"/>
        <v>0</v>
      </c>
      <c r="K1062" s="10">
        <f t="shared" si="1045"/>
        <v>0</v>
      </c>
      <c r="L1062" s="10">
        <f t="shared" si="1037"/>
        <v>32296.899999999998</v>
      </c>
      <c r="M1062" s="10">
        <f t="shared" si="1038"/>
        <v>33207</v>
      </c>
      <c r="N1062" s="10">
        <f t="shared" si="1039"/>
        <v>33207</v>
      </c>
      <c r="O1062" s="10">
        <f>O1063+O1065</f>
        <v>4467.6000000000004</v>
      </c>
      <c r="P1062" s="10">
        <f>P1063+P1065</f>
        <v>5454.1</v>
      </c>
      <c r="Q1062" s="10">
        <f>Q1063+Q1065</f>
        <v>5454.1</v>
      </c>
      <c r="R1062" s="10">
        <f t="shared" si="992"/>
        <v>36764.5</v>
      </c>
      <c r="S1062" s="10">
        <f>S1063+S1065</f>
        <v>0</v>
      </c>
      <c r="T1062" s="69">
        <f t="shared" si="1033"/>
        <v>36764.5</v>
      </c>
      <c r="U1062" s="10">
        <f t="shared" si="993"/>
        <v>38661.1</v>
      </c>
      <c r="V1062" s="10">
        <f>V1063+V1065</f>
        <v>0</v>
      </c>
      <c r="W1062" s="69">
        <f t="shared" si="1035"/>
        <v>38661.1</v>
      </c>
      <c r="X1062" s="10">
        <f t="shared" si="994"/>
        <v>38661.1</v>
      </c>
      <c r="Y1062" s="10">
        <f>Y1063+Y1065</f>
        <v>0</v>
      </c>
      <c r="Z1062" s="69">
        <f t="shared" si="1036"/>
        <v>38661.1</v>
      </c>
      <c r="AA1062" s="10">
        <f>AA1063+AA1065</f>
        <v>0</v>
      </c>
      <c r="AB1062" s="20"/>
      <c r="AC1062" s="20"/>
    </row>
    <row r="1063" spans="1:29" ht="93.6" x14ac:dyDescent="0.3">
      <c r="A1063" s="59" t="s">
        <v>695</v>
      </c>
      <c r="B1063" s="60" t="s">
        <v>139</v>
      </c>
      <c r="C1063" s="59"/>
      <c r="D1063" s="59"/>
      <c r="E1063" s="61" t="s">
        <v>140</v>
      </c>
      <c r="F1063" s="10">
        <f t="shared" ref="F1063:K1063" si="1046">F1064</f>
        <v>29753.599999999999</v>
      </c>
      <c r="G1063" s="10">
        <f t="shared" si="1046"/>
        <v>30663.699999999997</v>
      </c>
      <c r="H1063" s="10">
        <f t="shared" si="1046"/>
        <v>30663.699999999997</v>
      </c>
      <c r="I1063" s="10">
        <f t="shared" si="1046"/>
        <v>0</v>
      </c>
      <c r="J1063" s="10">
        <f t="shared" si="1046"/>
        <v>0</v>
      </c>
      <c r="K1063" s="10">
        <f t="shared" si="1046"/>
        <v>0</v>
      </c>
      <c r="L1063" s="10">
        <f t="shared" si="1037"/>
        <v>29753.599999999999</v>
      </c>
      <c r="M1063" s="10">
        <f t="shared" si="1038"/>
        <v>30663.699999999997</v>
      </c>
      <c r="N1063" s="10">
        <f t="shared" si="1039"/>
        <v>30663.699999999997</v>
      </c>
      <c r="O1063" s="10">
        <f>O1064</f>
        <v>4467.6000000000004</v>
      </c>
      <c r="P1063" s="10">
        <f>P1064</f>
        <v>5454.1</v>
      </c>
      <c r="Q1063" s="10">
        <f>Q1064</f>
        <v>5454.1</v>
      </c>
      <c r="R1063" s="10">
        <f t="shared" si="992"/>
        <v>34221.199999999997</v>
      </c>
      <c r="S1063" s="10">
        <f>S1064</f>
        <v>0</v>
      </c>
      <c r="T1063" s="69">
        <f t="shared" si="1033"/>
        <v>34221.199999999997</v>
      </c>
      <c r="U1063" s="10">
        <f t="shared" si="993"/>
        <v>36117.799999999996</v>
      </c>
      <c r="V1063" s="10">
        <f>V1064</f>
        <v>0</v>
      </c>
      <c r="W1063" s="69">
        <f t="shared" si="1035"/>
        <v>36117.799999999996</v>
      </c>
      <c r="X1063" s="10">
        <f t="shared" si="994"/>
        <v>36117.799999999996</v>
      </c>
      <c r="Y1063" s="10">
        <f>Y1064</f>
        <v>0</v>
      </c>
      <c r="Z1063" s="69">
        <f t="shared" si="1036"/>
        <v>36117.799999999996</v>
      </c>
      <c r="AA1063" s="10">
        <f>AA1064</f>
        <v>0</v>
      </c>
      <c r="AB1063" s="20"/>
      <c r="AC1063" s="20"/>
    </row>
    <row r="1064" spans="1:29" x14ac:dyDescent="0.3">
      <c r="A1064" s="59" t="s">
        <v>695</v>
      </c>
      <c r="B1064" s="60">
        <v>100</v>
      </c>
      <c r="C1064" s="59" t="s">
        <v>233</v>
      </c>
      <c r="D1064" s="59" t="s">
        <v>61</v>
      </c>
      <c r="E1064" s="61" t="s">
        <v>669</v>
      </c>
      <c r="F1064" s="10">
        <v>29753.599999999999</v>
      </c>
      <c r="G1064" s="10">
        <v>30663.699999999997</v>
      </c>
      <c r="H1064" s="10">
        <v>30663.699999999997</v>
      </c>
      <c r="I1064" s="10"/>
      <c r="J1064" s="10"/>
      <c r="K1064" s="10"/>
      <c r="L1064" s="10">
        <f t="shared" si="1037"/>
        <v>29753.599999999999</v>
      </c>
      <c r="M1064" s="10">
        <f t="shared" si="1038"/>
        <v>30663.699999999997</v>
      </c>
      <c r="N1064" s="10">
        <f t="shared" si="1039"/>
        <v>30663.699999999997</v>
      </c>
      <c r="O1064" s="10">
        <v>4467.6000000000004</v>
      </c>
      <c r="P1064" s="10">
        <v>5454.1</v>
      </c>
      <c r="Q1064" s="10">
        <v>5454.1</v>
      </c>
      <c r="R1064" s="10">
        <f t="shared" si="992"/>
        <v>34221.199999999997</v>
      </c>
      <c r="S1064" s="10"/>
      <c r="T1064" s="69">
        <f t="shared" si="1033"/>
        <v>34221.199999999997</v>
      </c>
      <c r="U1064" s="10">
        <f t="shared" si="993"/>
        <v>36117.799999999996</v>
      </c>
      <c r="V1064" s="10"/>
      <c r="W1064" s="69">
        <f t="shared" si="1035"/>
        <v>36117.799999999996</v>
      </c>
      <c r="X1064" s="10">
        <f t="shared" si="994"/>
        <v>36117.799999999996</v>
      </c>
      <c r="Y1064" s="10"/>
      <c r="Z1064" s="69">
        <f t="shared" si="1036"/>
        <v>36117.799999999996</v>
      </c>
      <c r="AA1064" s="10"/>
      <c r="AB1064" s="20"/>
      <c r="AC1064" s="20"/>
    </row>
    <row r="1065" spans="1:29" ht="31.2" x14ac:dyDescent="0.3">
      <c r="A1065" s="59" t="s">
        <v>695</v>
      </c>
      <c r="B1065" s="60" t="s">
        <v>57</v>
      </c>
      <c r="C1065" s="59"/>
      <c r="D1065" s="59"/>
      <c r="E1065" s="61" t="s">
        <v>58</v>
      </c>
      <c r="F1065" s="10">
        <f t="shared" ref="F1065:K1065" si="1047">F1066</f>
        <v>2543.3000000000002</v>
      </c>
      <c r="G1065" s="10">
        <f t="shared" si="1047"/>
        <v>2543.3000000000002</v>
      </c>
      <c r="H1065" s="10">
        <f t="shared" si="1047"/>
        <v>2543.3000000000002</v>
      </c>
      <c r="I1065" s="10">
        <f t="shared" si="1047"/>
        <v>0</v>
      </c>
      <c r="J1065" s="10">
        <f t="shared" si="1047"/>
        <v>0</v>
      </c>
      <c r="K1065" s="10">
        <f t="shared" si="1047"/>
        <v>0</v>
      </c>
      <c r="L1065" s="10">
        <f t="shared" si="1037"/>
        <v>2543.3000000000002</v>
      </c>
      <c r="M1065" s="10">
        <f t="shared" si="1038"/>
        <v>2543.3000000000002</v>
      </c>
      <c r="N1065" s="10">
        <f t="shared" si="1039"/>
        <v>2543.3000000000002</v>
      </c>
      <c r="O1065" s="10">
        <f>O1066</f>
        <v>0</v>
      </c>
      <c r="P1065" s="10">
        <f>P1066</f>
        <v>0</v>
      </c>
      <c r="Q1065" s="10">
        <f>Q1066</f>
        <v>0</v>
      </c>
      <c r="R1065" s="10">
        <f t="shared" si="992"/>
        <v>2543.3000000000002</v>
      </c>
      <c r="S1065" s="10">
        <f>S1066</f>
        <v>0</v>
      </c>
      <c r="T1065" s="69">
        <f t="shared" si="1033"/>
        <v>2543.3000000000002</v>
      </c>
      <c r="U1065" s="10">
        <f t="shared" si="993"/>
        <v>2543.3000000000002</v>
      </c>
      <c r="V1065" s="10">
        <f>V1066</f>
        <v>0</v>
      </c>
      <c r="W1065" s="69">
        <f t="shared" si="1035"/>
        <v>2543.3000000000002</v>
      </c>
      <c r="X1065" s="10">
        <f t="shared" si="994"/>
        <v>2543.3000000000002</v>
      </c>
      <c r="Y1065" s="10">
        <f>Y1066</f>
        <v>0</v>
      </c>
      <c r="Z1065" s="69">
        <f t="shared" si="1036"/>
        <v>2543.3000000000002</v>
      </c>
      <c r="AA1065" s="10">
        <f>AA1066</f>
        <v>0</v>
      </c>
      <c r="AB1065" s="20"/>
      <c r="AC1065" s="20"/>
    </row>
    <row r="1066" spans="1:29" x14ac:dyDescent="0.3">
      <c r="A1066" s="59" t="s">
        <v>695</v>
      </c>
      <c r="B1066" s="60">
        <v>200</v>
      </c>
      <c r="C1066" s="59" t="s">
        <v>233</v>
      </c>
      <c r="D1066" s="59" t="s">
        <v>61</v>
      </c>
      <c r="E1066" s="61" t="s">
        <v>669</v>
      </c>
      <c r="F1066" s="10">
        <v>2543.3000000000002</v>
      </c>
      <c r="G1066" s="10">
        <v>2543.3000000000002</v>
      </c>
      <c r="H1066" s="10">
        <v>2543.3000000000002</v>
      </c>
      <c r="I1066" s="10"/>
      <c r="J1066" s="10"/>
      <c r="K1066" s="10"/>
      <c r="L1066" s="10">
        <f t="shared" si="1037"/>
        <v>2543.3000000000002</v>
      </c>
      <c r="M1066" s="10">
        <f t="shared" si="1038"/>
        <v>2543.3000000000002</v>
      </c>
      <c r="N1066" s="10">
        <f t="shared" si="1039"/>
        <v>2543.3000000000002</v>
      </c>
      <c r="O1066" s="10"/>
      <c r="P1066" s="10"/>
      <c r="Q1066" s="10"/>
      <c r="R1066" s="10">
        <f t="shared" si="992"/>
        <v>2543.3000000000002</v>
      </c>
      <c r="S1066" s="10"/>
      <c r="T1066" s="69">
        <f t="shared" si="1033"/>
        <v>2543.3000000000002</v>
      </c>
      <c r="U1066" s="10">
        <f t="shared" si="993"/>
        <v>2543.3000000000002</v>
      </c>
      <c r="V1066" s="10"/>
      <c r="W1066" s="69">
        <f t="shared" si="1035"/>
        <v>2543.3000000000002</v>
      </c>
      <c r="X1066" s="10">
        <f t="shared" si="994"/>
        <v>2543.3000000000002</v>
      </c>
      <c r="Y1066" s="10"/>
      <c r="Z1066" s="69">
        <f t="shared" si="1036"/>
        <v>2543.3000000000002</v>
      </c>
      <c r="AA1066" s="10"/>
      <c r="AB1066" s="20"/>
      <c r="AC1066" s="20"/>
    </row>
    <row r="1067" spans="1:29" ht="46.8" x14ac:dyDescent="0.3">
      <c r="A1067" s="59" t="s">
        <v>696</v>
      </c>
      <c r="B1067" s="60"/>
      <c r="C1067" s="59"/>
      <c r="D1067" s="59"/>
      <c r="E1067" s="61" t="s">
        <v>138</v>
      </c>
      <c r="F1067" s="10">
        <f t="shared" ref="F1067:K1067" si="1048">F1068+F1070+F1072</f>
        <v>145193.29999999999</v>
      </c>
      <c r="G1067" s="10">
        <f t="shared" si="1048"/>
        <v>149438</v>
      </c>
      <c r="H1067" s="10">
        <f t="shared" si="1048"/>
        <v>149438</v>
      </c>
      <c r="I1067" s="10">
        <f t="shared" si="1048"/>
        <v>0</v>
      </c>
      <c r="J1067" s="10">
        <f t="shared" si="1048"/>
        <v>0</v>
      </c>
      <c r="K1067" s="10">
        <f t="shared" si="1048"/>
        <v>0</v>
      </c>
      <c r="L1067" s="10">
        <f t="shared" si="1037"/>
        <v>145193.29999999999</v>
      </c>
      <c r="M1067" s="10">
        <f t="shared" si="1038"/>
        <v>149438</v>
      </c>
      <c r="N1067" s="10">
        <f t="shared" si="1039"/>
        <v>149438</v>
      </c>
      <c r="O1067" s="10">
        <f>O1068+O1070+O1072</f>
        <v>12011.1</v>
      </c>
      <c r="P1067" s="10">
        <f>P1068+P1070+P1072</f>
        <v>13673.6</v>
      </c>
      <c r="Q1067" s="10">
        <f>Q1068+Q1070+Q1072</f>
        <v>13673.6</v>
      </c>
      <c r="R1067" s="10">
        <f t="shared" si="992"/>
        <v>157204.4</v>
      </c>
      <c r="S1067" s="10">
        <f>S1068+S1070+S1072</f>
        <v>0</v>
      </c>
      <c r="T1067" s="69">
        <f t="shared" si="1033"/>
        <v>157204.4</v>
      </c>
      <c r="U1067" s="10">
        <f t="shared" si="993"/>
        <v>163111.6</v>
      </c>
      <c r="V1067" s="10">
        <f>V1068+V1070+V1072</f>
        <v>0</v>
      </c>
      <c r="W1067" s="69">
        <f t="shared" si="1035"/>
        <v>163111.6</v>
      </c>
      <c r="X1067" s="10">
        <f t="shared" si="994"/>
        <v>163111.6</v>
      </c>
      <c r="Y1067" s="10">
        <f>Y1068+Y1070+Y1072</f>
        <v>0</v>
      </c>
      <c r="Z1067" s="69">
        <f t="shared" si="1036"/>
        <v>163111.6</v>
      </c>
      <c r="AA1067" s="10">
        <f>AA1068+AA1070+AA1072</f>
        <v>0</v>
      </c>
      <c r="AB1067" s="20"/>
      <c r="AC1067" s="20"/>
    </row>
    <row r="1068" spans="1:29" ht="93.6" x14ac:dyDescent="0.3">
      <c r="A1068" s="59" t="s">
        <v>696</v>
      </c>
      <c r="B1068" s="60" t="s">
        <v>139</v>
      </c>
      <c r="C1068" s="59"/>
      <c r="D1068" s="59"/>
      <c r="E1068" s="61" t="s">
        <v>140</v>
      </c>
      <c r="F1068" s="10">
        <f t="shared" ref="F1068:K1068" si="1049">F1069</f>
        <v>138052.29999999999</v>
      </c>
      <c r="G1068" s="10">
        <f t="shared" si="1049"/>
        <v>142297</v>
      </c>
      <c r="H1068" s="10">
        <f t="shared" si="1049"/>
        <v>142297</v>
      </c>
      <c r="I1068" s="10">
        <f t="shared" si="1049"/>
        <v>0</v>
      </c>
      <c r="J1068" s="10">
        <f t="shared" si="1049"/>
        <v>0</v>
      </c>
      <c r="K1068" s="10">
        <f t="shared" si="1049"/>
        <v>0</v>
      </c>
      <c r="L1068" s="10">
        <f t="shared" si="1037"/>
        <v>138052.29999999999</v>
      </c>
      <c r="M1068" s="10">
        <f t="shared" si="1038"/>
        <v>142297</v>
      </c>
      <c r="N1068" s="10">
        <f t="shared" si="1039"/>
        <v>142297</v>
      </c>
      <c r="O1068" s="10">
        <f>O1069</f>
        <v>12011.1</v>
      </c>
      <c r="P1068" s="10">
        <f>P1069</f>
        <v>13673.6</v>
      </c>
      <c r="Q1068" s="10">
        <f>Q1069</f>
        <v>13673.6</v>
      </c>
      <c r="R1068" s="10">
        <f t="shared" si="992"/>
        <v>150063.4</v>
      </c>
      <c r="S1068" s="10">
        <f>S1069</f>
        <v>0</v>
      </c>
      <c r="T1068" s="69">
        <f t="shared" si="1033"/>
        <v>150063.4</v>
      </c>
      <c r="U1068" s="10">
        <f t="shared" si="993"/>
        <v>155970.6</v>
      </c>
      <c r="V1068" s="10">
        <f>V1069</f>
        <v>0</v>
      </c>
      <c r="W1068" s="69">
        <f t="shared" si="1035"/>
        <v>155970.6</v>
      </c>
      <c r="X1068" s="10">
        <f t="shared" si="994"/>
        <v>155970.6</v>
      </c>
      <c r="Y1068" s="10">
        <f>Y1069</f>
        <v>0</v>
      </c>
      <c r="Z1068" s="69">
        <f t="shared" si="1036"/>
        <v>155970.6</v>
      </c>
      <c r="AA1068" s="10">
        <f>AA1069</f>
        <v>0</v>
      </c>
      <c r="AB1068" s="20"/>
      <c r="AC1068" s="20"/>
    </row>
    <row r="1069" spans="1:29" x14ac:dyDescent="0.3">
      <c r="A1069" s="59" t="s">
        <v>696</v>
      </c>
      <c r="B1069" s="60">
        <v>100</v>
      </c>
      <c r="C1069" s="59" t="s">
        <v>233</v>
      </c>
      <c r="D1069" s="59" t="s">
        <v>61</v>
      </c>
      <c r="E1069" s="61" t="s">
        <v>669</v>
      </c>
      <c r="F1069" s="10">
        <v>138052.29999999999</v>
      </c>
      <c r="G1069" s="10">
        <v>142297</v>
      </c>
      <c r="H1069" s="10">
        <v>142297</v>
      </c>
      <c r="I1069" s="10"/>
      <c r="J1069" s="10"/>
      <c r="K1069" s="10"/>
      <c r="L1069" s="10">
        <f t="shared" si="1037"/>
        <v>138052.29999999999</v>
      </c>
      <c r="M1069" s="10">
        <f t="shared" si="1038"/>
        <v>142297</v>
      </c>
      <c r="N1069" s="10">
        <f t="shared" si="1039"/>
        <v>142297</v>
      </c>
      <c r="O1069" s="10">
        <v>12011.1</v>
      </c>
      <c r="P1069" s="10">
        <v>13673.6</v>
      </c>
      <c r="Q1069" s="10">
        <v>13673.6</v>
      </c>
      <c r="R1069" s="10">
        <f t="shared" si="992"/>
        <v>150063.4</v>
      </c>
      <c r="S1069" s="10"/>
      <c r="T1069" s="69">
        <f t="shared" si="1033"/>
        <v>150063.4</v>
      </c>
      <c r="U1069" s="10">
        <f t="shared" si="993"/>
        <v>155970.6</v>
      </c>
      <c r="V1069" s="10"/>
      <c r="W1069" s="69">
        <f t="shared" si="1035"/>
        <v>155970.6</v>
      </c>
      <c r="X1069" s="10">
        <f t="shared" si="994"/>
        <v>155970.6</v>
      </c>
      <c r="Y1069" s="10"/>
      <c r="Z1069" s="69">
        <f t="shared" si="1036"/>
        <v>155970.6</v>
      </c>
      <c r="AA1069" s="10"/>
      <c r="AB1069" s="20"/>
      <c r="AC1069" s="20"/>
    </row>
    <row r="1070" spans="1:29" ht="31.2" x14ac:dyDescent="0.3">
      <c r="A1070" s="59" t="s">
        <v>696</v>
      </c>
      <c r="B1070" s="60" t="s">
        <v>57</v>
      </c>
      <c r="C1070" s="59"/>
      <c r="D1070" s="59"/>
      <c r="E1070" s="61" t="s">
        <v>58</v>
      </c>
      <c r="F1070" s="10">
        <f t="shared" ref="F1070:K1070" si="1050">F1071</f>
        <v>7130.3</v>
      </c>
      <c r="G1070" s="10">
        <f t="shared" si="1050"/>
        <v>7130.3</v>
      </c>
      <c r="H1070" s="10">
        <f t="shared" si="1050"/>
        <v>7130.3</v>
      </c>
      <c r="I1070" s="10">
        <f t="shared" si="1050"/>
        <v>0</v>
      </c>
      <c r="J1070" s="10">
        <f t="shared" si="1050"/>
        <v>0</v>
      </c>
      <c r="K1070" s="10">
        <f t="shared" si="1050"/>
        <v>0</v>
      </c>
      <c r="L1070" s="10">
        <f t="shared" si="1037"/>
        <v>7130.3</v>
      </c>
      <c r="M1070" s="10">
        <f t="shared" si="1038"/>
        <v>7130.3</v>
      </c>
      <c r="N1070" s="10">
        <f t="shared" si="1039"/>
        <v>7130.3</v>
      </c>
      <c r="O1070" s="10">
        <f>O1071</f>
        <v>0</v>
      </c>
      <c r="P1070" s="10">
        <f>P1071</f>
        <v>0</v>
      </c>
      <c r="Q1070" s="10">
        <f>Q1071</f>
        <v>0</v>
      </c>
      <c r="R1070" s="10">
        <f t="shared" si="992"/>
        <v>7130.3</v>
      </c>
      <c r="S1070" s="10">
        <f>S1071</f>
        <v>0</v>
      </c>
      <c r="T1070" s="69">
        <f t="shared" si="1033"/>
        <v>7130.3</v>
      </c>
      <c r="U1070" s="10">
        <f t="shared" si="993"/>
        <v>7130.3</v>
      </c>
      <c r="V1070" s="10">
        <f>V1071</f>
        <v>0</v>
      </c>
      <c r="W1070" s="69">
        <f t="shared" si="1035"/>
        <v>7130.3</v>
      </c>
      <c r="X1070" s="10">
        <f t="shared" si="994"/>
        <v>7130.3</v>
      </c>
      <c r="Y1070" s="10">
        <f>Y1071</f>
        <v>0</v>
      </c>
      <c r="Z1070" s="69">
        <f t="shared" si="1036"/>
        <v>7130.3</v>
      </c>
      <c r="AA1070" s="10">
        <f>AA1071</f>
        <v>0</v>
      </c>
      <c r="AB1070" s="20"/>
      <c r="AC1070" s="20"/>
    </row>
    <row r="1071" spans="1:29" x14ac:dyDescent="0.3">
      <c r="A1071" s="59" t="s">
        <v>696</v>
      </c>
      <c r="B1071" s="60">
        <v>200</v>
      </c>
      <c r="C1071" s="59" t="s">
        <v>233</v>
      </c>
      <c r="D1071" s="59" t="s">
        <v>61</v>
      </c>
      <c r="E1071" s="61" t="s">
        <v>669</v>
      </c>
      <c r="F1071" s="10">
        <v>7130.3</v>
      </c>
      <c r="G1071" s="10">
        <v>7130.3</v>
      </c>
      <c r="H1071" s="10">
        <v>7130.3</v>
      </c>
      <c r="I1071" s="10"/>
      <c r="J1071" s="10"/>
      <c r="K1071" s="10"/>
      <c r="L1071" s="10">
        <f t="shared" si="1037"/>
        <v>7130.3</v>
      </c>
      <c r="M1071" s="10">
        <f t="shared" si="1038"/>
        <v>7130.3</v>
      </c>
      <c r="N1071" s="10">
        <f t="shared" si="1039"/>
        <v>7130.3</v>
      </c>
      <c r="O1071" s="10"/>
      <c r="P1071" s="10"/>
      <c r="Q1071" s="10"/>
      <c r="R1071" s="10">
        <f t="shared" si="992"/>
        <v>7130.3</v>
      </c>
      <c r="S1071" s="10"/>
      <c r="T1071" s="69">
        <f t="shared" si="1033"/>
        <v>7130.3</v>
      </c>
      <c r="U1071" s="10">
        <f t="shared" si="993"/>
        <v>7130.3</v>
      </c>
      <c r="V1071" s="10"/>
      <c r="W1071" s="69">
        <f t="shared" si="1035"/>
        <v>7130.3</v>
      </c>
      <c r="X1071" s="10">
        <f t="shared" si="994"/>
        <v>7130.3</v>
      </c>
      <c r="Y1071" s="10"/>
      <c r="Z1071" s="69">
        <f t="shared" si="1036"/>
        <v>7130.3</v>
      </c>
      <c r="AA1071" s="10"/>
      <c r="AB1071" s="20"/>
      <c r="AC1071" s="20"/>
    </row>
    <row r="1072" spans="1:29" x14ac:dyDescent="0.3">
      <c r="A1072" s="59" t="s">
        <v>696</v>
      </c>
      <c r="B1072" s="60" t="s">
        <v>43</v>
      </c>
      <c r="C1072" s="59"/>
      <c r="D1072" s="59"/>
      <c r="E1072" s="61" t="s">
        <v>44</v>
      </c>
      <c r="F1072" s="10">
        <f t="shared" ref="F1072:K1072" si="1051">F1073</f>
        <v>10.7</v>
      </c>
      <c r="G1072" s="10">
        <f t="shared" si="1051"/>
        <v>10.7</v>
      </c>
      <c r="H1072" s="10">
        <f t="shared" si="1051"/>
        <v>10.7</v>
      </c>
      <c r="I1072" s="10">
        <f t="shared" si="1051"/>
        <v>0</v>
      </c>
      <c r="J1072" s="10">
        <f t="shared" si="1051"/>
        <v>0</v>
      </c>
      <c r="K1072" s="10">
        <f t="shared" si="1051"/>
        <v>0</v>
      </c>
      <c r="L1072" s="10">
        <f t="shared" si="1037"/>
        <v>10.7</v>
      </c>
      <c r="M1072" s="10">
        <f t="shared" si="1038"/>
        <v>10.7</v>
      </c>
      <c r="N1072" s="10">
        <f t="shared" si="1039"/>
        <v>10.7</v>
      </c>
      <c r="O1072" s="10">
        <f>O1073</f>
        <v>0</v>
      </c>
      <c r="P1072" s="10">
        <f>P1073</f>
        <v>0</v>
      </c>
      <c r="Q1072" s="10">
        <f>Q1073</f>
        <v>0</v>
      </c>
      <c r="R1072" s="10">
        <f t="shared" si="992"/>
        <v>10.7</v>
      </c>
      <c r="S1072" s="10">
        <f>S1073</f>
        <v>0</v>
      </c>
      <c r="T1072" s="69">
        <f t="shared" si="1033"/>
        <v>10.7</v>
      </c>
      <c r="U1072" s="10">
        <f t="shared" si="993"/>
        <v>10.7</v>
      </c>
      <c r="V1072" s="10">
        <f>V1073</f>
        <v>0</v>
      </c>
      <c r="W1072" s="69">
        <f t="shared" si="1035"/>
        <v>10.7</v>
      </c>
      <c r="X1072" s="10">
        <f t="shared" si="994"/>
        <v>10.7</v>
      </c>
      <c r="Y1072" s="10">
        <f>Y1073</f>
        <v>0</v>
      </c>
      <c r="Z1072" s="69">
        <f t="shared" si="1036"/>
        <v>10.7</v>
      </c>
      <c r="AA1072" s="10">
        <f>AA1073</f>
        <v>0</v>
      </c>
      <c r="AB1072" s="20"/>
      <c r="AC1072" s="20"/>
    </row>
    <row r="1073" spans="1:34" x14ac:dyDescent="0.3">
      <c r="A1073" s="59" t="s">
        <v>696</v>
      </c>
      <c r="B1073" s="60">
        <v>800</v>
      </c>
      <c r="C1073" s="59" t="s">
        <v>233</v>
      </c>
      <c r="D1073" s="59" t="s">
        <v>61</v>
      </c>
      <c r="E1073" s="61" t="s">
        <v>669</v>
      </c>
      <c r="F1073" s="10">
        <v>10.7</v>
      </c>
      <c r="G1073" s="10">
        <v>10.7</v>
      </c>
      <c r="H1073" s="10">
        <v>10.7</v>
      </c>
      <c r="I1073" s="10"/>
      <c r="J1073" s="10"/>
      <c r="K1073" s="10"/>
      <c r="L1073" s="10">
        <f t="shared" si="1037"/>
        <v>10.7</v>
      </c>
      <c r="M1073" s="10">
        <f t="shared" si="1038"/>
        <v>10.7</v>
      </c>
      <c r="N1073" s="10">
        <f t="shared" si="1039"/>
        <v>10.7</v>
      </c>
      <c r="O1073" s="10"/>
      <c r="P1073" s="10"/>
      <c r="Q1073" s="10"/>
      <c r="R1073" s="10">
        <f t="shared" si="992"/>
        <v>10.7</v>
      </c>
      <c r="S1073" s="10"/>
      <c r="T1073" s="69">
        <f t="shared" si="1033"/>
        <v>10.7</v>
      </c>
      <c r="U1073" s="10">
        <f t="shared" si="993"/>
        <v>10.7</v>
      </c>
      <c r="V1073" s="10"/>
      <c r="W1073" s="69">
        <f t="shared" si="1035"/>
        <v>10.7</v>
      </c>
      <c r="X1073" s="10">
        <f t="shared" si="994"/>
        <v>10.7</v>
      </c>
      <c r="Y1073" s="10"/>
      <c r="Z1073" s="69">
        <f t="shared" si="1036"/>
        <v>10.7</v>
      </c>
      <c r="AA1073" s="10"/>
      <c r="AB1073" s="20"/>
      <c r="AC1073" s="20"/>
    </row>
    <row r="1074" spans="1:34" s="73" customFormat="1" ht="46.8" x14ac:dyDescent="0.3">
      <c r="A1074" s="53" t="s">
        <v>697</v>
      </c>
      <c r="B1074" s="54"/>
      <c r="C1074" s="53"/>
      <c r="D1074" s="53"/>
      <c r="E1074" s="55" t="s">
        <v>698</v>
      </c>
      <c r="F1074" s="14">
        <f t="shared" ref="F1074:K1074" si="1052">F1075+F1093+F1140</f>
        <v>2080011</v>
      </c>
      <c r="G1074" s="14">
        <f t="shared" si="1052"/>
        <v>2162027.2000000002</v>
      </c>
      <c r="H1074" s="14">
        <f t="shared" si="1052"/>
        <v>1550079</v>
      </c>
      <c r="I1074" s="14">
        <f t="shared" si="1052"/>
        <v>136272.1</v>
      </c>
      <c r="J1074" s="14">
        <f t="shared" si="1052"/>
        <v>145697.79999999999</v>
      </c>
      <c r="K1074" s="14">
        <f t="shared" si="1052"/>
        <v>148416.5</v>
      </c>
      <c r="L1074" s="14">
        <f t="shared" si="1037"/>
        <v>2216283.1</v>
      </c>
      <c r="M1074" s="14">
        <f t="shared" si="1038"/>
        <v>2307725</v>
      </c>
      <c r="N1074" s="14">
        <f t="shared" si="1039"/>
        <v>1698495.5</v>
      </c>
      <c r="O1074" s="14">
        <f>O1075+O1093+O1140</f>
        <v>464220.62033000001</v>
      </c>
      <c r="P1074" s="14">
        <f>P1075+P1093+P1140</f>
        <v>17371.899999999998</v>
      </c>
      <c r="Q1074" s="14">
        <f>Q1075+Q1093+Q1140</f>
        <v>17371.899999999998</v>
      </c>
      <c r="R1074" s="14">
        <f t="shared" si="992"/>
        <v>2680503.7203299999</v>
      </c>
      <c r="S1074" s="14">
        <f>S1075+S1093+S1140</f>
        <v>-36702.372000000003</v>
      </c>
      <c r="T1074" s="67">
        <f t="shared" si="1033"/>
        <v>2643801.3483299999</v>
      </c>
      <c r="U1074" s="14">
        <f t="shared" si="993"/>
        <v>2325096.9</v>
      </c>
      <c r="V1074" s="14">
        <f>V1075+V1093+V1140</f>
        <v>0</v>
      </c>
      <c r="W1074" s="67">
        <f t="shared" si="1035"/>
        <v>2325096.9</v>
      </c>
      <c r="X1074" s="14">
        <f t="shared" si="994"/>
        <v>1715867.4</v>
      </c>
      <c r="Y1074" s="14">
        <f>Y1075+Y1093+Y1140</f>
        <v>0</v>
      </c>
      <c r="Z1074" s="67">
        <f t="shared" si="1036"/>
        <v>1715867.4</v>
      </c>
      <c r="AA1074" s="14">
        <f>AA1075+AA1093+AA1140</f>
        <v>0</v>
      </c>
      <c r="AB1074" s="15"/>
      <c r="AC1074" s="15"/>
      <c r="AD1074" s="11"/>
      <c r="AE1074" s="11"/>
      <c r="AF1074" s="11"/>
      <c r="AG1074" s="11"/>
      <c r="AH1074" s="11"/>
    </row>
    <row r="1075" spans="1:34" s="74" customFormat="1" ht="31.2" x14ac:dyDescent="0.3">
      <c r="A1075" s="56" t="s">
        <v>699</v>
      </c>
      <c r="B1075" s="57"/>
      <c r="C1075" s="56"/>
      <c r="D1075" s="56"/>
      <c r="E1075" s="58" t="s">
        <v>254</v>
      </c>
      <c r="F1075" s="17">
        <f t="shared" ref="F1075:K1075" si="1053">F1076</f>
        <v>750000</v>
      </c>
      <c r="G1075" s="17">
        <f t="shared" si="1053"/>
        <v>400000</v>
      </c>
      <c r="H1075" s="17">
        <f t="shared" si="1053"/>
        <v>200000</v>
      </c>
      <c r="I1075" s="17">
        <f t="shared" si="1053"/>
        <v>0</v>
      </c>
      <c r="J1075" s="17">
        <f t="shared" si="1053"/>
        <v>0</v>
      </c>
      <c r="K1075" s="17">
        <f t="shared" si="1053"/>
        <v>0</v>
      </c>
      <c r="L1075" s="17">
        <f t="shared" si="1037"/>
        <v>750000</v>
      </c>
      <c r="M1075" s="17">
        <f t="shared" si="1038"/>
        <v>400000</v>
      </c>
      <c r="N1075" s="17">
        <f t="shared" si="1039"/>
        <v>200000</v>
      </c>
      <c r="O1075" s="17">
        <f>O1076</f>
        <v>224929.18236000001</v>
      </c>
      <c r="P1075" s="17">
        <f>P1076</f>
        <v>0</v>
      </c>
      <c r="Q1075" s="17">
        <f>Q1076</f>
        <v>0</v>
      </c>
      <c r="R1075" s="17">
        <f t="shared" si="992"/>
        <v>974929.18235999998</v>
      </c>
      <c r="S1075" s="17">
        <f>S1076</f>
        <v>-19826.932000000001</v>
      </c>
      <c r="T1075" s="68">
        <f t="shared" si="1033"/>
        <v>955102.25035999995</v>
      </c>
      <c r="U1075" s="17">
        <f t="shared" si="993"/>
        <v>400000</v>
      </c>
      <c r="V1075" s="17">
        <f>V1076</f>
        <v>0</v>
      </c>
      <c r="W1075" s="68">
        <f t="shared" si="1035"/>
        <v>400000</v>
      </c>
      <c r="X1075" s="17">
        <f t="shared" si="994"/>
        <v>200000</v>
      </c>
      <c r="Y1075" s="17">
        <f>Y1076</f>
        <v>0</v>
      </c>
      <c r="Z1075" s="68">
        <f t="shared" si="1036"/>
        <v>200000</v>
      </c>
      <c r="AA1075" s="17">
        <f>AA1076</f>
        <v>0</v>
      </c>
      <c r="AB1075" s="18"/>
      <c r="AC1075" s="18"/>
      <c r="AD1075" s="16"/>
      <c r="AE1075" s="16"/>
      <c r="AF1075" s="16"/>
      <c r="AG1075" s="16"/>
      <c r="AH1075" s="16"/>
    </row>
    <row r="1076" spans="1:34" ht="31.2" x14ac:dyDescent="0.3">
      <c r="A1076" s="59" t="s">
        <v>700</v>
      </c>
      <c r="B1076" s="60"/>
      <c r="C1076" s="59"/>
      <c r="D1076" s="59"/>
      <c r="E1076" s="61" t="s">
        <v>528</v>
      </c>
      <c r="F1076" s="10">
        <f t="shared" ref="F1076:K1076" si="1054">F1077+F1082</f>
        <v>750000</v>
      </c>
      <c r="G1076" s="10">
        <f t="shared" si="1054"/>
        <v>400000</v>
      </c>
      <c r="H1076" s="10">
        <f t="shared" si="1054"/>
        <v>200000</v>
      </c>
      <c r="I1076" s="10">
        <f t="shared" si="1054"/>
        <v>0</v>
      </c>
      <c r="J1076" s="10">
        <f t="shared" si="1054"/>
        <v>0</v>
      </c>
      <c r="K1076" s="10">
        <f t="shared" si="1054"/>
        <v>0</v>
      </c>
      <c r="L1076" s="10">
        <f t="shared" si="1037"/>
        <v>750000</v>
      </c>
      <c r="M1076" s="10">
        <f t="shared" si="1038"/>
        <v>400000</v>
      </c>
      <c r="N1076" s="10">
        <f t="shared" si="1039"/>
        <v>200000</v>
      </c>
      <c r="O1076" s="10">
        <f>O1077+O1082+O1085+O1090</f>
        <v>224929.18236000001</v>
      </c>
      <c r="P1076" s="10">
        <f>P1077+P1082+P1085+P1090</f>
        <v>0</v>
      </c>
      <c r="Q1076" s="10">
        <f>Q1077+Q1082+Q1085+Q1090</f>
        <v>0</v>
      </c>
      <c r="R1076" s="10">
        <f t="shared" ref="R1076:R1139" si="1055">L1076+O1076</f>
        <v>974929.18235999998</v>
      </c>
      <c r="S1076" s="10">
        <f>S1077+S1082+S1085+S1090</f>
        <v>-19826.932000000001</v>
      </c>
      <c r="T1076" s="69">
        <f t="shared" si="1033"/>
        <v>955102.25035999995</v>
      </c>
      <c r="U1076" s="10">
        <f t="shared" ref="U1076:U1139" si="1056">M1076+P1076</f>
        <v>400000</v>
      </c>
      <c r="V1076" s="10">
        <f>V1077+V1082+V1085+V1090</f>
        <v>0</v>
      </c>
      <c r="W1076" s="69">
        <f t="shared" si="1035"/>
        <v>400000</v>
      </c>
      <c r="X1076" s="10">
        <f t="shared" ref="X1076:X1139" si="1057">N1076+Q1076</f>
        <v>200000</v>
      </c>
      <c r="Y1076" s="10">
        <f>Y1077+Y1082+Y1085+Y1090</f>
        <v>0</v>
      </c>
      <c r="Z1076" s="69">
        <f t="shared" si="1036"/>
        <v>200000</v>
      </c>
      <c r="AA1076" s="10">
        <f>AA1077+AA1082+AA1085+AA1090</f>
        <v>0</v>
      </c>
      <c r="AB1076" s="20"/>
      <c r="AC1076" s="20"/>
    </row>
    <row r="1077" spans="1:34" ht="46.8" x14ac:dyDescent="0.3">
      <c r="A1077" s="59" t="s">
        <v>701</v>
      </c>
      <c r="B1077" s="60"/>
      <c r="C1077" s="59"/>
      <c r="D1077" s="59"/>
      <c r="E1077" s="61" t="s">
        <v>702</v>
      </c>
      <c r="F1077" s="10">
        <f t="shared" ref="F1077:F1083" si="1058">F1078</f>
        <v>50000</v>
      </c>
      <c r="G1077" s="10">
        <f t="shared" ref="G1077:G1083" si="1059">G1078</f>
        <v>0</v>
      </c>
      <c r="H1077" s="10">
        <f t="shared" ref="H1077:H1083" si="1060">H1078</f>
        <v>200000</v>
      </c>
      <c r="I1077" s="10">
        <f t="shared" ref="I1077:I1083" si="1061">I1078</f>
        <v>0</v>
      </c>
      <c r="J1077" s="10">
        <f t="shared" ref="J1077:J1083" si="1062">J1078</f>
        <v>0</v>
      </c>
      <c r="K1077" s="10">
        <f t="shared" ref="K1077:K1083" si="1063">K1078</f>
        <v>0</v>
      </c>
      <c r="L1077" s="10">
        <f t="shared" si="1037"/>
        <v>50000</v>
      </c>
      <c r="M1077" s="10">
        <f t="shared" si="1038"/>
        <v>0</v>
      </c>
      <c r="N1077" s="10">
        <f t="shared" si="1039"/>
        <v>200000</v>
      </c>
      <c r="O1077" s="10">
        <f>O1078+O1080</f>
        <v>57984.566939999997</v>
      </c>
      <c r="P1077" s="10">
        <f>P1078+P1080</f>
        <v>0</v>
      </c>
      <c r="Q1077" s="10">
        <f>Q1078+Q1080</f>
        <v>0</v>
      </c>
      <c r="R1077" s="10">
        <f t="shared" si="1055"/>
        <v>107984.56693999999</v>
      </c>
      <c r="S1077" s="10">
        <f t="shared" ref="S1077:S1088" si="1064">S1078</f>
        <v>0</v>
      </c>
      <c r="T1077" s="69">
        <f t="shared" si="1033"/>
        <v>107984.56693999999</v>
      </c>
      <c r="U1077" s="10">
        <f t="shared" si="1056"/>
        <v>0</v>
      </c>
      <c r="V1077" s="10">
        <f t="shared" ref="V1077:AA1088" si="1065">V1078</f>
        <v>0</v>
      </c>
      <c r="W1077" s="69">
        <f t="shared" si="1035"/>
        <v>0</v>
      </c>
      <c r="X1077" s="10">
        <f t="shared" si="1057"/>
        <v>200000</v>
      </c>
      <c r="Y1077" s="10">
        <f t="shared" si="1065"/>
        <v>0</v>
      </c>
      <c r="Z1077" s="69">
        <f t="shared" si="1036"/>
        <v>200000</v>
      </c>
      <c r="AA1077" s="10">
        <f t="shared" si="1065"/>
        <v>0</v>
      </c>
      <c r="AB1077" s="20"/>
      <c r="AC1077" s="20"/>
    </row>
    <row r="1078" spans="1:34" ht="46.8" x14ac:dyDescent="0.3">
      <c r="A1078" s="59" t="s">
        <v>701</v>
      </c>
      <c r="B1078" s="60" t="s">
        <v>49</v>
      </c>
      <c r="C1078" s="59"/>
      <c r="D1078" s="59"/>
      <c r="E1078" s="61" t="s">
        <v>50</v>
      </c>
      <c r="F1078" s="10">
        <f t="shared" si="1058"/>
        <v>50000</v>
      </c>
      <c r="G1078" s="10">
        <f t="shared" si="1059"/>
        <v>0</v>
      </c>
      <c r="H1078" s="10">
        <f t="shared" si="1060"/>
        <v>200000</v>
      </c>
      <c r="I1078" s="10">
        <f t="shared" si="1061"/>
        <v>0</v>
      </c>
      <c r="J1078" s="10">
        <f t="shared" si="1062"/>
        <v>0</v>
      </c>
      <c r="K1078" s="10">
        <f t="shared" si="1063"/>
        <v>0</v>
      </c>
      <c r="L1078" s="10">
        <f t="shared" si="1037"/>
        <v>50000</v>
      </c>
      <c r="M1078" s="10">
        <f t="shared" si="1038"/>
        <v>0</v>
      </c>
      <c r="N1078" s="10">
        <f t="shared" si="1039"/>
        <v>200000</v>
      </c>
      <c r="O1078" s="10">
        <f t="shared" ref="O1078:O1091" si="1066">O1079</f>
        <v>44829.436099999999</v>
      </c>
      <c r="P1078" s="10">
        <f t="shared" ref="P1078:P1091" si="1067">P1079</f>
        <v>0</v>
      </c>
      <c r="Q1078" s="10">
        <f t="shared" ref="Q1078:Q1091" si="1068">Q1079</f>
        <v>0</v>
      </c>
      <c r="R1078" s="10">
        <f t="shared" si="1055"/>
        <v>94829.436099999992</v>
      </c>
      <c r="S1078" s="10">
        <f t="shared" si="1064"/>
        <v>0</v>
      </c>
      <c r="T1078" s="69">
        <f t="shared" si="1033"/>
        <v>94829.436099999992</v>
      </c>
      <c r="U1078" s="10">
        <f t="shared" si="1056"/>
        <v>0</v>
      </c>
      <c r="V1078" s="10">
        <f t="shared" si="1065"/>
        <v>0</v>
      </c>
      <c r="W1078" s="69">
        <f t="shared" si="1035"/>
        <v>0</v>
      </c>
      <c r="X1078" s="10">
        <f t="shared" si="1057"/>
        <v>200000</v>
      </c>
      <c r="Y1078" s="10">
        <f t="shared" si="1065"/>
        <v>0</v>
      </c>
      <c r="Z1078" s="69">
        <f t="shared" si="1036"/>
        <v>200000</v>
      </c>
      <c r="AA1078" s="10">
        <f t="shared" si="1065"/>
        <v>0</v>
      </c>
      <c r="AB1078" s="20"/>
      <c r="AC1078" s="20"/>
    </row>
    <row r="1079" spans="1:34" x14ac:dyDescent="0.3">
      <c r="A1079" s="59" t="s">
        <v>701</v>
      </c>
      <c r="B1079" s="60">
        <v>600</v>
      </c>
      <c r="C1079" s="59" t="s">
        <v>314</v>
      </c>
      <c r="D1079" s="59" t="s">
        <v>28</v>
      </c>
      <c r="E1079" s="61" t="s">
        <v>703</v>
      </c>
      <c r="F1079" s="10">
        <v>50000</v>
      </c>
      <c r="G1079" s="10">
        <v>0</v>
      </c>
      <c r="H1079" s="10">
        <v>200000</v>
      </c>
      <c r="I1079" s="10"/>
      <c r="J1079" s="10"/>
      <c r="K1079" s="10"/>
      <c r="L1079" s="10">
        <f t="shared" si="1037"/>
        <v>50000</v>
      </c>
      <c r="M1079" s="10">
        <f t="shared" si="1038"/>
        <v>0</v>
      </c>
      <c r="N1079" s="10">
        <f t="shared" si="1039"/>
        <v>200000</v>
      </c>
      <c r="O1079" s="10">
        <v>44829.436099999999</v>
      </c>
      <c r="P1079" s="10"/>
      <c r="Q1079" s="10"/>
      <c r="R1079" s="10">
        <f t="shared" si="1055"/>
        <v>94829.436099999992</v>
      </c>
      <c r="S1079" s="10"/>
      <c r="T1079" s="69">
        <f t="shared" si="1033"/>
        <v>94829.436099999992</v>
      </c>
      <c r="U1079" s="10">
        <f t="shared" si="1056"/>
        <v>0</v>
      </c>
      <c r="V1079" s="10"/>
      <c r="W1079" s="69">
        <f t="shared" si="1035"/>
        <v>0</v>
      </c>
      <c r="X1079" s="10">
        <f t="shared" si="1057"/>
        <v>200000</v>
      </c>
      <c r="Y1079" s="10"/>
      <c r="Z1079" s="69">
        <f t="shared" si="1036"/>
        <v>200000</v>
      </c>
      <c r="AA1079" s="10"/>
      <c r="AB1079" s="20"/>
      <c r="AC1079" s="20"/>
    </row>
    <row r="1080" spans="1:34" x14ac:dyDescent="0.3">
      <c r="A1080" s="59" t="s">
        <v>701</v>
      </c>
      <c r="B1080" s="60" t="s">
        <v>43</v>
      </c>
      <c r="C1080" s="59"/>
      <c r="D1080" s="59"/>
      <c r="E1080" s="61" t="s">
        <v>44</v>
      </c>
      <c r="F1080" s="10"/>
      <c r="G1080" s="10"/>
      <c r="H1080" s="10"/>
      <c r="I1080" s="10"/>
      <c r="J1080" s="10"/>
      <c r="K1080" s="10"/>
      <c r="L1080" s="10"/>
      <c r="M1080" s="10"/>
      <c r="N1080" s="10"/>
      <c r="O1080" s="10">
        <f t="shared" si="1066"/>
        <v>13155.13084</v>
      </c>
      <c r="P1080" s="10">
        <f t="shared" si="1067"/>
        <v>0</v>
      </c>
      <c r="Q1080" s="10">
        <f t="shared" si="1068"/>
        <v>0</v>
      </c>
      <c r="R1080" s="10">
        <f t="shared" si="1055"/>
        <v>13155.13084</v>
      </c>
      <c r="S1080" s="10">
        <f t="shared" si="1064"/>
        <v>0</v>
      </c>
      <c r="T1080" s="69">
        <f t="shared" si="1033"/>
        <v>13155.13084</v>
      </c>
      <c r="U1080" s="10">
        <f t="shared" si="1056"/>
        <v>0</v>
      </c>
      <c r="V1080" s="10">
        <f t="shared" si="1065"/>
        <v>0</v>
      </c>
      <c r="W1080" s="69">
        <f t="shared" si="1035"/>
        <v>0</v>
      </c>
      <c r="X1080" s="10">
        <f t="shared" si="1057"/>
        <v>0</v>
      </c>
      <c r="Y1080" s="10">
        <f t="shared" si="1065"/>
        <v>0</v>
      </c>
      <c r="Z1080" s="69">
        <f t="shared" si="1036"/>
        <v>0</v>
      </c>
      <c r="AA1080" s="10">
        <f t="shared" si="1065"/>
        <v>0</v>
      </c>
      <c r="AB1080" s="20"/>
      <c r="AC1080" s="20"/>
    </row>
    <row r="1081" spans="1:34" x14ac:dyDescent="0.3">
      <c r="A1081" s="59" t="s">
        <v>701</v>
      </c>
      <c r="B1081" s="60">
        <v>800</v>
      </c>
      <c r="C1081" s="59" t="s">
        <v>314</v>
      </c>
      <c r="D1081" s="59" t="s">
        <v>28</v>
      </c>
      <c r="E1081" s="61" t="s">
        <v>703</v>
      </c>
      <c r="F1081" s="10"/>
      <c r="G1081" s="10"/>
      <c r="H1081" s="10"/>
      <c r="I1081" s="10"/>
      <c r="J1081" s="10"/>
      <c r="K1081" s="10"/>
      <c r="L1081" s="10"/>
      <c r="M1081" s="10"/>
      <c r="N1081" s="10"/>
      <c r="O1081" s="10">
        <v>13155.13084</v>
      </c>
      <c r="P1081" s="10"/>
      <c r="Q1081" s="10"/>
      <c r="R1081" s="10">
        <f t="shared" si="1055"/>
        <v>13155.13084</v>
      </c>
      <c r="S1081" s="10"/>
      <c r="T1081" s="69">
        <f t="shared" si="1033"/>
        <v>13155.13084</v>
      </c>
      <c r="U1081" s="10">
        <f t="shared" si="1056"/>
        <v>0</v>
      </c>
      <c r="V1081" s="10"/>
      <c r="W1081" s="69">
        <f t="shared" si="1035"/>
        <v>0</v>
      </c>
      <c r="X1081" s="10">
        <f t="shared" si="1057"/>
        <v>0</v>
      </c>
      <c r="Y1081" s="10"/>
      <c r="Z1081" s="69">
        <f t="shared" si="1036"/>
        <v>0</v>
      </c>
      <c r="AA1081" s="10"/>
      <c r="AB1081" s="20"/>
      <c r="AC1081" s="20"/>
    </row>
    <row r="1082" spans="1:34" ht="31.2" x14ac:dyDescent="0.3">
      <c r="A1082" s="59" t="s">
        <v>704</v>
      </c>
      <c r="B1082" s="60"/>
      <c r="C1082" s="59"/>
      <c r="D1082" s="59"/>
      <c r="E1082" s="61" t="s">
        <v>705</v>
      </c>
      <c r="F1082" s="10">
        <f t="shared" si="1058"/>
        <v>700000</v>
      </c>
      <c r="G1082" s="10">
        <f t="shared" si="1059"/>
        <v>400000</v>
      </c>
      <c r="H1082" s="10">
        <f t="shared" si="1060"/>
        <v>0</v>
      </c>
      <c r="I1082" s="10">
        <f t="shared" si="1061"/>
        <v>0</v>
      </c>
      <c r="J1082" s="10">
        <f t="shared" si="1062"/>
        <v>0</v>
      </c>
      <c r="K1082" s="10">
        <f t="shared" si="1063"/>
        <v>0</v>
      </c>
      <c r="L1082" s="10">
        <f t="shared" si="1037"/>
        <v>700000</v>
      </c>
      <c r="M1082" s="10">
        <f t="shared" si="1038"/>
        <v>400000</v>
      </c>
      <c r="N1082" s="10">
        <f t="shared" si="1039"/>
        <v>0</v>
      </c>
      <c r="O1082" s="10">
        <f t="shared" si="1066"/>
        <v>0</v>
      </c>
      <c r="P1082" s="10">
        <f t="shared" si="1067"/>
        <v>0</v>
      </c>
      <c r="Q1082" s="10">
        <f t="shared" si="1068"/>
        <v>0</v>
      </c>
      <c r="R1082" s="10">
        <f t="shared" si="1055"/>
        <v>700000</v>
      </c>
      <c r="S1082" s="10">
        <f t="shared" si="1064"/>
        <v>0</v>
      </c>
      <c r="T1082" s="69">
        <f t="shared" si="1033"/>
        <v>700000</v>
      </c>
      <c r="U1082" s="10">
        <f t="shared" si="1056"/>
        <v>400000</v>
      </c>
      <c r="V1082" s="10">
        <f t="shared" si="1065"/>
        <v>0</v>
      </c>
      <c r="W1082" s="69">
        <f t="shared" si="1035"/>
        <v>400000</v>
      </c>
      <c r="X1082" s="10">
        <f t="shared" si="1057"/>
        <v>0</v>
      </c>
      <c r="Y1082" s="10">
        <f t="shared" si="1065"/>
        <v>0</v>
      </c>
      <c r="Z1082" s="69">
        <f t="shared" si="1036"/>
        <v>0</v>
      </c>
      <c r="AA1082" s="10">
        <f t="shared" si="1065"/>
        <v>0</v>
      </c>
      <c r="AB1082" s="20"/>
      <c r="AC1082" s="20"/>
    </row>
    <row r="1083" spans="1:34" ht="46.8" x14ac:dyDescent="0.3">
      <c r="A1083" s="59" t="s">
        <v>704</v>
      </c>
      <c r="B1083" s="60" t="s">
        <v>49</v>
      </c>
      <c r="C1083" s="59"/>
      <c r="D1083" s="59"/>
      <c r="E1083" s="61" t="s">
        <v>50</v>
      </c>
      <c r="F1083" s="10">
        <f t="shared" si="1058"/>
        <v>700000</v>
      </c>
      <c r="G1083" s="10">
        <f t="shared" si="1059"/>
        <v>400000</v>
      </c>
      <c r="H1083" s="10">
        <f t="shared" si="1060"/>
        <v>0</v>
      </c>
      <c r="I1083" s="10">
        <f t="shared" si="1061"/>
        <v>0</v>
      </c>
      <c r="J1083" s="10">
        <f t="shared" si="1062"/>
        <v>0</v>
      </c>
      <c r="K1083" s="10">
        <f t="shared" si="1063"/>
        <v>0</v>
      </c>
      <c r="L1083" s="10">
        <f t="shared" si="1037"/>
        <v>700000</v>
      </c>
      <c r="M1083" s="10">
        <f t="shared" si="1038"/>
        <v>400000</v>
      </c>
      <c r="N1083" s="10">
        <f t="shared" si="1039"/>
        <v>0</v>
      </c>
      <c r="O1083" s="10">
        <f t="shared" si="1066"/>
        <v>0</v>
      </c>
      <c r="P1083" s="10">
        <f t="shared" si="1067"/>
        <v>0</v>
      </c>
      <c r="Q1083" s="10">
        <f t="shared" si="1068"/>
        <v>0</v>
      </c>
      <c r="R1083" s="10">
        <f t="shared" si="1055"/>
        <v>700000</v>
      </c>
      <c r="S1083" s="10">
        <f t="shared" si="1064"/>
        <v>0</v>
      </c>
      <c r="T1083" s="69">
        <f t="shared" si="1033"/>
        <v>700000</v>
      </c>
      <c r="U1083" s="10">
        <f t="shared" si="1056"/>
        <v>400000</v>
      </c>
      <c r="V1083" s="10">
        <f t="shared" si="1065"/>
        <v>0</v>
      </c>
      <c r="W1083" s="69">
        <f t="shared" si="1035"/>
        <v>400000</v>
      </c>
      <c r="X1083" s="10">
        <f t="shared" si="1057"/>
        <v>0</v>
      </c>
      <c r="Y1083" s="10">
        <f t="shared" si="1065"/>
        <v>0</v>
      </c>
      <c r="Z1083" s="69">
        <f t="shared" si="1036"/>
        <v>0</v>
      </c>
      <c r="AA1083" s="10">
        <f t="shared" si="1065"/>
        <v>0</v>
      </c>
      <c r="AB1083" s="20"/>
      <c r="AC1083" s="20"/>
    </row>
    <row r="1084" spans="1:34" x14ac:dyDescent="0.3">
      <c r="A1084" s="59" t="s">
        <v>704</v>
      </c>
      <c r="B1084" s="60">
        <v>600</v>
      </c>
      <c r="C1084" s="59" t="s">
        <v>314</v>
      </c>
      <c r="D1084" s="59" t="s">
        <v>28</v>
      </c>
      <c r="E1084" s="61" t="s">
        <v>703</v>
      </c>
      <c r="F1084" s="10">
        <v>700000</v>
      </c>
      <c r="G1084" s="10">
        <v>400000</v>
      </c>
      <c r="H1084" s="10">
        <v>0</v>
      </c>
      <c r="I1084" s="10"/>
      <c r="J1084" s="10"/>
      <c r="K1084" s="10"/>
      <c r="L1084" s="10">
        <f t="shared" si="1037"/>
        <v>700000</v>
      </c>
      <c r="M1084" s="10">
        <f t="shared" si="1038"/>
        <v>400000</v>
      </c>
      <c r="N1084" s="10">
        <f t="shared" si="1039"/>
        <v>0</v>
      </c>
      <c r="O1084" s="10"/>
      <c r="P1084" s="10"/>
      <c r="Q1084" s="10"/>
      <c r="R1084" s="10">
        <f t="shared" si="1055"/>
        <v>700000</v>
      </c>
      <c r="S1084" s="10"/>
      <c r="T1084" s="69">
        <f t="shared" si="1033"/>
        <v>700000</v>
      </c>
      <c r="U1084" s="10">
        <f t="shared" si="1056"/>
        <v>400000</v>
      </c>
      <c r="V1084" s="10"/>
      <c r="W1084" s="69">
        <f t="shared" si="1035"/>
        <v>400000</v>
      </c>
      <c r="X1084" s="10">
        <f t="shared" si="1057"/>
        <v>0</v>
      </c>
      <c r="Y1084" s="10"/>
      <c r="Z1084" s="69">
        <f t="shared" si="1036"/>
        <v>0</v>
      </c>
      <c r="AA1084" s="10"/>
      <c r="AB1084" s="20"/>
      <c r="AC1084" s="20"/>
    </row>
    <row r="1085" spans="1:34" x14ac:dyDescent="0.3">
      <c r="A1085" s="59" t="s">
        <v>706</v>
      </c>
      <c r="B1085" s="60"/>
      <c r="C1085" s="59"/>
      <c r="D1085" s="59"/>
      <c r="E1085" s="62" t="s">
        <v>536</v>
      </c>
      <c r="F1085" s="10"/>
      <c r="G1085" s="10"/>
      <c r="H1085" s="10"/>
      <c r="I1085" s="10"/>
      <c r="J1085" s="10"/>
      <c r="K1085" s="10"/>
      <c r="L1085" s="10"/>
      <c r="M1085" s="10"/>
      <c r="N1085" s="10"/>
      <c r="O1085" s="10">
        <f>O1086+O1088</f>
        <v>147117.68342000002</v>
      </c>
      <c r="P1085" s="10">
        <f>P1086+P1088</f>
        <v>0</v>
      </c>
      <c r="Q1085" s="10">
        <f>Q1086+Q1088</f>
        <v>0</v>
      </c>
      <c r="R1085" s="10">
        <f t="shared" si="1055"/>
        <v>147117.68342000002</v>
      </c>
      <c r="S1085" s="10"/>
      <c r="T1085" s="69">
        <f t="shared" si="1033"/>
        <v>147117.68342000002</v>
      </c>
      <c r="U1085" s="10">
        <f t="shared" si="1056"/>
        <v>0</v>
      </c>
      <c r="V1085" s="10"/>
      <c r="W1085" s="69">
        <f t="shared" si="1035"/>
        <v>0</v>
      </c>
      <c r="X1085" s="10">
        <f t="shared" si="1057"/>
        <v>0</v>
      </c>
      <c r="Y1085" s="10"/>
      <c r="Z1085" s="69">
        <f t="shared" si="1036"/>
        <v>0</v>
      </c>
      <c r="AA1085" s="10"/>
      <c r="AB1085" s="20"/>
      <c r="AC1085" s="20"/>
    </row>
    <row r="1086" spans="1:34" ht="46.8" x14ac:dyDescent="0.3">
      <c r="A1086" s="59" t="s">
        <v>706</v>
      </c>
      <c r="B1086" s="60" t="s">
        <v>49</v>
      </c>
      <c r="C1086" s="59"/>
      <c r="D1086" s="59"/>
      <c r="E1086" s="61" t="s">
        <v>50</v>
      </c>
      <c r="F1086" s="10"/>
      <c r="G1086" s="10"/>
      <c r="H1086" s="10"/>
      <c r="I1086" s="10"/>
      <c r="J1086" s="10"/>
      <c r="K1086" s="10"/>
      <c r="L1086" s="10"/>
      <c r="M1086" s="10"/>
      <c r="N1086" s="10"/>
      <c r="O1086" s="10">
        <f t="shared" si="1066"/>
        <v>143456.22542</v>
      </c>
      <c r="P1086" s="10">
        <f t="shared" si="1067"/>
        <v>0</v>
      </c>
      <c r="Q1086" s="10">
        <f t="shared" si="1068"/>
        <v>0</v>
      </c>
      <c r="R1086" s="10">
        <f t="shared" si="1055"/>
        <v>143456.22542</v>
      </c>
      <c r="S1086" s="10"/>
      <c r="T1086" s="69">
        <f t="shared" si="1033"/>
        <v>143456.22542</v>
      </c>
      <c r="U1086" s="10">
        <f t="shared" si="1056"/>
        <v>0</v>
      </c>
      <c r="V1086" s="10"/>
      <c r="W1086" s="69">
        <f t="shared" si="1035"/>
        <v>0</v>
      </c>
      <c r="X1086" s="10">
        <f t="shared" si="1057"/>
        <v>0</v>
      </c>
      <c r="Y1086" s="10"/>
      <c r="Z1086" s="69">
        <f t="shared" si="1036"/>
        <v>0</v>
      </c>
      <c r="AA1086" s="10"/>
      <c r="AB1086" s="20"/>
      <c r="AC1086" s="20"/>
    </row>
    <row r="1087" spans="1:34" x14ac:dyDescent="0.3">
      <c r="A1087" s="59" t="s">
        <v>706</v>
      </c>
      <c r="B1087" s="60">
        <v>600</v>
      </c>
      <c r="C1087" s="59" t="s">
        <v>314</v>
      </c>
      <c r="D1087" s="59" t="s">
        <v>28</v>
      </c>
      <c r="E1087" s="61" t="s">
        <v>703</v>
      </c>
      <c r="F1087" s="10"/>
      <c r="G1087" s="10"/>
      <c r="H1087" s="10"/>
      <c r="I1087" s="10"/>
      <c r="J1087" s="10"/>
      <c r="K1087" s="10"/>
      <c r="L1087" s="10"/>
      <c r="M1087" s="10"/>
      <c r="N1087" s="10"/>
      <c r="O1087" s="10">
        <f>73985.75593+69470.46949</f>
        <v>143456.22542</v>
      </c>
      <c r="P1087" s="10"/>
      <c r="Q1087" s="10"/>
      <c r="R1087" s="10">
        <f t="shared" si="1055"/>
        <v>143456.22542</v>
      </c>
      <c r="S1087" s="10"/>
      <c r="T1087" s="69">
        <f t="shared" si="1033"/>
        <v>143456.22542</v>
      </c>
      <c r="U1087" s="10">
        <f t="shared" si="1056"/>
        <v>0</v>
      </c>
      <c r="V1087" s="10"/>
      <c r="W1087" s="69">
        <f t="shared" si="1035"/>
        <v>0</v>
      </c>
      <c r="X1087" s="10">
        <f t="shared" si="1057"/>
        <v>0</v>
      </c>
      <c r="Y1087" s="10"/>
      <c r="Z1087" s="69">
        <f t="shared" si="1036"/>
        <v>0</v>
      </c>
      <c r="AA1087" s="10"/>
      <c r="AB1087" s="20"/>
      <c r="AC1087" s="20"/>
    </row>
    <row r="1088" spans="1:34" x14ac:dyDescent="0.3">
      <c r="A1088" s="59" t="s">
        <v>706</v>
      </c>
      <c r="B1088" s="60" t="s">
        <v>43</v>
      </c>
      <c r="C1088" s="59"/>
      <c r="D1088" s="59"/>
      <c r="E1088" s="61" t="s">
        <v>44</v>
      </c>
      <c r="F1088" s="10"/>
      <c r="G1088" s="10"/>
      <c r="H1088" s="10"/>
      <c r="I1088" s="10"/>
      <c r="J1088" s="10"/>
      <c r="K1088" s="10"/>
      <c r="L1088" s="10"/>
      <c r="M1088" s="10"/>
      <c r="N1088" s="10"/>
      <c r="O1088" s="10">
        <f>O1089</f>
        <v>3661.4580000000001</v>
      </c>
      <c r="P1088" s="10">
        <f t="shared" si="1067"/>
        <v>0</v>
      </c>
      <c r="Q1088" s="10">
        <f t="shared" si="1068"/>
        <v>0</v>
      </c>
      <c r="R1088" s="10">
        <f t="shared" si="1055"/>
        <v>3661.4580000000001</v>
      </c>
      <c r="S1088" s="10">
        <f t="shared" si="1064"/>
        <v>0</v>
      </c>
      <c r="T1088" s="69">
        <f t="shared" si="1033"/>
        <v>3661.4580000000001</v>
      </c>
      <c r="U1088" s="10">
        <f t="shared" si="1056"/>
        <v>0</v>
      </c>
      <c r="V1088" s="10">
        <f t="shared" si="1065"/>
        <v>0</v>
      </c>
      <c r="W1088" s="69">
        <f t="shared" si="1035"/>
        <v>0</v>
      </c>
      <c r="X1088" s="10">
        <f t="shared" si="1057"/>
        <v>0</v>
      </c>
      <c r="Y1088" s="10">
        <f t="shared" si="1065"/>
        <v>0</v>
      </c>
      <c r="Z1088" s="69">
        <f t="shared" si="1036"/>
        <v>0</v>
      </c>
      <c r="AA1088" s="10">
        <f t="shared" si="1065"/>
        <v>0</v>
      </c>
      <c r="AB1088" s="20"/>
      <c r="AC1088" s="20"/>
    </row>
    <row r="1089" spans="1:34" x14ac:dyDescent="0.3">
      <c r="A1089" s="59" t="s">
        <v>706</v>
      </c>
      <c r="B1089" s="60">
        <v>800</v>
      </c>
      <c r="C1089" s="59" t="s">
        <v>314</v>
      </c>
      <c r="D1089" s="59" t="s">
        <v>28</v>
      </c>
      <c r="E1089" s="61" t="s">
        <v>703</v>
      </c>
      <c r="F1089" s="10"/>
      <c r="G1089" s="10"/>
      <c r="H1089" s="10"/>
      <c r="I1089" s="10"/>
      <c r="J1089" s="10"/>
      <c r="K1089" s="10"/>
      <c r="L1089" s="10"/>
      <c r="M1089" s="10"/>
      <c r="N1089" s="10"/>
      <c r="O1089" s="10">
        <v>3661.4580000000001</v>
      </c>
      <c r="P1089" s="10"/>
      <c r="Q1089" s="10"/>
      <c r="R1089" s="10">
        <f t="shared" si="1055"/>
        <v>3661.4580000000001</v>
      </c>
      <c r="S1089" s="10"/>
      <c r="T1089" s="69">
        <f t="shared" si="1033"/>
        <v>3661.4580000000001</v>
      </c>
      <c r="U1089" s="10">
        <f t="shared" si="1056"/>
        <v>0</v>
      </c>
      <c r="V1089" s="10"/>
      <c r="W1089" s="69">
        <f t="shared" si="1035"/>
        <v>0</v>
      </c>
      <c r="X1089" s="10">
        <f t="shared" si="1057"/>
        <v>0</v>
      </c>
      <c r="Y1089" s="10"/>
      <c r="Z1089" s="69">
        <f t="shared" si="1036"/>
        <v>0</v>
      </c>
      <c r="AA1089" s="10"/>
      <c r="AB1089" s="20"/>
      <c r="AC1089" s="20"/>
    </row>
    <row r="1090" spans="1:34" s="1" customFormat="1" ht="46.8" hidden="1" x14ac:dyDescent="0.3">
      <c r="A1090" s="7" t="s">
        <v>707</v>
      </c>
      <c r="B1090" s="8"/>
      <c r="C1090" s="7"/>
      <c r="D1090" s="7"/>
      <c r="E1090" s="21" t="s">
        <v>708</v>
      </c>
      <c r="F1090" s="10"/>
      <c r="G1090" s="10"/>
      <c r="H1090" s="10"/>
      <c r="I1090" s="10"/>
      <c r="J1090" s="10"/>
      <c r="K1090" s="10"/>
      <c r="L1090" s="10"/>
      <c r="M1090" s="10"/>
      <c r="N1090" s="10"/>
      <c r="O1090" s="10">
        <f t="shared" si="1066"/>
        <v>19826.932000000001</v>
      </c>
      <c r="P1090" s="10">
        <f t="shared" si="1067"/>
        <v>0</v>
      </c>
      <c r="Q1090" s="10">
        <f t="shared" si="1068"/>
        <v>0</v>
      </c>
      <c r="R1090" s="10">
        <f t="shared" si="1055"/>
        <v>19826.932000000001</v>
      </c>
      <c r="S1090" s="10">
        <f>S1091</f>
        <v>-19826.932000000001</v>
      </c>
      <c r="T1090" s="36">
        <f t="shared" si="1033"/>
        <v>0</v>
      </c>
      <c r="U1090" s="10">
        <f t="shared" si="1056"/>
        <v>0</v>
      </c>
      <c r="V1090" s="10"/>
      <c r="W1090" s="36">
        <f t="shared" si="1035"/>
        <v>0</v>
      </c>
      <c r="X1090" s="10">
        <f t="shared" si="1057"/>
        <v>0</v>
      </c>
      <c r="Y1090" s="10"/>
      <c r="Z1090" s="36">
        <f t="shared" si="1036"/>
        <v>0</v>
      </c>
      <c r="AA1090" s="10"/>
      <c r="AB1090" s="20">
        <v>0</v>
      </c>
      <c r="AC1090" s="20"/>
    </row>
    <row r="1091" spans="1:34" s="1" customFormat="1" hidden="1" x14ac:dyDescent="0.3">
      <c r="A1091" s="7" t="s">
        <v>707</v>
      </c>
      <c r="B1091" s="8" t="s">
        <v>43</v>
      </c>
      <c r="C1091" s="7"/>
      <c r="D1091" s="7"/>
      <c r="E1091" s="19" t="s">
        <v>44</v>
      </c>
      <c r="F1091" s="10"/>
      <c r="G1091" s="10"/>
      <c r="H1091" s="10"/>
      <c r="I1091" s="10"/>
      <c r="J1091" s="10"/>
      <c r="K1091" s="10"/>
      <c r="L1091" s="10"/>
      <c r="M1091" s="10"/>
      <c r="N1091" s="10"/>
      <c r="O1091" s="10">
        <f t="shared" si="1066"/>
        <v>19826.932000000001</v>
      </c>
      <c r="P1091" s="10">
        <f t="shared" si="1067"/>
        <v>0</v>
      </c>
      <c r="Q1091" s="10">
        <f t="shared" si="1068"/>
        <v>0</v>
      </c>
      <c r="R1091" s="10">
        <f t="shared" si="1055"/>
        <v>19826.932000000001</v>
      </c>
      <c r="S1091" s="10">
        <f>S1092</f>
        <v>-19826.932000000001</v>
      </c>
      <c r="T1091" s="36">
        <f t="shared" si="1033"/>
        <v>0</v>
      </c>
      <c r="U1091" s="10">
        <f t="shared" si="1056"/>
        <v>0</v>
      </c>
      <c r="V1091" s="10"/>
      <c r="W1091" s="36">
        <f t="shared" si="1035"/>
        <v>0</v>
      </c>
      <c r="X1091" s="10">
        <f t="shared" si="1057"/>
        <v>0</v>
      </c>
      <c r="Y1091" s="10"/>
      <c r="Z1091" s="36">
        <f t="shared" si="1036"/>
        <v>0</v>
      </c>
      <c r="AA1091" s="10"/>
      <c r="AB1091" s="20">
        <v>0</v>
      </c>
      <c r="AC1091" s="20"/>
    </row>
    <row r="1092" spans="1:34" s="35" customFormat="1" hidden="1" x14ac:dyDescent="0.3">
      <c r="A1092" s="31" t="s">
        <v>707</v>
      </c>
      <c r="B1092" s="32">
        <v>800</v>
      </c>
      <c r="C1092" s="31" t="s">
        <v>314</v>
      </c>
      <c r="D1092" s="31" t="s">
        <v>28</v>
      </c>
      <c r="E1092" s="33" t="s">
        <v>703</v>
      </c>
      <c r="F1092" s="10"/>
      <c r="G1092" s="10"/>
      <c r="H1092" s="10"/>
      <c r="I1092" s="10"/>
      <c r="J1092" s="10"/>
      <c r="K1092" s="10"/>
      <c r="L1092" s="10"/>
      <c r="M1092" s="10"/>
      <c r="N1092" s="10"/>
      <c r="O1092" s="10">
        <f>26.615+19800.317</f>
        <v>19826.932000000001</v>
      </c>
      <c r="P1092" s="10"/>
      <c r="Q1092" s="10"/>
      <c r="R1092" s="34">
        <f t="shared" si="1055"/>
        <v>19826.932000000001</v>
      </c>
      <c r="S1092" s="34">
        <v>-19826.932000000001</v>
      </c>
      <c r="T1092" s="36">
        <f t="shared" si="1033"/>
        <v>0</v>
      </c>
      <c r="U1092" s="34">
        <f t="shared" si="1056"/>
        <v>0</v>
      </c>
      <c r="V1092" s="34"/>
      <c r="W1092" s="36">
        <f t="shared" si="1035"/>
        <v>0</v>
      </c>
      <c r="X1092" s="34">
        <f t="shared" si="1057"/>
        <v>0</v>
      </c>
      <c r="Y1092" s="34"/>
      <c r="Z1092" s="36">
        <f t="shared" si="1036"/>
        <v>0</v>
      </c>
      <c r="AA1092" s="10"/>
      <c r="AB1092" s="20">
        <v>0</v>
      </c>
      <c r="AC1092" s="20"/>
      <c r="AD1092" s="35">
        <v>1</v>
      </c>
      <c r="AE1092" s="1"/>
      <c r="AF1092" s="1"/>
      <c r="AG1092" s="1"/>
      <c r="AH1092" s="1"/>
    </row>
    <row r="1093" spans="1:34" s="74" customFormat="1" x14ac:dyDescent="0.3">
      <c r="A1093" s="56" t="s">
        <v>709</v>
      </c>
      <c r="B1093" s="57"/>
      <c r="C1093" s="56"/>
      <c r="D1093" s="56"/>
      <c r="E1093" s="58" t="s">
        <v>21</v>
      </c>
      <c r="F1093" s="17">
        <f t="shared" ref="F1093:K1093" si="1069">F1094+F1131</f>
        <v>461283.5</v>
      </c>
      <c r="G1093" s="17">
        <f t="shared" si="1069"/>
        <v>680402.8</v>
      </c>
      <c r="H1093" s="17">
        <f t="shared" si="1069"/>
        <v>275578.5</v>
      </c>
      <c r="I1093" s="17">
        <f t="shared" si="1069"/>
        <v>90000</v>
      </c>
      <c r="J1093" s="17">
        <f t="shared" si="1069"/>
        <v>90000</v>
      </c>
      <c r="K1093" s="17">
        <f t="shared" si="1069"/>
        <v>90000</v>
      </c>
      <c r="L1093" s="17">
        <f t="shared" si="1037"/>
        <v>551283.5</v>
      </c>
      <c r="M1093" s="17">
        <f t="shared" si="1038"/>
        <v>770402.8</v>
      </c>
      <c r="N1093" s="17">
        <f t="shared" si="1039"/>
        <v>365578.5</v>
      </c>
      <c r="O1093" s="17">
        <f>O1094+O1131</f>
        <v>15082.12472</v>
      </c>
      <c r="P1093" s="17">
        <f>P1094+P1131</f>
        <v>0</v>
      </c>
      <c r="Q1093" s="17">
        <f>Q1094+Q1131</f>
        <v>0</v>
      </c>
      <c r="R1093" s="17">
        <f t="shared" si="1055"/>
        <v>566365.62471999996</v>
      </c>
      <c r="S1093" s="17">
        <f>S1094+S1131</f>
        <v>0</v>
      </c>
      <c r="T1093" s="68">
        <f t="shared" si="1033"/>
        <v>566365.62471999996</v>
      </c>
      <c r="U1093" s="17">
        <f t="shared" si="1056"/>
        <v>770402.8</v>
      </c>
      <c r="V1093" s="17">
        <f>V1094+V1131</f>
        <v>0</v>
      </c>
      <c r="W1093" s="68">
        <f t="shared" si="1035"/>
        <v>770402.8</v>
      </c>
      <c r="X1093" s="17">
        <f t="shared" si="1057"/>
        <v>365578.5</v>
      </c>
      <c r="Y1093" s="17">
        <f>Y1094+Y1131</f>
        <v>0</v>
      </c>
      <c r="Z1093" s="68">
        <f t="shared" si="1036"/>
        <v>365578.5</v>
      </c>
      <c r="AA1093" s="17">
        <f>AA1094+AA1131</f>
        <v>0</v>
      </c>
      <c r="AB1093" s="18"/>
      <c r="AC1093" s="18"/>
      <c r="AD1093" s="16"/>
      <c r="AE1093" s="16"/>
      <c r="AF1093" s="16"/>
      <c r="AG1093" s="16"/>
      <c r="AH1093" s="16"/>
    </row>
    <row r="1094" spans="1:34" ht="62.4" x14ac:dyDescent="0.3">
      <c r="A1094" s="59" t="s">
        <v>710</v>
      </c>
      <c r="B1094" s="60"/>
      <c r="C1094" s="59"/>
      <c r="D1094" s="59"/>
      <c r="E1094" s="61" t="s">
        <v>711</v>
      </c>
      <c r="F1094" s="10">
        <f t="shared" ref="F1094:K1094" si="1070">F1095+F1098+F1101+F1104+F1107+F1110+F1113+F1116+F1125+F1128</f>
        <v>304283.5</v>
      </c>
      <c r="G1094" s="10">
        <f t="shared" si="1070"/>
        <v>523402.80000000005</v>
      </c>
      <c r="H1094" s="10">
        <f t="shared" si="1070"/>
        <v>118578.5</v>
      </c>
      <c r="I1094" s="10">
        <f t="shared" si="1070"/>
        <v>0</v>
      </c>
      <c r="J1094" s="10">
        <f t="shared" si="1070"/>
        <v>0</v>
      </c>
      <c r="K1094" s="10">
        <f t="shared" si="1070"/>
        <v>0</v>
      </c>
      <c r="L1094" s="10">
        <f t="shared" si="1037"/>
        <v>304283.5</v>
      </c>
      <c r="M1094" s="10">
        <f t="shared" si="1038"/>
        <v>523402.80000000005</v>
      </c>
      <c r="N1094" s="10">
        <f t="shared" si="1039"/>
        <v>118578.5</v>
      </c>
      <c r="O1094" s="10">
        <f>O1095+O1098+O1101+O1104+O1107+O1110+O1113+O1116+O1125+O1128+O1122+O1119</f>
        <v>13712.44867</v>
      </c>
      <c r="P1094" s="10">
        <f>P1095+P1098+P1101+P1104+P1107+P1110+P1113+P1116+P1125+P1128+P1122+P1119</f>
        <v>0</v>
      </c>
      <c r="Q1094" s="10">
        <f>Q1095+Q1098+Q1101+Q1104+Q1107+Q1110+Q1113+Q1116+Q1125+Q1128+Q1122+Q1119</f>
        <v>0</v>
      </c>
      <c r="R1094" s="10">
        <f t="shared" si="1055"/>
        <v>317995.94867000001</v>
      </c>
      <c r="S1094" s="10">
        <f>S1095+S1098+S1101+S1104+S1107+S1110+S1113+S1116+S1125+S1128+S1122+S1119</f>
        <v>0</v>
      </c>
      <c r="T1094" s="69">
        <f t="shared" si="1033"/>
        <v>317995.94867000001</v>
      </c>
      <c r="U1094" s="10">
        <f t="shared" si="1056"/>
        <v>523402.80000000005</v>
      </c>
      <c r="V1094" s="10">
        <f>V1095+V1098+V1101+V1104+V1107+V1110+V1113+V1116+V1125+V1128+V1122+V1119</f>
        <v>0</v>
      </c>
      <c r="W1094" s="69">
        <f t="shared" si="1035"/>
        <v>523402.80000000005</v>
      </c>
      <c r="X1094" s="10">
        <f t="shared" si="1057"/>
        <v>118578.5</v>
      </c>
      <c r="Y1094" s="10">
        <f>Y1095+Y1098+Y1101+Y1104+Y1107+Y1110+Y1113+Y1116+Y1125+Y1128+Y1122+Y1119</f>
        <v>0</v>
      </c>
      <c r="Z1094" s="69">
        <f t="shared" si="1036"/>
        <v>118578.5</v>
      </c>
      <c r="AA1094" s="10">
        <f>AA1095+AA1098+AA1101+AA1104+AA1107+AA1110+AA1113+AA1116+AA1125+AA1128+AA1122+AA1119</f>
        <v>0</v>
      </c>
      <c r="AB1094" s="20"/>
      <c r="AC1094" s="20"/>
    </row>
    <row r="1095" spans="1:34" ht="46.8" x14ac:dyDescent="0.3">
      <c r="A1095" s="59" t="s">
        <v>712</v>
      </c>
      <c r="B1095" s="60"/>
      <c r="C1095" s="59"/>
      <c r="D1095" s="59"/>
      <c r="E1095" s="61" t="s">
        <v>713</v>
      </c>
      <c r="F1095" s="10">
        <f t="shared" ref="F1095:F1129" si="1071">F1096</f>
        <v>96899.3</v>
      </c>
      <c r="G1095" s="10">
        <f t="shared" ref="G1095:G1129" si="1072">G1096</f>
        <v>301615.5</v>
      </c>
      <c r="H1095" s="10">
        <f t="shared" ref="H1095:H1129" si="1073">H1096</f>
        <v>0</v>
      </c>
      <c r="I1095" s="10">
        <f t="shared" ref="I1095:I1129" si="1074">I1096</f>
        <v>0</v>
      </c>
      <c r="J1095" s="10">
        <f t="shared" ref="J1095:J1129" si="1075">J1096</f>
        <v>0</v>
      </c>
      <c r="K1095" s="10">
        <f t="shared" ref="K1095:K1129" si="1076">K1096</f>
        <v>0</v>
      </c>
      <c r="L1095" s="10">
        <f t="shared" si="1037"/>
        <v>96899.3</v>
      </c>
      <c r="M1095" s="10">
        <f t="shared" si="1038"/>
        <v>301615.5</v>
      </c>
      <c r="N1095" s="10">
        <f t="shared" si="1039"/>
        <v>0</v>
      </c>
      <c r="O1095" s="10">
        <f t="shared" ref="O1095:O1129" si="1077">O1096</f>
        <v>0</v>
      </c>
      <c r="P1095" s="10">
        <f t="shared" ref="P1095:P1129" si="1078">P1096</f>
        <v>0</v>
      </c>
      <c r="Q1095" s="10">
        <f t="shared" ref="Q1095:Q1129" si="1079">Q1096</f>
        <v>0</v>
      </c>
      <c r="R1095" s="10">
        <f t="shared" si="1055"/>
        <v>96899.3</v>
      </c>
      <c r="S1095" s="10">
        <f t="shared" ref="S1095:S1129" si="1080">S1096</f>
        <v>0</v>
      </c>
      <c r="T1095" s="69">
        <f t="shared" si="1033"/>
        <v>96899.3</v>
      </c>
      <c r="U1095" s="10">
        <f t="shared" si="1056"/>
        <v>301615.5</v>
      </c>
      <c r="V1095" s="10">
        <f t="shared" ref="V1095:AA1129" si="1081">V1096</f>
        <v>0</v>
      </c>
      <c r="W1095" s="69">
        <f t="shared" si="1035"/>
        <v>301615.5</v>
      </c>
      <c r="X1095" s="10">
        <f t="shared" si="1057"/>
        <v>0</v>
      </c>
      <c r="Y1095" s="10">
        <f t="shared" si="1081"/>
        <v>0</v>
      </c>
      <c r="Z1095" s="69">
        <f t="shared" si="1036"/>
        <v>0</v>
      </c>
      <c r="AA1095" s="10">
        <f t="shared" si="1081"/>
        <v>0</v>
      </c>
      <c r="AB1095" s="20"/>
      <c r="AC1095" s="20"/>
    </row>
    <row r="1096" spans="1:34" ht="46.8" x14ac:dyDescent="0.3">
      <c r="A1096" s="59" t="s">
        <v>712</v>
      </c>
      <c r="B1096" s="60" t="s">
        <v>26</v>
      </c>
      <c r="C1096" s="59"/>
      <c r="D1096" s="59"/>
      <c r="E1096" s="61" t="s">
        <v>27</v>
      </c>
      <c r="F1096" s="10">
        <f t="shared" si="1071"/>
        <v>96899.3</v>
      </c>
      <c r="G1096" s="10">
        <f t="shared" si="1072"/>
        <v>301615.5</v>
      </c>
      <c r="H1096" s="10">
        <f t="shared" si="1073"/>
        <v>0</v>
      </c>
      <c r="I1096" s="10">
        <f t="shared" si="1074"/>
        <v>0</v>
      </c>
      <c r="J1096" s="10">
        <f t="shared" si="1075"/>
        <v>0</v>
      </c>
      <c r="K1096" s="10">
        <f t="shared" si="1076"/>
        <v>0</v>
      </c>
      <c r="L1096" s="10">
        <f t="shared" si="1037"/>
        <v>96899.3</v>
      </c>
      <c r="M1096" s="10">
        <f t="shared" si="1038"/>
        <v>301615.5</v>
      </c>
      <c r="N1096" s="10">
        <f t="shared" si="1039"/>
        <v>0</v>
      </c>
      <c r="O1096" s="10">
        <f t="shared" si="1077"/>
        <v>0</v>
      </c>
      <c r="P1096" s="10">
        <f t="shared" si="1078"/>
        <v>0</v>
      </c>
      <c r="Q1096" s="10">
        <f t="shared" si="1079"/>
        <v>0</v>
      </c>
      <c r="R1096" s="10">
        <f t="shared" si="1055"/>
        <v>96899.3</v>
      </c>
      <c r="S1096" s="10">
        <f t="shared" si="1080"/>
        <v>0</v>
      </c>
      <c r="T1096" s="69">
        <f t="shared" si="1033"/>
        <v>96899.3</v>
      </c>
      <c r="U1096" s="10">
        <f t="shared" si="1056"/>
        <v>301615.5</v>
      </c>
      <c r="V1096" s="10">
        <f t="shared" si="1081"/>
        <v>0</v>
      </c>
      <c r="W1096" s="69">
        <f t="shared" si="1035"/>
        <v>301615.5</v>
      </c>
      <c r="X1096" s="10">
        <f t="shared" si="1057"/>
        <v>0</v>
      </c>
      <c r="Y1096" s="10">
        <f t="shared" si="1081"/>
        <v>0</v>
      </c>
      <c r="Z1096" s="69">
        <f t="shared" si="1036"/>
        <v>0</v>
      </c>
      <c r="AA1096" s="10">
        <f t="shared" si="1081"/>
        <v>0</v>
      </c>
      <c r="AB1096" s="20"/>
      <c r="AC1096" s="20"/>
    </row>
    <row r="1097" spans="1:34" x14ac:dyDescent="0.3">
      <c r="A1097" s="59" t="s">
        <v>712</v>
      </c>
      <c r="B1097" s="60">
        <v>400</v>
      </c>
      <c r="C1097" s="59" t="s">
        <v>314</v>
      </c>
      <c r="D1097" s="59" t="s">
        <v>294</v>
      </c>
      <c r="E1097" s="61" t="s">
        <v>714</v>
      </c>
      <c r="F1097" s="10">
        <v>96899.3</v>
      </c>
      <c r="G1097" s="10">
        <v>301615.5</v>
      </c>
      <c r="H1097" s="10">
        <v>0</v>
      </c>
      <c r="I1097" s="10"/>
      <c r="J1097" s="10"/>
      <c r="K1097" s="10"/>
      <c r="L1097" s="10">
        <f t="shared" si="1037"/>
        <v>96899.3</v>
      </c>
      <c r="M1097" s="10">
        <f t="shared" si="1038"/>
        <v>301615.5</v>
      </c>
      <c r="N1097" s="10">
        <f t="shared" si="1039"/>
        <v>0</v>
      </c>
      <c r="O1097" s="10"/>
      <c r="P1097" s="10"/>
      <c r="Q1097" s="10"/>
      <c r="R1097" s="10">
        <f t="shared" si="1055"/>
        <v>96899.3</v>
      </c>
      <c r="S1097" s="10"/>
      <c r="T1097" s="69">
        <f t="shared" si="1033"/>
        <v>96899.3</v>
      </c>
      <c r="U1097" s="10">
        <f t="shared" si="1056"/>
        <v>301615.5</v>
      </c>
      <c r="V1097" s="10"/>
      <c r="W1097" s="69">
        <f t="shared" si="1035"/>
        <v>301615.5</v>
      </c>
      <c r="X1097" s="10">
        <f t="shared" si="1057"/>
        <v>0</v>
      </c>
      <c r="Y1097" s="10"/>
      <c r="Z1097" s="69">
        <f t="shared" si="1036"/>
        <v>0</v>
      </c>
      <c r="AA1097" s="10"/>
      <c r="AB1097" s="20"/>
      <c r="AC1097" s="20"/>
    </row>
    <row r="1098" spans="1:34" ht="46.8" x14ac:dyDescent="0.3">
      <c r="A1098" s="59" t="s">
        <v>715</v>
      </c>
      <c r="B1098" s="60"/>
      <c r="C1098" s="59"/>
      <c r="D1098" s="59"/>
      <c r="E1098" s="61" t="s">
        <v>716</v>
      </c>
      <c r="F1098" s="10">
        <f t="shared" si="1071"/>
        <v>23507.200000000001</v>
      </c>
      <c r="G1098" s="10">
        <f t="shared" si="1072"/>
        <v>50000</v>
      </c>
      <c r="H1098" s="10">
        <f t="shared" si="1073"/>
        <v>0</v>
      </c>
      <c r="I1098" s="10">
        <f t="shared" si="1074"/>
        <v>0</v>
      </c>
      <c r="J1098" s="10">
        <f t="shared" si="1075"/>
        <v>0</v>
      </c>
      <c r="K1098" s="10">
        <f t="shared" si="1076"/>
        <v>0</v>
      </c>
      <c r="L1098" s="10">
        <f t="shared" si="1037"/>
        <v>23507.200000000001</v>
      </c>
      <c r="M1098" s="10">
        <f t="shared" si="1038"/>
        <v>50000</v>
      </c>
      <c r="N1098" s="10">
        <f t="shared" si="1039"/>
        <v>0</v>
      </c>
      <c r="O1098" s="10">
        <f t="shared" si="1077"/>
        <v>0</v>
      </c>
      <c r="P1098" s="10">
        <f t="shared" si="1078"/>
        <v>0</v>
      </c>
      <c r="Q1098" s="10">
        <f t="shared" si="1079"/>
        <v>0</v>
      </c>
      <c r="R1098" s="10">
        <f t="shared" si="1055"/>
        <v>23507.200000000001</v>
      </c>
      <c r="S1098" s="10">
        <f t="shared" si="1080"/>
        <v>0</v>
      </c>
      <c r="T1098" s="69">
        <f t="shared" si="1033"/>
        <v>23507.200000000001</v>
      </c>
      <c r="U1098" s="10">
        <f t="shared" si="1056"/>
        <v>50000</v>
      </c>
      <c r="V1098" s="10">
        <f t="shared" si="1081"/>
        <v>0</v>
      </c>
      <c r="W1098" s="69">
        <f t="shared" si="1035"/>
        <v>50000</v>
      </c>
      <c r="X1098" s="10">
        <f t="shared" si="1057"/>
        <v>0</v>
      </c>
      <c r="Y1098" s="10">
        <f t="shared" si="1081"/>
        <v>0</v>
      </c>
      <c r="Z1098" s="69">
        <f t="shared" si="1036"/>
        <v>0</v>
      </c>
      <c r="AA1098" s="10">
        <f t="shared" si="1081"/>
        <v>0</v>
      </c>
      <c r="AB1098" s="20"/>
      <c r="AC1098" s="20"/>
    </row>
    <row r="1099" spans="1:34" ht="46.8" x14ac:dyDescent="0.3">
      <c r="A1099" s="59" t="s">
        <v>715</v>
      </c>
      <c r="B1099" s="60" t="s">
        <v>26</v>
      </c>
      <c r="C1099" s="59"/>
      <c r="D1099" s="59"/>
      <c r="E1099" s="61" t="s">
        <v>27</v>
      </c>
      <c r="F1099" s="10">
        <f t="shared" si="1071"/>
        <v>23507.200000000001</v>
      </c>
      <c r="G1099" s="10">
        <f t="shared" si="1072"/>
        <v>50000</v>
      </c>
      <c r="H1099" s="10">
        <f t="shared" si="1073"/>
        <v>0</v>
      </c>
      <c r="I1099" s="10">
        <f t="shared" si="1074"/>
        <v>0</v>
      </c>
      <c r="J1099" s="10">
        <f t="shared" si="1075"/>
        <v>0</v>
      </c>
      <c r="K1099" s="10">
        <f t="shared" si="1076"/>
        <v>0</v>
      </c>
      <c r="L1099" s="10">
        <f t="shared" si="1037"/>
        <v>23507.200000000001</v>
      </c>
      <c r="M1099" s="10">
        <f t="shared" si="1038"/>
        <v>50000</v>
      </c>
      <c r="N1099" s="10">
        <f t="shared" si="1039"/>
        <v>0</v>
      </c>
      <c r="O1099" s="10">
        <f t="shared" si="1077"/>
        <v>0</v>
      </c>
      <c r="P1099" s="10">
        <f t="shared" si="1078"/>
        <v>0</v>
      </c>
      <c r="Q1099" s="10">
        <f t="shared" si="1079"/>
        <v>0</v>
      </c>
      <c r="R1099" s="10">
        <f t="shared" si="1055"/>
        <v>23507.200000000001</v>
      </c>
      <c r="S1099" s="10">
        <f t="shared" si="1080"/>
        <v>0</v>
      </c>
      <c r="T1099" s="69">
        <f t="shared" si="1033"/>
        <v>23507.200000000001</v>
      </c>
      <c r="U1099" s="10">
        <f t="shared" si="1056"/>
        <v>50000</v>
      </c>
      <c r="V1099" s="10">
        <f t="shared" si="1081"/>
        <v>0</v>
      </c>
      <c r="W1099" s="69">
        <f t="shared" si="1035"/>
        <v>50000</v>
      </c>
      <c r="X1099" s="10">
        <f t="shared" si="1057"/>
        <v>0</v>
      </c>
      <c r="Y1099" s="10">
        <f t="shared" si="1081"/>
        <v>0</v>
      </c>
      <c r="Z1099" s="69">
        <f t="shared" si="1036"/>
        <v>0</v>
      </c>
      <c r="AA1099" s="10">
        <f t="shared" si="1081"/>
        <v>0</v>
      </c>
      <c r="AB1099" s="20"/>
      <c r="AC1099" s="20"/>
    </row>
    <row r="1100" spans="1:34" x14ac:dyDescent="0.3">
      <c r="A1100" s="59" t="s">
        <v>715</v>
      </c>
      <c r="B1100" s="60">
        <v>400</v>
      </c>
      <c r="C1100" s="59" t="s">
        <v>314</v>
      </c>
      <c r="D1100" s="59" t="s">
        <v>294</v>
      </c>
      <c r="E1100" s="61" t="s">
        <v>714</v>
      </c>
      <c r="F1100" s="10">
        <v>23507.200000000001</v>
      </c>
      <c r="G1100" s="10">
        <v>50000</v>
      </c>
      <c r="H1100" s="10">
        <v>0</v>
      </c>
      <c r="I1100" s="10"/>
      <c r="J1100" s="10"/>
      <c r="K1100" s="10"/>
      <c r="L1100" s="10">
        <f t="shared" si="1037"/>
        <v>23507.200000000001</v>
      </c>
      <c r="M1100" s="10">
        <f t="shared" si="1038"/>
        <v>50000</v>
      </c>
      <c r="N1100" s="10">
        <f t="shared" si="1039"/>
        <v>0</v>
      </c>
      <c r="O1100" s="10"/>
      <c r="P1100" s="10"/>
      <c r="Q1100" s="10"/>
      <c r="R1100" s="10">
        <f t="shared" si="1055"/>
        <v>23507.200000000001</v>
      </c>
      <c r="S1100" s="10"/>
      <c r="T1100" s="69">
        <f t="shared" si="1033"/>
        <v>23507.200000000001</v>
      </c>
      <c r="U1100" s="10">
        <f t="shared" si="1056"/>
        <v>50000</v>
      </c>
      <c r="V1100" s="10"/>
      <c r="W1100" s="69">
        <f t="shared" si="1035"/>
        <v>50000</v>
      </c>
      <c r="X1100" s="10">
        <f t="shared" si="1057"/>
        <v>0</v>
      </c>
      <c r="Y1100" s="10"/>
      <c r="Z1100" s="69">
        <f t="shared" si="1036"/>
        <v>0</v>
      </c>
      <c r="AA1100" s="10"/>
      <c r="AB1100" s="20"/>
      <c r="AC1100" s="20"/>
    </row>
    <row r="1101" spans="1:34" ht="62.4" x14ac:dyDescent="0.3">
      <c r="A1101" s="59" t="s">
        <v>717</v>
      </c>
      <c r="B1101" s="60"/>
      <c r="C1101" s="59"/>
      <c r="D1101" s="59"/>
      <c r="E1101" s="61" t="s">
        <v>718</v>
      </c>
      <c r="F1101" s="10">
        <f t="shared" si="1071"/>
        <v>8990</v>
      </c>
      <c r="G1101" s="10">
        <f t="shared" si="1072"/>
        <v>0</v>
      </c>
      <c r="H1101" s="10">
        <f t="shared" si="1073"/>
        <v>0</v>
      </c>
      <c r="I1101" s="10">
        <f t="shared" si="1074"/>
        <v>0</v>
      </c>
      <c r="J1101" s="10">
        <f t="shared" si="1075"/>
        <v>0</v>
      </c>
      <c r="K1101" s="10">
        <f t="shared" si="1076"/>
        <v>0</v>
      </c>
      <c r="L1101" s="10">
        <f t="shared" si="1037"/>
        <v>8990</v>
      </c>
      <c r="M1101" s="10">
        <f t="shared" si="1038"/>
        <v>0</v>
      </c>
      <c r="N1101" s="10">
        <f t="shared" si="1039"/>
        <v>0</v>
      </c>
      <c r="O1101" s="10">
        <f t="shared" si="1077"/>
        <v>0</v>
      </c>
      <c r="P1101" s="10">
        <f t="shared" si="1078"/>
        <v>0</v>
      </c>
      <c r="Q1101" s="10">
        <f t="shared" si="1079"/>
        <v>0</v>
      </c>
      <c r="R1101" s="10">
        <f t="shared" si="1055"/>
        <v>8990</v>
      </c>
      <c r="S1101" s="10">
        <f t="shared" si="1080"/>
        <v>0</v>
      </c>
      <c r="T1101" s="69">
        <f t="shared" si="1033"/>
        <v>8990</v>
      </c>
      <c r="U1101" s="10">
        <f t="shared" si="1056"/>
        <v>0</v>
      </c>
      <c r="V1101" s="10">
        <f t="shared" si="1081"/>
        <v>0</v>
      </c>
      <c r="W1101" s="69">
        <f t="shared" si="1035"/>
        <v>0</v>
      </c>
      <c r="X1101" s="10">
        <f t="shared" si="1057"/>
        <v>0</v>
      </c>
      <c r="Y1101" s="10">
        <f t="shared" si="1081"/>
        <v>0</v>
      </c>
      <c r="Z1101" s="69">
        <f t="shared" si="1036"/>
        <v>0</v>
      </c>
      <c r="AA1101" s="10">
        <f t="shared" si="1081"/>
        <v>0</v>
      </c>
      <c r="AB1101" s="20"/>
      <c r="AC1101" s="20"/>
    </row>
    <row r="1102" spans="1:34" ht="46.8" x14ac:dyDescent="0.3">
      <c r="A1102" s="59" t="s">
        <v>717</v>
      </c>
      <c r="B1102" s="60" t="s">
        <v>26</v>
      </c>
      <c r="C1102" s="59"/>
      <c r="D1102" s="59"/>
      <c r="E1102" s="61" t="s">
        <v>27</v>
      </c>
      <c r="F1102" s="10">
        <f t="shared" si="1071"/>
        <v>8990</v>
      </c>
      <c r="G1102" s="10">
        <f t="shared" si="1072"/>
        <v>0</v>
      </c>
      <c r="H1102" s="10">
        <f t="shared" si="1073"/>
        <v>0</v>
      </c>
      <c r="I1102" s="10">
        <f t="shared" si="1074"/>
        <v>0</v>
      </c>
      <c r="J1102" s="10">
        <f t="shared" si="1075"/>
        <v>0</v>
      </c>
      <c r="K1102" s="10">
        <f t="shared" si="1076"/>
        <v>0</v>
      </c>
      <c r="L1102" s="10">
        <f t="shared" si="1037"/>
        <v>8990</v>
      </c>
      <c r="M1102" s="10">
        <f t="shared" si="1038"/>
        <v>0</v>
      </c>
      <c r="N1102" s="10">
        <f t="shared" si="1039"/>
        <v>0</v>
      </c>
      <c r="O1102" s="10">
        <f t="shared" si="1077"/>
        <v>0</v>
      </c>
      <c r="P1102" s="10">
        <f t="shared" si="1078"/>
        <v>0</v>
      </c>
      <c r="Q1102" s="10">
        <f t="shared" si="1079"/>
        <v>0</v>
      </c>
      <c r="R1102" s="10">
        <f t="shared" si="1055"/>
        <v>8990</v>
      </c>
      <c r="S1102" s="10">
        <f t="shared" si="1080"/>
        <v>0</v>
      </c>
      <c r="T1102" s="69">
        <f t="shared" si="1033"/>
        <v>8990</v>
      </c>
      <c r="U1102" s="10">
        <f t="shared" si="1056"/>
        <v>0</v>
      </c>
      <c r="V1102" s="10">
        <f t="shared" si="1081"/>
        <v>0</v>
      </c>
      <c r="W1102" s="69">
        <f t="shared" si="1035"/>
        <v>0</v>
      </c>
      <c r="X1102" s="10">
        <f t="shared" si="1057"/>
        <v>0</v>
      </c>
      <c r="Y1102" s="10">
        <f t="shared" si="1081"/>
        <v>0</v>
      </c>
      <c r="Z1102" s="69">
        <f t="shared" si="1036"/>
        <v>0</v>
      </c>
      <c r="AA1102" s="10">
        <f t="shared" si="1081"/>
        <v>0</v>
      </c>
      <c r="AB1102" s="20"/>
      <c r="AC1102" s="20"/>
    </row>
    <row r="1103" spans="1:34" x14ac:dyDescent="0.3">
      <c r="A1103" s="59" t="s">
        <v>717</v>
      </c>
      <c r="B1103" s="60">
        <v>400</v>
      </c>
      <c r="C1103" s="59" t="s">
        <v>314</v>
      </c>
      <c r="D1103" s="59" t="s">
        <v>294</v>
      </c>
      <c r="E1103" s="61" t="s">
        <v>714</v>
      </c>
      <c r="F1103" s="10">
        <v>8990</v>
      </c>
      <c r="G1103" s="10">
        <v>0</v>
      </c>
      <c r="H1103" s="10">
        <v>0</v>
      </c>
      <c r="I1103" s="10"/>
      <c r="J1103" s="10"/>
      <c r="K1103" s="10"/>
      <c r="L1103" s="10">
        <f t="shared" si="1037"/>
        <v>8990</v>
      </c>
      <c r="M1103" s="10">
        <f t="shared" si="1038"/>
        <v>0</v>
      </c>
      <c r="N1103" s="10">
        <f t="shared" si="1039"/>
        <v>0</v>
      </c>
      <c r="O1103" s="10"/>
      <c r="P1103" s="10"/>
      <c r="Q1103" s="10"/>
      <c r="R1103" s="10">
        <f t="shared" si="1055"/>
        <v>8990</v>
      </c>
      <c r="S1103" s="10"/>
      <c r="T1103" s="69">
        <f t="shared" si="1033"/>
        <v>8990</v>
      </c>
      <c r="U1103" s="10">
        <f t="shared" si="1056"/>
        <v>0</v>
      </c>
      <c r="V1103" s="10"/>
      <c r="W1103" s="69">
        <f t="shared" si="1035"/>
        <v>0</v>
      </c>
      <c r="X1103" s="10">
        <f t="shared" si="1057"/>
        <v>0</v>
      </c>
      <c r="Y1103" s="10"/>
      <c r="Z1103" s="69">
        <f t="shared" si="1036"/>
        <v>0</v>
      </c>
      <c r="AA1103" s="10"/>
      <c r="AB1103" s="20"/>
      <c r="AC1103" s="20"/>
    </row>
    <row r="1104" spans="1:34" ht="31.2" x14ac:dyDescent="0.3">
      <c r="A1104" s="59" t="s">
        <v>719</v>
      </c>
      <c r="B1104" s="60"/>
      <c r="C1104" s="59"/>
      <c r="D1104" s="59"/>
      <c r="E1104" s="61" t="s">
        <v>720</v>
      </c>
      <c r="F1104" s="10">
        <f t="shared" si="1071"/>
        <v>4784.3</v>
      </c>
      <c r="G1104" s="10">
        <f t="shared" si="1072"/>
        <v>0</v>
      </c>
      <c r="H1104" s="10">
        <f t="shared" si="1073"/>
        <v>0</v>
      </c>
      <c r="I1104" s="10">
        <f t="shared" si="1074"/>
        <v>0</v>
      </c>
      <c r="J1104" s="10">
        <f t="shared" si="1075"/>
        <v>0</v>
      </c>
      <c r="K1104" s="10">
        <f t="shared" si="1076"/>
        <v>0</v>
      </c>
      <c r="L1104" s="10">
        <f t="shared" si="1037"/>
        <v>4784.3</v>
      </c>
      <c r="M1104" s="10">
        <f t="shared" si="1038"/>
        <v>0</v>
      </c>
      <c r="N1104" s="10">
        <f t="shared" si="1039"/>
        <v>0</v>
      </c>
      <c r="O1104" s="10">
        <f t="shared" si="1077"/>
        <v>0</v>
      </c>
      <c r="P1104" s="10">
        <f t="shared" si="1078"/>
        <v>0</v>
      </c>
      <c r="Q1104" s="10">
        <f t="shared" si="1079"/>
        <v>0</v>
      </c>
      <c r="R1104" s="10">
        <f t="shared" si="1055"/>
        <v>4784.3</v>
      </c>
      <c r="S1104" s="10">
        <f t="shared" si="1080"/>
        <v>0</v>
      </c>
      <c r="T1104" s="69">
        <f t="shared" si="1033"/>
        <v>4784.3</v>
      </c>
      <c r="U1104" s="10">
        <f t="shared" si="1056"/>
        <v>0</v>
      </c>
      <c r="V1104" s="10">
        <f t="shared" si="1081"/>
        <v>0</v>
      </c>
      <c r="W1104" s="69">
        <f t="shared" si="1035"/>
        <v>0</v>
      </c>
      <c r="X1104" s="10">
        <f t="shared" si="1057"/>
        <v>0</v>
      </c>
      <c r="Y1104" s="10">
        <f t="shared" si="1081"/>
        <v>0</v>
      </c>
      <c r="Z1104" s="69">
        <f t="shared" si="1036"/>
        <v>0</v>
      </c>
      <c r="AA1104" s="10">
        <f t="shared" si="1081"/>
        <v>0</v>
      </c>
      <c r="AB1104" s="20"/>
      <c r="AC1104" s="20"/>
    </row>
    <row r="1105" spans="1:29" ht="46.8" x14ac:dyDescent="0.3">
      <c r="A1105" s="59" t="s">
        <v>719</v>
      </c>
      <c r="B1105" s="60" t="s">
        <v>26</v>
      </c>
      <c r="C1105" s="59"/>
      <c r="D1105" s="59"/>
      <c r="E1105" s="61" t="s">
        <v>27</v>
      </c>
      <c r="F1105" s="10">
        <f t="shared" si="1071"/>
        <v>4784.3</v>
      </c>
      <c r="G1105" s="10">
        <f t="shared" si="1072"/>
        <v>0</v>
      </c>
      <c r="H1105" s="10">
        <f t="shared" si="1073"/>
        <v>0</v>
      </c>
      <c r="I1105" s="10">
        <f t="shared" si="1074"/>
        <v>0</v>
      </c>
      <c r="J1105" s="10">
        <f t="shared" si="1075"/>
        <v>0</v>
      </c>
      <c r="K1105" s="10">
        <f t="shared" si="1076"/>
        <v>0</v>
      </c>
      <c r="L1105" s="10">
        <f t="shared" si="1037"/>
        <v>4784.3</v>
      </c>
      <c r="M1105" s="10">
        <f t="shared" si="1038"/>
        <v>0</v>
      </c>
      <c r="N1105" s="10">
        <f t="shared" si="1039"/>
        <v>0</v>
      </c>
      <c r="O1105" s="10">
        <f t="shared" si="1077"/>
        <v>0</v>
      </c>
      <c r="P1105" s="10">
        <f t="shared" si="1078"/>
        <v>0</v>
      </c>
      <c r="Q1105" s="10">
        <f t="shared" si="1079"/>
        <v>0</v>
      </c>
      <c r="R1105" s="10">
        <f t="shared" si="1055"/>
        <v>4784.3</v>
      </c>
      <c r="S1105" s="10">
        <f t="shared" si="1080"/>
        <v>0</v>
      </c>
      <c r="T1105" s="69">
        <f t="shared" si="1033"/>
        <v>4784.3</v>
      </c>
      <c r="U1105" s="10">
        <f t="shared" si="1056"/>
        <v>0</v>
      </c>
      <c r="V1105" s="10">
        <f t="shared" si="1081"/>
        <v>0</v>
      </c>
      <c r="W1105" s="69">
        <f t="shared" si="1035"/>
        <v>0</v>
      </c>
      <c r="X1105" s="10">
        <f t="shared" si="1057"/>
        <v>0</v>
      </c>
      <c r="Y1105" s="10">
        <f t="shared" si="1081"/>
        <v>0</v>
      </c>
      <c r="Z1105" s="69">
        <f t="shared" si="1036"/>
        <v>0</v>
      </c>
      <c r="AA1105" s="10">
        <f t="shared" si="1081"/>
        <v>0</v>
      </c>
      <c r="AB1105" s="20"/>
      <c r="AC1105" s="20"/>
    </row>
    <row r="1106" spans="1:29" x14ac:dyDescent="0.3">
      <c r="A1106" s="59" t="s">
        <v>719</v>
      </c>
      <c r="B1106" s="60">
        <v>400</v>
      </c>
      <c r="C1106" s="59" t="s">
        <v>314</v>
      </c>
      <c r="D1106" s="59" t="s">
        <v>294</v>
      </c>
      <c r="E1106" s="61" t="s">
        <v>714</v>
      </c>
      <c r="F1106" s="10">
        <v>4784.3</v>
      </c>
      <c r="G1106" s="10">
        <v>0</v>
      </c>
      <c r="H1106" s="10">
        <v>0</v>
      </c>
      <c r="I1106" s="10"/>
      <c r="J1106" s="10"/>
      <c r="K1106" s="10"/>
      <c r="L1106" s="10">
        <f t="shared" si="1037"/>
        <v>4784.3</v>
      </c>
      <c r="M1106" s="10">
        <f t="shared" si="1038"/>
        <v>0</v>
      </c>
      <c r="N1106" s="10">
        <f t="shared" si="1039"/>
        <v>0</v>
      </c>
      <c r="O1106" s="10"/>
      <c r="P1106" s="10"/>
      <c r="Q1106" s="10"/>
      <c r="R1106" s="10">
        <f t="shared" si="1055"/>
        <v>4784.3</v>
      </c>
      <c r="S1106" s="10"/>
      <c r="T1106" s="69">
        <f t="shared" si="1033"/>
        <v>4784.3</v>
      </c>
      <c r="U1106" s="10">
        <f t="shared" si="1056"/>
        <v>0</v>
      </c>
      <c r="V1106" s="10"/>
      <c r="W1106" s="69">
        <f t="shared" si="1035"/>
        <v>0</v>
      </c>
      <c r="X1106" s="10">
        <f t="shared" si="1057"/>
        <v>0</v>
      </c>
      <c r="Y1106" s="10"/>
      <c r="Z1106" s="69">
        <f t="shared" si="1036"/>
        <v>0</v>
      </c>
      <c r="AA1106" s="10"/>
      <c r="AB1106" s="20"/>
      <c r="AC1106" s="20"/>
    </row>
    <row r="1107" spans="1:29" ht="31.2" x14ac:dyDescent="0.3">
      <c r="A1107" s="59" t="s">
        <v>721</v>
      </c>
      <c r="B1107" s="60"/>
      <c r="C1107" s="59"/>
      <c r="D1107" s="59"/>
      <c r="E1107" s="61" t="s">
        <v>722</v>
      </c>
      <c r="F1107" s="10">
        <f t="shared" si="1071"/>
        <v>26891</v>
      </c>
      <c r="G1107" s="10">
        <f t="shared" si="1072"/>
        <v>0</v>
      </c>
      <c r="H1107" s="10">
        <f t="shared" si="1073"/>
        <v>0</v>
      </c>
      <c r="I1107" s="10">
        <f t="shared" si="1074"/>
        <v>0</v>
      </c>
      <c r="J1107" s="10">
        <f t="shared" si="1075"/>
        <v>0</v>
      </c>
      <c r="K1107" s="10">
        <f t="shared" si="1076"/>
        <v>0</v>
      </c>
      <c r="L1107" s="10">
        <f t="shared" si="1037"/>
        <v>26891</v>
      </c>
      <c r="M1107" s="10">
        <f t="shared" si="1038"/>
        <v>0</v>
      </c>
      <c r="N1107" s="10">
        <f t="shared" si="1039"/>
        <v>0</v>
      </c>
      <c r="O1107" s="10">
        <f t="shared" si="1077"/>
        <v>0</v>
      </c>
      <c r="P1107" s="10">
        <f t="shared" si="1078"/>
        <v>0</v>
      </c>
      <c r="Q1107" s="10">
        <f t="shared" si="1079"/>
        <v>0</v>
      </c>
      <c r="R1107" s="10">
        <f t="shared" si="1055"/>
        <v>26891</v>
      </c>
      <c r="S1107" s="10">
        <f t="shared" si="1080"/>
        <v>0</v>
      </c>
      <c r="T1107" s="69">
        <f t="shared" si="1033"/>
        <v>26891</v>
      </c>
      <c r="U1107" s="10">
        <f t="shared" si="1056"/>
        <v>0</v>
      </c>
      <c r="V1107" s="10">
        <f t="shared" si="1081"/>
        <v>0</v>
      </c>
      <c r="W1107" s="69">
        <f t="shared" si="1035"/>
        <v>0</v>
      </c>
      <c r="X1107" s="10">
        <f t="shared" si="1057"/>
        <v>0</v>
      </c>
      <c r="Y1107" s="10">
        <f t="shared" si="1081"/>
        <v>0</v>
      </c>
      <c r="Z1107" s="69">
        <f t="shared" si="1036"/>
        <v>0</v>
      </c>
      <c r="AA1107" s="10">
        <f t="shared" si="1081"/>
        <v>0</v>
      </c>
      <c r="AB1107" s="20"/>
      <c r="AC1107" s="20"/>
    </row>
    <row r="1108" spans="1:29" ht="46.8" x14ac:dyDescent="0.3">
      <c r="A1108" s="59" t="s">
        <v>721</v>
      </c>
      <c r="B1108" s="60" t="s">
        <v>26</v>
      </c>
      <c r="C1108" s="59"/>
      <c r="D1108" s="59"/>
      <c r="E1108" s="61" t="s">
        <v>27</v>
      </c>
      <c r="F1108" s="10">
        <f t="shared" si="1071"/>
        <v>26891</v>
      </c>
      <c r="G1108" s="10">
        <f t="shared" si="1072"/>
        <v>0</v>
      </c>
      <c r="H1108" s="10">
        <f t="shared" si="1073"/>
        <v>0</v>
      </c>
      <c r="I1108" s="10">
        <f t="shared" si="1074"/>
        <v>0</v>
      </c>
      <c r="J1108" s="10">
        <f t="shared" si="1075"/>
        <v>0</v>
      </c>
      <c r="K1108" s="10">
        <f t="shared" si="1076"/>
        <v>0</v>
      </c>
      <c r="L1108" s="10">
        <f t="shared" si="1037"/>
        <v>26891</v>
      </c>
      <c r="M1108" s="10">
        <f t="shared" si="1038"/>
        <v>0</v>
      </c>
      <c r="N1108" s="10">
        <f t="shared" si="1039"/>
        <v>0</v>
      </c>
      <c r="O1108" s="10">
        <f t="shared" si="1077"/>
        <v>0</v>
      </c>
      <c r="P1108" s="10">
        <f t="shared" si="1078"/>
        <v>0</v>
      </c>
      <c r="Q1108" s="10">
        <f t="shared" si="1079"/>
        <v>0</v>
      </c>
      <c r="R1108" s="10">
        <f t="shared" si="1055"/>
        <v>26891</v>
      </c>
      <c r="S1108" s="10">
        <f t="shared" si="1080"/>
        <v>0</v>
      </c>
      <c r="T1108" s="69">
        <f t="shared" si="1033"/>
        <v>26891</v>
      </c>
      <c r="U1108" s="10">
        <f t="shared" si="1056"/>
        <v>0</v>
      </c>
      <c r="V1108" s="10">
        <f t="shared" si="1081"/>
        <v>0</v>
      </c>
      <c r="W1108" s="69">
        <f t="shared" si="1035"/>
        <v>0</v>
      </c>
      <c r="X1108" s="10">
        <f t="shared" si="1057"/>
        <v>0</v>
      </c>
      <c r="Y1108" s="10">
        <f t="shared" si="1081"/>
        <v>0</v>
      </c>
      <c r="Z1108" s="69">
        <f t="shared" si="1036"/>
        <v>0</v>
      </c>
      <c r="AA1108" s="10">
        <f t="shared" si="1081"/>
        <v>0</v>
      </c>
      <c r="AB1108" s="20"/>
      <c r="AC1108" s="20"/>
    </row>
    <row r="1109" spans="1:29" x14ac:dyDescent="0.3">
      <c r="A1109" s="59" t="s">
        <v>721</v>
      </c>
      <c r="B1109" s="60">
        <v>400</v>
      </c>
      <c r="C1109" s="59" t="s">
        <v>314</v>
      </c>
      <c r="D1109" s="59" t="s">
        <v>294</v>
      </c>
      <c r="E1109" s="61" t="s">
        <v>714</v>
      </c>
      <c r="F1109" s="10">
        <v>26891</v>
      </c>
      <c r="G1109" s="10">
        <v>0</v>
      </c>
      <c r="H1109" s="10">
        <v>0</v>
      </c>
      <c r="I1109" s="10"/>
      <c r="J1109" s="10"/>
      <c r="K1109" s="10"/>
      <c r="L1109" s="10">
        <f t="shared" si="1037"/>
        <v>26891</v>
      </c>
      <c r="M1109" s="10">
        <f t="shared" si="1038"/>
        <v>0</v>
      </c>
      <c r="N1109" s="10">
        <f t="shared" si="1039"/>
        <v>0</v>
      </c>
      <c r="O1109" s="10"/>
      <c r="P1109" s="10"/>
      <c r="Q1109" s="10"/>
      <c r="R1109" s="10">
        <f t="shared" si="1055"/>
        <v>26891</v>
      </c>
      <c r="S1109" s="10"/>
      <c r="T1109" s="69">
        <f t="shared" si="1033"/>
        <v>26891</v>
      </c>
      <c r="U1109" s="10">
        <f t="shared" si="1056"/>
        <v>0</v>
      </c>
      <c r="V1109" s="10"/>
      <c r="W1109" s="69">
        <f t="shared" si="1035"/>
        <v>0</v>
      </c>
      <c r="X1109" s="10">
        <f t="shared" si="1057"/>
        <v>0</v>
      </c>
      <c r="Y1109" s="10"/>
      <c r="Z1109" s="69">
        <f t="shared" si="1036"/>
        <v>0</v>
      </c>
      <c r="AA1109" s="10"/>
      <c r="AB1109" s="20"/>
      <c r="AC1109" s="20"/>
    </row>
    <row r="1110" spans="1:29" ht="31.2" x14ac:dyDescent="0.3">
      <c r="A1110" s="59" t="s">
        <v>723</v>
      </c>
      <c r="B1110" s="60"/>
      <c r="C1110" s="59"/>
      <c r="D1110" s="59"/>
      <c r="E1110" s="61" t="s">
        <v>724</v>
      </c>
      <c r="F1110" s="10">
        <f t="shared" si="1071"/>
        <v>4000</v>
      </c>
      <c r="G1110" s="10">
        <f t="shared" si="1072"/>
        <v>34485.800000000003</v>
      </c>
      <c r="H1110" s="10">
        <f t="shared" si="1073"/>
        <v>0</v>
      </c>
      <c r="I1110" s="10">
        <f t="shared" si="1074"/>
        <v>0</v>
      </c>
      <c r="J1110" s="10">
        <f t="shared" si="1075"/>
        <v>0</v>
      </c>
      <c r="K1110" s="10">
        <f t="shared" si="1076"/>
        <v>0</v>
      </c>
      <c r="L1110" s="10">
        <f t="shared" si="1037"/>
        <v>4000</v>
      </c>
      <c r="M1110" s="10">
        <f t="shared" si="1038"/>
        <v>34485.800000000003</v>
      </c>
      <c r="N1110" s="10">
        <f t="shared" si="1039"/>
        <v>0</v>
      </c>
      <c r="O1110" s="10">
        <f t="shared" si="1077"/>
        <v>0</v>
      </c>
      <c r="P1110" s="10">
        <f t="shared" si="1078"/>
        <v>0</v>
      </c>
      <c r="Q1110" s="10">
        <f t="shared" si="1079"/>
        <v>0</v>
      </c>
      <c r="R1110" s="10">
        <f t="shared" si="1055"/>
        <v>4000</v>
      </c>
      <c r="S1110" s="10">
        <f t="shared" si="1080"/>
        <v>0</v>
      </c>
      <c r="T1110" s="69">
        <f t="shared" si="1033"/>
        <v>4000</v>
      </c>
      <c r="U1110" s="10">
        <f t="shared" si="1056"/>
        <v>34485.800000000003</v>
      </c>
      <c r="V1110" s="10">
        <f t="shared" si="1081"/>
        <v>0</v>
      </c>
      <c r="W1110" s="69">
        <f t="shared" si="1035"/>
        <v>34485.800000000003</v>
      </c>
      <c r="X1110" s="10">
        <f t="shared" si="1057"/>
        <v>0</v>
      </c>
      <c r="Y1110" s="10">
        <f t="shared" si="1081"/>
        <v>0</v>
      </c>
      <c r="Z1110" s="69">
        <f t="shared" si="1036"/>
        <v>0</v>
      </c>
      <c r="AA1110" s="10">
        <f t="shared" si="1081"/>
        <v>0</v>
      </c>
      <c r="AB1110" s="20"/>
      <c r="AC1110" s="20"/>
    </row>
    <row r="1111" spans="1:29" ht="46.8" x14ac:dyDescent="0.3">
      <c r="A1111" s="59" t="s">
        <v>723</v>
      </c>
      <c r="B1111" s="60" t="s">
        <v>26</v>
      </c>
      <c r="C1111" s="59"/>
      <c r="D1111" s="59"/>
      <c r="E1111" s="61" t="s">
        <v>27</v>
      </c>
      <c r="F1111" s="10">
        <f t="shared" si="1071"/>
        <v>4000</v>
      </c>
      <c r="G1111" s="10">
        <f t="shared" si="1072"/>
        <v>34485.800000000003</v>
      </c>
      <c r="H1111" s="10">
        <f t="shared" si="1073"/>
        <v>0</v>
      </c>
      <c r="I1111" s="10">
        <f t="shared" si="1074"/>
        <v>0</v>
      </c>
      <c r="J1111" s="10">
        <f t="shared" si="1075"/>
        <v>0</v>
      </c>
      <c r="K1111" s="10">
        <f t="shared" si="1076"/>
        <v>0</v>
      </c>
      <c r="L1111" s="10">
        <f t="shared" si="1037"/>
        <v>4000</v>
      </c>
      <c r="M1111" s="10">
        <f t="shared" si="1038"/>
        <v>34485.800000000003</v>
      </c>
      <c r="N1111" s="10">
        <f t="shared" si="1039"/>
        <v>0</v>
      </c>
      <c r="O1111" s="10">
        <f t="shared" si="1077"/>
        <v>0</v>
      </c>
      <c r="P1111" s="10">
        <f t="shared" si="1078"/>
        <v>0</v>
      </c>
      <c r="Q1111" s="10">
        <f t="shared" si="1079"/>
        <v>0</v>
      </c>
      <c r="R1111" s="10">
        <f t="shared" si="1055"/>
        <v>4000</v>
      </c>
      <c r="S1111" s="10">
        <f t="shared" si="1080"/>
        <v>0</v>
      </c>
      <c r="T1111" s="69">
        <f t="shared" si="1033"/>
        <v>4000</v>
      </c>
      <c r="U1111" s="10">
        <f t="shared" si="1056"/>
        <v>34485.800000000003</v>
      </c>
      <c r="V1111" s="10">
        <f t="shared" si="1081"/>
        <v>0</v>
      </c>
      <c r="W1111" s="69">
        <f t="shared" si="1035"/>
        <v>34485.800000000003</v>
      </c>
      <c r="X1111" s="10">
        <f t="shared" si="1057"/>
        <v>0</v>
      </c>
      <c r="Y1111" s="10">
        <f t="shared" si="1081"/>
        <v>0</v>
      </c>
      <c r="Z1111" s="69">
        <f t="shared" si="1036"/>
        <v>0</v>
      </c>
      <c r="AA1111" s="10">
        <f t="shared" si="1081"/>
        <v>0</v>
      </c>
      <c r="AB1111" s="20"/>
      <c r="AC1111" s="20"/>
    </row>
    <row r="1112" spans="1:29" x14ac:dyDescent="0.3">
      <c r="A1112" s="59" t="s">
        <v>723</v>
      </c>
      <c r="B1112" s="60">
        <v>400</v>
      </c>
      <c r="C1112" s="59" t="s">
        <v>314</v>
      </c>
      <c r="D1112" s="59" t="s">
        <v>294</v>
      </c>
      <c r="E1112" s="61" t="s">
        <v>714</v>
      </c>
      <c r="F1112" s="10">
        <v>4000</v>
      </c>
      <c r="G1112" s="10">
        <v>34485.800000000003</v>
      </c>
      <c r="H1112" s="10">
        <v>0</v>
      </c>
      <c r="I1112" s="10"/>
      <c r="J1112" s="10"/>
      <c r="K1112" s="10"/>
      <c r="L1112" s="10">
        <f t="shared" si="1037"/>
        <v>4000</v>
      </c>
      <c r="M1112" s="10">
        <f t="shared" si="1038"/>
        <v>34485.800000000003</v>
      </c>
      <c r="N1112" s="10">
        <f t="shared" si="1039"/>
        <v>0</v>
      </c>
      <c r="O1112" s="10"/>
      <c r="P1112" s="10"/>
      <c r="Q1112" s="10"/>
      <c r="R1112" s="10">
        <f t="shared" si="1055"/>
        <v>4000</v>
      </c>
      <c r="S1112" s="10"/>
      <c r="T1112" s="69">
        <f t="shared" ref="T1112:T1164" si="1082">R1112+S1112</f>
        <v>4000</v>
      </c>
      <c r="U1112" s="10">
        <f t="shared" si="1056"/>
        <v>34485.800000000003</v>
      </c>
      <c r="V1112" s="10"/>
      <c r="W1112" s="69">
        <f t="shared" ref="W1112:W1164" si="1083">U1112+V1112</f>
        <v>34485.800000000003</v>
      </c>
      <c r="X1112" s="10">
        <f t="shared" si="1057"/>
        <v>0</v>
      </c>
      <c r="Y1112" s="10"/>
      <c r="Z1112" s="69">
        <f t="shared" ref="Z1112:Z1164" si="1084">X1112+Y1112</f>
        <v>0</v>
      </c>
      <c r="AA1112" s="10"/>
      <c r="AB1112" s="20"/>
      <c r="AC1112" s="20"/>
    </row>
    <row r="1113" spans="1:29" ht="31.2" x14ac:dyDescent="0.3">
      <c r="A1113" s="59" t="s">
        <v>725</v>
      </c>
      <c r="B1113" s="60"/>
      <c r="C1113" s="59"/>
      <c r="D1113" s="59"/>
      <c r="E1113" s="61" t="s">
        <v>726</v>
      </c>
      <c r="F1113" s="10">
        <f t="shared" si="1071"/>
        <v>6246.4</v>
      </c>
      <c r="G1113" s="10">
        <f t="shared" si="1072"/>
        <v>36771.4</v>
      </c>
      <c r="H1113" s="10">
        <f t="shared" si="1073"/>
        <v>0</v>
      </c>
      <c r="I1113" s="10">
        <f t="shared" si="1074"/>
        <v>0</v>
      </c>
      <c r="J1113" s="10">
        <f t="shared" si="1075"/>
        <v>0</v>
      </c>
      <c r="K1113" s="10">
        <f t="shared" si="1076"/>
        <v>0</v>
      </c>
      <c r="L1113" s="10">
        <f t="shared" ref="L1113:L1176" si="1085">F1113+I1113</f>
        <v>6246.4</v>
      </c>
      <c r="M1113" s="10">
        <f t="shared" ref="M1113:M1176" si="1086">G1113+J1113</f>
        <v>36771.4</v>
      </c>
      <c r="N1113" s="10">
        <f t="shared" ref="N1113:N1176" si="1087">H1113+K1113</f>
        <v>0</v>
      </c>
      <c r="O1113" s="10">
        <f t="shared" si="1077"/>
        <v>0</v>
      </c>
      <c r="P1113" s="10">
        <f t="shared" si="1078"/>
        <v>0</v>
      </c>
      <c r="Q1113" s="10">
        <f t="shared" si="1079"/>
        <v>0</v>
      </c>
      <c r="R1113" s="10">
        <f t="shared" si="1055"/>
        <v>6246.4</v>
      </c>
      <c r="S1113" s="10">
        <f t="shared" si="1080"/>
        <v>0</v>
      </c>
      <c r="T1113" s="69">
        <f t="shared" si="1082"/>
        <v>6246.4</v>
      </c>
      <c r="U1113" s="10">
        <f t="shared" si="1056"/>
        <v>36771.4</v>
      </c>
      <c r="V1113" s="10">
        <f t="shared" si="1081"/>
        <v>0</v>
      </c>
      <c r="W1113" s="69">
        <f t="shared" si="1083"/>
        <v>36771.4</v>
      </c>
      <c r="X1113" s="10">
        <f t="shared" si="1057"/>
        <v>0</v>
      </c>
      <c r="Y1113" s="10">
        <f t="shared" si="1081"/>
        <v>0</v>
      </c>
      <c r="Z1113" s="69">
        <f t="shared" si="1084"/>
        <v>0</v>
      </c>
      <c r="AA1113" s="10">
        <f t="shared" si="1081"/>
        <v>0</v>
      </c>
      <c r="AB1113" s="20"/>
      <c r="AC1113" s="20"/>
    </row>
    <row r="1114" spans="1:29" ht="46.8" x14ac:dyDescent="0.3">
      <c r="A1114" s="59" t="s">
        <v>725</v>
      </c>
      <c r="B1114" s="60" t="s">
        <v>26</v>
      </c>
      <c r="C1114" s="59"/>
      <c r="D1114" s="59"/>
      <c r="E1114" s="61" t="s">
        <v>27</v>
      </c>
      <c r="F1114" s="10">
        <f t="shared" si="1071"/>
        <v>6246.4</v>
      </c>
      <c r="G1114" s="10">
        <f t="shared" si="1072"/>
        <v>36771.4</v>
      </c>
      <c r="H1114" s="10">
        <f t="shared" si="1073"/>
        <v>0</v>
      </c>
      <c r="I1114" s="10">
        <f t="shared" si="1074"/>
        <v>0</v>
      </c>
      <c r="J1114" s="10">
        <f t="shared" si="1075"/>
        <v>0</v>
      </c>
      <c r="K1114" s="10">
        <f t="shared" si="1076"/>
        <v>0</v>
      </c>
      <c r="L1114" s="10">
        <f t="shared" si="1085"/>
        <v>6246.4</v>
      </c>
      <c r="M1114" s="10">
        <f t="shared" si="1086"/>
        <v>36771.4</v>
      </c>
      <c r="N1114" s="10">
        <f t="shared" si="1087"/>
        <v>0</v>
      </c>
      <c r="O1114" s="10">
        <f t="shared" si="1077"/>
        <v>0</v>
      </c>
      <c r="P1114" s="10">
        <f t="shared" si="1078"/>
        <v>0</v>
      </c>
      <c r="Q1114" s="10">
        <f t="shared" si="1079"/>
        <v>0</v>
      </c>
      <c r="R1114" s="10">
        <f t="shared" si="1055"/>
        <v>6246.4</v>
      </c>
      <c r="S1114" s="10">
        <f t="shared" si="1080"/>
        <v>0</v>
      </c>
      <c r="T1114" s="69">
        <f t="shared" si="1082"/>
        <v>6246.4</v>
      </c>
      <c r="U1114" s="10">
        <f t="shared" si="1056"/>
        <v>36771.4</v>
      </c>
      <c r="V1114" s="10">
        <f t="shared" si="1081"/>
        <v>0</v>
      </c>
      <c r="W1114" s="69">
        <f t="shared" si="1083"/>
        <v>36771.4</v>
      </c>
      <c r="X1114" s="10">
        <f t="shared" si="1057"/>
        <v>0</v>
      </c>
      <c r="Y1114" s="10">
        <f t="shared" si="1081"/>
        <v>0</v>
      </c>
      <c r="Z1114" s="69">
        <f t="shared" si="1084"/>
        <v>0</v>
      </c>
      <c r="AA1114" s="10">
        <f t="shared" si="1081"/>
        <v>0</v>
      </c>
      <c r="AB1114" s="20"/>
      <c r="AC1114" s="20"/>
    </row>
    <row r="1115" spans="1:29" x14ac:dyDescent="0.3">
      <c r="A1115" s="59" t="s">
        <v>725</v>
      </c>
      <c r="B1115" s="60">
        <v>400</v>
      </c>
      <c r="C1115" s="59" t="s">
        <v>314</v>
      </c>
      <c r="D1115" s="59" t="s">
        <v>294</v>
      </c>
      <c r="E1115" s="61" t="s">
        <v>714</v>
      </c>
      <c r="F1115" s="10">
        <f>6000+246.4</f>
        <v>6246.4</v>
      </c>
      <c r="G1115" s="10">
        <v>36771.4</v>
      </c>
      <c r="H1115" s="10">
        <v>0</v>
      </c>
      <c r="I1115" s="10"/>
      <c r="J1115" s="10"/>
      <c r="K1115" s="10"/>
      <c r="L1115" s="10">
        <f t="shared" si="1085"/>
        <v>6246.4</v>
      </c>
      <c r="M1115" s="10">
        <f t="shared" si="1086"/>
        <v>36771.4</v>
      </c>
      <c r="N1115" s="10">
        <f t="shared" si="1087"/>
        <v>0</v>
      </c>
      <c r="O1115" s="10"/>
      <c r="P1115" s="10"/>
      <c r="Q1115" s="10"/>
      <c r="R1115" s="10">
        <f t="shared" si="1055"/>
        <v>6246.4</v>
      </c>
      <c r="S1115" s="10"/>
      <c r="T1115" s="69">
        <f t="shared" si="1082"/>
        <v>6246.4</v>
      </c>
      <c r="U1115" s="10">
        <f t="shared" si="1056"/>
        <v>36771.4</v>
      </c>
      <c r="V1115" s="10"/>
      <c r="W1115" s="69">
        <f t="shared" si="1083"/>
        <v>36771.4</v>
      </c>
      <c r="X1115" s="10">
        <f t="shared" si="1057"/>
        <v>0</v>
      </c>
      <c r="Y1115" s="10"/>
      <c r="Z1115" s="69">
        <f t="shared" si="1084"/>
        <v>0</v>
      </c>
      <c r="AA1115" s="10"/>
      <c r="AB1115" s="20"/>
      <c r="AC1115" s="20"/>
    </row>
    <row r="1116" spans="1:29" ht="31.2" x14ac:dyDescent="0.3">
      <c r="A1116" s="59" t="s">
        <v>727</v>
      </c>
      <c r="B1116" s="60"/>
      <c r="C1116" s="59"/>
      <c r="D1116" s="59"/>
      <c r="E1116" s="61" t="s">
        <v>728</v>
      </c>
      <c r="F1116" s="10">
        <f t="shared" si="1071"/>
        <v>9201</v>
      </c>
      <c r="G1116" s="10">
        <f t="shared" si="1072"/>
        <v>0</v>
      </c>
      <c r="H1116" s="10">
        <f t="shared" si="1073"/>
        <v>0</v>
      </c>
      <c r="I1116" s="10">
        <f t="shared" si="1074"/>
        <v>0</v>
      </c>
      <c r="J1116" s="10">
        <f t="shared" si="1075"/>
        <v>0</v>
      </c>
      <c r="K1116" s="10">
        <f t="shared" si="1076"/>
        <v>0</v>
      </c>
      <c r="L1116" s="10">
        <f t="shared" si="1085"/>
        <v>9201</v>
      </c>
      <c r="M1116" s="10">
        <f t="shared" si="1086"/>
        <v>0</v>
      </c>
      <c r="N1116" s="10">
        <f t="shared" si="1087"/>
        <v>0</v>
      </c>
      <c r="O1116" s="10">
        <f t="shared" si="1077"/>
        <v>0</v>
      </c>
      <c r="P1116" s="10">
        <f t="shared" si="1078"/>
        <v>0</v>
      </c>
      <c r="Q1116" s="10">
        <f t="shared" si="1079"/>
        <v>0</v>
      </c>
      <c r="R1116" s="10">
        <f t="shared" si="1055"/>
        <v>9201</v>
      </c>
      <c r="S1116" s="10">
        <f t="shared" si="1080"/>
        <v>0</v>
      </c>
      <c r="T1116" s="69">
        <f t="shared" si="1082"/>
        <v>9201</v>
      </c>
      <c r="U1116" s="10">
        <f t="shared" si="1056"/>
        <v>0</v>
      </c>
      <c r="V1116" s="10">
        <f t="shared" si="1081"/>
        <v>0</v>
      </c>
      <c r="W1116" s="69">
        <f t="shared" si="1083"/>
        <v>0</v>
      </c>
      <c r="X1116" s="10">
        <f t="shared" si="1057"/>
        <v>0</v>
      </c>
      <c r="Y1116" s="10">
        <f t="shared" si="1081"/>
        <v>0</v>
      </c>
      <c r="Z1116" s="69">
        <f t="shared" si="1084"/>
        <v>0</v>
      </c>
      <c r="AA1116" s="10">
        <f t="shared" si="1081"/>
        <v>0</v>
      </c>
      <c r="AB1116" s="20"/>
      <c r="AC1116" s="20"/>
    </row>
    <row r="1117" spans="1:29" ht="46.8" x14ac:dyDescent="0.3">
      <c r="A1117" s="59" t="s">
        <v>727</v>
      </c>
      <c r="B1117" s="60" t="s">
        <v>26</v>
      </c>
      <c r="C1117" s="59"/>
      <c r="D1117" s="59"/>
      <c r="E1117" s="61" t="s">
        <v>27</v>
      </c>
      <c r="F1117" s="10">
        <f t="shared" si="1071"/>
        <v>9201</v>
      </c>
      <c r="G1117" s="10">
        <f t="shared" si="1072"/>
        <v>0</v>
      </c>
      <c r="H1117" s="10">
        <f t="shared" si="1073"/>
        <v>0</v>
      </c>
      <c r="I1117" s="10">
        <f t="shared" si="1074"/>
        <v>0</v>
      </c>
      <c r="J1117" s="10">
        <f t="shared" si="1075"/>
        <v>0</v>
      </c>
      <c r="K1117" s="10">
        <f t="shared" si="1076"/>
        <v>0</v>
      </c>
      <c r="L1117" s="10">
        <f t="shared" si="1085"/>
        <v>9201</v>
      </c>
      <c r="M1117" s="10">
        <f t="shared" si="1086"/>
        <v>0</v>
      </c>
      <c r="N1117" s="10">
        <f t="shared" si="1087"/>
        <v>0</v>
      </c>
      <c r="O1117" s="10">
        <f t="shared" si="1077"/>
        <v>0</v>
      </c>
      <c r="P1117" s="10">
        <f t="shared" si="1078"/>
        <v>0</v>
      </c>
      <c r="Q1117" s="10">
        <f t="shared" si="1079"/>
        <v>0</v>
      </c>
      <c r="R1117" s="10">
        <f t="shared" si="1055"/>
        <v>9201</v>
      </c>
      <c r="S1117" s="10">
        <f t="shared" si="1080"/>
        <v>0</v>
      </c>
      <c r="T1117" s="69">
        <f t="shared" si="1082"/>
        <v>9201</v>
      </c>
      <c r="U1117" s="10">
        <f t="shared" si="1056"/>
        <v>0</v>
      </c>
      <c r="V1117" s="10">
        <f t="shared" si="1081"/>
        <v>0</v>
      </c>
      <c r="W1117" s="69">
        <f t="shared" si="1083"/>
        <v>0</v>
      </c>
      <c r="X1117" s="10">
        <f t="shared" si="1057"/>
        <v>0</v>
      </c>
      <c r="Y1117" s="10">
        <f t="shared" si="1081"/>
        <v>0</v>
      </c>
      <c r="Z1117" s="69">
        <f t="shared" si="1084"/>
        <v>0</v>
      </c>
      <c r="AA1117" s="10">
        <f t="shared" si="1081"/>
        <v>0</v>
      </c>
      <c r="AB1117" s="20"/>
      <c r="AC1117" s="20"/>
    </row>
    <row r="1118" spans="1:29" x14ac:dyDescent="0.3">
      <c r="A1118" s="59" t="s">
        <v>727</v>
      </c>
      <c r="B1118" s="60">
        <v>400</v>
      </c>
      <c r="C1118" s="59" t="s">
        <v>314</v>
      </c>
      <c r="D1118" s="59" t="s">
        <v>294</v>
      </c>
      <c r="E1118" s="61" t="s">
        <v>714</v>
      </c>
      <c r="F1118" s="10">
        <v>9201</v>
      </c>
      <c r="G1118" s="10">
        <v>0</v>
      </c>
      <c r="H1118" s="10">
        <v>0</v>
      </c>
      <c r="I1118" s="10"/>
      <c r="J1118" s="10"/>
      <c r="K1118" s="10"/>
      <c r="L1118" s="10">
        <f t="shared" si="1085"/>
        <v>9201</v>
      </c>
      <c r="M1118" s="10">
        <f t="shared" si="1086"/>
        <v>0</v>
      </c>
      <c r="N1118" s="10">
        <f t="shared" si="1087"/>
        <v>0</v>
      </c>
      <c r="O1118" s="10"/>
      <c r="P1118" s="10"/>
      <c r="Q1118" s="10"/>
      <c r="R1118" s="10">
        <f t="shared" si="1055"/>
        <v>9201</v>
      </c>
      <c r="S1118" s="10"/>
      <c r="T1118" s="69">
        <f t="shared" si="1082"/>
        <v>9201</v>
      </c>
      <c r="U1118" s="10">
        <f t="shared" si="1056"/>
        <v>0</v>
      </c>
      <c r="V1118" s="10"/>
      <c r="W1118" s="69">
        <f t="shared" si="1083"/>
        <v>0</v>
      </c>
      <c r="X1118" s="10">
        <f t="shared" si="1057"/>
        <v>0</v>
      </c>
      <c r="Y1118" s="10"/>
      <c r="Z1118" s="69">
        <f t="shared" si="1084"/>
        <v>0</v>
      </c>
      <c r="AA1118" s="10"/>
      <c r="AB1118" s="20"/>
      <c r="AC1118" s="20"/>
    </row>
    <row r="1119" spans="1:29" ht="31.2" x14ac:dyDescent="0.3">
      <c r="A1119" s="59" t="s">
        <v>729</v>
      </c>
      <c r="B1119" s="60"/>
      <c r="C1119" s="59"/>
      <c r="D1119" s="59"/>
      <c r="E1119" s="62" t="s">
        <v>730</v>
      </c>
      <c r="F1119" s="10"/>
      <c r="G1119" s="10"/>
      <c r="H1119" s="10"/>
      <c r="I1119" s="10"/>
      <c r="J1119" s="10"/>
      <c r="K1119" s="10"/>
      <c r="L1119" s="10"/>
      <c r="M1119" s="10"/>
      <c r="N1119" s="10"/>
      <c r="O1119" s="10">
        <f t="shared" si="1077"/>
        <v>13660</v>
      </c>
      <c r="P1119" s="10">
        <f t="shared" si="1078"/>
        <v>0</v>
      </c>
      <c r="Q1119" s="10">
        <f t="shared" si="1079"/>
        <v>0</v>
      </c>
      <c r="R1119" s="10">
        <f t="shared" si="1055"/>
        <v>13660</v>
      </c>
      <c r="S1119" s="10">
        <f t="shared" si="1080"/>
        <v>0</v>
      </c>
      <c r="T1119" s="69">
        <f t="shared" si="1082"/>
        <v>13660</v>
      </c>
      <c r="U1119" s="10">
        <f t="shared" si="1056"/>
        <v>0</v>
      </c>
      <c r="V1119" s="10">
        <f t="shared" si="1081"/>
        <v>0</v>
      </c>
      <c r="W1119" s="69">
        <f t="shared" si="1083"/>
        <v>0</v>
      </c>
      <c r="X1119" s="10">
        <f t="shared" si="1057"/>
        <v>0</v>
      </c>
      <c r="Y1119" s="10">
        <f t="shared" si="1081"/>
        <v>0</v>
      </c>
      <c r="Z1119" s="69">
        <f t="shared" si="1084"/>
        <v>0</v>
      </c>
      <c r="AA1119" s="10">
        <f t="shared" si="1081"/>
        <v>0</v>
      </c>
      <c r="AB1119" s="20"/>
      <c r="AC1119" s="20"/>
    </row>
    <row r="1120" spans="1:29" ht="46.8" x14ac:dyDescent="0.3">
      <c r="A1120" s="59" t="s">
        <v>729</v>
      </c>
      <c r="B1120" s="60" t="s">
        <v>26</v>
      </c>
      <c r="C1120" s="59"/>
      <c r="D1120" s="59"/>
      <c r="E1120" s="61" t="s">
        <v>27</v>
      </c>
      <c r="F1120" s="10"/>
      <c r="G1120" s="10"/>
      <c r="H1120" s="10"/>
      <c r="I1120" s="10"/>
      <c r="J1120" s="10"/>
      <c r="K1120" s="10"/>
      <c r="L1120" s="10"/>
      <c r="M1120" s="10"/>
      <c r="N1120" s="10"/>
      <c r="O1120" s="10">
        <f t="shared" si="1077"/>
        <v>13660</v>
      </c>
      <c r="P1120" s="10">
        <f t="shared" si="1078"/>
        <v>0</v>
      </c>
      <c r="Q1120" s="10">
        <f t="shared" si="1079"/>
        <v>0</v>
      </c>
      <c r="R1120" s="10">
        <f t="shared" si="1055"/>
        <v>13660</v>
      </c>
      <c r="S1120" s="10">
        <f t="shared" si="1080"/>
        <v>0</v>
      </c>
      <c r="T1120" s="69">
        <f t="shared" si="1082"/>
        <v>13660</v>
      </c>
      <c r="U1120" s="10">
        <f t="shared" si="1056"/>
        <v>0</v>
      </c>
      <c r="V1120" s="10">
        <f t="shared" si="1081"/>
        <v>0</v>
      </c>
      <c r="W1120" s="69">
        <f t="shared" si="1083"/>
        <v>0</v>
      </c>
      <c r="X1120" s="10">
        <f t="shared" si="1057"/>
        <v>0</v>
      </c>
      <c r="Y1120" s="10">
        <f t="shared" si="1081"/>
        <v>0</v>
      </c>
      <c r="Z1120" s="69">
        <f t="shared" si="1084"/>
        <v>0</v>
      </c>
      <c r="AA1120" s="10">
        <f t="shared" si="1081"/>
        <v>0</v>
      </c>
      <c r="AB1120" s="20"/>
      <c r="AC1120" s="20"/>
    </row>
    <row r="1121" spans="1:29" x14ac:dyDescent="0.3">
      <c r="A1121" s="59" t="s">
        <v>729</v>
      </c>
      <c r="B1121" s="60">
        <v>400</v>
      </c>
      <c r="C1121" s="59" t="s">
        <v>314</v>
      </c>
      <c r="D1121" s="59" t="s">
        <v>97</v>
      </c>
      <c r="E1121" s="61" t="s">
        <v>514</v>
      </c>
      <c r="F1121" s="10"/>
      <c r="G1121" s="10"/>
      <c r="H1121" s="10"/>
      <c r="I1121" s="10"/>
      <c r="J1121" s="10"/>
      <c r="K1121" s="10"/>
      <c r="L1121" s="10"/>
      <c r="M1121" s="10"/>
      <c r="N1121" s="10"/>
      <c r="O1121" s="10">
        <v>13660</v>
      </c>
      <c r="P1121" s="10"/>
      <c r="Q1121" s="10"/>
      <c r="R1121" s="10">
        <f t="shared" si="1055"/>
        <v>13660</v>
      </c>
      <c r="S1121" s="10"/>
      <c r="T1121" s="69">
        <f t="shared" si="1082"/>
        <v>13660</v>
      </c>
      <c r="U1121" s="10">
        <f t="shared" si="1056"/>
        <v>0</v>
      </c>
      <c r="V1121" s="10"/>
      <c r="W1121" s="69">
        <f t="shared" si="1083"/>
        <v>0</v>
      </c>
      <c r="X1121" s="10">
        <f t="shared" si="1057"/>
        <v>0</v>
      </c>
      <c r="Y1121" s="10"/>
      <c r="Z1121" s="69">
        <f t="shared" si="1084"/>
        <v>0</v>
      </c>
      <c r="AA1121" s="10"/>
      <c r="AB1121" s="20"/>
      <c r="AC1121" s="20"/>
    </row>
    <row r="1122" spans="1:29" ht="31.2" x14ac:dyDescent="0.3">
      <c r="A1122" s="59" t="s">
        <v>731</v>
      </c>
      <c r="B1122" s="60"/>
      <c r="C1122" s="59"/>
      <c r="D1122" s="59"/>
      <c r="E1122" s="62" t="s">
        <v>732</v>
      </c>
      <c r="F1122" s="10"/>
      <c r="G1122" s="10"/>
      <c r="H1122" s="10"/>
      <c r="I1122" s="10"/>
      <c r="J1122" s="10"/>
      <c r="K1122" s="10"/>
      <c r="L1122" s="10"/>
      <c r="M1122" s="10"/>
      <c r="N1122" s="10"/>
      <c r="O1122" s="10">
        <f t="shared" si="1077"/>
        <v>52.44867</v>
      </c>
      <c r="P1122" s="10">
        <f t="shared" si="1078"/>
        <v>0</v>
      </c>
      <c r="Q1122" s="10">
        <f t="shared" si="1079"/>
        <v>0</v>
      </c>
      <c r="R1122" s="10">
        <f t="shared" si="1055"/>
        <v>52.44867</v>
      </c>
      <c r="S1122" s="10">
        <f t="shared" si="1080"/>
        <v>0</v>
      </c>
      <c r="T1122" s="69">
        <f t="shared" si="1082"/>
        <v>52.44867</v>
      </c>
      <c r="U1122" s="10">
        <f t="shared" si="1056"/>
        <v>0</v>
      </c>
      <c r="V1122" s="10">
        <f t="shared" si="1081"/>
        <v>0</v>
      </c>
      <c r="W1122" s="69">
        <f t="shared" si="1083"/>
        <v>0</v>
      </c>
      <c r="X1122" s="10">
        <f t="shared" si="1057"/>
        <v>0</v>
      </c>
      <c r="Y1122" s="10">
        <f t="shared" si="1081"/>
        <v>0</v>
      </c>
      <c r="Z1122" s="69">
        <f t="shared" si="1084"/>
        <v>0</v>
      </c>
      <c r="AA1122" s="10">
        <f t="shared" si="1081"/>
        <v>0</v>
      </c>
      <c r="AB1122" s="20"/>
      <c r="AC1122" s="20"/>
    </row>
    <row r="1123" spans="1:29" ht="46.8" x14ac:dyDescent="0.3">
      <c r="A1123" s="59" t="s">
        <v>731</v>
      </c>
      <c r="B1123" s="60" t="s">
        <v>26</v>
      </c>
      <c r="C1123" s="59"/>
      <c r="D1123" s="59"/>
      <c r="E1123" s="61" t="s">
        <v>27</v>
      </c>
      <c r="F1123" s="10"/>
      <c r="G1123" s="10"/>
      <c r="H1123" s="10"/>
      <c r="I1123" s="10"/>
      <c r="J1123" s="10"/>
      <c r="K1123" s="10"/>
      <c r="L1123" s="10"/>
      <c r="M1123" s="10"/>
      <c r="N1123" s="10"/>
      <c r="O1123" s="10">
        <f t="shared" si="1077"/>
        <v>52.44867</v>
      </c>
      <c r="P1123" s="10">
        <f t="shared" si="1078"/>
        <v>0</v>
      </c>
      <c r="Q1123" s="10">
        <f t="shared" si="1079"/>
        <v>0</v>
      </c>
      <c r="R1123" s="10">
        <f t="shared" si="1055"/>
        <v>52.44867</v>
      </c>
      <c r="S1123" s="10">
        <f t="shared" si="1080"/>
        <v>0</v>
      </c>
      <c r="T1123" s="69">
        <f t="shared" si="1082"/>
        <v>52.44867</v>
      </c>
      <c r="U1123" s="10">
        <f t="shared" si="1056"/>
        <v>0</v>
      </c>
      <c r="V1123" s="10">
        <f t="shared" si="1081"/>
        <v>0</v>
      </c>
      <c r="W1123" s="69">
        <f t="shared" si="1083"/>
        <v>0</v>
      </c>
      <c r="X1123" s="10">
        <f t="shared" si="1057"/>
        <v>0</v>
      </c>
      <c r="Y1123" s="10">
        <f t="shared" si="1081"/>
        <v>0</v>
      </c>
      <c r="Z1123" s="69">
        <f t="shared" si="1084"/>
        <v>0</v>
      </c>
      <c r="AA1123" s="10">
        <f t="shared" si="1081"/>
        <v>0</v>
      </c>
      <c r="AB1123" s="20"/>
      <c r="AC1123" s="20"/>
    </row>
    <row r="1124" spans="1:29" x14ac:dyDescent="0.3">
      <c r="A1124" s="59" t="s">
        <v>731</v>
      </c>
      <c r="B1124" s="60">
        <v>400</v>
      </c>
      <c r="C1124" s="59" t="s">
        <v>314</v>
      </c>
      <c r="D1124" s="59" t="s">
        <v>294</v>
      </c>
      <c r="E1124" s="61" t="s">
        <v>714</v>
      </c>
      <c r="F1124" s="10"/>
      <c r="G1124" s="10"/>
      <c r="H1124" s="10"/>
      <c r="I1124" s="10"/>
      <c r="J1124" s="10"/>
      <c r="K1124" s="10"/>
      <c r="L1124" s="10"/>
      <c r="M1124" s="10"/>
      <c r="N1124" s="10"/>
      <c r="O1124" s="10">
        <v>52.44867</v>
      </c>
      <c r="P1124" s="10"/>
      <c r="Q1124" s="10"/>
      <c r="R1124" s="10">
        <f t="shared" si="1055"/>
        <v>52.44867</v>
      </c>
      <c r="S1124" s="10"/>
      <c r="T1124" s="69">
        <f t="shared" si="1082"/>
        <v>52.44867</v>
      </c>
      <c r="U1124" s="10">
        <f t="shared" si="1056"/>
        <v>0</v>
      </c>
      <c r="V1124" s="10"/>
      <c r="W1124" s="69">
        <f t="shared" si="1083"/>
        <v>0</v>
      </c>
      <c r="X1124" s="10">
        <f t="shared" si="1057"/>
        <v>0</v>
      </c>
      <c r="Y1124" s="10"/>
      <c r="Z1124" s="69">
        <f t="shared" si="1084"/>
        <v>0</v>
      </c>
      <c r="AA1124" s="10"/>
      <c r="AB1124" s="20"/>
      <c r="AC1124" s="20"/>
    </row>
    <row r="1125" spans="1:29" ht="46.8" x14ac:dyDescent="0.3">
      <c r="A1125" s="59" t="s">
        <v>733</v>
      </c>
      <c r="B1125" s="60"/>
      <c r="C1125" s="59"/>
      <c r="D1125" s="59"/>
      <c r="E1125" s="61" t="s">
        <v>734</v>
      </c>
      <c r="F1125" s="10">
        <f t="shared" si="1071"/>
        <v>43764.3</v>
      </c>
      <c r="G1125" s="10">
        <f t="shared" si="1072"/>
        <v>0</v>
      </c>
      <c r="H1125" s="10">
        <f t="shared" si="1073"/>
        <v>0</v>
      </c>
      <c r="I1125" s="10">
        <f t="shared" si="1074"/>
        <v>0</v>
      </c>
      <c r="J1125" s="10">
        <f t="shared" si="1075"/>
        <v>0</v>
      </c>
      <c r="K1125" s="10">
        <f t="shared" si="1076"/>
        <v>0</v>
      </c>
      <c r="L1125" s="10">
        <f t="shared" si="1085"/>
        <v>43764.3</v>
      </c>
      <c r="M1125" s="10">
        <f t="shared" si="1086"/>
        <v>0</v>
      </c>
      <c r="N1125" s="10">
        <f t="shared" si="1087"/>
        <v>0</v>
      </c>
      <c r="O1125" s="10">
        <f t="shared" si="1077"/>
        <v>0</v>
      </c>
      <c r="P1125" s="10">
        <f t="shared" si="1078"/>
        <v>0</v>
      </c>
      <c r="Q1125" s="10">
        <f t="shared" si="1079"/>
        <v>0</v>
      </c>
      <c r="R1125" s="10">
        <f t="shared" si="1055"/>
        <v>43764.3</v>
      </c>
      <c r="S1125" s="10">
        <f t="shared" si="1080"/>
        <v>0</v>
      </c>
      <c r="T1125" s="69">
        <f t="shared" si="1082"/>
        <v>43764.3</v>
      </c>
      <c r="U1125" s="10">
        <f t="shared" si="1056"/>
        <v>0</v>
      </c>
      <c r="V1125" s="10">
        <f t="shared" si="1081"/>
        <v>0</v>
      </c>
      <c r="W1125" s="69">
        <f t="shared" si="1083"/>
        <v>0</v>
      </c>
      <c r="X1125" s="10">
        <f t="shared" si="1057"/>
        <v>0</v>
      </c>
      <c r="Y1125" s="10">
        <f t="shared" si="1081"/>
        <v>0</v>
      </c>
      <c r="Z1125" s="69">
        <f t="shared" si="1084"/>
        <v>0</v>
      </c>
      <c r="AA1125" s="10">
        <f t="shared" si="1081"/>
        <v>0</v>
      </c>
      <c r="AB1125" s="20"/>
      <c r="AC1125" s="20"/>
    </row>
    <row r="1126" spans="1:29" ht="46.8" x14ac:dyDescent="0.3">
      <c r="A1126" s="59" t="s">
        <v>733</v>
      </c>
      <c r="B1126" s="60" t="s">
        <v>26</v>
      </c>
      <c r="C1126" s="59"/>
      <c r="D1126" s="59"/>
      <c r="E1126" s="61" t="s">
        <v>27</v>
      </c>
      <c r="F1126" s="10">
        <f t="shared" si="1071"/>
        <v>43764.3</v>
      </c>
      <c r="G1126" s="10">
        <f t="shared" si="1072"/>
        <v>0</v>
      </c>
      <c r="H1126" s="10">
        <f t="shared" si="1073"/>
        <v>0</v>
      </c>
      <c r="I1126" s="10">
        <f t="shared" si="1074"/>
        <v>0</v>
      </c>
      <c r="J1126" s="10">
        <f t="shared" si="1075"/>
        <v>0</v>
      </c>
      <c r="K1126" s="10">
        <f t="shared" si="1076"/>
        <v>0</v>
      </c>
      <c r="L1126" s="10">
        <f t="shared" si="1085"/>
        <v>43764.3</v>
      </c>
      <c r="M1126" s="10">
        <f t="shared" si="1086"/>
        <v>0</v>
      </c>
      <c r="N1126" s="10">
        <f t="shared" si="1087"/>
        <v>0</v>
      </c>
      <c r="O1126" s="10">
        <f t="shared" si="1077"/>
        <v>0</v>
      </c>
      <c r="P1126" s="10">
        <f t="shared" si="1078"/>
        <v>0</v>
      </c>
      <c r="Q1126" s="10">
        <f t="shared" si="1079"/>
        <v>0</v>
      </c>
      <c r="R1126" s="10">
        <f t="shared" si="1055"/>
        <v>43764.3</v>
      </c>
      <c r="S1126" s="10">
        <f t="shared" si="1080"/>
        <v>0</v>
      </c>
      <c r="T1126" s="69">
        <f t="shared" si="1082"/>
        <v>43764.3</v>
      </c>
      <c r="U1126" s="10">
        <f t="shared" si="1056"/>
        <v>0</v>
      </c>
      <c r="V1126" s="10">
        <f t="shared" si="1081"/>
        <v>0</v>
      </c>
      <c r="W1126" s="69">
        <f t="shared" si="1083"/>
        <v>0</v>
      </c>
      <c r="X1126" s="10">
        <f t="shared" si="1057"/>
        <v>0</v>
      </c>
      <c r="Y1126" s="10">
        <f t="shared" si="1081"/>
        <v>0</v>
      </c>
      <c r="Z1126" s="69">
        <f t="shared" si="1084"/>
        <v>0</v>
      </c>
      <c r="AA1126" s="10">
        <f t="shared" si="1081"/>
        <v>0</v>
      </c>
      <c r="AB1126" s="20"/>
      <c r="AC1126" s="20"/>
    </row>
    <row r="1127" spans="1:29" x14ac:dyDescent="0.3">
      <c r="A1127" s="59" t="s">
        <v>733</v>
      </c>
      <c r="B1127" s="60">
        <v>400</v>
      </c>
      <c r="C1127" s="59" t="s">
        <v>314</v>
      </c>
      <c r="D1127" s="59" t="s">
        <v>294</v>
      </c>
      <c r="E1127" s="61" t="s">
        <v>714</v>
      </c>
      <c r="F1127" s="10">
        <v>43764.3</v>
      </c>
      <c r="G1127" s="10">
        <v>0</v>
      </c>
      <c r="H1127" s="10">
        <v>0</v>
      </c>
      <c r="I1127" s="10"/>
      <c r="J1127" s="10"/>
      <c r="K1127" s="10"/>
      <c r="L1127" s="10">
        <f t="shared" si="1085"/>
        <v>43764.3</v>
      </c>
      <c r="M1127" s="10">
        <f t="shared" si="1086"/>
        <v>0</v>
      </c>
      <c r="N1127" s="10">
        <f t="shared" si="1087"/>
        <v>0</v>
      </c>
      <c r="O1127" s="10"/>
      <c r="P1127" s="10"/>
      <c r="Q1127" s="10"/>
      <c r="R1127" s="10">
        <f t="shared" si="1055"/>
        <v>43764.3</v>
      </c>
      <c r="S1127" s="10"/>
      <c r="T1127" s="69">
        <f t="shared" si="1082"/>
        <v>43764.3</v>
      </c>
      <c r="U1127" s="10">
        <f t="shared" si="1056"/>
        <v>0</v>
      </c>
      <c r="V1127" s="10"/>
      <c r="W1127" s="69">
        <f t="shared" si="1083"/>
        <v>0</v>
      </c>
      <c r="X1127" s="10">
        <f t="shared" si="1057"/>
        <v>0</v>
      </c>
      <c r="Y1127" s="10"/>
      <c r="Z1127" s="69">
        <f t="shared" si="1084"/>
        <v>0</v>
      </c>
      <c r="AA1127" s="10"/>
      <c r="AB1127" s="20"/>
      <c r="AC1127" s="20"/>
    </row>
    <row r="1128" spans="1:29" ht="46.8" x14ac:dyDescent="0.3">
      <c r="A1128" s="59" t="s">
        <v>735</v>
      </c>
      <c r="B1128" s="60"/>
      <c r="C1128" s="59"/>
      <c r="D1128" s="59"/>
      <c r="E1128" s="61" t="s">
        <v>736</v>
      </c>
      <c r="F1128" s="10">
        <f t="shared" si="1071"/>
        <v>80000</v>
      </c>
      <c r="G1128" s="10">
        <f t="shared" si="1072"/>
        <v>100530.1</v>
      </c>
      <c r="H1128" s="10">
        <f t="shared" si="1073"/>
        <v>118578.5</v>
      </c>
      <c r="I1128" s="10">
        <f t="shared" si="1074"/>
        <v>0</v>
      </c>
      <c r="J1128" s="10">
        <f t="shared" si="1075"/>
        <v>0</v>
      </c>
      <c r="K1128" s="10">
        <f t="shared" si="1076"/>
        <v>0</v>
      </c>
      <c r="L1128" s="10">
        <f t="shared" si="1085"/>
        <v>80000</v>
      </c>
      <c r="M1128" s="10">
        <f t="shared" si="1086"/>
        <v>100530.1</v>
      </c>
      <c r="N1128" s="10">
        <f t="shared" si="1087"/>
        <v>118578.5</v>
      </c>
      <c r="O1128" s="10">
        <f t="shared" si="1077"/>
        <v>0</v>
      </c>
      <c r="P1128" s="10">
        <f t="shared" si="1078"/>
        <v>0</v>
      </c>
      <c r="Q1128" s="10">
        <f t="shared" si="1079"/>
        <v>0</v>
      </c>
      <c r="R1128" s="10">
        <f t="shared" si="1055"/>
        <v>80000</v>
      </c>
      <c r="S1128" s="10">
        <f t="shared" si="1080"/>
        <v>0</v>
      </c>
      <c r="T1128" s="69">
        <f t="shared" si="1082"/>
        <v>80000</v>
      </c>
      <c r="U1128" s="10">
        <f t="shared" si="1056"/>
        <v>100530.1</v>
      </c>
      <c r="V1128" s="10">
        <f t="shared" si="1081"/>
        <v>0</v>
      </c>
      <c r="W1128" s="69">
        <f t="shared" si="1083"/>
        <v>100530.1</v>
      </c>
      <c r="X1128" s="10">
        <f t="shared" si="1057"/>
        <v>118578.5</v>
      </c>
      <c r="Y1128" s="10">
        <f t="shared" si="1081"/>
        <v>0</v>
      </c>
      <c r="Z1128" s="69">
        <f t="shared" si="1084"/>
        <v>118578.5</v>
      </c>
      <c r="AA1128" s="10">
        <f t="shared" si="1081"/>
        <v>0</v>
      </c>
      <c r="AB1128" s="20"/>
      <c r="AC1128" s="20"/>
    </row>
    <row r="1129" spans="1:29" ht="46.8" x14ac:dyDescent="0.3">
      <c r="A1129" s="59" t="s">
        <v>735</v>
      </c>
      <c r="B1129" s="60" t="s">
        <v>26</v>
      </c>
      <c r="C1129" s="59"/>
      <c r="D1129" s="59"/>
      <c r="E1129" s="61" t="s">
        <v>27</v>
      </c>
      <c r="F1129" s="10">
        <f t="shared" si="1071"/>
        <v>80000</v>
      </c>
      <c r="G1129" s="10">
        <f t="shared" si="1072"/>
        <v>100530.1</v>
      </c>
      <c r="H1129" s="10">
        <f t="shared" si="1073"/>
        <v>118578.5</v>
      </c>
      <c r="I1129" s="10">
        <f t="shared" si="1074"/>
        <v>0</v>
      </c>
      <c r="J1129" s="10">
        <f t="shared" si="1075"/>
        <v>0</v>
      </c>
      <c r="K1129" s="10">
        <f t="shared" si="1076"/>
        <v>0</v>
      </c>
      <c r="L1129" s="10">
        <f t="shared" si="1085"/>
        <v>80000</v>
      </c>
      <c r="M1129" s="10">
        <f t="shared" si="1086"/>
        <v>100530.1</v>
      </c>
      <c r="N1129" s="10">
        <f t="shared" si="1087"/>
        <v>118578.5</v>
      </c>
      <c r="O1129" s="10">
        <f t="shared" si="1077"/>
        <v>0</v>
      </c>
      <c r="P1129" s="10">
        <f t="shared" si="1078"/>
        <v>0</v>
      </c>
      <c r="Q1129" s="10">
        <f t="shared" si="1079"/>
        <v>0</v>
      </c>
      <c r="R1129" s="10">
        <f t="shared" si="1055"/>
        <v>80000</v>
      </c>
      <c r="S1129" s="10">
        <f t="shared" si="1080"/>
        <v>0</v>
      </c>
      <c r="T1129" s="69">
        <f t="shared" si="1082"/>
        <v>80000</v>
      </c>
      <c r="U1129" s="10">
        <f t="shared" si="1056"/>
        <v>100530.1</v>
      </c>
      <c r="V1129" s="10">
        <f t="shared" si="1081"/>
        <v>0</v>
      </c>
      <c r="W1129" s="69">
        <f t="shared" si="1083"/>
        <v>100530.1</v>
      </c>
      <c r="X1129" s="10">
        <f t="shared" si="1057"/>
        <v>118578.5</v>
      </c>
      <c r="Y1129" s="10">
        <f t="shared" si="1081"/>
        <v>0</v>
      </c>
      <c r="Z1129" s="69">
        <f t="shared" si="1084"/>
        <v>118578.5</v>
      </c>
      <c r="AA1129" s="10">
        <f t="shared" si="1081"/>
        <v>0</v>
      </c>
      <c r="AB1129" s="20"/>
      <c r="AC1129" s="20"/>
    </row>
    <row r="1130" spans="1:29" x14ac:dyDescent="0.3">
      <c r="A1130" s="59" t="s">
        <v>735</v>
      </c>
      <c r="B1130" s="60">
        <v>400</v>
      </c>
      <c r="C1130" s="59" t="s">
        <v>314</v>
      </c>
      <c r="D1130" s="59" t="s">
        <v>294</v>
      </c>
      <c r="E1130" s="61" t="s">
        <v>714</v>
      </c>
      <c r="F1130" s="10">
        <v>80000</v>
      </c>
      <c r="G1130" s="10">
        <v>100530.1</v>
      </c>
      <c r="H1130" s="10">
        <v>118578.5</v>
      </c>
      <c r="I1130" s="10"/>
      <c r="J1130" s="10"/>
      <c r="K1130" s="10"/>
      <c r="L1130" s="10">
        <f t="shared" si="1085"/>
        <v>80000</v>
      </c>
      <c r="M1130" s="10">
        <f t="shared" si="1086"/>
        <v>100530.1</v>
      </c>
      <c r="N1130" s="10">
        <f t="shared" si="1087"/>
        <v>118578.5</v>
      </c>
      <c r="O1130" s="10"/>
      <c r="P1130" s="10"/>
      <c r="Q1130" s="10"/>
      <c r="R1130" s="10">
        <f t="shared" si="1055"/>
        <v>80000</v>
      </c>
      <c r="S1130" s="10"/>
      <c r="T1130" s="69">
        <f t="shared" si="1082"/>
        <v>80000</v>
      </c>
      <c r="U1130" s="10">
        <f t="shared" si="1056"/>
        <v>100530.1</v>
      </c>
      <c r="V1130" s="10"/>
      <c r="W1130" s="69">
        <f t="shared" si="1083"/>
        <v>100530.1</v>
      </c>
      <c r="X1130" s="10">
        <f t="shared" si="1057"/>
        <v>118578.5</v>
      </c>
      <c r="Y1130" s="10"/>
      <c r="Z1130" s="69">
        <f t="shared" si="1084"/>
        <v>118578.5</v>
      </c>
      <c r="AA1130" s="10"/>
      <c r="AB1130" s="20"/>
      <c r="AC1130" s="20"/>
    </row>
    <row r="1131" spans="1:29" ht="46.8" x14ac:dyDescent="0.3">
      <c r="A1131" s="59" t="s">
        <v>737</v>
      </c>
      <c r="B1131" s="60"/>
      <c r="C1131" s="59"/>
      <c r="D1131" s="59"/>
      <c r="E1131" s="61" t="s">
        <v>738</v>
      </c>
      <c r="F1131" s="10">
        <f t="shared" ref="F1131:K1131" si="1088">F1132+F1135</f>
        <v>157000</v>
      </c>
      <c r="G1131" s="10">
        <f t="shared" si="1088"/>
        <v>157000</v>
      </c>
      <c r="H1131" s="10">
        <f t="shared" si="1088"/>
        <v>157000</v>
      </c>
      <c r="I1131" s="10">
        <f t="shared" si="1088"/>
        <v>90000</v>
      </c>
      <c r="J1131" s="10">
        <f t="shared" si="1088"/>
        <v>90000</v>
      </c>
      <c r="K1131" s="10">
        <f t="shared" si="1088"/>
        <v>90000</v>
      </c>
      <c r="L1131" s="10">
        <f t="shared" si="1085"/>
        <v>247000</v>
      </c>
      <c r="M1131" s="10">
        <f t="shared" si="1086"/>
        <v>247000</v>
      </c>
      <c r="N1131" s="10">
        <f t="shared" si="1087"/>
        <v>247000</v>
      </c>
      <c r="O1131" s="10">
        <f>O1132+O1135</f>
        <v>1369.67605</v>
      </c>
      <c r="P1131" s="10">
        <f>P1132+P1135</f>
        <v>0</v>
      </c>
      <c r="Q1131" s="10">
        <f>Q1132+Q1135</f>
        <v>0</v>
      </c>
      <c r="R1131" s="10">
        <f t="shared" si="1055"/>
        <v>248369.67605000001</v>
      </c>
      <c r="S1131" s="10">
        <f>S1132+S1135</f>
        <v>0</v>
      </c>
      <c r="T1131" s="69">
        <f t="shared" si="1082"/>
        <v>248369.67605000001</v>
      </c>
      <c r="U1131" s="10">
        <f t="shared" si="1056"/>
        <v>247000</v>
      </c>
      <c r="V1131" s="10">
        <f>V1132+V1135</f>
        <v>0</v>
      </c>
      <c r="W1131" s="69">
        <f t="shared" si="1083"/>
        <v>247000</v>
      </c>
      <c r="X1131" s="10">
        <f t="shared" si="1057"/>
        <v>247000</v>
      </c>
      <c r="Y1131" s="10">
        <f>Y1132+Y1135</f>
        <v>0</v>
      </c>
      <c r="Z1131" s="69">
        <f t="shared" si="1084"/>
        <v>247000</v>
      </c>
      <c r="AA1131" s="10">
        <f>AA1132+AA1135</f>
        <v>0</v>
      </c>
      <c r="AB1131" s="20"/>
      <c r="AC1131" s="20"/>
    </row>
    <row r="1132" spans="1:29" ht="46.8" x14ac:dyDescent="0.3">
      <c r="A1132" s="59" t="s">
        <v>739</v>
      </c>
      <c r="B1132" s="60"/>
      <c r="C1132" s="59"/>
      <c r="D1132" s="59"/>
      <c r="E1132" s="61" t="s">
        <v>740</v>
      </c>
      <c r="F1132" s="10">
        <f t="shared" ref="F1132:F1138" si="1089">F1133</f>
        <v>60000</v>
      </c>
      <c r="G1132" s="10">
        <f t="shared" ref="G1132:G1138" si="1090">G1133</f>
        <v>60000</v>
      </c>
      <c r="H1132" s="10">
        <f t="shared" ref="H1132:H1138" si="1091">H1133</f>
        <v>60000</v>
      </c>
      <c r="I1132" s="10">
        <f t="shared" ref="I1132:I1138" si="1092">I1133</f>
        <v>90000</v>
      </c>
      <c r="J1132" s="10">
        <f t="shared" ref="J1132:J1138" si="1093">J1133</f>
        <v>90000</v>
      </c>
      <c r="K1132" s="10">
        <f t="shared" ref="K1132:K1138" si="1094">K1133</f>
        <v>90000</v>
      </c>
      <c r="L1132" s="10">
        <f t="shared" si="1085"/>
        <v>150000</v>
      </c>
      <c r="M1132" s="10">
        <f t="shared" si="1086"/>
        <v>150000</v>
      </c>
      <c r="N1132" s="10">
        <f t="shared" si="1087"/>
        <v>150000</v>
      </c>
      <c r="O1132" s="10">
        <f t="shared" ref="O1132:O1138" si="1095">O1133</f>
        <v>0</v>
      </c>
      <c r="P1132" s="10">
        <f t="shared" ref="P1132:P1138" si="1096">P1133</f>
        <v>0</v>
      </c>
      <c r="Q1132" s="10">
        <f t="shared" ref="Q1132:Q1138" si="1097">Q1133</f>
        <v>0</v>
      </c>
      <c r="R1132" s="10">
        <f t="shared" si="1055"/>
        <v>150000</v>
      </c>
      <c r="S1132" s="10">
        <f t="shared" ref="S1132:S1138" si="1098">S1133</f>
        <v>0</v>
      </c>
      <c r="T1132" s="69">
        <f t="shared" si="1082"/>
        <v>150000</v>
      </c>
      <c r="U1132" s="10">
        <f t="shared" si="1056"/>
        <v>150000</v>
      </c>
      <c r="V1132" s="10">
        <f t="shared" ref="V1132:AA1138" si="1099">V1133</f>
        <v>0</v>
      </c>
      <c r="W1132" s="69">
        <f t="shared" si="1083"/>
        <v>150000</v>
      </c>
      <c r="X1132" s="10">
        <f t="shared" si="1057"/>
        <v>150000</v>
      </c>
      <c r="Y1132" s="10">
        <f t="shared" si="1099"/>
        <v>0</v>
      </c>
      <c r="Z1132" s="69">
        <f t="shared" si="1084"/>
        <v>150000</v>
      </c>
      <c r="AA1132" s="10">
        <f t="shared" si="1099"/>
        <v>0</v>
      </c>
      <c r="AB1132" s="20"/>
      <c r="AC1132" s="20"/>
    </row>
    <row r="1133" spans="1:29" x14ac:dyDescent="0.3">
      <c r="A1133" s="59" t="s">
        <v>739</v>
      </c>
      <c r="B1133" s="60" t="s">
        <v>43</v>
      </c>
      <c r="C1133" s="59"/>
      <c r="D1133" s="59"/>
      <c r="E1133" s="61" t="s">
        <v>44</v>
      </c>
      <c r="F1133" s="10">
        <f t="shared" si="1089"/>
        <v>60000</v>
      </c>
      <c r="G1133" s="10">
        <f t="shared" si="1090"/>
        <v>60000</v>
      </c>
      <c r="H1133" s="10">
        <f t="shared" si="1091"/>
        <v>60000</v>
      </c>
      <c r="I1133" s="10">
        <f t="shared" si="1092"/>
        <v>90000</v>
      </c>
      <c r="J1133" s="10">
        <f t="shared" si="1093"/>
        <v>90000</v>
      </c>
      <c r="K1133" s="10">
        <f t="shared" si="1094"/>
        <v>90000</v>
      </c>
      <c r="L1133" s="10">
        <f t="shared" si="1085"/>
        <v>150000</v>
      </c>
      <c r="M1133" s="10">
        <f t="shared" si="1086"/>
        <v>150000</v>
      </c>
      <c r="N1133" s="10">
        <f t="shared" si="1087"/>
        <v>150000</v>
      </c>
      <c r="O1133" s="10">
        <f t="shared" si="1095"/>
        <v>0</v>
      </c>
      <c r="P1133" s="10">
        <f t="shared" si="1096"/>
        <v>0</v>
      </c>
      <c r="Q1133" s="10">
        <f t="shared" si="1097"/>
        <v>0</v>
      </c>
      <c r="R1133" s="10">
        <f t="shared" si="1055"/>
        <v>150000</v>
      </c>
      <c r="S1133" s="10">
        <f t="shared" si="1098"/>
        <v>0</v>
      </c>
      <c r="T1133" s="69">
        <f t="shared" si="1082"/>
        <v>150000</v>
      </c>
      <c r="U1133" s="10">
        <f t="shared" si="1056"/>
        <v>150000</v>
      </c>
      <c r="V1133" s="10">
        <f t="shared" si="1099"/>
        <v>0</v>
      </c>
      <c r="W1133" s="69">
        <f t="shared" si="1083"/>
        <v>150000</v>
      </c>
      <c r="X1133" s="10">
        <f t="shared" si="1057"/>
        <v>150000</v>
      </c>
      <c r="Y1133" s="10">
        <f t="shared" si="1099"/>
        <v>0</v>
      </c>
      <c r="Z1133" s="69">
        <f t="shared" si="1084"/>
        <v>150000</v>
      </c>
      <c r="AA1133" s="10">
        <f t="shared" si="1099"/>
        <v>0</v>
      </c>
      <c r="AB1133" s="20"/>
      <c r="AC1133" s="20"/>
    </row>
    <row r="1134" spans="1:29" x14ac:dyDescent="0.3">
      <c r="A1134" s="59" t="s">
        <v>739</v>
      </c>
      <c r="B1134" s="60">
        <v>800</v>
      </c>
      <c r="C1134" s="59" t="s">
        <v>314</v>
      </c>
      <c r="D1134" s="59" t="s">
        <v>97</v>
      </c>
      <c r="E1134" s="61" t="s">
        <v>514</v>
      </c>
      <c r="F1134" s="10">
        <v>60000</v>
      </c>
      <c r="G1134" s="10">
        <v>60000</v>
      </c>
      <c r="H1134" s="10">
        <v>60000</v>
      </c>
      <c r="I1134" s="10">
        <v>90000</v>
      </c>
      <c r="J1134" s="10">
        <v>90000</v>
      </c>
      <c r="K1134" s="10">
        <v>90000</v>
      </c>
      <c r="L1134" s="10">
        <f t="shared" si="1085"/>
        <v>150000</v>
      </c>
      <c r="M1134" s="10">
        <f t="shared" si="1086"/>
        <v>150000</v>
      </c>
      <c r="N1134" s="10">
        <f t="shared" si="1087"/>
        <v>150000</v>
      </c>
      <c r="O1134" s="10"/>
      <c r="P1134" s="10"/>
      <c r="Q1134" s="10"/>
      <c r="R1134" s="10">
        <f t="shared" si="1055"/>
        <v>150000</v>
      </c>
      <c r="S1134" s="10"/>
      <c r="T1134" s="69">
        <f t="shared" si="1082"/>
        <v>150000</v>
      </c>
      <c r="U1134" s="10">
        <f t="shared" si="1056"/>
        <v>150000</v>
      </c>
      <c r="V1134" s="10"/>
      <c r="W1134" s="69">
        <f t="shared" si="1083"/>
        <v>150000</v>
      </c>
      <c r="X1134" s="10">
        <f t="shared" si="1057"/>
        <v>150000</v>
      </c>
      <c r="Y1134" s="10"/>
      <c r="Z1134" s="69">
        <f t="shared" si="1084"/>
        <v>150000</v>
      </c>
      <c r="AA1134" s="10"/>
      <c r="AB1134" s="20"/>
      <c r="AC1134" s="20" t="s">
        <v>741</v>
      </c>
    </row>
    <row r="1135" spans="1:29" ht="46.8" x14ac:dyDescent="0.3">
      <c r="A1135" s="59" t="s">
        <v>742</v>
      </c>
      <c r="B1135" s="60"/>
      <c r="C1135" s="59"/>
      <c r="D1135" s="59"/>
      <c r="E1135" s="61" t="s">
        <v>743</v>
      </c>
      <c r="F1135" s="10">
        <f t="shared" ref="F1135:K1135" si="1100">F1138</f>
        <v>97000</v>
      </c>
      <c r="G1135" s="10">
        <f t="shared" si="1100"/>
        <v>97000</v>
      </c>
      <c r="H1135" s="10">
        <f t="shared" si="1100"/>
        <v>97000</v>
      </c>
      <c r="I1135" s="10">
        <f t="shared" si="1100"/>
        <v>0</v>
      </c>
      <c r="J1135" s="10">
        <f t="shared" si="1100"/>
        <v>0</v>
      </c>
      <c r="K1135" s="10">
        <f t="shared" si="1100"/>
        <v>0</v>
      </c>
      <c r="L1135" s="10">
        <f t="shared" si="1085"/>
        <v>97000</v>
      </c>
      <c r="M1135" s="10">
        <f t="shared" si="1086"/>
        <v>97000</v>
      </c>
      <c r="N1135" s="10">
        <f t="shared" si="1087"/>
        <v>97000</v>
      </c>
      <c r="O1135" s="10">
        <f>O1138+O1136</f>
        <v>1369.67605</v>
      </c>
      <c r="P1135" s="10">
        <f>P1138+P1136</f>
        <v>0</v>
      </c>
      <c r="Q1135" s="10">
        <f>Q1138+Q1136</f>
        <v>0</v>
      </c>
      <c r="R1135" s="10">
        <f t="shared" si="1055"/>
        <v>98369.676049999995</v>
      </c>
      <c r="S1135" s="10">
        <f>S1138+S1136</f>
        <v>0</v>
      </c>
      <c r="T1135" s="69">
        <f t="shared" si="1082"/>
        <v>98369.676049999995</v>
      </c>
      <c r="U1135" s="10">
        <f t="shared" si="1056"/>
        <v>97000</v>
      </c>
      <c r="V1135" s="10">
        <f>V1138+V1136</f>
        <v>0</v>
      </c>
      <c r="W1135" s="69">
        <f t="shared" si="1083"/>
        <v>97000</v>
      </c>
      <c r="X1135" s="10">
        <f t="shared" si="1057"/>
        <v>97000</v>
      </c>
      <c r="Y1135" s="10">
        <f>Y1138+Y1136</f>
        <v>0</v>
      </c>
      <c r="Z1135" s="69">
        <f t="shared" si="1084"/>
        <v>97000</v>
      </c>
      <c r="AA1135" s="10">
        <f>AA1138+AA1136</f>
        <v>0</v>
      </c>
      <c r="AB1135" s="20"/>
      <c r="AC1135" s="20"/>
    </row>
    <row r="1136" spans="1:29" ht="46.8" x14ac:dyDescent="0.3">
      <c r="A1136" s="59" t="s">
        <v>742</v>
      </c>
      <c r="B1136" s="60" t="s">
        <v>49</v>
      </c>
      <c r="C1136" s="59"/>
      <c r="D1136" s="59"/>
      <c r="E1136" s="61" t="s">
        <v>50</v>
      </c>
      <c r="F1136" s="10"/>
      <c r="G1136" s="10"/>
      <c r="H1136" s="10"/>
      <c r="I1136" s="10"/>
      <c r="J1136" s="10"/>
      <c r="K1136" s="10"/>
      <c r="L1136" s="10"/>
      <c r="M1136" s="10"/>
      <c r="N1136" s="10"/>
      <c r="O1136" s="10">
        <f>O1137</f>
        <v>1369.67605</v>
      </c>
      <c r="P1136" s="10">
        <f>P1137</f>
        <v>0</v>
      </c>
      <c r="Q1136" s="10">
        <f>Q1137</f>
        <v>0</v>
      </c>
      <c r="R1136" s="10">
        <f t="shared" si="1055"/>
        <v>1369.67605</v>
      </c>
      <c r="S1136" s="10">
        <f>S1137</f>
        <v>0</v>
      </c>
      <c r="T1136" s="69">
        <f t="shared" si="1082"/>
        <v>1369.67605</v>
      </c>
      <c r="U1136" s="10">
        <f t="shared" si="1056"/>
        <v>0</v>
      </c>
      <c r="V1136" s="10">
        <f>V1137</f>
        <v>0</v>
      </c>
      <c r="W1136" s="69">
        <f t="shared" si="1083"/>
        <v>0</v>
      </c>
      <c r="X1136" s="10">
        <f t="shared" si="1057"/>
        <v>0</v>
      </c>
      <c r="Y1136" s="10">
        <f>Y1137</f>
        <v>0</v>
      </c>
      <c r="Z1136" s="69">
        <f t="shared" si="1084"/>
        <v>0</v>
      </c>
      <c r="AA1136" s="10">
        <f>AA1137</f>
        <v>0</v>
      </c>
      <c r="AB1136" s="20"/>
      <c r="AC1136" s="20"/>
    </row>
    <row r="1137" spans="1:34" x14ac:dyDescent="0.3">
      <c r="A1137" s="59" t="s">
        <v>742</v>
      </c>
      <c r="B1137" s="60">
        <v>600</v>
      </c>
      <c r="C1137" s="59" t="s">
        <v>233</v>
      </c>
      <c r="D1137" s="59" t="s">
        <v>65</v>
      </c>
      <c r="E1137" s="61" t="s">
        <v>519</v>
      </c>
      <c r="F1137" s="10"/>
      <c r="G1137" s="10"/>
      <c r="H1137" s="10"/>
      <c r="I1137" s="10"/>
      <c r="J1137" s="10"/>
      <c r="K1137" s="10"/>
      <c r="L1137" s="10"/>
      <c r="M1137" s="10"/>
      <c r="N1137" s="10"/>
      <c r="O1137" s="10">
        <v>1369.67605</v>
      </c>
      <c r="P1137" s="10"/>
      <c r="Q1137" s="10"/>
      <c r="R1137" s="10">
        <f t="shared" si="1055"/>
        <v>1369.67605</v>
      </c>
      <c r="S1137" s="10"/>
      <c r="T1137" s="69">
        <f t="shared" si="1082"/>
        <v>1369.67605</v>
      </c>
      <c r="U1137" s="10">
        <f t="shared" si="1056"/>
        <v>0</v>
      </c>
      <c r="V1137" s="10"/>
      <c r="W1137" s="69">
        <f t="shared" si="1083"/>
        <v>0</v>
      </c>
      <c r="X1137" s="10">
        <f t="shared" si="1057"/>
        <v>0</v>
      </c>
      <c r="Y1137" s="10"/>
      <c r="Z1137" s="69">
        <f t="shared" si="1084"/>
        <v>0</v>
      </c>
      <c r="AA1137" s="10"/>
      <c r="AB1137" s="20"/>
      <c r="AC1137" s="20"/>
    </row>
    <row r="1138" spans="1:34" x14ac:dyDescent="0.3">
      <c r="A1138" s="59" t="s">
        <v>742</v>
      </c>
      <c r="B1138" s="60" t="s">
        <v>43</v>
      </c>
      <c r="C1138" s="59"/>
      <c r="D1138" s="59"/>
      <c r="E1138" s="61" t="s">
        <v>44</v>
      </c>
      <c r="F1138" s="10">
        <f t="shared" si="1089"/>
        <v>97000</v>
      </c>
      <c r="G1138" s="10">
        <f t="shared" si="1090"/>
        <v>97000</v>
      </c>
      <c r="H1138" s="10">
        <f t="shared" si="1091"/>
        <v>97000</v>
      </c>
      <c r="I1138" s="10">
        <f t="shared" si="1092"/>
        <v>0</v>
      </c>
      <c r="J1138" s="10">
        <f t="shared" si="1093"/>
        <v>0</v>
      </c>
      <c r="K1138" s="10">
        <f t="shared" si="1094"/>
        <v>0</v>
      </c>
      <c r="L1138" s="10">
        <f t="shared" si="1085"/>
        <v>97000</v>
      </c>
      <c r="M1138" s="10">
        <f t="shared" si="1086"/>
        <v>97000</v>
      </c>
      <c r="N1138" s="10">
        <f t="shared" si="1087"/>
        <v>97000</v>
      </c>
      <c r="O1138" s="10">
        <f t="shared" si="1095"/>
        <v>0</v>
      </c>
      <c r="P1138" s="10">
        <f t="shared" si="1096"/>
        <v>0</v>
      </c>
      <c r="Q1138" s="10">
        <f t="shared" si="1097"/>
        <v>0</v>
      </c>
      <c r="R1138" s="10">
        <f t="shared" si="1055"/>
        <v>97000</v>
      </c>
      <c r="S1138" s="10">
        <f t="shared" si="1098"/>
        <v>0</v>
      </c>
      <c r="T1138" s="69">
        <f t="shared" si="1082"/>
        <v>97000</v>
      </c>
      <c r="U1138" s="10">
        <f t="shared" si="1056"/>
        <v>97000</v>
      </c>
      <c r="V1138" s="10">
        <f t="shared" si="1099"/>
        <v>0</v>
      </c>
      <c r="W1138" s="69">
        <f t="shared" si="1083"/>
        <v>97000</v>
      </c>
      <c r="X1138" s="10">
        <f t="shared" si="1057"/>
        <v>97000</v>
      </c>
      <c r="Y1138" s="10">
        <f t="shared" si="1099"/>
        <v>0</v>
      </c>
      <c r="Z1138" s="69">
        <f t="shared" si="1084"/>
        <v>97000</v>
      </c>
      <c r="AA1138" s="10">
        <f t="shared" si="1099"/>
        <v>0</v>
      </c>
      <c r="AB1138" s="20"/>
      <c r="AC1138" s="20"/>
    </row>
    <row r="1139" spans="1:34" x14ac:dyDescent="0.3">
      <c r="A1139" s="59" t="s">
        <v>742</v>
      </c>
      <c r="B1139" s="60">
        <v>800</v>
      </c>
      <c r="C1139" s="59" t="s">
        <v>233</v>
      </c>
      <c r="D1139" s="59" t="s">
        <v>65</v>
      </c>
      <c r="E1139" s="61" t="s">
        <v>519</v>
      </c>
      <c r="F1139" s="10">
        <v>97000</v>
      </c>
      <c r="G1139" s="10">
        <v>97000</v>
      </c>
      <c r="H1139" s="10">
        <v>97000</v>
      </c>
      <c r="I1139" s="10"/>
      <c r="J1139" s="10"/>
      <c r="K1139" s="10"/>
      <c r="L1139" s="10">
        <f t="shared" si="1085"/>
        <v>97000</v>
      </c>
      <c r="M1139" s="10">
        <f t="shared" si="1086"/>
        <v>97000</v>
      </c>
      <c r="N1139" s="10">
        <f t="shared" si="1087"/>
        <v>97000</v>
      </c>
      <c r="O1139" s="10"/>
      <c r="P1139" s="10"/>
      <c r="Q1139" s="10"/>
      <c r="R1139" s="10">
        <f t="shared" si="1055"/>
        <v>97000</v>
      </c>
      <c r="S1139" s="10"/>
      <c r="T1139" s="69">
        <f t="shared" si="1082"/>
        <v>97000</v>
      </c>
      <c r="U1139" s="10">
        <f t="shared" si="1056"/>
        <v>97000</v>
      </c>
      <c r="V1139" s="10"/>
      <c r="W1139" s="69">
        <f t="shared" si="1083"/>
        <v>97000</v>
      </c>
      <c r="X1139" s="10">
        <f t="shared" si="1057"/>
        <v>97000</v>
      </c>
      <c r="Y1139" s="10"/>
      <c r="Z1139" s="69">
        <f t="shared" si="1084"/>
        <v>97000</v>
      </c>
      <c r="AA1139" s="10"/>
      <c r="AB1139" s="20"/>
      <c r="AC1139" s="20"/>
    </row>
    <row r="1140" spans="1:34" s="74" customFormat="1" x14ac:dyDescent="0.3">
      <c r="A1140" s="56" t="s">
        <v>744</v>
      </c>
      <c r="B1140" s="57"/>
      <c r="C1140" s="56"/>
      <c r="D1140" s="56"/>
      <c r="E1140" s="58" t="s">
        <v>52</v>
      </c>
      <c r="F1140" s="17">
        <f t="shared" ref="F1140:K1140" si="1101">F1141+F1172+F1181+F1194+F1207</f>
        <v>868727.5</v>
      </c>
      <c r="G1140" s="17">
        <f t="shared" si="1101"/>
        <v>1081624.3999999999</v>
      </c>
      <c r="H1140" s="17">
        <f t="shared" si="1101"/>
        <v>1074500.5</v>
      </c>
      <c r="I1140" s="17">
        <f t="shared" si="1101"/>
        <v>46272.1</v>
      </c>
      <c r="J1140" s="17">
        <f t="shared" si="1101"/>
        <v>55697.8</v>
      </c>
      <c r="K1140" s="17">
        <f t="shared" si="1101"/>
        <v>58416.5</v>
      </c>
      <c r="L1140" s="17">
        <f t="shared" si="1085"/>
        <v>914999.6</v>
      </c>
      <c r="M1140" s="17">
        <f t="shared" si="1086"/>
        <v>1137322.2</v>
      </c>
      <c r="N1140" s="17">
        <f t="shared" si="1087"/>
        <v>1132917</v>
      </c>
      <c r="O1140" s="17">
        <f>O1141+O1172+O1181+O1194+O1207</f>
        <v>224209.31325000001</v>
      </c>
      <c r="P1140" s="17">
        <f>P1141+P1172+P1181+P1194+P1207</f>
        <v>17371.899999999998</v>
      </c>
      <c r="Q1140" s="17">
        <f>Q1141+Q1172+Q1181+Q1194+Q1207</f>
        <v>17371.899999999998</v>
      </c>
      <c r="R1140" s="17">
        <f t="shared" ref="R1140:R1203" si="1102">L1140+O1140</f>
        <v>1139208.91325</v>
      </c>
      <c r="S1140" s="17">
        <f>S1141+S1172+S1181+S1194+S1207</f>
        <v>-16875.439999999999</v>
      </c>
      <c r="T1140" s="68">
        <f t="shared" si="1082"/>
        <v>1122333.47325</v>
      </c>
      <c r="U1140" s="17">
        <f t="shared" ref="U1140:U1203" si="1103">M1140+P1140</f>
        <v>1154694.0999999999</v>
      </c>
      <c r="V1140" s="17">
        <f>V1141+V1172+V1181+V1194+V1207</f>
        <v>0</v>
      </c>
      <c r="W1140" s="68">
        <f t="shared" si="1083"/>
        <v>1154694.0999999999</v>
      </c>
      <c r="X1140" s="17">
        <f t="shared" ref="X1140:X1203" si="1104">N1140+Q1140</f>
        <v>1150288.8999999999</v>
      </c>
      <c r="Y1140" s="17">
        <f>Y1141+Y1172+Y1181+Y1194+Y1207</f>
        <v>0</v>
      </c>
      <c r="Z1140" s="68">
        <f t="shared" si="1084"/>
        <v>1150288.8999999999</v>
      </c>
      <c r="AA1140" s="17">
        <f>AA1141+AA1172+AA1181+AA1194+AA1207</f>
        <v>0</v>
      </c>
      <c r="AB1140" s="18"/>
      <c r="AC1140" s="18"/>
      <c r="AD1140" s="16"/>
      <c r="AE1140" s="16"/>
      <c r="AF1140" s="16"/>
      <c r="AG1140" s="16"/>
      <c r="AH1140" s="16"/>
    </row>
    <row r="1141" spans="1:34" ht="46.8" x14ac:dyDescent="0.3">
      <c r="A1141" s="59" t="s">
        <v>745</v>
      </c>
      <c r="B1141" s="60"/>
      <c r="C1141" s="59"/>
      <c r="D1141" s="59"/>
      <c r="E1141" s="61" t="s">
        <v>746</v>
      </c>
      <c r="F1141" s="10">
        <f>F1142+F1149+F1154+F1161+F1164+F1169</f>
        <v>184196.5</v>
      </c>
      <c r="G1141" s="10">
        <f>G1142+G1149+G1154+G1161+G1164+G1169</f>
        <v>213234.09999999998</v>
      </c>
      <c r="H1141" s="10">
        <f>H1142+H1149+H1154+H1161+H1164+H1169</f>
        <v>202706.3</v>
      </c>
      <c r="I1141" s="10">
        <f>I1142+I1149+I1154+I1161+I1164+I1169+I1158</f>
        <v>46272.1</v>
      </c>
      <c r="J1141" s="10">
        <f>J1142+J1149+J1154+J1161+J1164+J1169+J1158</f>
        <v>55697.8</v>
      </c>
      <c r="K1141" s="10">
        <f>K1142+K1149+K1154+K1161+K1164+K1169+K1158</f>
        <v>58416.5</v>
      </c>
      <c r="L1141" s="10">
        <f t="shared" si="1085"/>
        <v>230468.6</v>
      </c>
      <c r="M1141" s="10">
        <f t="shared" si="1086"/>
        <v>268931.89999999997</v>
      </c>
      <c r="N1141" s="10">
        <f t="shared" si="1087"/>
        <v>261122.8</v>
      </c>
      <c r="O1141" s="10">
        <f>O1142+O1149+O1154+O1161+O1164+O1169+O1158</f>
        <v>11529.91929</v>
      </c>
      <c r="P1141" s="10">
        <f>P1142+P1149+P1154+P1161+P1164+P1169+P1158</f>
        <v>1835.1</v>
      </c>
      <c r="Q1141" s="10">
        <f>Q1142+Q1149+Q1154+Q1161+Q1164+Q1169+Q1158</f>
        <v>1835.1</v>
      </c>
      <c r="R1141" s="10">
        <f t="shared" si="1102"/>
        <v>241998.51929</v>
      </c>
      <c r="S1141" s="10">
        <f>S1142+S1149+S1154+S1161+S1164+S1169+S1158</f>
        <v>0</v>
      </c>
      <c r="T1141" s="69">
        <f t="shared" si="1082"/>
        <v>241998.51929</v>
      </c>
      <c r="U1141" s="10">
        <f t="shared" si="1103"/>
        <v>270766.99999999994</v>
      </c>
      <c r="V1141" s="10">
        <f>V1142+V1149+V1154+V1161+V1164+V1169+V1158</f>
        <v>0</v>
      </c>
      <c r="W1141" s="69">
        <f t="shared" si="1083"/>
        <v>270766.99999999994</v>
      </c>
      <c r="X1141" s="10">
        <f t="shared" si="1104"/>
        <v>262957.89999999997</v>
      </c>
      <c r="Y1141" s="10">
        <f>Y1142+Y1149+Y1154+Y1161+Y1164+Y1169+Y1158</f>
        <v>0</v>
      </c>
      <c r="Z1141" s="69">
        <f t="shared" si="1084"/>
        <v>262957.89999999997</v>
      </c>
      <c r="AA1141" s="10">
        <f>AA1142+AA1149+AA1154+AA1161+AA1164+AA1169+AA1158</f>
        <v>0</v>
      </c>
      <c r="AB1141" s="20"/>
      <c r="AC1141" s="20"/>
    </row>
    <row r="1142" spans="1:34" ht="46.8" x14ac:dyDescent="0.3">
      <c r="A1142" s="59" t="s">
        <v>747</v>
      </c>
      <c r="B1142" s="60"/>
      <c r="C1142" s="59"/>
      <c r="D1142" s="59"/>
      <c r="E1142" s="61" t="s">
        <v>138</v>
      </c>
      <c r="F1142" s="10">
        <f t="shared" ref="F1142:K1142" si="1105">F1143+F1145+F1147</f>
        <v>28214.900000000005</v>
      </c>
      <c r="G1142" s="10">
        <f t="shared" si="1105"/>
        <v>29895.199999999997</v>
      </c>
      <c r="H1142" s="10">
        <f t="shared" si="1105"/>
        <v>29895.199999999997</v>
      </c>
      <c r="I1142" s="10">
        <f t="shared" si="1105"/>
        <v>0</v>
      </c>
      <c r="J1142" s="10">
        <f t="shared" si="1105"/>
        <v>0</v>
      </c>
      <c r="K1142" s="10">
        <f t="shared" si="1105"/>
        <v>0</v>
      </c>
      <c r="L1142" s="10">
        <f t="shared" si="1085"/>
        <v>28214.900000000005</v>
      </c>
      <c r="M1142" s="10">
        <f t="shared" si="1086"/>
        <v>29895.199999999997</v>
      </c>
      <c r="N1142" s="10">
        <f t="shared" si="1087"/>
        <v>29895.199999999997</v>
      </c>
      <c r="O1142" s="10">
        <f>O1143+O1145+O1147</f>
        <v>2378.4</v>
      </c>
      <c r="P1142" s="10">
        <f>P1143+P1145+P1147</f>
        <v>1835.1</v>
      </c>
      <c r="Q1142" s="10">
        <f>Q1143+Q1145+Q1147</f>
        <v>1835.1</v>
      </c>
      <c r="R1142" s="10">
        <f t="shared" si="1102"/>
        <v>30593.300000000007</v>
      </c>
      <c r="S1142" s="10">
        <f>S1143+S1145+S1147</f>
        <v>0</v>
      </c>
      <c r="T1142" s="69">
        <f t="shared" si="1082"/>
        <v>30593.300000000007</v>
      </c>
      <c r="U1142" s="10">
        <f t="shared" si="1103"/>
        <v>31730.299999999996</v>
      </c>
      <c r="V1142" s="10">
        <f>V1143+V1145+V1147</f>
        <v>0</v>
      </c>
      <c r="W1142" s="69">
        <f t="shared" si="1083"/>
        <v>31730.299999999996</v>
      </c>
      <c r="X1142" s="10">
        <f t="shared" si="1104"/>
        <v>31730.299999999996</v>
      </c>
      <c r="Y1142" s="10">
        <f>Y1143+Y1145+Y1147</f>
        <v>0</v>
      </c>
      <c r="Z1142" s="69">
        <f t="shared" si="1084"/>
        <v>31730.299999999996</v>
      </c>
      <c r="AA1142" s="10">
        <f>AA1143+AA1145+AA1147</f>
        <v>0</v>
      </c>
      <c r="AB1142" s="20"/>
      <c r="AC1142" s="20"/>
    </row>
    <row r="1143" spans="1:34" ht="93.6" x14ac:dyDescent="0.3">
      <c r="A1143" s="59" t="s">
        <v>747</v>
      </c>
      <c r="B1143" s="60" t="s">
        <v>139</v>
      </c>
      <c r="C1143" s="59"/>
      <c r="D1143" s="59"/>
      <c r="E1143" s="61" t="s">
        <v>140</v>
      </c>
      <c r="F1143" s="10">
        <f t="shared" ref="F1143:K1143" si="1106">F1144</f>
        <v>24600.300000000003</v>
      </c>
      <c r="G1143" s="10">
        <f t="shared" si="1106"/>
        <v>26280.6</v>
      </c>
      <c r="H1143" s="10">
        <f t="shared" si="1106"/>
        <v>26280.6</v>
      </c>
      <c r="I1143" s="10">
        <f t="shared" si="1106"/>
        <v>0</v>
      </c>
      <c r="J1143" s="10">
        <f t="shared" si="1106"/>
        <v>0</v>
      </c>
      <c r="K1143" s="10">
        <f t="shared" si="1106"/>
        <v>0</v>
      </c>
      <c r="L1143" s="10">
        <f t="shared" si="1085"/>
        <v>24600.300000000003</v>
      </c>
      <c r="M1143" s="10">
        <f t="shared" si="1086"/>
        <v>26280.6</v>
      </c>
      <c r="N1143" s="10">
        <f t="shared" si="1087"/>
        <v>26280.6</v>
      </c>
      <c r="O1143" s="10">
        <f>O1144</f>
        <v>2378.4</v>
      </c>
      <c r="P1143" s="10">
        <f>P1144</f>
        <v>1835.1</v>
      </c>
      <c r="Q1143" s="10">
        <f>Q1144</f>
        <v>1835.1</v>
      </c>
      <c r="R1143" s="10">
        <f t="shared" si="1102"/>
        <v>26978.700000000004</v>
      </c>
      <c r="S1143" s="10">
        <f>S1144</f>
        <v>0</v>
      </c>
      <c r="T1143" s="69">
        <f t="shared" si="1082"/>
        <v>26978.700000000004</v>
      </c>
      <c r="U1143" s="10">
        <f t="shared" si="1103"/>
        <v>28115.699999999997</v>
      </c>
      <c r="V1143" s="10">
        <f>V1144</f>
        <v>0</v>
      </c>
      <c r="W1143" s="69">
        <f t="shared" si="1083"/>
        <v>28115.699999999997</v>
      </c>
      <c r="X1143" s="10">
        <f t="shared" si="1104"/>
        <v>28115.699999999997</v>
      </c>
      <c r="Y1143" s="10">
        <f>Y1144</f>
        <v>0</v>
      </c>
      <c r="Z1143" s="69">
        <f t="shared" si="1084"/>
        <v>28115.699999999997</v>
      </c>
      <c r="AA1143" s="10">
        <f>AA1144</f>
        <v>0</v>
      </c>
      <c r="AB1143" s="20"/>
      <c r="AC1143" s="20"/>
    </row>
    <row r="1144" spans="1:34" ht="31.2" x14ac:dyDescent="0.3">
      <c r="A1144" s="59" t="s">
        <v>747</v>
      </c>
      <c r="B1144" s="60">
        <v>100</v>
      </c>
      <c r="C1144" s="59" t="s">
        <v>314</v>
      </c>
      <c r="D1144" s="59" t="s">
        <v>314</v>
      </c>
      <c r="E1144" s="61" t="s">
        <v>644</v>
      </c>
      <c r="F1144" s="10">
        <v>24600.300000000003</v>
      </c>
      <c r="G1144" s="10">
        <v>26280.6</v>
      </c>
      <c r="H1144" s="10">
        <v>26280.6</v>
      </c>
      <c r="I1144" s="10"/>
      <c r="J1144" s="10"/>
      <c r="K1144" s="10"/>
      <c r="L1144" s="10">
        <f t="shared" si="1085"/>
        <v>24600.300000000003</v>
      </c>
      <c r="M1144" s="10">
        <f t="shared" si="1086"/>
        <v>26280.6</v>
      </c>
      <c r="N1144" s="10">
        <f t="shared" si="1087"/>
        <v>26280.6</v>
      </c>
      <c r="O1144" s="10">
        <v>2378.4</v>
      </c>
      <c r="P1144" s="10">
        <v>1835.1</v>
      </c>
      <c r="Q1144" s="10">
        <v>1835.1</v>
      </c>
      <c r="R1144" s="10">
        <f t="shared" si="1102"/>
        <v>26978.700000000004</v>
      </c>
      <c r="S1144" s="10"/>
      <c r="T1144" s="69">
        <f t="shared" si="1082"/>
        <v>26978.700000000004</v>
      </c>
      <c r="U1144" s="10">
        <f t="shared" si="1103"/>
        <v>28115.699999999997</v>
      </c>
      <c r="V1144" s="10"/>
      <c r="W1144" s="69">
        <f t="shared" si="1083"/>
        <v>28115.699999999997</v>
      </c>
      <c r="X1144" s="10">
        <f t="shared" si="1104"/>
        <v>28115.699999999997</v>
      </c>
      <c r="Y1144" s="10"/>
      <c r="Z1144" s="69">
        <f t="shared" si="1084"/>
        <v>28115.699999999997</v>
      </c>
      <c r="AA1144" s="10"/>
      <c r="AB1144" s="20"/>
      <c r="AC1144" s="20"/>
    </row>
    <row r="1145" spans="1:34" ht="31.2" x14ac:dyDescent="0.3">
      <c r="A1145" s="59" t="s">
        <v>747</v>
      </c>
      <c r="B1145" s="60" t="s">
        <v>57</v>
      </c>
      <c r="C1145" s="59"/>
      <c r="D1145" s="59"/>
      <c r="E1145" s="61" t="s">
        <v>58</v>
      </c>
      <c r="F1145" s="10">
        <f t="shared" ref="F1145:K1145" si="1107">F1146</f>
        <v>3600.7000000000003</v>
      </c>
      <c r="G1145" s="10">
        <f t="shared" si="1107"/>
        <v>3600.7999999999997</v>
      </c>
      <c r="H1145" s="10">
        <f t="shared" si="1107"/>
        <v>3600.7999999999997</v>
      </c>
      <c r="I1145" s="10">
        <f t="shared" si="1107"/>
        <v>0</v>
      </c>
      <c r="J1145" s="10">
        <f t="shared" si="1107"/>
        <v>0</v>
      </c>
      <c r="K1145" s="10">
        <f t="shared" si="1107"/>
        <v>0</v>
      </c>
      <c r="L1145" s="10">
        <f t="shared" si="1085"/>
        <v>3600.7000000000003</v>
      </c>
      <c r="M1145" s="10">
        <f t="shared" si="1086"/>
        <v>3600.7999999999997</v>
      </c>
      <c r="N1145" s="10">
        <f t="shared" si="1087"/>
        <v>3600.7999999999997</v>
      </c>
      <c r="O1145" s="10">
        <f>O1146</f>
        <v>0</v>
      </c>
      <c r="P1145" s="10">
        <f>P1146</f>
        <v>0</v>
      </c>
      <c r="Q1145" s="10">
        <f>Q1146</f>
        <v>0</v>
      </c>
      <c r="R1145" s="10">
        <f t="shared" si="1102"/>
        <v>3600.7000000000003</v>
      </c>
      <c r="S1145" s="10">
        <f>S1146</f>
        <v>0</v>
      </c>
      <c r="T1145" s="69">
        <f t="shared" si="1082"/>
        <v>3600.7000000000003</v>
      </c>
      <c r="U1145" s="10">
        <f t="shared" si="1103"/>
        <v>3600.7999999999997</v>
      </c>
      <c r="V1145" s="10">
        <f>V1146</f>
        <v>0</v>
      </c>
      <c r="W1145" s="69">
        <f t="shared" si="1083"/>
        <v>3600.7999999999997</v>
      </c>
      <c r="X1145" s="10">
        <f t="shared" si="1104"/>
        <v>3600.7999999999997</v>
      </c>
      <c r="Y1145" s="10">
        <f>Y1146</f>
        <v>0</v>
      </c>
      <c r="Z1145" s="69">
        <f t="shared" si="1084"/>
        <v>3600.7999999999997</v>
      </c>
      <c r="AA1145" s="10">
        <f>AA1146</f>
        <v>0</v>
      </c>
      <c r="AB1145" s="20"/>
      <c r="AC1145" s="20"/>
    </row>
    <row r="1146" spans="1:34" ht="31.2" x14ac:dyDescent="0.3">
      <c r="A1146" s="59" t="s">
        <v>747</v>
      </c>
      <c r="B1146" s="60">
        <v>200</v>
      </c>
      <c r="C1146" s="59" t="s">
        <v>314</v>
      </c>
      <c r="D1146" s="59" t="s">
        <v>314</v>
      </c>
      <c r="E1146" s="61" t="s">
        <v>644</v>
      </c>
      <c r="F1146" s="10">
        <v>3600.7000000000003</v>
      </c>
      <c r="G1146" s="10">
        <v>3600.7999999999997</v>
      </c>
      <c r="H1146" s="10">
        <v>3600.7999999999997</v>
      </c>
      <c r="I1146" s="10"/>
      <c r="J1146" s="10"/>
      <c r="K1146" s="10"/>
      <c r="L1146" s="10">
        <f t="shared" si="1085"/>
        <v>3600.7000000000003</v>
      </c>
      <c r="M1146" s="10">
        <f t="shared" si="1086"/>
        <v>3600.7999999999997</v>
      </c>
      <c r="N1146" s="10">
        <f t="shared" si="1087"/>
        <v>3600.7999999999997</v>
      </c>
      <c r="O1146" s="10"/>
      <c r="P1146" s="10"/>
      <c r="Q1146" s="10"/>
      <c r="R1146" s="10">
        <f t="shared" si="1102"/>
        <v>3600.7000000000003</v>
      </c>
      <c r="S1146" s="10"/>
      <c r="T1146" s="69">
        <f t="shared" si="1082"/>
        <v>3600.7000000000003</v>
      </c>
      <c r="U1146" s="10">
        <f t="shared" si="1103"/>
        <v>3600.7999999999997</v>
      </c>
      <c r="V1146" s="10"/>
      <c r="W1146" s="69">
        <f t="shared" si="1083"/>
        <v>3600.7999999999997</v>
      </c>
      <c r="X1146" s="10">
        <f t="shared" si="1104"/>
        <v>3600.7999999999997</v>
      </c>
      <c r="Y1146" s="10"/>
      <c r="Z1146" s="69">
        <f t="shared" si="1084"/>
        <v>3600.7999999999997</v>
      </c>
      <c r="AA1146" s="10"/>
      <c r="AB1146" s="20"/>
      <c r="AC1146" s="20"/>
    </row>
    <row r="1147" spans="1:34" x14ac:dyDescent="0.3">
      <c r="A1147" s="59" t="s">
        <v>747</v>
      </c>
      <c r="B1147" s="60" t="s">
        <v>43</v>
      </c>
      <c r="C1147" s="59"/>
      <c r="D1147" s="59"/>
      <c r="E1147" s="61" t="s">
        <v>44</v>
      </c>
      <c r="F1147" s="10">
        <f t="shared" ref="F1147:K1147" si="1108">F1148</f>
        <v>13.9</v>
      </c>
      <c r="G1147" s="10">
        <f t="shared" si="1108"/>
        <v>13.8</v>
      </c>
      <c r="H1147" s="10">
        <f t="shared" si="1108"/>
        <v>13.8</v>
      </c>
      <c r="I1147" s="10">
        <f t="shared" si="1108"/>
        <v>0</v>
      </c>
      <c r="J1147" s="10">
        <f t="shared" si="1108"/>
        <v>0</v>
      </c>
      <c r="K1147" s="10">
        <f t="shared" si="1108"/>
        <v>0</v>
      </c>
      <c r="L1147" s="10">
        <f t="shared" si="1085"/>
        <v>13.9</v>
      </c>
      <c r="M1147" s="10">
        <f t="shared" si="1086"/>
        <v>13.8</v>
      </c>
      <c r="N1147" s="10">
        <f t="shared" si="1087"/>
        <v>13.8</v>
      </c>
      <c r="O1147" s="10">
        <f>O1148</f>
        <v>0</v>
      </c>
      <c r="P1147" s="10">
        <f>P1148</f>
        <v>0</v>
      </c>
      <c r="Q1147" s="10">
        <f>Q1148</f>
        <v>0</v>
      </c>
      <c r="R1147" s="10">
        <f t="shared" si="1102"/>
        <v>13.9</v>
      </c>
      <c r="S1147" s="10">
        <f>S1148</f>
        <v>0</v>
      </c>
      <c r="T1147" s="69">
        <f t="shared" si="1082"/>
        <v>13.9</v>
      </c>
      <c r="U1147" s="10">
        <f t="shared" si="1103"/>
        <v>13.8</v>
      </c>
      <c r="V1147" s="10">
        <f>V1148</f>
        <v>0</v>
      </c>
      <c r="W1147" s="69">
        <f t="shared" si="1083"/>
        <v>13.8</v>
      </c>
      <c r="X1147" s="10">
        <f t="shared" si="1104"/>
        <v>13.8</v>
      </c>
      <c r="Y1147" s="10">
        <f>Y1148</f>
        <v>0</v>
      </c>
      <c r="Z1147" s="69">
        <f t="shared" si="1084"/>
        <v>13.8</v>
      </c>
      <c r="AA1147" s="10">
        <f>AA1148</f>
        <v>0</v>
      </c>
      <c r="AB1147" s="20"/>
      <c r="AC1147" s="20"/>
    </row>
    <row r="1148" spans="1:34" ht="31.2" x14ac:dyDescent="0.3">
      <c r="A1148" s="59" t="s">
        <v>747</v>
      </c>
      <c r="B1148" s="60">
        <v>800</v>
      </c>
      <c r="C1148" s="59" t="s">
        <v>314</v>
      </c>
      <c r="D1148" s="59" t="s">
        <v>314</v>
      </c>
      <c r="E1148" s="61" t="s">
        <v>644</v>
      </c>
      <c r="F1148" s="10">
        <v>13.9</v>
      </c>
      <c r="G1148" s="10">
        <v>13.8</v>
      </c>
      <c r="H1148" s="10">
        <v>13.8</v>
      </c>
      <c r="I1148" s="10"/>
      <c r="J1148" s="10"/>
      <c r="K1148" s="10"/>
      <c r="L1148" s="10">
        <f t="shared" si="1085"/>
        <v>13.9</v>
      </c>
      <c r="M1148" s="10">
        <f t="shared" si="1086"/>
        <v>13.8</v>
      </c>
      <c r="N1148" s="10">
        <f t="shared" si="1087"/>
        <v>13.8</v>
      </c>
      <c r="O1148" s="10"/>
      <c r="P1148" s="10"/>
      <c r="Q1148" s="10"/>
      <c r="R1148" s="10">
        <f t="shared" si="1102"/>
        <v>13.9</v>
      </c>
      <c r="S1148" s="10"/>
      <c r="T1148" s="69">
        <f t="shared" si="1082"/>
        <v>13.9</v>
      </c>
      <c r="U1148" s="10">
        <f t="shared" si="1103"/>
        <v>13.8</v>
      </c>
      <c r="V1148" s="10"/>
      <c r="W1148" s="69">
        <f t="shared" si="1083"/>
        <v>13.8</v>
      </c>
      <c r="X1148" s="10">
        <f t="shared" si="1104"/>
        <v>13.8</v>
      </c>
      <c r="Y1148" s="10"/>
      <c r="Z1148" s="69">
        <f t="shared" si="1084"/>
        <v>13.8</v>
      </c>
      <c r="AA1148" s="10"/>
      <c r="AB1148" s="20"/>
      <c r="AC1148" s="20"/>
    </row>
    <row r="1149" spans="1:34" x14ac:dyDescent="0.3">
      <c r="A1149" s="59" t="s">
        <v>748</v>
      </c>
      <c r="B1149" s="60"/>
      <c r="C1149" s="59"/>
      <c r="D1149" s="59"/>
      <c r="E1149" s="61" t="s">
        <v>749</v>
      </c>
      <c r="F1149" s="10">
        <f t="shared" ref="F1149:K1149" si="1109">F1150+F1152</f>
        <v>1045.5</v>
      </c>
      <c r="G1149" s="10">
        <f t="shared" si="1109"/>
        <v>27578.9</v>
      </c>
      <c r="H1149" s="10">
        <f t="shared" si="1109"/>
        <v>1045.5</v>
      </c>
      <c r="I1149" s="10">
        <f t="shared" si="1109"/>
        <v>0</v>
      </c>
      <c r="J1149" s="10">
        <f t="shared" si="1109"/>
        <v>0</v>
      </c>
      <c r="K1149" s="10">
        <f t="shared" si="1109"/>
        <v>0</v>
      </c>
      <c r="L1149" s="10">
        <f t="shared" si="1085"/>
        <v>1045.5</v>
      </c>
      <c r="M1149" s="10">
        <f t="shared" si="1086"/>
        <v>27578.9</v>
      </c>
      <c r="N1149" s="10">
        <f t="shared" si="1087"/>
        <v>1045.5</v>
      </c>
      <c r="O1149" s="10">
        <f>O1150+O1152</f>
        <v>0</v>
      </c>
      <c r="P1149" s="10">
        <f>P1150+P1152</f>
        <v>0</v>
      </c>
      <c r="Q1149" s="10">
        <f>Q1150+Q1152</f>
        <v>0</v>
      </c>
      <c r="R1149" s="10">
        <f t="shared" si="1102"/>
        <v>1045.5</v>
      </c>
      <c r="S1149" s="10">
        <f>S1150+S1152</f>
        <v>0</v>
      </c>
      <c r="T1149" s="69">
        <f t="shared" si="1082"/>
        <v>1045.5</v>
      </c>
      <c r="U1149" s="10">
        <f t="shared" si="1103"/>
        <v>27578.9</v>
      </c>
      <c r="V1149" s="10">
        <f>V1150+V1152</f>
        <v>0</v>
      </c>
      <c r="W1149" s="69">
        <f t="shared" si="1083"/>
        <v>27578.9</v>
      </c>
      <c r="X1149" s="10">
        <f t="shared" si="1104"/>
        <v>1045.5</v>
      </c>
      <c r="Y1149" s="10">
        <f>Y1150+Y1152</f>
        <v>0</v>
      </c>
      <c r="Z1149" s="69">
        <f t="shared" si="1084"/>
        <v>1045.5</v>
      </c>
      <c r="AA1149" s="10">
        <f>AA1150+AA1152</f>
        <v>0</v>
      </c>
      <c r="AB1149" s="20"/>
      <c r="AC1149" s="20"/>
    </row>
    <row r="1150" spans="1:34" ht="31.2" x14ac:dyDescent="0.3">
      <c r="A1150" s="59" t="s">
        <v>748</v>
      </c>
      <c r="B1150" s="60" t="s">
        <v>57</v>
      </c>
      <c r="C1150" s="59"/>
      <c r="D1150" s="59"/>
      <c r="E1150" s="61" t="s">
        <v>58</v>
      </c>
      <c r="F1150" s="10">
        <f t="shared" ref="F1150:K1150" si="1110">F1151</f>
        <v>0</v>
      </c>
      <c r="G1150" s="10">
        <f t="shared" si="1110"/>
        <v>26533.4</v>
      </c>
      <c r="H1150" s="10">
        <f t="shared" si="1110"/>
        <v>0</v>
      </c>
      <c r="I1150" s="10">
        <f t="shared" si="1110"/>
        <v>0</v>
      </c>
      <c r="J1150" s="10">
        <f t="shared" si="1110"/>
        <v>0</v>
      </c>
      <c r="K1150" s="10">
        <f t="shared" si="1110"/>
        <v>0</v>
      </c>
      <c r="L1150" s="10">
        <f t="shared" si="1085"/>
        <v>0</v>
      </c>
      <c r="M1150" s="10">
        <f t="shared" si="1086"/>
        <v>26533.4</v>
      </c>
      <c r="N1150" s="10">
        <f t="shared" si="1087"/>
        <v>0</v>
      </c>
      <c r="O1150" s="10">
        <f>O1151</f>
        <v>0</v>
      </c>
      <c r="P1150" s="10">
        <f>P1151</f>
        <v>0</v>
      </c>
      <c r="Q1150" s="10">
        <f>Q1151</f>
        <v>0</v>
      </c>
      <c r="R1150" s="10">
        <f t="shared" si="1102"/>
        <v>0</v>
      </c>
      <c r="S1150" s="10">
        <f>S1151</f>
        <v>0</v>
      </c>
      <c r="T1150" s="69">
        <f t="shared" si="1082"/>
        <v>0</v>
      </c>
      <c r="U1150" s="10">
        <f t="shared" si="1103"/>
        <v>26533.4</v>
      </c>
      <c r="V1150" s="10">
        <f>V1151</f>
        <v>0</v>
      </c>
      <c r="W1150" s="69">
        <f t="shared" si="1083"/>
        <v>26533.4</v>
      </c>
      <c r="X1150" s="10">
        <f t="shared" si="1104"/>
        <v>0</v>
      </c>
      <c r="Y1150" s="10">
        <f>Y1151</f>
        <v>0</v>
      </c>
      <c r="Z1150" s="69">
        <f t="shared" si="1084"/>
        <v>0</v>
      </c>
      <c r="AA1150" s="10">
        <f>AA1151</f>
        <v>0</v>
      </c>
      <c r="AB1150" s="20"/>
      <c r="AC1150" s="20"/>
    </row>
    <row r="1151" spans="1:34" ht="31.2" x14ac:dyDescent="0.3">
      <c r="A1151" s="59" t="s">
        <v>748</v>
      </c>
      <c r="B1151" s="60">
        <v>200</v>
      </c>
      <c r="C1151" s="59" t="s">
        <v>314</v>
      </c>
      <c r="D1151" s="59" t="s">
        <v>233</v>
      </c>
      <c r="E1151" s="61" t="s">
        <v>750</v>
      </c>
      <c r="F1151" s="10">
        <v>0</v>
      </c>
      <c r="G1151" s="10">
        <v>26533.4</v>
      </c>
      <c r="H1151" s="10">
        <v>0</v>
      </c>
      <c r="I1151" s="10"/>
      <c r="J1151" s="10"/>
      <c r="K1151" s="10"/>
      <c r="L1151" s="10">
        <f t="shared" si="1085"/>
        <v>0</v>
      </c>
      <c r="M1151" s="10">
        <f t="shared" si="1086"/>
        <v>26533.4</v>
      </c>
      <c r="N1151" s="10">
        <f t="shared" si="1087"/>
        <v>0</v>
      </c>
      <c r="O1151" s="10"/>
      <c r="P1151" s="10"/>
      <c r="Q1151" s="10"/>
      <c r="R1151" s="10">
        <f t="shared" si="1102"/>
        <v>0</v>
      </c>
      <c r="S1151" s="10"/>
      <c r="T1151" s="69">
        <f t="shared" si="1082"/>
        <v>0</v>
      </c>
      <c r="U1151" s="10">
        <f t="shared" si="1103"/>
        <v>26533.4</v>
      </c>
      <c r="V1151" s="10"/>
      <c r="W1151" s="69">
        <f t="shared" si="1083"/>
        <v>26533.4</v>
      </c>
      <c r="X1151" s="10">
        <f t="shared" si="1104"/>
        <v>0</v>
      </c>
      <c r="Y1151" s="10"/>
      <c r="Z1151" s="69">
        <f t="shared" si="1084"/>
        <v>0</v>
      </c>
      <c r="AA1151" s="10"/>
      <c r="AB1151" s="20"/>
      <c r="AC1151" s="20"/>
    </row>
    <row r="1152" spans="1:34" x14ac:dyDescent="0.3">
      <c r="A1152" s="59" t="s">
        <v>748</v>
      </c>
      <c r="B1152" s="60" t="s">
        <v>43</v>
      </c>
      <c r="C1152" s="59"/>
      <c r="D1152" s="59"/>
      <c r="E1152" s="61" t="s">
        <v>44</v>
      </c>
      <c r="F1152" s="10">
        <f t="shared" ref="F1152:K1152" si="1111">F1153</f>
        <v>1045.5</v>
      </c>
      <c r="G1152" s="10">
        <f t="shared" si="1111"/>
        <v>1045.5</v>
      </c>
      <c r="H1152" s="10">
        <f t="shared" si="1111"/>
        <v>1045.5</v>
      </c>
      <c r="I1152" s="10">
        <f t="shared" si="1111"/>
        <v>0</v>
      </c>
      <c r="J1152" s="10">
        <f t="shared" si="1111"/>
        <v>0</v>
      </c>
      <c r="K1152" s="10">
        <f t="shared" si="1111"/>
        <v>0</v>
      </c>
      <c r="L1152" s="10">
        <f t="shared" si="1085"/>
        <v>1045.5</v>
      </c>
      <c r="M1152" s="10">
        <f t="shared" si="1086"/>
        <v>1045.5</v>
      </c>
      <c r="N1152" s="10">
        <f t="shared" si="1087"/>
        <v>1045.5</v>
      </c>
      <c r="O1152" s="10">
        <f>O1153</f>
        <v>0</v>
      </c>
      <c r="P1152" s="10">
        <f>P1153</f>
        <v>0</v>
      </c>
      <c r="Q1152" s="10">
        <f>Q1153</f>
        <v>0</v>
      </c>
      <c r="R1152" s="10">
        <f t="shared" si="1102"/>
        <v>1045.5</v>
      </c>
      <c r="S1152" s="10">
        <f>S1153</f>
        <v>0</v>
      </c>
      <c r="T1152" s="69">
        <f t="shared" si="1082"/>
        <v>1045.5</v>
      </c>
      <c r="U1152" s="10">
        <f t="shared" si="1103"/>
        <v>1045.5</v>
      </c>
      <c r="V1152" s="10">
        <f>V1153</f>
        <v>0</v>
      </c>
      <c r="W1152" s="69">
        <f t="shared" si="1083"/>
        <v>1045.5</v>
      </c>
      <c r="X1152" s="10">
        <f t="shared" si="1104"/>
        <v>1045.5</v>
      </c>
      <c r="Y1152" s="10">
        <f>Y1153</f>
        <v>0</v>
      </c>
      <c r="Z1152" s="69">
        <f t="shared" si="1084"/>
        <v>1045.5</v>
      </c>
      <c r="AA1152" s="10">
        <f>AA1153</f>
        <v>0</v>
      </c>
      <c r="AB1152" s="20"/>
      <c r="AC1152" s="20"/>
    </row>
    <row r="1153" spans="1:29" x14ac:dyDescent="0.3">
      <c r="A1153" s="59" t="s">
        <v>748</v>
      </c>
      <c r="B1153" s="60">
        <v>800</v>
      </c>
      <c r="C1153" s="59" t="s">
        <v>314</v>
      </c>
      <c r="D1153" s="59" t="s">
        <v>294</v>
      </c>
      <c r="E1153" s="61" t="s">
        <v>714</v>
      </c>
      <c r="F1153" s="10">
        <f>1551.4-505.9</f>
        <v>1045.5</v>
      </c>
      <c r="G1153" s="10">
        <f>1551.4-505.9</f>
        <v>1045.5</v>
      </c>
      <c r="H1153" s="10">
        <f>1551.4-505.9</f>
        <v>1045.5</v>
      </c>
      <c r="I1153" s="10"/>
      <c r="J1153" s="10"/>
      <c r="K1153" s="10"/>
      <c r="L1153" s="10">
        <f t="shared" si="1085"/>
        <v>1045.5</v>
      </c>
      <c r="M1153" s="10">
        <f t="shared" si="1086"/>
        <v>1045.5</v>
      </c>
      <c r="N1153" s="10">
        <f t="shared" si="1087"/>
        <v>1045.5</v>
      </c>
      <c r="O1153" s="10"/>
      <c r="P1153" s="10"/>
      <c r="Q1153" s="10"/>
      <c r="R1153" s="10">
        <f t="shared" si="1102"/>
        <v>1045.5</v>
      </c>
      <c r="S1153" s="10"/>
      <c r="T1153" s="69">
        <f t="shared" si="1082"/>
        <v>1045.5</v>
      </c>
      <c r="U1153" s="10">
        <f t="shared" si="1103"/>
        <v>1045.5</v>
      </c>
      <c r="V1153" s="10"/>
      <c r="W1153" s="69">
        <f t="shared" si="1083"/>
        <v>1045.5</v>
      </c>
      <c r="X1153" s="10">
        <f t="shared" si="1104"/>
        <v>1045.5</v>
      </c>
      <c r="Y1153" s="10"/>
      <c r="Z1153" s="69">
        <f t="shared" si="1084"/>
        <v>1045.5</v>
      </c>
      <c r="AA1153" s="10"/>
      <c r="AB1153" s="20"/>
      <c r="AC1153" s="20"/>
    </row>
    <row r="1154" spans="1:29" ht="31.2" x14ac:dyDescent="0.3">
      <c r="A1154" s="59" t="s">
        <v>751</v>
      </c>
      <c r="B1154" s="60"/>
      <c r="C1154" s="59"/>
      <c r="D1154" s="59"/>
      <c r="E1154" s="61" t="s">
        <v>752</v>
      </c>
      <c r="F1154" s="10">
        <f t="shared" ref="F1154:F1170" si="1112">F1155</f>
        <v>35702.6</v>
      </c>
      <c r="G1154" s="10">
        <f t="shared" ref="G1154:G1170" si="1113">G1155</f>
        <v>35702.6</v>
      </c>
      <c r="H1154" s="10">
        <f t="shared" ref="H1154:H1170" si="1114">H1155</f>
        <v>35702.6</v>
      </c>
      <c r="I1154" s="10">
        <f t="shared" ref="I1154:I1170" si="1115">I1155</f>
        <v>0</v>
      </c>
      <c r="J1154" s="10">
        <f t="shared" ref="J1154:J1170" si="1116">J1155</f>
        <v>0</v>
      </c>
      <c r="K1154" s="10">
        <f t="shared" ref="K1154:K1170" si="1117">K1155</f>
        <v>0</v>
      </c>
      <c r="L1154" s="10">
        <f t="shared" si="1085"/>
        <v>35702.6</v>
      </c>
      <c r="M1154" s="10">
        <f t="shared" si="1086"/>
        <v>35702.6</v>
      </c>
      <c r="N1154" s="10">
        <f t="shared" si="1087"/>
        <v>35702.6</v>
      </c>
      <c r="O1154" s="10">
        <f t="shared" ref="O1154:O1170" si="1118">O1155</f>
        <v>8926.4192899999998</v>
      </c>
      <c r="P1154" s="10">
        <f t="shared" ref="P1154:P1170" si="1119">P1155</f>
        <v>0</v>
      </c>
      <c r="Q1154" s="10">
        <f t="shared" ref="Q1154:Q1170" si="1120">Q1155</f>
        <v>0</v>
      </c>
      <c r="R1154" s="10">
        <f t="shared" si="1102"/>
        <v>44629.019289999997</v>
      </c>
      <c r="S1154" s="10">
        <f t="shared" ref="S1154:S1170" si="1121">S1155</f>
        <v>0</v>
      </c>
      <c r="T1154" s="69">
        <f t="shared" si="1082"/>
        <v>44629.019289999997</v>
      </c>
      <c r="U1154" s="10">
        <f t="shared" si="1103"/>
        <v>35702.6</v>
      </c>
      <c r="V1154" s="10">
        <f t="shared" ref="V1154:AA1170" si="1122">V1155</f>
        <v>0</v>
      </c>
      <c r="W1154" s="69">
        <f t="shared" si="1083"/>
        <v>35702.6</v>
      </c>
      <c r="X1154" s="10">
        <f t="shared" si="1104"/>
        <v>35702.6</v>
      </c>
      <c r="Y1154" s="10">
        <f t="shared" si="1122"/>
        <v>0</v>
      </c>
      <c r="Z1154" s="69">
        <f t="shared" si="1084"/>
        <v>35702.6</v>
      </c>
      <c r="AA1154" s="10">
        <f t="shared" si="1122"/>
        <v>0</v>
      </c>
      <c r="AB1154" s="20"/>
      <c r="AC1154" s="20"/>
    </row>
    <row r="1155" spans="1:29" ht="31.2" x14ac:dyDescent="0.3">
      <c r="A1155" s="59" t="s">
        <v>751</v>
      </c>
      <c r="B1155" s="60" t="s">
        <v>57</v>
      </c>
      <c r="C1155" s="59"/>
      <c r="D1155" s="59"/>
      <c r="E1155" s="61" t="s">
        <v>58</v>
      </c>
      <c r="F1155" s="10">
        <f t="shared" ref="F1155:K1155" si="1123">F1157</f>
        <v>35702.6</v>
      </c>
      <c r="G1155" s="10">
        <f t="shared" si="1123"/>
        <v>35702.6</v>
      </c>
      <c r="H1155" s="10">
        <f t="shared" si="1123"/>
        <v>35702.6</v>
      </c>
      <c r="I1155" s="10">
        <f t="shared" si="1123"/>
        <v>0</v>
      </c>
      <c r="J1155" s="10">
        <f t="shared" si="1123"/>
        <v>0</v>
      </c>
      <c r="K1155" s="10">
        <f t="shared" si="1123"/>
        <v>0</v>
      </c>
      <c r="L1155" s="10">
        <f t="shared" si="1085"/>
        <v>35702.6</v>
      </c>
      <c r="M1155" s="10">
        <f t="shared" si="1086"/>
        <v>35702.6</v>
      </c>
      <c r="N1155" s="10">
        <f t="shared" si="1087"/>
        <v>35702.6</v>
      </c>
      <c r="O1155" s="10">
        <f>O1157+O1156</f>
        <v>8926.4192899999998</v>
      </c>
      <c r="P1155" s="10">
        <f>P1157+P1156</f>
        <v>0</v>
      </c>
      <c r="Q1155" s="10">
        <f>Q1157+Q1156</f>
        <v>0</v>
      </c>
      <c r="R1155" s="10">
        <f t="shared" si="1102"/>
        <v>44629.019289999997</v>
      </c>
      <c r="S1155" s="10">
        <f>S1157+S1156</f>
        <v>0</v>
      </c>
      <c r="T1155" s="69">
        <f t="shared" si="1082"/>
        <v>44629.019289999997</v>
      </c>
      <c r="U1155" s="10">
        <f t="shared" si="1103"/>
        <v>35702.6</v>
      </c>
      <c r="V1155" s="10">
        <f>V1157+V1156</f>
        <v>0</v>
      </c>
      <c r="W1155" s="69">
        <f t="shared" si="1083"/>
        <v>35702.6</v>
      </c>
      <c r="X1155" s="10">
        <f t="shared" si="1104"/>
        <v>35702.6</v>
      </c>
      <c r="Y1155" s="10">
        <f>Y1157+Y1156</f>
        <v>0</v>
      </c>
      <c r="Z1155" s="69">
        <f t="shared" si="1084"/>
        <v>35702.6</v>
      </c>
      <c r="AA1155" s="10">
        <f>AA1157+AA1156</f>
        <v>0</v>
      </c>
      <c r="AB1155" s="20"/>
      <c r="AC1155" s="20"/>
    </row>
    <row r="1156" spans="1:29" x14ac:dyDescent="0.3">
      <c r="A1156" s="59" t="s">
        <v>751</v>
      </c>
      <c r="B1156" s="60">
        <v>200</v>
      </c>
      <c r="C1156" s="59" t="s">
        <v>233</v>
      </c>
      <c r="D1156" s="59" t="s">
        <v>65</v>
      </c>
      <c r="E1156" s="61" t="s">
        <v>519</v>
      </c>
      <c r="F1156" s="10"/>
      <c r="G1156" s="10"/>
      <c r="H1156" s="10"/>
      <c r="I1156" s="10"/>
      <c r="J1156" s="10"/>
      <c r="K1156" s="10"/>
      <c r="L1156" s="10"/>
      <c r="M1156" s="10"/>
      <c r="N1156" s="10"/>
      <c r="O1156" s="10">
        <f>1920+97</f>
        <v>2017</v>
      </c>
      <c r="P1156" s="10"/>
      <c r="Q1156" s="10"/>
      <c r="R1156" s="10">
        <f t="shared" si="1102"/>
        <v>2017</v>
      </c>
      <c r="S1156" s="10"/>
      <c r="T1156" s="69">
        <f t="shared" si="1082"/>
        <v>2017</v>
      </c>
      <c r="U1156" s="10">
        <f t="shared" si="1103"/>
        <v>0</v>
      </c>
      <c r="V1156" s="10"/>
      <c r="W1156" s="69">
        <f t="shared" si="1083"/>
        <v>0</v>
      </c>
      <c r="X1156" s="10">
        <f t="shared" si="1104"/>
        <v>0</v>
      </c>
      <c r="Y1156" s="10"/>
      <c r="Z1156" s="69">
        <f t="shared" si="1084"/>
        <v>0</v>
      </c>
      <c r="AA1156" s="10"/>
      <c r="AB1156" s="20"/>
      <c r="AC1156" s="20"/>
    </row>
    <row r="1157" spans="1:29" x14ac:dyDescent="0.3">
      <c r="A1157" s="59" t="s">
        <v>751</v>
      </c>
      <c r="B1157" s="60">
        <v>200</v>
      </c>
      <c r="C1157" s="59" t="s">
        <v>314</v>
      </c>
      <c r="D1157" s="59" t="s">
        <v>294</v>
      </c>
      <c r="E1157" s="61" t="s">
        <v>714</v>
      </c>
      <c r="F1157" s="10">
        <v>35702.6</v>
      </c>
      <c r="G1157" s="10">
        <v>35702.6</v>
      </c>
      <c r="H1157" s="10">
        <v>35702.6</v>
      </c>
      <c r="I1157" s="10"/>
      <c r="J1157" s="10"/>
      <c r="K1157" s="10"/>
      <c r="L1157" s="10">
        <f t="shared" si="1085"/>
        <v>35702.6</v>
      </c>
      <c r="M1157" s="10">
        <f t="shared" si="1086"/>
        <v>35702.6</v>
      </c>
      <c r="N1157" s="10">
        <f t="shared" si="1087"/>
        <v>35702.6</v>
      </c>
      <c r="O1157" s="10">
        <f>1009.83262+389.94999+174.88187+217.6935+563.25+279.66531+270+392.812+676.667+384+614+326.667+1610</f>
        <v>6909.4192899999998</v>
      </c>
      <c r="P1157" s="10"/>
      <c r="Q1157" s="10"/>
      <c r="R1157" s="10">
        <f t="shared" si="1102"/>
        <v>42612.019289999997</v>
      </c>
      <c r="S1157" s="10"/>
      <c r="T1157" s="69">
        <f t="shared" si="1082"/>
        <v>42612.019289999997</v>
      </c>
      <c r="U1157" s="10">
        <f t="shared" si="1103"/>
        <v>35702.6</v>
      </c>
      <c r="V1157" s="10"/>
      <c r="W1157" s="69">
        <f t="shared" si="1083"/>
        <v>35702.6</v>
      </c>
      <c r="X1157" s="10">
        <f t="shared" si="1104"/>
        <v>35702.6</v>
      </c>
      <c r="Y1157" s="10"/>
      <c r="Z1157" s="69">
        <f t="shared" si="1084"/>
        <v>35702.6</v>
      </c>
      <c r="AA1157" s="10"/>
      <c r="AB1157" s="20"/>
      <c r="AC1157" s="20"/>
    </row>
    <row r="1158" spans="1:29" ht="46.8" x14ac:dyDescent="0.3">
      <c r="A1158" s="59" t="s">
        <v>753</v>
      </c>
      <c r="B1158" s="60"/>
      <c r="C1158" s="59"/>
      <c r="D1158" s="59"/>
      <c r="E1158" s="62" t="s">
        <v>754</v>
      </c>
      <c r="F1158" s="10"/>
      <c r="G1158" s="10"/>
      <c r="H1158" s="10"/>
      <c r="I1158" s="10">
        <f t="shared" si="1115"/>
        <v>46272.1</v>
      </c>
      <c r="J1158" s="10">
        <f t="shared" si="1116"/>
        <v>55697.8</v>
      </c>
      <c r="K1158" s="10">
        <f t="shared" si="1117"/>
        <v>58416.5</v>
      </c>
      <c r="L1158" s="10">
        <f t="shared" si="1085"/>
        <v>46272.1</v>
      </c>
      <c r="M1158" s="10">
        <f t="shared" si="1086"/>
        <v>55697.8</v>
      </c>
      <c r="N1158" s="10">
        <f t="shared" si="1087"/>
        <v>58416.5</v>
      </c>
      <c r="O1158" s="10">
        <f t="shared" si="1118"/>
        <v>0</v>
      </c>
      <c r="P1158" s="10">
        <f t="shared" si="1119"/>
        <v>0</v>
      </c>
      <c r="Q1158" s="10">
        <f t="shared" si="1120"/>
        <v>0</v>
      </c>
      <c r="R1158" s="10">
        <f t="shared" si="1102"/>
        <v>46272.1</v>
      </c>
      <c r="S1158" s="10">
        <f t="shared" si="1121"/>
        <v>0</v>
      </c>
      <c r="T1158" s="69">
        <f t="shared" si="1082"/>
        <v>46272.1</v>
      </c>
      <c r="U1158" s="10">
        <f t="shared" si="1103"/>
        <v>55697.8</v>
      </c>
      <c r="V1158" s="10">
        <f t="shared" si="1122"/>
        <v>0</v>
      </c>
      <c r="W1158" s="69">
        <f t="shared" si="1083"/>
        <v>55697.8</v>
      </c>
      <c r="X1158" s="10">
        <f t="shared" si="1104"/>
        <v>58416.5</v>
      </c>
      <c r="Y1158" s="10">
        <f t="shared" si="1122"/>
        <v>0</v>
      </c>
      <c r="Z1158" s="69">
        <f t="shared" si="1084"/>
        <v>58416.5</v>
      </c>
      <c r="AA1158" s="10">
        <f t="shared" si="1122"/>
        <v>0</v>
      </c>
      <c r="AB1158" s="20"/>
      <c r="AC1158" s="20"/>
    </row>
    <row r="1159" spans="1:29" x14ac:dyDescent="0.3">
      <c r="A1159" s="59" t="s">
        <v>753</v>
      </c>
      <c r="B1159" s="60" t="s">
        <v>43</v>
      </c>
      <c r="C1159" s="59"/>
      <c r="D1159" s="59"/>
      <c r="E1159" s="61" t="s">
        <v>44</v>
      </c>
      <c r="F1159" s="10"/>
      <c r="G1159" s="10"/>
      <c r="H1159" s="10"/>
      <c r="I1159" s="10">
        <f t="shared" si="1115"/>
        <v>46272.1</v>
      </c>
      <c r="J1159" s="10">
        <f t="shared" si="1116"/>
        <v>55697.8</v>
      </c>
      <c r="K1159" s="10">
        <f t="shared" si="1117"/>
        <v>58416.5</v>
      </c>
      <c r="L1159" s="10">
        <f t="shared" si="1085"/>
        <v>46272.1</v>
      </c>
      <c r="M1159" s="10">
        <f t="shared" si="1086"/>
        <v>55697.8</v>
      </c>
      <c r="N1159" s="10">
        <f t="shared" si="1087"/>
        <v>58416.5</v>
      </c>
      <c r="O1159" s="10">
        <f t="shared" si="1118"/>
        <v>0</v>
      </c>
      <c r="P1159" s="10">
        <f t="shared" si="1119"/>
        <v>0</v>
      </c>
      <c r="Q1159" s="10">
        <f t="shared" si="1120"/>
        <v>0</v>
      </c>
      <c r="R1159" s="10">
        <f t="shared" si="1102"/>
        <v>46272.1</v>
      </c>
      <c r="S1159" s="10">
        <f t="shared" si="1121"/>
        <v>0</v>
      </c>
      <c r="T1159" s="69">
        <f t="shared" si="1082"/>
        <v>46272.1</v>
      </c>
      <c r="U1159" s="10">
        <f t="shared" si="1103"/>
        <v>55697.8</v>
      </c>
      <c r="V1159" s="10">
        <f t="shared" si="1122"/>
        <v>0</v>
      </c>
      <c r="W1159" s="69">
        <f t="shared" si="1083"/>
        <v>55697.8</v>
      </c>
      <c r="X1159" s="10">
        <f t="shared" si="1104"/>
        <v>58416.5</v>
      </c>
      <c r="Y1159" s="10">
        <f t="shared" si="1122"/>
        <v>0</v>
      </c>
      <c r="Z1159" s="69">
        <f t="shared" si="1084"/>
        <v>58416.5</v>
      </c>
      <c r="AA1159" s="10">
        <f t="shared" si="1122"/>
        <v>0</v>
      </c>
      <c r="AB1159" s="20"/>
      <c r="AC1159" s="20"/>
    </row>
    <row r="1160" spans="1:29" x14ac:dyDescent="0.3">
      <c r="A1160" s="59" t="s">
        <v>753</v>
      </c>
      <c r="B1160" s="60">
        <v>800</v>
      </c>
      <c r="C1160" s="59" t="s">
        <v>314</v>
      </c>
      <c r="D1160" s="59" t="s">
        <v>97</v>
      </c>
      <c r="E1160" s="61" t="s">
        <v>514</v>
      </c>
      <c r="F1160" s="10"/>
      <c r="G1160" s="10"/>
      <c r="H1160" s="10"/>
      <c r="I1160" s="10">
        <v>46272.1</v>
      </c>
      <c r="J1160" s="10">
        <v>55697.8</v>
      </c>
      <c r="K1160" s="10">
        <v>58416.5</v>
      </c>
      <c r="L1160" s="10">
        <f t="shared" si="1085"/>
        <v>46272.1</v>
      </c>
      <c r="M1160" s="10">
        <f t="shared" si="1086"/>
        <v>55697.8</v>
      </c>
      <c r="N1160" s="10">
        <f t="shared" si="1087"/>
        <v>58416.5</v>
      </c>
      <c r="O1160" s="10"/>
      <c r="P1160" s="10"/>
      <c r="Q1160" s="10"/>
      <c r="R1160" s="10">
        <f t="shared" si="1102"/>
        <v>46272.1</v>
      </c>
      <c r="S1160" s="10"/>
      <c r="T1160" s="69">
        <f t="shared" si="1082"/>
        <v>46272.1</v>
      </c>
      <c r="U1160" s="10">
        <f t="shared" si="1103"/>
        <v>55697.8</v>
      </c>
      <c r="V1160" s="10"/>
      <c r="W1160" s="69">
        <f t="shared" si="1083"/>
        <v>55697.8</v>
      </c>
      <c r="X1160" s="10">
        <f t="shared" si="1104"/>
        <v>58416.5</v>
      </c>
      <c r="Y1160" s="10"/>
      <c r="Z1160" s="69">
        <f t="shared" si="1084"/>
        <v>58416.5</v>
      </c>
      <c r="AA1160" s="10"/>
      <c r="AB1160" s="20"/>
      <c r="AC1160" s="20">
        <v>106</v>
      </c>
    </row>
    <row r="1161" spans="1:29" ht="62.4" x14ac:dyDescent="0.3">
      <c r="A1161" s="59" t="s">
        <v>755</v>
      </c>
      <c r="B1161" s="60"/>
      <c r="C1161" s="59"/>
      <c r="D1161" s="59"/>
      <c r="E1161" s="61" t="s">
        <v>756</v>
      </c>
      <c r="F1161" s="10">
        <f t="shared" si="1112"/>
        <v>19194.2</v>
      </c>
      <c r="G1161" s="10">
        <f t="shared" si="1113"/>
        <v>19844</v>
      </c>
      <c r="H1161" s="10">
        <f t="shared" si="1114"/>
        <v>35849.599999999999</v>
      </c>
      <c r="I1161" s="10">
        <f t="shared" si="1115"/>
        <v>0</v>
      </c>
      <c r="J1161" s="10">
        <f t="shared" si="1116"/>
        <v>0</v>
      </c>
      <c r="K1161" s="10">
        <f t="shared" si="1117"/>
        <v>0</v>
      </c>
      <c r="L1161" s="10">
        <f t="shared" si="1085"/>
        <v>19194.2</v>
      </c>
      <c r="M1161" s="10">
        <f t="shared" si="1086"/>
        <v>19844</v>
      </c>
      <c r="N1161" s="10">
        <f t="shared" si="1087"/>
        <v>35849.599999999999</v>
      </c>
      <c r="O1161" s="10">
        <f t="shared" si="1118"/>
        <v>0</v>
      </c>
      <c r="P1161" s="10">
        <f t="shared" si="1119"/>
        <v>0</v>
      </c>
      <c r="Q1161" s="10">
        <f t="shared" si="1120"/>
        <v>0</v>
      </c>
      <c r="R1161" s="10">
        <f t="shared" si="1102"/>
        <v>19194.2</v>
      </c>
      <c r="S1161" s="10">
        <f t="shared" si="1121"/>
        <v>0</v>
      </c>
      <c r="T1161" s="69">
        <f t="shared" si="1082"/>
        <v>19194.2</v>
      </c>
      <c r="U1161" s="10">
        <f t="shared" si="1103"/>
        <v>19844</v>
      </c>
      <c r="V1161" s="10">
        <f t="shared" si="1122"/>
        <v>0</v>
      </c>
      <c r="W1161" s="69">
        <f t="shared" si="1083"/>
        <v>19844</v>
      </c>
      <c r="X1161" s="10">
        <f t="shared" si="1104"/>
        <v>35849.599999999999</v>
      </c>
      <c r="Y1161" s="10">
        <f t="shared" si="1122"/>
        <v>0</v>
      </c>
      <c r="Z1161" s="69">
        <f t="shared" si="1084"/>
        <v>35849.599999999999</v>
      </c>
      <c r="AA1161" s="10">
        <f t="shared" si="1122"/>
        <v>0</v>
      </c>
      <c r="AB1161" s="20"/>
      <c r="AC1161" s="20"/>
    </row>
    <row r="1162" spans="1:29" x14ac:dyDescent="0.3">
      <c r="A1162" s="59" t="s">
        <v>755</v>
      </c>
      <c r="B1162" s="60" t="s">
        <v>43</v>
      </c>
      <c r="C1162" s="59"/>
      <c r="D1162" s="59"/>
      <c r="E1162" s="61" t="s">
        <v>44</v>
      </c>
      <c r="F1162" s="10">
        <f t="shared" si="1112"/>
        <v>19194.2</v>
      </c>
      <c r="G1162" s="10">
        <f t="shared" si="1113"/>
        <v>19844</v>
      </c>
      <c r="H1162" s="10">
        <f t="shared" si="1114"/>
        <v>35849.599999999999</v>
      </c>
      <c r="I1162" s="10">
        <f t="shared" si="1115"/>
        <v>0</v>
      </c>
      <c r="J1162" s="10">
        <f t="shared" si="1116"/>
        <v>0</v>
      </c>
      <c r="K1162" s="10">
        <f t="shared" si="1117"/>
        <v>0</v>
      </c>
      <c r="L1162" s="10">
        <f t="shared" si="1085"/>
        <v>19194.2</v>
      </c>
      <c r="M1162" s="10">
        <f t="shared" si="1086"/>
        <v>19844</v>
      </c>
      <c r="N1162" s="10">
        <f t="shared" si="1087"/>
        <v>35849.599999999999</v>
      </c>
      <c r="O1162" s="10">
        <f t="shared" si="1118"/>
        <v>0</v>
      </c>
      <c r="P1162" s="10">
        <f t="shared" si="1119"/>
        <v>0</v>
      </c>
      <c r="Q1162" s="10">
        <f t="shared" si="1120"/>
        <v>0</v>
      </c>
      <c r="R1162" s="10">
        <f t="shared" si="1102"/>
        <v>19194.2</v>
      </c>
      <c r="S1162" s="10">
        <f t="shared" si="1121"/>
        <v>0</v>
      </c>
      <c r="T1162" s="69">
        <f t="shared" si="1082"/>
        <v>19194.2</v>
      </c>
      <c r="U1162" s="10">
        <f t="shared" si="1103"/>
        <v>19844</v>
      </c>
      <c r="V1162" s="10">
        <f t="shared" si="1122"/>
        <v>0</v>
      </c>
      <c r="W1162" s="69">
        <f t="shared" si="1083"/>
        <v>19844</v>
      </c>
      <c r="X1162" s="10">
        <f t="shared" si="1104"/>
        <v>35849.599999999999</v>
      </c>
      <c r="Y1162" s="10">
        <f t="shared" si="1122"/>
        <v>0</v>
      </c>
      <c r="Z1162" s="69">
        <f t="shared" si="1084"/>
        <v>35849.599999999999</v>
      </c>
      <c r="AA1162" s="10">
        <f t="shared" si="1122"/>
        <v>0</v>
      </c>
      <c r="AB1162" s="20"/>
      <c r="AC1162" s="20"/>
    </row>
    <row r="1163" spans="1:29" x14ac:dyDescent="0.3">
      <c r="A1163" s="59" t="s">
        <v>755</v>
      </c>
      <c r="B1163" s="60">
        <v>800</v>
      </c>
      <c r="C1163" s="59" t="s">
        <v>314</v>
      </c>
      <c r="D1163" s="59" t="s">
        <v>294</v>
      </c>
      <c r="E1163" s="61" t="s">
        <v>714</v>
      </c>
      <c r="F1163" s="10">
        <v>19194.2</v>
      </c>
      <c r="G1163" s="10">
        <v>19844</v>
      </c>
      <c r="H1163" s="10">
        <v>35849.599999999999</v>
      </c>
      <c r="I1163" s="10"/>
      <c r="J1163" s="10"/>
      <c r="K1163" s="10"/>
      <c r="L1163" s="10">
        <f t="shared" si="1085"/>
        <v>19194.2</v>
      </c>
      <c r="M1163" s="10">
        <f t="shared" si="1086"/>
        <v>19844</v>
      </c>
      <c r="N1163" s="10">
        <f t="shared" si="1087"/>
        <v>35849.599999999999</v>
      </c>
      <c r="O1163" s="10"/>
      <c r="P1163" s="10"/>
      <c r="Q1163" s="10"/>
      <c r="R1163" s="10">
        <f t="shared" si="1102"/>
        <v>19194.2</v>
      </c>
      <c r="S1163" s="10"/>
      <c r="T1163" s="69">
        <f t="shared" si="1082"/>
        <v>19194.2</v>
      </c>
      <c r="U1163" s="10">
        <f t="shared" si="1103"/>
        <v>19844</v>
      </c>
      <c r="V1163" s="10"/>
      <c r="W1163" s="69">
        <f t="shared" si="1083"/>
        <v>19844</v>
      </c>
      <c r="X1163" s="10">
        <f t="shared" si="1104"/>
        <v>35849.599999999999</v>
      </c>
      <c r="Y1163" s="10"/>
      <c r="Z1163" s="69">
        <f t="shared" si="1084"/>
        <v>35849.599999999999</v>
      </c>
      <c r="AA1163" s="10"/>
      <c r="AB1163" s="20"/>
      <c r="AC1163" s="20"/>
    </row>
    <row r="1164" spans="1:29" ht="31.2" x14ac:dyDescent="0.3">
      <c r="A1164" s="59" t="s">
        <v>757</v>
      </c>
      <c r="B1164" s="60"/>
      <c r="C1164" s="59"/>
      <c r="D1164" s="59"/>
      <c r="E1164" s="61" t="s">
        <v>758</v>
      </c>
      <c r="F1164" s="10">
        <f t="shared" ref="F1164:K1164" si="1124">F1167</f>
        <v>99805.3</v>
      </c>
      <c r="G1164" s="10">
        <f t="shared" si="1124"/>
        <v>100213.4</v>
      </c>
      <c r="H1164" s="10">
        <f t="shared" si="1124"/>
        <v>100213.4</v>
      </c>
      <c r="I1164" s="10">
        <f t="shared" si="1124"/>
        <v>0</v>
      </c>
      <c r="J1164" s="10">
        <f t="shared" si="1124"/>
        <v>0</v>
      </c>
      <c r="K1164" s="10">
        <f t="shared" si="1124"/>
        <v>0</v>
      </c>
      <c r="L1164" s="10">
        <f t="shared" si="1085"/>
        <v>99805.3</v>
      </c>
      <c r="M1164" s="10">
        <f t="shared" si="1086"/>
        <v>100213.4</v>
      </c>
      <c r="N1164" s="10">
        <f t="shared" si="1087"/>
        <v>100213.4</v>
      </c>
      <c r="O1164" s="10">
        <f>O1167+O1165</f>
        <v>0</v>
      </c>
      <c r="P1164" s="10">
        <f>P1167+P1165</f>
        <v>0</v>
      </c>
      <c r="Q1164" s="10">
        <f>Q1167+Q1165</f>
        <v>0</v>
      </c>
      <c r="R1164" s="10">
        <f t="shared" si="1102"/>
        <v>99805.3</v>
      </c>
      <c r="S1164" s="10">
        <f>S1167+S1165</f>
        <v>0</v>
      </c>
      <c r="T1164" s="69">
        <f t="shared" si="1082"/>
        <v>99805.3</v>
      </c>
      <c r="U1164" s="10">
        <f t="shared" si="1103"/>
        <v>100213.4</v>
      </c>
      <c r="V1164" s="10">
        <f>V1167+V1165</f>
        <v>0</v>
      </c>
      <c r="W1164" s="69">
        <f t="shared" si="1083"/>
        <v>100213.4</v>
      </c>
      <c r="X1164" s="10">
        <f t="shared" si="1104"/>
        <v>100213.4</v>
      </c>
      <c r="Y1164" s="10">
        <f>Y1167+Y1165</f>
        <v>0</v>
      </c>
      <c r="Z1164" s="69">
        <f t="shared" si="1084"/>
        <v>100213.4</v>
      </c>
      <c r="AA1164" s="10">
        <f>AA1167+AA1165</f>
        <v>0</v>
      </c>
      <c r="AB1164" s="20"/>
      <c r="AC1164" s="20"/>
    </row>
    <row r="1165" spans="1:29" s="1" customFormat="1" ht="31.2" hidden="1" x14ac:dyDescent="0.3">
      <c r="A1165" s="7" t="s">
        <v>757</v>
      </c>
      <c r="B1165" s="8" t="s">
        <v>57</v>
      </c>
      <c r="C1165" s="7"/>
      <c r="D1165" s="7"/>
      <c r="E1165" s="19" t="s">
        <v>58</v>
      </c>
      <c r="F1165" s="10"/>
      <c r="G1165" s="10"/>
      <c r="H1165" s="10"/>
      <c r="I1165" s="10"/>
      <c r="J1165" s="10"/>
      <c r="K1165" s="10"/>
      <c r="L1165" s="10"/>
      <c r="M1165" s="10"/>
      <c r="N1165" s="10"/>
      <c r="O1165" s="10">
        <f>O1166</f>
        <v>0</v>
      </c>
      <c r="P1165" s="10">
        <f>P1166</f>
        <v>0</v>
      </c>
      <c r="Q1165" s="10">
        <f>Q1166</f>
        <v>0</v>
      </c>
      <c r="R1165" s="10">
        <f t="shared" si="1102"/>
        <v>0</v>
      </c>
      <c r="S1165" s="10">
        <f>S1166</f>
        <v>0</v>
      </c>
      <c r="T1165" s="10"/>
      <c r="U1165" s="10">
        <f t="shared" si="1103"/>
        <v>0</v>
      </c>
      <c r="V1165" s="10">
        <f>V1166</f>
        <v>0</v>
      </c>
      <c r="W1165" s="10"/>
      <c r="X1165" s="10">
        <f t="shared" si="1104"/>
        <v>0</v>
      </c>
      <c r="Y1165" s="10">
        <f>Y1166</f>
        <v>0</v>
      </c>
      <c r="Z1165" s="10"/>
      <c r="AA1165" s="10">
        <f>AA1166</f>
        <v>0</v>
      </c>
      <c r="AB1165" s="20">
        <v>0</v>
      </c>
      <c r="AC1165" s="20"/>
    </row>
    <row r="1166" spans="1:29" s="1" customFormat="1" hidden="1" x14ac:dyDescent="0.3">
      <c r="A1166" s="7" t="s">
        <v>757</v>
      </c>
      <c r="B1166" s="8">
        <v>200</v>
      </c>
      <c r="C1166" s="7" t="s">
        <v>233</v>
      </c>
      <c r="D1166" s="7" t="s">
        <v>65</v>
      </c>
      <c r="E1166" s="19" t="s">
        <v>519</v>
      </c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>
        <f t="shared" si="1102"/>
        <v>0</v>
      </c>
      <c r="S1166" s="10"/>
      <c r="T1166" s="10"/>
      <c r="U1166" s="10">
        <f t="shared" si="1103"/>
        <v>0</v>
      </c>
      <c r="V1166" s="10"/>
      <c r="W1166" s="10"/>
      <c r="X1166" s="10">
        <f t="shared" si="1104"/>
        <v>0</v>
      </c>
      <c r="Y1166" s="10"/>
      <c r="Z1166" s="10"/>
      <c r="AA1166" s="10"/>
      <c r="AB1166" s="20">
        <v>0</v>
      </c>
      <c r="AC1166" s="20"/>
    </row>
    <row r="1167" spans="1:29" ht="46.8" x14ac:dyDescent="0.3">
      <c r="A1167" s="59" t="s">
        <v>757</v>
      </c>
      <c r="B1167" s="60" t="s">
        <v>49</v>
      </c>
      <c r="C1167" s="59"/>
      <c r="D1167" s="59"/>
      <c r="E1167" s="61" t="s">
        <v>50</v>
      </c>
      <c r="F1167" s="10">
        <f t="shared" si="1112"/>
        <v>99805.3</v>
      </c>
      <c r="G1167" s="10">
        <f t="shared" si="1113"/>
        <v>100213.4</v>
      </c>
      <c r="H1167" s="10">
        <f t="shared" si="1114"/>
        <v>100213.4</v>
      </c>
      <c r="I1167" s="10">
        <f t="shared" si="1115"/>
        <v>0</v>
      </c>
      <c r="J1167" s="10">
        <f t="shared" si="1116"/>
        <v>0</v>
      </c>
      <c r="K1167" s="10">
        <f t="shared" si="1117"/>
        <v>0</v>
      </c>
      <c r="L1167" s="10">
        <f t="shared" si="1085"/>
        <v>99805.3</v>
      </c>
      <c r="M1167" s="10">
        <f t="shared" si="1086"/>
        <v>100213.4</v>
      </c>
      <c r="N1167" s="10">
        <f t="shared" si="1087"/>
        <v>100213.4</v>
      </c>
      <c r="O1167" s="10">
        <f t="shared" si="1118"/>
        <v>0</v>
      </c>
      <c r="P1167" s="10">
        <f t="shared" si="1119"/>
        <v>0</v>
      </c>
      <c r="Q1167" s="10">
        <f t="shared" si="1120"/>
        <v>0</v>
      </c>
      <c r="R1167" s="10">
        <f t="shared" si="1102"/>
        <v>99805.3</v>
      </c>
      <c r="S1167" s="10">
        <f t="shared" si="1121"/>
        <v>0</v>
      </c>
      <c r="T1167" s="69">
        <f t="shared" ref="T1167:T1230" si="1125">R1167+S1167</f>
        <v>99805.3</v>
      </c>
      <c r="U1167" s="10">
        <f t="shared" si="1103"/>
        <v>100213.4</v>
      </c>
      <c r="V1167" s="10">
        <f t="shared" si="1122"/>
        <v>0</v>
      </c>
      <c r="W1167" s="69">
        <f t="shared" ref="W1167:W1230" si="1126">U1167+V1167</f>
        <v>100213.4</v>
      </c>
      <c r="X1167" s="10">
        <f t="shared" si="1104"/>
        <v>100213.4</v>
      </c>
      <c r="Y1167" s="10">
        <f t="shared" si="1122"/>
        <v>0</v>
      </c>
      <c r="Z1167" s="69">
        <f t="shared" ref="Z1167:Z1230" si="1127">X1167+Y1167</f>
        <v>100213.4</v>
      </c>
      <c r="AA1167" s="10">
        <f t="shared" si="1122"/>
        <v>0</v>
      </c>
      <c r="AB1167" s="20"/>
      <c r="AC1167" s="20"/>
    </row>
    <row r="1168" spans="1:29" x14ac:dyDescent="0.3">
      <c r="A1168" s="59" t="s">
        <v>757</v>
      </c>
      <c r="B1168" s="60">
        <v>600</v>
      </c>
      <c r="C1168" s="59" t="s">
        <v>233</v>
      </c>
      <c r="D1168" s="59" t="s">
        <v>65</v>
      </c>
      <c r="E1168" s="61" t="s">
        <v>519</v>
      </c>
      <c r="F1168" s="10">
        <f>98817.3+988</f>
        <v>99805.3</v>
      </c>
      <c r="G1168" s="10">
        <f>99225.4+988</f>
        <v>100213.4</v>
      </c>
      <c r="H1168" s="10">
        <f>99225.4+988</f>
        <v>100213.4</v>
      </c>
      <c r="I1168" s="10"/>
      <c r="J1168" s="10"/>
      <c r="K1168" s="10"/>
      <c r="L1168" s="10">
        <f t="shared" si="1085"/>
        <v>99805.3</v>
      </c>
      <c r="M1168" s="10">
        <f t="shared" si="1086"/>
        <v>100213.4</v>
      </c>
      <c r="N1168" s="10">
        <f t="shared" si="1087"/>
        <v>100213.4</v>
      </c>
      <c r="O1168" s="10"/>
      <c r="P1168" s="10"/>
      <c r="Q1168" s="10"/>
      <c r="R1168" s="10">
        <f t="shared" si="1102"/>
        <v>99805.3</v>
      </c>
      <c r="S1168" s="10"/>
      <c r="T1168" s="69">
        <f t="shared" si="1125"/>
        <v>99805.3</v>
      </c>
      <c r="U1168" s="10">
        <f t="shared" si="1103"/>
        <v>100213.4</v>
      </c>
      <c r="V1168" s="10"/>
      <c r="W1168" s="69">
        <f t="shared" si="1126"/>
        <v>100213.4</v>
      </c>
      <c r="X1168" s="10">
        <f t="shared" si="1104"/>
        <v>100213.4</v>
      </c>
      <c r="Y1168" s="10"/>
      <c r="Z1168" s="69">
        <f t="shared" si="1127"/>
        <v>100213.4</v>
      </c>
      <c r="AA1168" s="10"/>
      <c r="AB1168" s="20"/>
      <c r="AC1168" s="20"/>
    </row>
    <row r="1169" spans="1:29" x14ac:dyDescent="0.3">
      <c r="A1169" s="59" t="s">
        <v>759</v>
      </c>
      <c r="B1169" s="60"/>
      <c r="C1169" s="59"/>
      <c r="D1169" s="59"/>
      <c r="E1169" s="61" t="s">
        <v>193</v>
      </c>
      <c r="F1169" s="10">
        <f t="shared" si="1112"/>
        <v>234</v>
      </c>
      <c r="G1169" s="10">
        <f t="shared" si="1113"/>
        <v>0</v>
      </c>
      <c r="H1169" s="10">
        <f t="shared" si="1114"/>
        <v>0</v>
      </c>
      <c r="I1169" s="10">
        <f t="shared" si="1115"/>
        <v>0</v>
      </c>
      <c r="J1169" s="10">
        <f t="shared" si="1116"/>
        <v>0</v>
      </c>
      <c r="K1169" s="10">
        <f t="shared" si="1117"/>
        <v>0</v>
      </c>
      <c r="L1169" s="10">
        <f t="shared" si="1085"/>
        <v>234</v>
      </c>
      <c r="M1169" s="10">
        <f t="shared" si="1086"/>
        <v>0</v>
      </c>
      <c r="N1169" s="10">
        <f t="shared" si="1087"/>
        <v>0</v>
      </c>
      <c r="O1169" s="10">
        <f t="shared" si="1118"/>
        <v>225.1</v>
      </c>
      <c r="P1169" s="10">
        <f t="shared" si="1119"/>
        <v>0</v>
      </c>
      <c r="Q1169" s="10">
        <f t="shared" si="1120"/>
        <v>0</v>
      </c>
      <c r="R1169" s="10">
        <f t="shared" si="1102"/>
        <v>459.1</v>
      </c>
      <c r="S1169" s="10">
        <f t="shared" si="1121"/>
        <v>0</v>
      </c>
      <c r="T1169" s="69">
        <f t="shared" si="1125"/>
        <v>459.1</v>
      </c>
      <c r="U1169" s="10">
        <f t="shared" si="1103"/>
        <v>0</v>
      </c>
      <c r="V1169" s="10">
        <f t="shared" si="1122"/>
        <v>0</v>
      </c>
      <c r="W1169" s="69">
        <f t="shared" si="1126"/>
        <v>0</v>
      </c>
      <c r="X1169" s="10">
        <f t="shared" si="1104"/>
        <v>0</v>
      </c>
      <c r="Y1169" s="10">
        <f t="shared" si="1122"/>
        <v>0</v>
      </c>
      <c r="Z1169" s="69">
        <f t="shared" si="1127"/>
        <v>0</v>
      </c>
      <c r="AA1169" s="10">
        <f t="shared" si="1122"/>
        <v>0</v>
      </c>
      <c r="AB1169" s="20"/>
      <c r="AC1169" s="20"/>
    </row>
    <row r="1170" spans="1:29" ht="46.8" x14ac:dyDescent="0.3">
      <c r="A1170" s="59" t="s">
        <v>759</v>
      </c>
      <c r="B1170" s="60" t="s">
        <v>49</v>
      </c>
      <c r="C1170" s="59"/>
      <c r="D1170" s="59"/>
      <c r="E1170" s="61" t="s">
        <v>50</v>
      </c>
      <c r="F1170" s="10">
        <f t="shared" si="1112"/>
        <v>234</v>
      </c>
      <c r="G1170" s="10">
        <f t="shared" si="1113"/>
        <v>0</v>
      </c>
      <c r="H1170" s="10">
        <f t="shared" si="1114"/>
        <v>0</v>
      </c>
      <c r="I1170" s="10">
        <f t="shared" si="1115"/>
        <v>0</v>
      </c>
      <c r="J1170" s="10">
        <f t="shared" si="1116"/>
        <v>0</v>
      </c>
      <c r="K1170" s="10">
        <f t="shared" si="1117"/>
        <v>0</v>
      </c>
      <c r="L1170" s="10">
        <f t="shared" si="1085"/>
        <v>234</v>
      </c>
      <c r="M1170" s="10">
        <f t="shared" si="1086"/>
        <v>0</v>
      </c>
      <c r="N1170" s="10">
        <f t="shared" si="1087"/>
        <v>0</v>
      </c>
      <c r="O1170" s="10">
        <f t="shared" si="1118"/>
        <v>225.1</v>
      </c>
      <c r="P1170" s="10">
        <f t="shared" si="1119"/>
        <v>0</v>
      </c>
      <c r="Q1170" s="10">
        <f t="shared" si="1120"/>
        <v>0</v>
      </c>
      <c r="R1170" s="10">
        <f t="shared" si="1102"/>
        <v>459.1</v>
      </c>
      <c r="S1170" s="10">
        <f t="shared" si="1121"/>
        <v>0</v>
      </c>
      <c r="T1170" s="69">
        <f t="shared" si="1125"/>
        <v>459.1</v>
      </c>
      <c r="U1170" s="10">
        <f t="shared" si="1103"/>
        <v>0</v>
      </c>
      <c r="V1170" s="10">
        <f t="shared" si="1122"/>
        <v>0</v>
      </c>
      <c r="W1170" s="69">
        <f t="shared" si="1126"/>
        <v>0</v>
      </c>
      <c r="X1170" s="10">
        <f t="shared" si="1104"/>
        <v>0</v>
      </c>
      <c r="Y1170" s="10">
        <f t="shared" si="1122"/>
        <v>0</v>
      </c>
      <c r="Z1170" s="69">
        <f t="shared" si="1127"/>
        <v>0</v>
      </c>
      <c r="AA1170" s="10">
        <f t="shared" si="1122"/>
        <v>0</v>
      </c>
      <c r="AB1170" s="20"/>
      <c r="AC1170" s="20"/>
    </row>
    <row r="1171" spans="1:29" x14ac:dyDescent="0.3">
      <c r="A1171" s="59" t="s">
        <v>759</v>
      </c>
      <c r="B1171" s="60">
        <v>600</v>
      </c>
      <c r="C1171" s="59" t="s">
        <v>233</v>
      </c>
      <c r="D1171" s="59" t="s">
        <v>65</v>
      </c>
      <c r="E1171" s="61" t="s">
        <v>519</v>
      </c>
      <c r="F1171" s="10">
        <v>234</v>
      </c>
      <c r="G1171" s="10">
        <v>0</v>
      </c>
      <c r="H1171" s="10">
        <v>0</v>
      </c>
      <c r="I1171" s="10"/>
      <c r="J1171" s="10"/>
      <c r="K1171" s="10"/>
      <c r="L1171" s="10">
        <f t="shared" si="1085"/>
        <v>234</v>
      </c>
      <c r="M1171" s="10">
        <f t="shared" si="1086"/>
        <v>0</v>
      </c>
      <c r="N1171" s="10">
        <f t="shared" si="1087"/>
        <v>0</v>
      </c>
      <c r="O1171" s="10">
        <v>225.1</v>
      </c>
      <c r="P1171" s="10"/>
      <c r="Q1171" s="10"/>
      <c r="R1171" s="10">
        <f t="shared" si="1102"/>
        <v>459.1</v>
      </c>
      <c r="S1171" s="10"/>
      <c r="T1171" s="69">
        <f t="shared" si="1125"/>
        <v>459.1</v>
      </c>
      <c r="U1171" s="10">
        <f t="shared" si="1103"/>
        <v>0</v>
      </c>
      <c r="V1171" s="10"/>
      <c r="W1171" s="69">
        <f t="shared" si="1126"/>
        <v>0</v>
      </c>
      <c r="X1171" s="10">
        <f t="shared" si="1104"/>
        <v>0</v>
      </c>
      <c r="Y1171" s="10"/>
      <c r="Z1171" s="69">
        <f t="shared" si="1127"/>
        <v>0</v>
      </c>
      <c r="AA1171" s="10"/>
      <c r="AB1171" s="20"/>
      <c r="AC1171" s="20"/>
    </row>
    <row r="1172" spans="1:29" ht="78" x14ac:dyDescent="0.3">
      <c r="A1172" s="59" t="s">
        <v>760</v>
      </c>
      <c r="B1172" s="60"/>
      <c r="C1172" s="59"/>
      <c r="D1172" s="59"/>
      <c r="E1172" s="61" t="s">
        <v>761</v>
      </c>
      <c r="F1172" s="10">
        <f t="shared" ref="F1172:K1172" si="1128">F1173+F1176</f>
        <v>340138.4</v>
      </c>
      <c r="G1172" s="10">
        <f t="shared" si="1128"/>
        <v>572602</v>
      </c>
      <c r="H1172" s="10">
        <f t="shared" si="1128"/>
        <v>600505.9</v>
      </c>
      <c r="I1172" s="10">
        <f t="shared" si="1128"/>
        <v>0</v>
      </c>
      <c r="J1172" s="10">
        <f t="shared" si="1128"/>
        <v>0</v>
      </c>
      <c r="K1172" s="10">
        <f t="shared" si="1128"/>
        <v>0</v>
      </c>
      <c r="L1172" s="10">
        <f t="shared" si="1085"/>
        <v>340138.4</v>
      </c>
      <c r="M1172" s="10">
        <f t="shared" si="1086"/>
        <v>572602</v>
      </c>
      <c r="N1172" s="10">
        <f t="shared" si="1087"/>
        <v>600505.9</v>
      </c>
      <c r="O1172" s="10">
        <f>O1173+O1176</f>
        <v>125633.65396</v>
      </c>
      <c r="P1172" s="10">
        <f>P1173+P1176</f>
        <v>0</v>
      </c>
      <c r="Q1172" s="10">
        <f>Q1173+Q1176</f>
        <v>0</v>
      </c>
      <c r="R1172" s="10">
        <f t="shared" si="1102"/>
        <v>465772.05396000005</v>
      </c>
      <c r="S1172" s="10">
        <f>S1173+S1176</f>
        <v>0</v>
      </c>
      <c r="T1172" s="69">
        <f t="shared" si="1125"/>
        <v>465772.05396000005</v>
      </c>
      <c r="U1172" s="10">
        <f t="shared" si="1103"/>
        <v>572602</v>
      </c>
      <c r="V1172" s="10">
        <f>V1173+V1176</f>
        <v>0</v>
      </c>
      <c r="W1172" s="69">
        <f t="shared" si="1126"/>
        <v>572602</v>
      </c>
      <c r="X1172" s="10">
        <f t="shared" si="1104"/>
        <v>600505.9</v>
      </c>
      <c r="Y1172" s="10">
        <f>Y1173+Y1176</f>
        <v>0</v>
      </c>
      <c r="Z1172" s="69">
        <f t="shared" si="1127"/>
        <v>600505.9</v>
      </c>
      <c r="AA1172" s="10">
        <f>AA1173+AA1176</f>
        <v>0</v>
      </c>
      <c r="AB1172" s="20"/>
      <c r="AC1172" s="20"/>
    </row>
    <row r="1173" spans="1:29" ht="46.8" x14ac:dyDescent="0.3">
      <c r="A1173" s="59" t="s">
        <v>762</v>
      </c>
      <c r="B1173" s="60"/>
      <c r="C1173" s="59"/>
      <c r="D1173" s="59"/>
      <c r="E1173" s="61" t="s">
        <v>763</v>
      </c>
      <c r="F1173" s="10">
        <f t="shared" ref="F1173:F1177" si="1129">F1174</f>
        <v>59090.5</v>
      </c>
      <c r="G1173" s="10">
        <f t="shared" ref="G1173:G1177" si="1130">G1174</f>
        <v>505.9</v>
      </c>
      <c r="H1173" s="10">
        <f t="shared" ref="H1173:H1177" si="1131">H1174</f>
        <v>505.9</v>
      </c>
      <c r="I1173" s="10">
        <f t="shared" ref="I1173:I1177" si="1132">I1174</f>
        <v>0</v>
      </c>
      <c r="J1173" s="10">
        <f t="shared" ref="J1173:J1177" si="1133">J1174</f>
        <v>0</v>
      </c>
      <c r="K1173" s="10">
        <f t="shared" ref="K1173:K1177" si="1134">K1174</f>
        <v>0</v>
      </c>
      <c r="L1173" s="10">
        <f t="shared" si="1085"/>
        <v>59090.5</v>
      </c>
      <c r="M1173" s="10">
        <f t="shared" si="1086"/>
        <v>505.9</v>
      </c>
      <c r="N1173" s="10">
        <f t="shared" si="1087"/>
        <v>505.9</v>
      </c>
      <c r="O1173" s="10">
        <f t="shared" ref="O1173:O1179" si="1135">O1174</f>
        <v>0</v>
      </c>
      <c r="P1173" s="10">
        <f t="shared" ref="P1173:P1179" si="1136">P1174</f>
        <v>0</v>
      </c>
      <c r="Q1173" s="10">
        <f t="shared" ref="Q1173:Q1179" si="1137">Q1174</f>
        <v>0</v>
      </c>
      <c r="R1173" s="10">
        <f t="shared" si="1102"/>
        <v>59090.5</v>
      </c>
      <c r="S1173" s="10">
        <f t="shared" ref="S1173:S1179" si="1138">S1174</f>
        <v>0</v>
      </c>
      <c r="T1173" s="69">
        <f t="shared" si="1125"/>
        <v>59090.5</v>
      </c>
      <c r="U1173" s="10">
        <f t="shared" si="1103"/>
        <v>505.9</v>
      </c>
      <c r="V1173" s="10">
        <f t="shared" ref="V1173:AA1179" si="1139">V1174</f>
        <v>0</v>
      </c>
      <c r="W1173" s="69">
        <f t="shared" si="1126"/>
        <v>505.9</v>
      </c>
      <c r="X1173" s="10">
        <f t="shared" si="1104"/>
        <v>505.9</v>
      </c>
      <c r="Y1173" s="10">
        <f t="shared" si="1139"/>
        <v>0</v>
      </c>
      <c r="Z1173" s="69">
        <f t="shared" si="1127"/>
        <v>505.9</v>
      </c>
      <c r="AA1173" s="10">
        <f t="shared" si="1139"/>
        <v>0</v>
      </c>
      <c r="AB1173" s="20"/>
      <c r="AC1173" s="20"/>
    </row>
    <row r="1174" spans="1:29" ht="31.2" x14ac:dyDescent="0.3">
      <c r="A1174" s="59" t="s">
        <v>762</v>
      </c>
      <c r="B1174" s="60" t="s">
        <v>57</v>
      </c>
      <c r="C1174" s="59"/>
      <c r="D1174" s="59"/>
      <c r="E1174" s="61" t="s">
        <v>58</v>
      </c>
      <c r="F1174" s="10">
        <f t="shared" si="1129"/>
        <v>59090.5</v>
      </c>
      <c r="G1174" s="10">
        <f t="shared" si="1130"/>
        <v>505.9</v>
      </c>
      <c r="H1174" s="10">
        <f t="shared" si="1131"/>
        <v>505.9</v>
      </c>
      <c r="I1174" s="10">
        <f t="shared" si="1132"/>
        <v>0</v>
      </c>
      <c r="J1174" s="10">
        <f t="shared" si="1133"/>
        <v>0</v>
      </c>
      <c r="K1174" s="10">
        <f t="shared" si="1134"/>
        <v>0</v>
      </c>
      <c r="L1174" s="10">
        <f t="shared" si="1085"/>
        <v>59090.5</v>
      </c>
      <c r="M1174" s="10">
        <f t="shared" si="1086"/>
        <v>505.9</v>
      </c>
      <c r="N1174" s="10">
        <f t="shared" si="1087"/>
        <v>505.9</v>
      </c>
      <c r="O1174" s="10">
        <f t="shared" si="1135"/>
        <v>0</v>
      </c>
      <c r="P1174" s="10">
        <f t="shared" si="1136"/>
        <v>0</v>
      </c>
      <c r="Q1174" s="10">
        <f t="shared" si="1137"/>
        <v>0</v>
      </c>
      <c r="R1174" s="10">
        <f t="shared" si="1102"/>
        <v>59090.5</v>
      </c>
      <c r="S1174" s="10">
        <f t="shared" si="1138"/>
        <v>0</v>
      </c>
      <c r="T1174" s="69">
        <f t="shared" si="1125"/>
        <v>59090.5</v>
      </c>
      <c r="U1174" s="10">
        <f t="shared" si="1103"/>
        <v>505.9</v>
      </c>
      <c r="V1174" s="10">
        <f t="shared" si="1139"/>
        <v>0</v>
      </c>
      <c r="W1174" s="69">
        <f t="shared" si="1126"/>
        <v>505.9</v>
      </c>
      <c r="X1174" s="10">
        <f t="shared" si="1104"/>
        <v>505.9</v>
      </c>
      <c r="Y1174" s="10">
        <f t="shared" si="1139"/>
        <v>0</v>
      </c>
      <c r="Z1174" s="69">
        <f t="shared" si="1127"/>
        <v>505.9</v>
      </c>
      <c r="AA1174" s="10">
        <f t="shared" si="1139"/>
        <v>0</v>
      </c>
      <c r="AB1174" s="20"/>
      <c r="AC1174" s="20"/>
    </row>
    <row r="1175" spans="1:29" x14ac:dyDescent="0.3">
      <c r="A1175" s="59" t="s">
        <v>762</v>
      </c>
      <c r="B1175" s="60">
        <v>200</v>
      </c>
      <c r="C1175" s="59" t="s">
        <v>314</v>
      </c>
      <c r="D1175" s="59" t="s">
        <v>28</v>
      </c>
      <c r="E1175" s="61" t="s">
        <v>703</v>
      </c>
      <c r="F1175" s="10">
        <f>58584.6+505.9</f>
        <v>59090.5</v>
      </c>
      <c r="G1175" s="10">
        <v>505.9</v>
      </c>
      <c r="H1175" s="10">
        <v>505.9</v>
      </c>
      <c r="I1175" s="10"/>
      <c r="J1175" s="10"/>
      <c r="K1175" s="10"/>
      <c r="L1175" s="10">
        <f t="shared" si="1085"/>
        <v>59090.5</v>
      </c>
      <c r="M1175" s="10">
        <f t="shared" si="1086"/>
        <v>505.9</v>
      </c>
      <c r="N1175" s="10">
        <f t="shared" si="1087"/>
        <v>505.9</v>
      </c>
      <c r="O1175" s="10"/>
      <c r="P1175" s="10"/>
      <c r="Q1175" s="10"/>
      <c r="R1175" s="10">
        <f t="shared" si="1102"/>
        <v>59090.5</v>
      </c>
      <c r="S1175" s="10"/>
      <c r="T1175" s="69">
        <f t="shared" si="1125"/>
        <v>59090.5</v>
      </c>
      <c r="U1175" s="10">
        <f t="shared" si="1103"/>
        <v>505.9</v>
      </c>
      <c r="V1175" s="10"/>
      <c r="W1175" s="69">
        <f t="shared" si="1126"/>
        <v>505.9</v>
      </c>
      <c r="X1175" s="10">
        <f t="shared" si="1104"/>
        <v>505.9</v>
      </c>
      <c r="Y1175" s="10"/>
      <c r="Z1175" s="69">
        <f t="shared" si="1127"/>
        <v>505.9</v>
      </c>
      <c r="AA1175" s="10"/>
      <c r="AB1175" s="20"/>
      <c r="AC1175" s="20"/>
    </row>
    <row r="1176" spans="1:29" ht="46.8" x14ac:dyDescent="0.3">
      <c r="A1176" s="59" t="s">
        <v>764</v>
      </c>
      <c r="B1176" s="60"/>
      <c r="C1176" s="59"/>
      <c r="D1176" s="59"/>
      <c r="E1176" s="61" t="s">
        <v>765</v>
      </c>
      <c r="F1176" s="10">
        <f t="shared" si="1129"/>
        <v>281047.90000000002</v>
      </c>
      <c r="G1176" s="10">
        <f t="shared" si="1130"/>
        <v>572096.1</v>
      </c>
      <c r="H1176" s="10">
        <f t="shared" si="1131"/>
        <v>600000</v>
      </c>
      <c r="I1176" s="10">
        <f t="shared" si="1132"/>
        <v>0</v>
      </c>
      <c r="J1176" s="10">
        <f t="shared" si="1133"/>
        <v>0</v>
      </c>
      <c r="K1176" s="10">
        <f t="shared" si="1134"/>
        <v>0</v>
      </c>
      <c r="L1176" s="10">
        <f t="shared" si="1085"/>
        <v>281047.90000000002</v>
      </c>
      <c r="M1176" s="10">
        <f t="shared" si="1086"/>
        <v>572096.1</v>
      </c>
      <c r="N1176" s="10">
        <f t="shared" si="1087"/>
        <v>600000</v>
      </c>
      <c r="O1176" s="10">
        <f>O1177+O1179</f>
        <v>125633.65396</v>
      </c>
      <c r="P1176" s="10">
        <f>P1177+P1179</f>
        <v>0</v>
      </c>
      <c r="Q1176" s="10">
        <f>Q1177+Q1179</f>
        <v>0</v>
      </c>
      <c r="R1176" s="10">
        <f t="shared" si="1102"/>
        <v>406681.55396000005</v>
      </c>
      <c r="S1176" s="10">
        <f>S1177+S1179</f>
        <v>0</v>
      </c>
      <c r="T1176" s="69">
        <f t="shared" si="1125"/>
        <v>406681.55396000005</v>
      </c>
      <c r="U1176" s="10">
        <f t="shared" si="1103"/>
        <v>572096.1</v>
      </c>
      <c r="V1176" s="10">
        <f>V1177+V1179</f>
        <v>0</v>
      </c>
      <c r="W1176" s="69">
        <f t="shared" si="1126"/>
        <v>572096.1</v>
      </c>
      <c r="X1176" s="10">
        <f t="shared" si="1104"/>
        <v>600000</v>
      </c>
      <c r="Y1176" s="10">
        <f>Y1177+Y1179</f>
        <v>0</v>
      </c>
      <c r="Z1176" s="69">
        <f t="shared" si="1127"/>
        <v>600000</v>
      </c>
      <c r="AA1176" s="10">
        <f>AA1177+AA1179</f>
        <v>0</v>
      </c>
      <c r="AB1176" s="20"/>
      <c r="AC1176" s="20"/>
    </row>
    <row r="1177" spans="1:29" ht="31.2" x14ac:dyDescent="0.3">
      <c r="A1177" s="59" t="s">
        <v>764</v>
      </c>
      <c r="B1177" s="60" t="s">
        <v>57</v>
      </c>
      <c r="C1177" s="59"/>
      <c r="D1177" s="59"/>
      <c r="E1177" s="61" t="s">
        <v>58</v>
      </c>
      <c r="F1177" s="10">
        <f t="shared" si="1129"/>
        <v>281047.90000000002</v>
      </c>
      <c r="G1177" s="10">
        <f t="shared" si="1130"/>
        <v>572096.1</v>
      </c>
      <c r="H1177" s="10">
        <f t="shared" si="1131"/>
        <v>600000</v>
      </c>
      <c r="I1177" s="10">
        <f t="shared" si="1132"/>
        <v>0</v>
      </c>
      <c r="J1177" s="10">
        <f t="shared" si="1133"/>
        <v>0</v>
      </c>
      <c r="K1177" s="10">
        <f t="shared" si="1134"/>
        <v>0</v>
      </c>
      <c r="L1177" s="10">
        <f t="shared" ref="L1177:L1240" si="1140">F1177+I1177</f>
        <v>281047.90000000002</v>
      </c>
      <c r="M1177" s="10">
        <f t="shared" ref="M1177:M1240" si="1141">G1177+J1177</f>
        <v>572096.1</v>
      </c>
      <c r="N1177" s="10">
        <f t="shared" ref="N1177:N1240" si="1142">H1177+K1177</f>
        <v>600000</v>
      </c>
      <c r="O1177" s="10">
        <f t="shared" si="1135"/>
        <v>116272.37897999999</v>
      </c>
      <c r="P1177" s="10">
        <f t="shared" si="1136"/>
        <v>0</v>
      </c>
      <c r="Q1177" s="10">
        <f t="shared" si="1137"/>
        <v>0</v>
      </c>
      <c r="R1177" s="10">
        <f t="shared" si="1102"/>
        <v>397320.27898</v>
      </c>
      <c r="S1177" s="10">
        <f t="shared" si="1138"/>
        <v>0</v>
      </c>
      <c r="T1177" s="69">
        <f t="shared" si="1125"/>
        <v>397320.27898</v>
      </c>
      <c r="U1177" s="10">
        <f t="shared" si="1103"/>
        <v>572096.1</v>
      </c>
      <c r="V1177" s="10">
        <f t="shared" si="1139"/>
        <v>0</v>
      </c>
      <c r="W1177" s="69">
        <f t="shared" si="1126"/>
        <v>572096.1</v>
      </c>
      <c r="X1177" s="10">
        <f t="shared" si="1104"/>
        <v>600000</v>
      </c>
      <c r="Y1177" s="10">
        <f t="shared" si="1139"/>
        <v>0</v>
      </c>
      <c r="Z1177" s="69">
        <f t="shared" si="1127"/>
        <v>600000</v>
      </c>
      <c r="AA1177" s="10">
        <f t="shared" si="1139"/>
        <v>0</v>
      </c>
      <c r="AB1177" s="20"/>
      <c r="AC1177" s="20"/>
    </row>
    <row r="1178" spans="1:29" x14ac:dyDescent="0.3">
      <c r="A1178" s="59" t="s">
        <v>764</v>
      </c>
      <c r="B1178" s="60">
        <v>200</v>
      </c>
      <c r="C1178" s="59" t="s">
        <v>314</v>
      </c>
      <c r="D1178" s="59" t="s">
        <v>28</v>
      </c>
      <c r="E1178" s="61" t="s">
        <v>703</v>
      </c>
      <c r="F1178" s="10">
        <v>281047.90000000002</v>
      </c>
      <c r="G1178" s="10">
        <v>572096.1</v>
      </c>
      <c r="H1178" s="10">
        <v>600000</v>
      </c>
      <c r="I1178" s="10"/>
      <c r="J1178" s="10"/>
      <c r="K1178" s="10"/>
      <c r="L1178" s="10">
        <f t="shared" si="1140"/>
        <v>281047.90000000002</v>
      </c>
      <c r="M1178" s="10">
        <f t="shared" si="1141"/>
        <v>572096.1</v>
      </c>
      <c r="N1178" s="10">
        <f t="shared" si="1142"/>
        <v>600000</v>
      </c>
      <c r="O1178" s="10">
        <v>116272.37897999999</v>
      </c>
      <c r="P1178" s="10"/>
      <c r="Q1178" s="10"/>
      <c r="R1178" s="10">
        <f t="shared" si="1102"/>
        <v>397320.27898</v>
      </c>
      <c r="S1178" s="10"/>
      <c r="T1178" s="69">
        <f t="shared" si="1125"/>
        <v>397320.27898</v>
      </c>
      <c r="U1178" s="10">
        <f t="shared" si="1103"/>
        <v>572096.1</v>
      </c>
      <c r="V1178" s="10"/>
      <c r="W1178" s="69">
        <f t="shared" si="1126"/>
        <v>572096.1</v>
      </c>
      <c r="X1178" s="10">
        <f t="shared" si="1104"/>
        <v>600000</v>
      </c>
      <c r="Y1178" s="10"/>
      <c r="Z1178" s="69">
        <f t="shared" si="1127"/>
        <v>600000</v>
      </c>
      <c r="AA1178" s="10"/>
      <c r="AB1178" s="20"/>
      <c r="AC1178" s="20"/>
    </row>
    <row r="1179" spans="1:29" x14ac:dyDescent="0.3">
      <c r="A1179" s="59" t="s">
        <v>764</v>
      </c>
      <c r="B1179" s="60" t="s">
        <v>43</v>
      </c>
      <c r="C1179" s="59"/>
      <c r="D1179" s="59"/>
      <c r="E1179" s="61" t="s">
        <v>44</v>
      </c>
      <c r="F1179" s="10"/>
      <c r="G1179" s="10"/>
      <c r="H1179" s="10"/>
      <c r="I1179" s="10"/>
      <c r="J1179" s="10"/>
      <c r="K1179" s="10"/>
      <c r="L1179" s="10"/>
      <c r="M1179" s="10"/>
      <c r="N1179" s="10"/>
      <c r="O1179" s="10">
        <f t="shared" si="1135"/>
        <v>9361.2749800000001</v>
      </c>
      <c r="P1179" s="10">
        <f t="shared" si="1136"/>
        <v>0</v>
      </c>
      <c r="Q1179" s="10">
        <f t="shared" si="1137"/>
        <v>0</v>
      </c>
      <c r="R1179" s="10">
        <f t="shared" si="1102"/>
        <v>9361.2749800000001</v>
      </c>
      <c r="S1179" s="10">
        <f t="shared" si="1138"/>
        <v>0</v>
      </c>
      <c r="T1179" s="69">
        <f t="shared" si="1125"/>
        <v>9361.2749800000001</v>
      </c>
      <c r="U1179" s="10">
        <f t="shared" si="1103"/>
        <v>0</v>
      </c>
      <c r="V1179" s="10">
        <f t="shared" si="1139"/>
        <v>0</v>
      </c>
      <c r="W1179" s="69">
        <f t="shared" si="1126"/>
        <v>0</v>
      </c>
      <c r="X1179" s="10">
        <f t="shared" si="1104"/>
        <v>0</v>
      </c>
      <c r="Y1179" s="10">
        <f t="shared" si="1139"/>
        <v>0</v>
      </c>
      <c r="Z1179" s="69">
        <f t="shared" si="1127"/>
        <v>0</v>
      </c>
      <c r="AA1179" s="10">
        <f t="shared" si="1139"/>
        <v>0</v>
      </c>
      <c r="AB1179" s="20"/>
      <c r="AC1179" s="20"/>
    </row>
    <row r="1180" spans="1:29" x14ac:dyDescent="0.3">
      <c r="A1180" s="59" t="s">
        <v>764</v>
      </c>
      <c r="B1180" s="60">
        <v>800</v>
      </c>
      <c r="C1180" s="59" t="s">
        <v>314</v>
      </c>
      <c r="D1180" s="59" t="s">
        <v>28</v>
      </c>
      <c r="E1180" s="61" t="s">
        <v>703</v>
      </c>
      <c r="F1180" s="10"/>
      <c r="G1180" s="10"/>
      <c r="H1180" s="10"/>
      <c r="I1180" s="10"/>
      <c r="J1180" s="10"/>
      <c r="K1180" s="10"/>
      <c r="L1180" s="10"/>
      <c r="M1180" s="10"/>
      <c r="N1180" s="10"/>
      <c r="O1180" s="10">
        <v>9361.2749800000001</v>
      </c>
      <c r="P1180" s="10"/>
      <c r="Q1180" s="10"/>
      <c r="R1180" s="10">
        <f t="shared" si="1102"/>
        <v>9361.2749800000001</v>
      </c>
      <c r="S1180" s="10"/>
      <c r="T1180" s="69">
        <f t="shared" si="1125"/>
        <v>9361.2749800000001</v>
      </c>
      <c r="U1180" s="10">
        <f t="shared" si="1103"/>
        <v>0</v>
      </c>
      <c r="V1180" s="10"/>
      <c r="W1180" s="69">
        <f t="shared" si="1126"/>
        <v>0</v>
      </c>
      <c r="X1180" s="10">
        <f t="shared" si="1104"/>
        <v>0</v>
      </c>
      <c r="Y1180" s="10"/>
      <c r="Z1180" s="69">
        <f t="shared" si="1127"/>
        <v>0</v>
      </c>
      <c r="AA1180" s="10"/>
      <c r="AB1180" s="20"/>
      <c r="AC1180" s="20"/>
    </row>
    <row r="1181" spans="1:29" ht="62.4" x14ac:dyDescent="0.3">
      <c r="A1181" s="59" t="s">
        <v>766</v>
      </c>
      <c r="B1181" s="60"/>
      <c r="C1181" s="59"/>
      <c r="D1181" s="59"/>
      <c r="E1181" s="61" t="s">
        <v>767</v>
      </c>
      <c r="F1181" s="10">
        <f t="shared" ref="F1181:K1181" si="1143">F1182+F1185+F1188+F1191</f>
        <v>120258.4</v>
      </c>
      <c r="G1181" s="10">
        <f t="shared" si="1143"/>
        <v>120661</v>
      </c>
      <c r="H1181" s="10">
        <f t="shared" si="1143"/>
        <v>120661</v>
      </c>
      <c r="I1181" s="10">
        <f t="shared" si="1143"/>
        <v>0</v>
      </c>
      <c r="J1181" s="10">
        <f t="shared" si="1143"/>
        <v>0</v>
      </c>
      <c r="K1181" s="10">
        <f t="shared" si="1143"/>
        <v>0</v>
      </c>
      <c r="L1181" s="10">
        <f t="shared" si="1140"/>
        <v>120258.4</v>
      </c>
      <c r="M1181" s="10">
        <f t="shared" si="1141"/>
        <v>120661</v>
      </c>
      <c r="N1181" s="10">
        <f t="shared" si="1142"/>
        <v>120661</v>
      </c>
      <c r="O1181" s="10">
        <f>O1182+O1185+O1188+O1191</f>
        <v>960.6</v>
      </c>
      <c r="P1181" s="10">
        <f>P1182+P1185+P1188+P1191</f>
        <v>0</v>
      </c>
      <c r="Q1181" s="10">
        <f>Q1182+Q1185+Q1188+Q1191</f>
        <v>0</v>
      </c>
      <c r="R1181" s="10">
        <f t="shared" si="1102"/>
        <v>121219</v>
      </c>
      <c r="S1181" s="10">
        <f>S1182+S1185+S1188+S1191</f>
        <v>0</v>
      </c>
      <c r="T1181" s="69">
        <f t="shared" si="1125"/>
        <v>121219</v>
      </c>
      <c r="U1181" s="10">
        <f t="shared" si="1103"/>
        <v>120661</v>
      </c>
      <c r="V1181" s="10">
        <f>V1182+V1185+V1188+V1191</f>
        <v>0</v>
      </c>
      <c r="W1181" s="69">
        <f t="shared" si="1126"/>
        <v>120661</v>
      </c>
      <c r="X1181" s="10">
        <f t="shared" si="1104"/>
        <v>120661</v>
      </c>
      <c r="Y1181" s="10">
        <f>Y1182+Y1185+Y1188+Y1191</f>
        <v>0</v>
      </c>
      <c r="Z1181" s="69">
        <f t="shared" si="1127"/>
        <v>120661</v>
      </c>
      <c r="AA1181" s="10">
        <f>AA1182+AA1185+AA1188+AA1191</f>
        <v>0</v>
      </c>
      <c r="AB1181" s="20"/>
      <c r="AC1181" s="20"/>
    </row>
    <row r="1182" spans="1:29" x14ac:dyDescent="0.3">
      <c r="A1182" s="59" t="s">
        <v>768</v>
      </c>
      <c r="B1182" s="60"/>
      <c r="C1182" s="59"/>
      <c r="D1182" s="59"/>
      <c r="E1182" s="61" t="s">
        <v>193</v>
      </c>
      <c r="F1182" s="10">
        <f t="shared" ref="F1182:F1192" si="1144">F1183</f>
        <v>540.70000000000005</v>
      </c>
      <c r="G1182" s="10">
        <f t="shared" ref="G1182:G1192" si="1145">G1183</f>
        <v>0</v>
      </c>
      <c r="H1182" s="10">
        <f t="shared" ref="H1182:H1192" si="1146">H1183</f>
        <v>0</v>
      </c>
      <c r="I1182" s="10">
        <f t="shared" ref="I1182:I1192" si="1147">I1183</f>
        <v>0</v>
      </c>
      <c r="J1182" s="10">
        <f t="shared" ref="J1182:J1192" si="1148">J1183</f>
        <v>0</v>
      </c>
      <c r="K1182" s="10">
        <f t="shared" ref="K1182:K1192" si="1149">K1183</f>
        <v>0</v>
      </c>
      <c r="L1182" s="10">
        <f t="shared" si="1140"/>
        <v>540.70000000000005</v>
      </c>
      <c r="M1182" s="10">
        <f t="shared" si="1141"/>
        <v>0</v>
      </c>
      <c r="N1182" s="10">
        <f t="shared" si="1142"/>
        <v>0</v>
      </c>
      <c r="O1182" s="10">
        <f t="shared" ref="O1182:O1192" si="1150">O1183</f>
        <v>960.6</v>
      </c>
      <c r="P1182" s="10">
        <f t="shared" ref="P1182:P1192" si="1151">P1183</f>
        <v>0</v>
      </c>
      <c r="Q1182" s="10">
        <f t="shared" ref="Q1182:Q1192" si="1152">Q1183</f>
        <v>0</v>
      </c>
      <c r="R1182" s="10">
        <f t="shared" si="1102"/>
        <v>1501.3000000000002</v>
      </c>
      <c r="S1182" s="10">
        <f t="shared" ref="S1182:S1192" si="1153">S1183</f>
        <v>0</v>
      </c>
      <c r="T1182" s="69">
        <f t="shared" si="1125"/>
        <v>1501.3000000000002</v>
      </c>
      <c r="U1182" s="10">
        <f t="shared" si="1103"/>
        <v>0</v>
      </c>
      <c r="V1182" s="10">
        <f t="shared" ref="V1182:AA1192" si="1154">V1183</f>
        <v>0</v>
      </c>
      <c r="W1182" s="69">
        <f t="shared" si="1126"/>
        <v>0</v>
      </c>
      <c r="X1182" s="10">
        <f t="shared" si="1104"/>
        <v>0</v>
      </c>
      <c r="Y1182" s="10">
        <f t="shared" si="1154"/>
        <v>0</v>
      </c>
      <c r="Z1182" s="69">
        <f t="shared" si="1127"/>
        <v>0</v>
      </c>
      <c r="AA1182" s="10">
        <f t="shared" si="1154"/>
        <v>0</v>
      </c>
      <c r="AB1182" s="20"/>
      <c r="AC1182" s="20"/>
    </row>
    <row r="1183" spans="1:29" ht="46.8" x14ac:dyDescent="0.3">
      <c r="A1183" s="59" t="s">
        <v>768</v>
      </c>
      <c r="B1183" s="60" t="s">
        <v>49</v>
      </c>
      <c r="C1183" s="59"/>
      <c r="D1183" s="59"/>
      <c r="E1183" s="61" t="s">
        <v>50</v>
      </c>
      <c r="F1183" s="10">
        <f t="shared" si="1144"/>
        <v>540.70000000000005</v>
      </c>
      <c r="G1183" s="10">
        <f t="shared" si="1145"/>
        <v>0</v>
      </c>
      <c r="H1183" s="10">
        <f t="shared" si="1146"/>
        <v>0</v>
      </c>
      <c r="I1183" s="10">
        <f t="shared" si="1147"/>
        <v>0</v>
      </c>
      <c r="J1183" s="10">
        <f t="shared" si="1148"/>
        <v>0</v>
      </c>
      <c r="K1183" s="10">
        <f t="shared" si="1149"/>
        <v>0</v>
      </c>
      <c r="L1183" s="10">
        <f t="shared" si="1140"/>
        <v>540.70000000000005</v>
      </c>
      <c r="M1183" s="10">
        <f t="shared" si="1141"/>
        <v>0</v>
      </c>
      <c r="N1183" s="10">
        <f t="shared" si="1142"/>
        <v>0</v>
      </c>
      <c r="O1183" s="10">
        <f t="shared" si="1150"/>
        <v>960.6</v>
      </c>
      <c r="P1183" s="10">
        <f t="shared" si="1151"/>
        <v>0</v>
      </c>
      <c r="Q1183" s="10">
        <f t="shared" si="1152"/>
        <v>0</v>
      </c>
      <c r="R1183" s="10">
        <f t="shared" si="1102"/>
        <v>1501.3000000000002</v>
      </c>
      <c r="S1183" s="10">
        <f t="shared" si="1153"/>
        <v>0</v>
      </c>
      <c r="T1183" s="69">
        <f t="shared" si="1125"/>
        <v>1501.3000000000002</v>
      </c>
      <c r="U1183" s="10">
        <f t="shared" si="1103"/>
        <v>0</v>
      </c>
      <c r="V1183" s="10">
        <f t="shared" si="1154"/>
        <v>0</v>
      </c>
      <c r="W1183" s="69">
        <f t="shared" si="1126"/>
        <v>0</v>
      </c>
      <c r="X1183" s="10">
        <f t="shared" si="1104"/>
        <v>0</v>
      </c>
      <c r="Y1183" s="10">
        <f t="shared" si="1154"/>
        <v>0</v>
      </c>
      <c r="Z1183" s="69">
        <f t="shared" si="1127"/>
        <v>0</v>
      </c>
      <c r="AA1183" s="10">
        <f t="shared" si="1154"/>
        <v>0</v>
      </c>
      <c r="AB1183" s="20"/>
      <c r="AC1183" s="20"/>
    </row>
    <row r="1184" spans="1:29" x14ac:dyDescent="0.3">
      <c r="A1184" s="59" t="s">
        <v>768</v>
      </c>
      <c r="B1184" s="60">
        <v>600</v>
      </c>
      <c r="C1184" s="59" t="s">
        <v>314</v>
      </c>
      <c r="D1184" s="59" t="s">
        <v>28</v>
      </c>
      <c r="E1184" s="61" t="s">
        <v>703</v>
      </c>
      <c r="F1184" s="10">
        <v>540.70000000000005</v>
      </c>
      <c r="G1184" s="10">
        <v>0</v>
      </c>
      <c r="H1184" s="10">
        <v>0</v>
      </c>
      <c r="I1184" s="10"/>
      <c r="J1184" s="10"/>
      <c r="K1184" s="10"/>
      <c r="L1184" s="10">
        <f t="shared" si="1140"/>
        <v>540.70000000000005</v>
      </c>
      <c r="M1184" s="10">
        <f t="shared" si="1141"/>
        <v>0</v>
      </c>
      <c r="N1184" s="10">
        <f t="shared" si="1142"/>
        <v>0</v>
      </c>
      <c r="O1184" s="10">
        <v>960.6</v>
      </c>
      <c r="P1184" s="10"/>
      <c r="Q1184" s="10"/>
      <c r="R1184" s="10">
        <f t="shared" si="1102"/>
        <v>1501.3000000000002</v>
      </c>
      <c r="S1184" s="10"/>
      <c r="T1184" s="69">
        <f t="shared" si="1125"/>
        <v>1501.3000000000002</v>
      </c>
      <c r="U1184" s="10">
        <f t="shared" si="1103"/>
        <v>0</v>
      </c>
      <c r="V1184" s="10"/>
      <c r="W1184" s="69">
        <f t="shared" si="1126"/>
        <v>0</v>
      </c>
      <c r="X1184" s="10">
        <f t="shared" si="1104"/>
        <v>0</v>
      </c>
      <c r="Y1184" s="10"/>
      <c r="Z1184" s="69">
        <f t="shared" si="1127"/>
        <v>0</v>
      </c>
      <c r="AA1184" s="10"/>
      <c r="AB1184" s="20"/>
      <c r="AC1184" s="20"/>
    </row>
    <row r="1185" spans="1:29" ht="46.8" x14ac:dyDescent="0.3">
      <c r="A1185" s="59" t="s">
        <v>769</v>
      </c>
      <c r="B1185" s="60"/>
      <c r="C1185" s="59"/>
      <c r="D1185" s="59"/>
      <c r="E1185" s="61" t="s">
        <v>770</v>
      </c>
      <c r="F1185" s="10">
        <f t="shared" si="1144"/>
        <v>1248</v>
      </c>
      <c r="G1185" s="10">
        <f t="shared" si="1145"/>
        <v>1248</v>
      </c>
      <c r="H1185" s="10">
        <f t="shared" si="1146"/>
        <v>1248</v>
      </c>
      <c r="I1185" s="10">
        <f t="shared" si="1147"/>
        <v>0</v>
      </c>
      <c r="J1185" s="10">
        <f t="shared" si="1148"/>
        <v>0</v>
      </c>
      <c r="K1185" s="10">
        <f t="shared" si="1149"/>
        <v>0</v>
      </c>
      <c r="L1185" s="10">
        <f t="shared" si="1140"/>
        <v>1248</v>
      </c>
      <c r="M1185" s="10">
        <f t="shared" si="1141"/>
        <v>1248</v>
      </c>
      <c r="N1185" s="10">
        <f t="shared" si="1142"/>
        <v>1248</v>
      </c>
      <c r="O1185" s="10">
        <f t="shared" si="1150"/>
        <v>0</v>
      </c>
      <c r="P1185" s="10">
        <f t="shared" si="1151"/>
        <v>0</v>
      </c>
      <c r="Q1185" s="10">
        <f t="shared" si="1152"/>
        <v>0</v>
      </c>
      <c r="R1185" s="10">
        <f t="shared" si="1102"/>
        <v>1248</v>
      </c>
      <c r="S1185" s="10">
        <f t="shared" si="1153"/>
        <v>0</v>
      </c>
      <c r="T1185" s="69">
        <f t="shared" si="1125"/>
        <v>1248</v>
      </c>
      <c r="U1185" s="10">
        <f t="shared" si="1103"/>
        <v>1248</v>
      </c>
      <c r="V1185" s="10">
        <f t="shared" si="1154"/>
        <v>0</v>
      </c>
      <c r="W1185" s="69">
        <f t="shared" si="1126"/>
        <v>1248</v>
      </c>
      <c r="X1185" s="10">
        <f t="shared" si="1104"/>
        <v>1248</v>
      </c>
      <c r="Y1185" s="10">
        <f t="shared" si="1154"/>
        <v>0</v>
      </c>
      <c r="Z1185" s="69">
        <f t="shared" si="1127"/>
        <v>1248</v>
      </c>
      <c r="AA1185" s="10">
        <f t="shared" si="1154"/>
        <v>0</v>
      </c>
      <c r="AB1185" s="20"/>
      <c r="AC1185" s="20"/>
    </row>
    <row r="1186" spans="1:29" ht="31.2" x14ac:dyDescent="0.3">
      <c r="A1186" s="59" t="s">
        <v>769</v>
      </c>
      <c r="B1186" s="60" t="s">
        <v>57</v>
      </c>
      <c r="C1186" s="59"/>
      <c r="D1186" s="59"/>
      <c r="E1186" s="61" t="s">
        <v>58</v>
      </c>
      <c r="F1186" s="10">
        <f t="shared" si="1144"/>
        <v>1248</v>
      </c>
      <c r="G1186" s="10">
        <f t="shared" si="1145"/>
        <v>1248</v>
      </c>
      <c r="H1186" s="10">
        <f t="shared" si="1146"/>
        <v>1248</v>
      </c>
      <c r="I1186" s="10">
        <f t="shared" si="1147"/>
        <v>0</v>
      </c>
      <c r="J1186" s="10">
        <f t="shared" si="1148"/>
        <v>0</v>
      </c>
      <c r="K1186" s="10">
        <f t="shared" si="1149"/>
        <v>0</v>
      </c>
      <c r="L1186" s="10">
        <f t="shared" si="1140"/>
        <v>1248</v>
      </c>
      <c r="M1186" s="10">
        <f t="shared" si="1141"/>
        <v>1248</v>
      </c>
      <c r="N1186" s="10">
        <f t="shared" si="1142"/>
        <v>1248</v>
      </c>
      <c r="O1186" s="10">
        <f t="shared" si="1150"/>
        <v>0</v>
      </c>
      <c r="P1186" s="10">
        <f t="shared" si="1151"/>
        <v>0</v>
      </c>
      <c r="Q1186" s="10">
        <f t="shared" si="1152"/>
        <v>0</v>
      </c>
      <c r="R1186" s="10">
        <f t="shared" si="1102"/>
        <v>1248</v>
      </c>
      <c r="S1186" s="10">
        <f t="shared" si="1153"/>
        <v>0</v>
      </c>
      <c r="T1186" s="69">
        <f t="shared" si="1125"/>
        <v>1248</v>
      </c>
      <c r="U1186" s="10">
        <f t="shared" si="1103"/>
        <v>1248</v>
      </c>
      <c r="V1186" s="10">
        <f t="shared" si="1154"/>
        <v>0</v>
      </c>
      <c r="W1186" s="69">
        <f t="shared" si="1126"/>
        <v>1248</v>
      </c>
      <c r="X1186" s="10">
        <f t="shared" si="1104"/>
        <v>1248</v>
      </c>
      <c r="Y1186" s="10">
        <f t="shared" si="1154"/>
        <v>0</v>
      </c>
      <c r="Z1186" s="69">
        <f t="shared" si="1127"/>
        <v>1248</v>
      </c>
      <c r="AA1186" s="10">
        <f t="shared" si="1154"/>
        <v>0</v>
      </c>
      <c r="AB1186" s="20"/>
      <c r="AC1186" s="20"/>
    </row>
    <row r="1187" spans="1:29" x14ac:dyDescent="0.3">
      <c r="A1187" s="59" t="s">
        <v>769</v>
      </c>
      <c r="B1187" s="60">
        <v>200</v>
      </c>
      <c r="C1187" s="59" t="s">
        <v>314</v>
      </c>
      <c r="D1187" s="59" t="s">
        <v>28</v>
      </c>
      <c r="E1187" s="61" t="s">
        <v>703</v>
      </c>
      <c r="F1187" s="10">
        <v>1248</v>
      </c>
      <c r="G1187" s="10">
        <v>1248</v>
      </c>
      <c r="H1187" s="10">
        <v>1248</v>
      </c>
      <c r="I1187" s="10"/>
      <c r="J1187" s="10"/>
      <c r="K1187" s="10"/>
      <c r="L1187" s="10">
        <f t="shared" si="1140"/>
        <v>1248</v>
      </c>
      <c r="M1187" s="10">
        <f t="shared" si="1141"/>
        <v>1248</v>
      </c>
      <c r="N1187" s="10">
        <f t="shared" si="1142"/>
        <v>1248</v>
      </c>
      <c r="O1187" s="10"/>
      <c r="P1187" s="10"/>
      <c r="Q1187" s="10"/>
      <c r="R1187" s="10">
        <f t="shared" si="1102"/>
        <v>1248</v>
      </c>
      <c r="S1187" s="10"/>
      <c r="T1187" s="69">
        <f t="shared" si="1125"/>
        <v>1248</v>
      </c>
      <c r="U1187" s="10">
        <f t="shared" si="1103"/>
        <v>1248</v>
      </c>
      <c r="V1187" s="10"/>
      <c r="W1187" s="69">
        <f t="shared" si="1126"/>
        <v>1248</v>
      </c>
      <c r="X1187" s="10">
        <f t="shared" si="1104"/>
        <v>1248</v>
      </c>
      <c r="Y1187" s="10"/>
      <c r="Z1187" s="69">
        <f t="shared" si="1127"/>
        <v>1248</v>
      </c>
      <c r="AA1187" s="10"/>
      <c r="AB1187" s="20"/>
      <c r="AC1187" s="20"/>
    </row>
    <row r="1188" spans="1:29" x14ac:dyDescent="0.3">
      <c r="A1188" s="59" t="s">
        <v>771</v>
      </c>
      <c r="B1188" s="60"/>
      <c r="C1188" s="59"/>
      <c r="D1188" s="59"/>
      <c r="E1188" s="61" t="s">
        <v>772</v>
      </c>
      <c r="F1188" s="10">
        <f t="shared" si="1144"/>
        <v>79659.100000000006</v>
      </c>
      <c r="G1188" s="10">
        <f t="shared" si="1145"/>
        <v>80602.399999999994</v>
      </c>
      <c r="H1188" s="10">
        <f t="shared" si="1146"/>
        <v>80602.399999999994</v>
      </c>
      <c r="I1188" s="10">
        <f t="shared" si="1147"/>
        <v>0</v>
      </c>
      <c r="J1188" s="10">
        <f t="shared" si="1148"/>
        <v>0</v>
      </c>
      <c r="K1188" s="10">
        <f t="shared" si="1149"/>
        <v>0</v>
      </c>
      <c r="L1188" s="10">
        <f t="shared" si="1140"/>
        <v>79659.100000000006</v>
      </c>
      <c r="M1188" s="10">
        <f t="shared" si="1141"/>
        <v>80602.399999999994</v>
      </c>
      <c r="N1188" s="10">
        <f t="shared" si="1142"/>
        <v>80602.399999999994</v>
      </c>
      <c r="O1188" s="10">
        <f t="shared" si="1150"/>
        <v>0</v>
      </c>
      <c r="P1188" s="10">
        <f t="shared" si="1151"/>
        <v>0</v>
      </c>
      <c r="Q1188" s="10">
        <f t="shared" si="1152"/>
        <v>0</v>
      </c>
      <c r="R1188" s="10">
        <f t="shared" si="1102"/>
        <v>79659.100000000006</v>
      </c>
      <c r="S1188" s="10">
        <f t="shared" si="1153"/>
        <v>0</v>
      </c>
      <c r="T1188" s="69">
        <f t="shared" si="1125"/>
        <v>79659.100000000006</v>
      </c>
      <c r="U1188" s="10">
        <f t="shared" si="1103"/>
        <v>80602.399999999994</v>
      </c>
      <c r="V1188" s="10">
        <f t="shared" si="1154"/>
        <v>0</v>
      </c>
      <c r="W1188" s="69">
        <f t="shared" si="1126"/>
        <v>80602.399999999994</v>
      </c>
      <c r="X1188" s="10">
        <f t="shared" si="1104"/>
        <v>80602.399999999994</v>
      </c>
      <c r="Y1188" s="10">
        <f t="shared" si="1154"/>
        <v>0</v>
      </c>
      <c r="Z1188" s="69">
        <f t="shared" si="1127"/>
        <v>80602.399999999994</v>
      </c>
      <c r="AA1188" s="10">
        <f t="shared" si="1154"/>
        <v>0</v>
      </c>
      <c r="AB1188" s="20"/>
      <c r="AC1188" s="20"/>
    </row>
    <row r="1189" spans="1:29" ht="46.8" x14ac:dyDescent="0.3">
      <c r="A1189" s="59" t="s">
        <v>771</v>
      </c>
      <c r="B1189" s="60" t="s">
        <v>49</v>
      </c>
      <c r="C1189" s="59"/>
      <c r="D1189" s="59"/>
      <c r="E1189" s="61" t="s">
        <v>50</v>
      </c>
      <c r="F1189" s="10">
        <f t="shared" si="1144"/>
        <v>79659.100000000006</v>
      </c>
      <c r="G1189" s="10">
        <f t="shared" si="1145"/>
        <v>80602.399999999994</v>
      </c>
      <c r="H1189" s="10">
        <f t="shared" si="1146"/>
        <v>80602.399999999994</v>
      </c>
      <c r="I1189" s="10">
        <f t="shared" si="1147"/>
        <v>0</v>
      </c>
      <c r="J1189" s="10">
        <f t="shared" si="1148"/>
        <v>0</v>
      </c>
      <c r="K1189" s="10">
        <f t="shared" si="1149"/>
        <v>0</v>
      </c>
      <c r="L1189" s="10">
        <f t="shared" si="1140"/>
        <v>79659.100000000006</v>
      </c>
      <c r="M1189" s="10">
        <f t="shared" si="1141"/>
        <v>80602.399999999994</v>
      </c>
      <c r="N1189" s="10">
        <f t="shared" si="1142"/>
        <v>80602.399999999994</v>
      </c>
      <c r="O1189" s="10">
        <f t="shared" si="1150"/>
        <v>0</v>
      </c>
      <c r="P1189" s="10">
        <f t="shared" si="1151"/>
        <v>0</v>
      </c>
      <c r="Q1189" s="10">
        <f t="shared" si="1152"/>
        <v>0</v>
      </c>
      <c r="R1189" s="10">
        <f t="shared" si="1102"/>
        <v>79659.100000000006</v>
      </c>
      <c r="S1189" s="10">
        <f t="shared" si="1153"/>
        <v>0</v>
      </c>
      <c r="T1189" s="69">
        <f t="shared" si="1125"/>
        <v>79659.100000000006</v>
      </c>
      <c r="U1189" s="10">
        <f t="shared" si="1103"/>
        <v>80602.399999999994</v>
      </c>
      <c r="V1189" s="10">
        <f t="shared" si="1154"/>
        <v>0</v>
      </c>
      <c r="W1189" s="69">
        <f t="shared" si="1126"/>
        <v>80602.399999999994</v>
      </c>
      <c r="X1189" s="10">
        <f t="shared" si="1104"/>
        <v>80602.399999999994</v>
      </c>
      <c r="Y1189" s="10">
        <f t="shared" si="1154"/>
        <v>0</v>
      </c>
      <c r="Z1189" s="69">
        <f t="shared" si="1127"/>
        <v>80602.399999999994</v>
      </c>
      <c r="AA1189" s="10">
        <f t="shared" si="1154"/>
        <v>0</v>
      </c>
      <c r="AB1189" s="20"/>
      <c r="AC1189" s="20"/>
    </row>
    <row r="1190" spans="1:29" x14ac:dyDescent="0.3">
      <c r="A1190" s="59" t="s">
        <v>771</v>
      </c>
      <c r="B1190" s="60">
        <v>600</v>
      </c>
      <c r="C1190" s="59" t="s">
        <v>314</v>
      </c>
      <c r="D1190" s="59" t="s">
        <v>28</v>
      </c>
      <c r="E1190" s="61" t="s">
        <v>703</v>
      </c>
      <c r="F1190" s="10">
        <v>79659.100000000006</v>
      </c>
      <c r="G1190" s="10">
        <v>80602.399999999994</v>
      </c>
      <c r="H1190" s="10">
        <v>80602.399999999994</v>
      </c>
      <c r="I1190" s="10"/>
      <c r="J1190" s="10"/>
      <c r="K1190" s="10"/>
      <c r="L1190" s="10">
        <f t="shared" si="1140"/>
        <v>79659.100000000006</v>
      </c>
      <c r="M1190" s="10">
        <f t="shared" si="1141"/>
        <v>80602.399999999994</v>
      </c>
      <c r="N1190" s="10">
        <f t="shared" si="1142"/>
        <v>80602.399999999994</v>
      </c>
      <c r="O1190" s="10"/>
      <c r="P1190" s="10"/>
      <c r="Q1190" s="10"/>
      <c r="R1190" s="10">
        <f t="shared" si="1102"/>
        <v>79659.100000000006</v>
      </c>
      <c r="S1190" s="10"/>
      <c r="T1190" s="69">
        <f t="shared" si="1125"/>
        <v>79659.100000000006</v>
      </c>
      <c r="U1190" s="10">
        <f t="shared" si="1103"/>
        <v>80602.399999999994</v>
      </c>
      <c r="V1190" s="10"/>
      <c r="W1190" s="69">
        <f t="shared" si="1126"/>
        <v>80602.399999999994</v>
      </c>
      <c r="X1190" s="10">
        <f t="shared" si="1104"/>
        <v>80602.399999999994</v>
      </c>
      <c r="Y1190" s="10"/>
      <c r="Z1190" s="69">
        <f t="shared" si="1127"/>
        <v>80602.399999999994</v>
      </c>
      <c r="AA1190" s="10"/>
      <c r="AB1190" s="20"/>
      <c r="AC1190" s="20"/>
    </row>
    <row r="1191" spans="1:29" ht="46.8" x14ac:dyDescent="0.3">
      <c r="A1191" s="59" t="s">
        <v>773</v>
      </c>
      <c r="B1191" s="60"/>
      <c r="C1191" s="59"/>
      <c r="D1191" s="59"/>
      <c r="E1191" s="61" t="s">
        <v>774</v>
      </c>
      <c r="F1191" s="10">
        <f t="shared" si="1144"/>
        <v>38810.6</v>
      </c>
      <c r="G1191" s="10">
        <f t="shared" si="1145"/>
        <v>38810.6</v>
      </c>
      <c r="H1191" s="10">
        <f t="shared" si="1146"/>
        <v>38810.6</v>
      </c>
      <c r="I1191" s="10">
        <f t="shared" si="1147"/>
        <v>0</v>
      </c>
      <c r="J1191" s="10">
        <f t="shared" si="1148"/>
        <v>0</v>
      </c>
      <c r="K1191" s="10">
        <f t="shared" si="1149"/>
        <v>0</v>
      </c>
      <c r="L1191" s="10">
        <f t="shared" si="1140"/>
        <v>38810.6</v>
      </c>
      <c r="M1191" s="10">
        <f t="shared" si="1141"/>
        <v>38810.6</v>
      </c>
      <c r="N1191" s="10">
        <f t="shared" si="1142"/>
        <v>38810.6</v>
      </c>
      <c r="O1191" s="10">
        <f t="shared" si="1150"/>
        <v>0</v>
      </c>
      <c r="P1191" s="10">
        <f t="shared" si="1151"/>
        <v>0</v>
      </c>
      <c r="Q1191" s="10">
        <f t="shared" si="1152"/>
        <v>0</v>
      </c>
      <c r="R1191" s="10">
        <f t="shared" si="1102"/>
        <v>38810.6</v>
      </c>
      <c r="S1191" s="10">
        <f t="shared" si="1153"/>
        <v>0</v>
      </c>
      <c r="T1191" s="69">
        <f t="shared" si="1125"/>
        <v>38810.6</v>
      </c>
      <c r="U1191" s="10">
        <f t="shared" si="1103"/>
        <v>38810.6</v>
      </c>
      <c r="V1191" s="10">
        <f t="shared" si="1154"/>
        <v>0</v>
      </c>
      <c r="W1191" s="69">
        <f t="shared" si="1126"/>
        <v>38810.6</v>
      </c>
      <c r="X1191" s="10">
        <f t="shared" si="1104"/>
        <v>38810.6</v>
      </c>
      <c r="Y1191" s="10">
        <f t="shared" si="1154"/>
        <v>0</v>
      </c>
      <c r="Z1191" s="69">
        <f t="shared" si="1127"/>
        <v>38810.6</v>
      </c>
      <c r="AA1191" s="10">
        <f t="shared" si="1154"/>
        <v>0</v>
      </c>
      <c r="AB1191" s="20"/>
      <c r="AC1191" s="20"/>
    </row>
    <row r="1192" spans="1:29" x14ac:dyDescent="0.3">
      <c r="A1192" s="59" t="s">
        <v>773</v>
      </c>
      <c r="B1192" s="60" t="s">
        <v>43</v>
      </c>
      <c r="C1192" s="59"/>
      <c r="D1192" s="59"/>
      <c r="E1192" s="61" t="s">
        <v>44</v>
      </c>
      <c r="F1192" s="10">
        <f t="shared" si="1144"/>
        <v>38810.6</v>
      </c>
      <c r="G1192" s="10">
        <f t="shared" si="1145"/>
        <v>38810.6</v>
      </c>
      <c r="H1192" s="10">
        <f t="shared" si="1146"/>
        <v>38810.6</v>
      </c>
      <c r="I1192" s="10">
        <f t="shared" si="1147"/>
        <v>0</v>
      </c>
      <c r="J1192" s="10">
        <f t="shared" si="1148"/>
        <v>0</v>
      </c>
      <c r="K1192" s="10">
        <f t="shared" si="1149"/>
        <v>0</v>
      </c>
      <c r="L1192" s="10">
        <f t="shared" si="1140"/>
        <v>38810.6</v>
      </c>
      <c r="M1192" s="10">
        <f t="shared" si="1141"/>
        <v>38810.6</v>
      </c>
      <c r="N1192" s="10">
        <f t="shared" si="1142"/>
        <v>38810.6</v>
      </c>
      <c r="O1192" s="10">
        <f t="shared" si="1150"/>
        <v>0</v>
      </c>
      <c r="P1192" s="10">
        <f t="shared" si="1151"/>
        <v>0</v>
      </c>
      <c r="Q1192" s="10">
        <f t="shared" si="1152"/>
        <v>0</v>
      </c>
      <c r="R1192" s="10">
        <f t="shared" si="1102"/>
        <v>38810.6</v>
      </c>
      <c r="S1192" s="10">
        <f t="shared" si="1153"/>
        <v>0</v>
      </c>
      <c r="T1192" s="69">
        <f t="shared" si="1125"/>
        <v>38810.6</v>
      </c>
      <c r="U1192" s="10">
        <f t="shared" si="1103"/>
        <v>38810.6</v>
      </c>
      <c r="V1192" s="10">
        <f t="shared" si="1154"/>
        <v>0</v>
      </c>
      <c r="W1192" s="69">
        <f t="shared" si="1126"/>
        <v>38810.6</v>
      </c>
      <c r="X1192" s="10">
        <f t="shared" si="1104"/>
        <v>38810.6</v>
      </c>
      <c r="Y1192" s="10">
        <f t="shared" si="1154"/>
        <v>0</v>
      </c>
      <c r="Z1192" s="69">
        <f t="shared" si="1127"/>
        <v>38810.6</v>
      </c>
      <c r="AA1192" s="10">
        <f t="shared" si="1154"/>
        <v>0</v>
      </c>
      <c r="AB1192" s="20"/>
      <c r="AC1192" s="20"/>
    </row>
    <row r="1193" spans="1:29" x14ac:dyDescent="0.3">
      <c r="A1193" s="59" t="s">
        <v>773</v>
      </c>
      <c r="B1193" s="60">
        <v>800</v>
      </c>
      <c r="C1193" s="59" t="s">
        <v>98</v>
      </c>
      <c r="D1193" s="59" t="s">
        <v>324</v>
      </c>
      <c r="E1193" s="61" t="s">
        <v>325</v>
      </c>
      <c r="F1193" s="10">
        <v>38810.6</v>
      </c>
      <c r="G1193" s="10">
        <v>38810.6</v>
      </c>
      <c r="H1193" s="10">
        <v>38810.6</v>
      </c>
      <c r="I1193" s="10"/>
      <c r="J1193" s="10"/>
      <c r="K1193" s="10"/>
      <c r="L1193" s="10">
        <f t="shared" si="1140"/>
        <v>38810.6</v>
      </c>
      <c r="M1193" s="10">
        <f t="shared" si="1141"/>
        <v>38810.6</v>
      </c>
      <c r="N1193" s="10">
        <f t="shared" si="1142"/>
        <v>38810.6</v>
      </c>
      <c r="O1193" s="10"/>
      <c r="P1193" s="10"/>
      <c r="Q1193" s="10"/>
      <c r="R1193" s="10">
        <f t="shared" si="1102"/>
        <v>38810.6</v>
      </c>
      <c r="S1193" s="10"/>
      <c r="T1193" s="69">
        <f t="shared" si="1125"/>
        <v>38810.6</v>
      </c>
      <c r="U1193" s="10">
        <f t="shared" si="1103"/>
        <v>38810.6</v>
      </c>
      <c r="V1193" s="10"/>
      <c r="W1193" s="69">
        <f t="shared" si="1126"/>
        <v>38810.6</v>
      </c>
      <c r="X1193" s="10">
        <f t="shared" si="1104"/>
        <v>38810.6</v>
      </c>
      <c r="Y1193" s="10"/>
      <c r="Z1193" s="69">
        <f t="shared" si="1127"/>
        <v>38810.6</v>
      </c>
      <c r="AA1193" s="10"/>
      <c r="AB1193" s="20"/>
      <c r="AC1193" s="20"/>
    </row>
    <row r="1194" spans="1:29" ht="46.8" x14ac:dyDescent="0.3">
      <c r="A1194" s="59" t="s">
        <v>775</v>
      </c>
      <c r="B1194" s="60"/>
      <c r="C1194" s="59"/>
      <c r="D1194" s="59"/>
      <c r="E1194" s="61" t="s">
        <v>776</v>
      </c>
      <c r="F1194" s="10">
        <f t="shared" ref="F1194:K1194" si="1155">F1195+F1198+F1201+F1204</f>
        <v>135503.70000000001</v>
      </c>
      <c r="G1194" s="10">
        <f t="shared" si="1155"/>
        <v>83894.3</v>
      </c>
      <c r="H1194" s="10">
        <f t="shared" si="1155"/>
        <v>59394.3</v>
      </c>
      <c r="I1194" s="10">
        <f t="shared" si="1155"/>
        <v>0</v>
      </c>
      <c r="J1194" s="10">
        <f t="shared" si="1155"/>
        <v>0</v>
      </c>
      <c r="K1194" s="10">
        <f t="shared" si="1155"/>
        <v>0</v>
      </c>
      <c r="L1194" s="10">
        <f t="shared" si="1140"/>
        <v>135503.70000000001</v>
      </c>
      <c r="M1194" s="10">
        <f t="shared" si="1141"/>
        <v>83894.3</v>
      </c>
      <c r="N1194" s="10">
        <f t="shared" si="1142"/>
        <v>59394.3</v>
      </c>
      <c r="O1194" s="10">
        <f>O1195+O1198+O1201+O1204</f>
        <v>73335.64</v>
      </c>
      <c r="P1194" s="10">
        <f>P1195+P1198+P1201+P1204</f>
        <v>0</v>
      </c>
      <c r="Q1194" s="10">
        <f>Q1195+Q1198+Q1201+Q1204</f>
        <v>0</v>
      </c>
      <c r="R1194" s="10">
        <f t="shared" si="1102"/>
        <v>208839.34000000003</v>
      </c>
      <c r="S1194" s="10">
        <f>S1195+S1198+S1201+S1204</f>
        <v>-16875.439999999999</v>
      </c>
      <c r="T1194" s="69">
        <f t="shared" si="1125"/>
        <v>191963.90000000002</v>
      </c>
      <c r="U1194" s="10">
        <f t="shared" si="1103"/>
        <v>83894.3</v>
      </c>
      <c r="V1194" s="10">
        <f>V1195+V1198+V1201+V1204</f>
        <v>0</v>
      </c>
      <c r="W1194" s="69">
        <f t="shared" si="1126"/>
        <v>83894.3</v>
      </c>
      <c r="X1194" s="10">
        <f t="shared" si="1104"/>
        <v>59394.3</v>
      </c>
      <c r="Y1194" s="10">
        <f>Y1195+Y1198+Y1201+Y1204</f>
        <v>0</v>
      </c>
      <c r="Z1194" s="69">
        <f t="shared" si="1127"/>
        <v>59394.3</v>
      </c>
      <c r="AA1194" s="10">
        <f>AA1195+AA1198+AA1201+AA1204</f>
        <v>0</v>
      </c>
      <c r="AB1194" s="20"/>
      <c r="AC1194" s="20"/>
    </row>
    <row r="1195" spans="1:29" x14ac:dyDescent="0.3">
      <c r="A1195" s="59" t="s">
        <v>777</v>
      </c>
      <c r="B1195" s="60"/>
      <c r="C1195" s="59"/>
      <c r="D1195" s="59"/>
      <c r="E1195" s="61" t="s">
        <v>193</v>
      </c>
      <c r="F1195" s="10">
        <f t="shared" ref="F1195:F1207" si="1156">F1196</f>
        <v>139.19999999999999</v>
      </c>
      <c r="G1195" s="10">
        <f t="shared" ref="G1195:G1207" si="1157">G1196</f>
        <v>0</v>
      </c>
      <c r="H1195" s="10">
        <f t="shared" ref="H1195:H1207" si="1158">H1196</f>
        <v>0</v>
      </c>
      <c r="I1195" s="10">
        <f t="shared" ref="I1195:I1207" si="1159">I1196</f>
        <v>0</v>
      </c>
      <c r="J1195" s="10">
        <f t="shared" ref="J1195:J1207" si="1160">J1196</f>
        <v>0</v>
      </c>
      <c r="K1195" s="10">
        <f t="shared" ref="K1195:K1207" si="1161">K1196</f>
        <v>0</v>
      </c>
      <c r="L1195" s="10">
        <f t="shared" si="1140"/>
        <v>139.19999999999999</v>
      </c>
      <c r="M1195" s="10">
        <f t="shared" si="1141"/>
        <v>0</v>
      </c>
      <c r="N1195" s="10">
        <f t="shared" si="1142"/>
        <v>0</v>
      </c>
      <c r="O1195" s="10">
        <f t="shared" ref="O1195:O1207" si="1162">O1196</f>
        <v>175.1</v>
      </c>
      <c r="P1195" s="10">
        <f t="shared" ref="P1195:P1207" si="1163">P1196</f>
        <v>0</v>
      </c>
      <c r="Q1195" s="10">
        <f t="shared" ref="Q1195:Q1207" si="1164">Q1196</f>
        <v>0</v>
      </c>
      <c r="R1195" s="10">
        <f t="shared" si="1102"/>
        <v>314.29999999999995</v>
      </c>
      <c r="S1195" s="10">
        <f t="shared" ref="S1195:S1207" si="1165">S1196</f>
        <v>0</v>
      </c>
      <c r="T1195" s="69">
        <f t="shared" si="1125"/>
        <v>314.29999999999995</v>
      </c>
      <c r="U1195" s="10">
        <f t="shared" si="1103"/>
        <v>0</v>
      </c>
      <c r="V1195" s="10">
        <f t="shared" ref="V1195:AA1207" si="1166">V1196</f>
        <v>0</v>
      </c>
      <c r="W1195" s="69">
        <f t="shared" si="1126"/>
        <v>0</v>
      </c>
      <c r="X1195" s="10">
        <f t="shared" si="1104"/>
        <v>0</v>
      </c>
      <c r="Y1195" s="10">
        <f t="shared" si="1166"/>
        <v>0</v>
      </c>
      <c r="Z1195" s="69">
        <f t="shared" si="1127"/>
        <v>0</v>
      </c>
      <c r="AA1195" s="10">
        <f t="shared" si="1166"/>
        <v>0</v>
      </c>
      <c r="AB1195" s="20"/>
      <c r="AC1195" s="20"/>
    </row>
    <row r="1196" spans="1:29" ht="46.8" x14ac:dyDescent="0.3">
      <c r="A1196" s="59" t="s">
        <v>777</v>
      </c>
      <c r="B1196" s="60" t="s">
        <v>49</v>
      </c>
      <c r="C1196" s="59"/>
      <c r="D1196" s="59"/>
      <c r="E1196" s="61" t="s">
        <v>50</v>
      </c>
      <c r="F1196" s="10">
        <f t="shared" si="1156"/>
        <v>139.19999999999999</v>
      </c>
      <c r="G1196" s="10">
        <f t="shared" si="1157"/>
        <v>0</v>
      </c>
      <c r="H1196" s="10">
        <f t="shared" si="1158"/>
        <v>0</v>
      </c>
      <c r="I1196" s="10">
        <f t="shared" si="1159"/>
        <v>0</v>
      </c>
      <c r="J1196" s="10">
        <f t="shared" si="1160"/>
        <v>0</v>
      </c>
      <c r="K1196" s="10">
        <f t="shared" si="1161"/>
        <v>0</v>
      </c>
      <c r="L1196" s="10">
        <f t="shared" si="1140"/>
        <v>139.19999999999999</v>
      </c>
      <c r="M1196" s="10">
        <f t="shared" si="1141"/>
        <v>0</v>
      </c>
      <c r="N1196" s="10">
        <f t="shared" si="1142"/>
        <v>0</v>
      </c>
      <c r="O1196" s="10">
        <f t="shared" si="1162"/>
        <v>175.1</v>
      </c>
      <c r="P1196" s="10">
        <f t="shared" si="1163"/>
        <v>0</v>
      </c>
      <c r="Q1196" s="10">
        <f t="shared" si="1164"/>
        <v>0</v>
      </c>
      <c r="R1196" s="10">
        <f t="shared" si="1102"/>
        <v>314.29999999999995</v>
      </c>
      <c r="S1196" s="10">
        <f t="shared" si="1165"/>
        <v>0</v>
      </c>
      <c r="T1196" s="69">
        <f t="shared" si="1125"/>
        <v>314.29999999999995</v>
      </c>
      <c r="U1196" s="10">
        <f t="shared" si="1103"/>
        <v>0</v>
      </c>
      <c r="V1196" s="10">
        <f t="shared" si="1166"/>
        <v>0</v>
      </c>
      <c r="W1196" s="69">
        <f t="shared" si="1126"/>
        <v>0</v>
      </c>
      <c r="X1196" s="10">
        <f t="shared" si="1104"/>
        <v>0</v>
      </c>
      <c r="Y1196" s="10">
        <f t="shared" si="1166"/>
        <v>0</v>
      </c>
      <c r="Z1196" s="69">
        <f t="shared" si="1127"/>
        <v>0</v>
      </c>
      <c r="AA1196" s="10">
        <f t="shared" si="1166"/>
        <v>0</v>
      </c>
      <c r="AB1196" s="20"/>
      <c r="AC1196" s="20"/>
    </row>
    <row r="1197" spans="1:29" x14ac:dyDescent="0.3">
      <c r="A1197" s="59" t="s">
        <v>777</v>
      </c>
      <c r="B1197" s="60">
        <v>600</v>
      </c>
      <c r="C1197" s="59" t="s">
        <v>314</v>
      </c>
      <c r="D1197" s="59" t="s">
        <v>97</v>
      </c>
      <c r="E1197" s="61" t="s">
        <v>514</v>
      </c>
      <c r="F1197" s="10">
        <v>139.19999999999999</v>
      </c>
      <c r="G1197" s="10">
        <v>0</v>
      </c>
      <c r="H1197" s="10">
        <v>0</v>
      </c>
      <c r="I1197" s="10"/>
      <c r="J1197" s="10"/>
      <c r="K1197" s="10"/>
      <c r="L1197" s="10">
        <f t="shared" si="1140"/>
        <v>139.19999999999999</v>
      </c>
      <c r="M1197" s="10">
        <f t="shared" si="1141"/>
        <v>0</v>
      </c>
      <c r="N1197" s="10">
        <f t="shared" si="1142"/>
        <v>0</v>
      </c>
      <c r="O1197" s="10">
        <v>175.1</v>
      </c>
      <c r="P1197" s="10"/>
      <c r="Q1197" s="10"/>
      <c r="R1197" s="10">
        <f t="shared" si="1102"/>
        <v>314.29999999999995</v>
      </c>
      <c r="S1197" s="10"/>
      <c r="T1197" s="69">
        <f t="shared" si="1125"/>
        <v>314.29999999999995</v>
      </c>
      <c r="U1197" s="10">
        <f t="shared" si="1103"/>
        <v>0</v>
      </c>
      <c r="V1197" s="10"/>
      <c r="W1197" s="69">
        <f t="shared" si="1126"/>
        <v>0</v>
      </c>
      <c r="X1197" s="10">
        <f t="shared" si="1104"/>
        <v>0</v>
      </c>
      <c r="Y1197" s="10"/>
      <c r="Z1197" s="69">
        <f t="shared" si="1127"/>
        <v>0</v>
      </c>
      <c r="AA1197" s="10"/>
      <c r="AB1197" s="20"/>
      <c r="AC1197" s="20"/>
    </row>
    <row r="1198" spans="1:29" ht="31.2" x14ac:dyDescent="0.3">
      <c r="A1198" s="59" t="s">
        <v>778</v>
      </c>
      <c r="B1198" s="60"/>
      <c r="C1198" s="59"/>
      <c r="D1198" s="59"/>
      <c r="E1198" s="61" t="s">
        <v>779</v>
      </c>
      <c r="F1198" s="10">
        <f t="shared" si="1156"/>
        <v>99877.400000000009</v>
      </c>
      <c r="G1198" s="10">
        <f t="shared" si="1157"/>
        <v>48664.5</v>
      </c>
      <c r="H1198" s="10">
        <f t="shared" si="1158"/>
        <v>48664.5</v>
      </c>
      <c r="I1198" s="10">
        <f t="shared" si="1159"/>
        <v>0</v>
      </c>
      <c r="J1198" s="10">
        <f t="shared" si="1160"/>
        <v>0</v>
      </c>
      <c r="K1198" s="10">
        <f t="shared" si="1161"/>
        <v>0</v>
      </c>
      <c r="L1198" s="10">
        <f t="shared" si="1140"/>
        <v>99877.400000000009</v>
      </c>
      <c r="M1198" s="10">
        <f t="shared" si="1141"/>
        <v>48664.5</v>
      </c>
      <c r="N1198" s="10">
        <f t="shared" si="1142"/>
        <v>48664.5</v>
      </c>
      <c r="O1198" s="10">
        <f t="shared" si="1162"/>
        <v>0</v>
      </c>
      <c r="P1198" s="10">
        <f t="shared" si="1163"/>
        <v>0</v>
      </c>
      <c r="Q1198" s="10">
        <f t="shared" si="1164"/>
        <v>0</v>
      </c>
      <c r="R1198" s="10">
        <f t="shared" si="1102"/>
        <v>99877.400000000009</v>
      </c>
      <c r="S1198" s="10">
        <f t="shared" si="1165"/>
        <v>0</v>
      </c>
      <c r="T1198" s="69">
        <f t="shared" si="1125"/>
        <v>99877.400000000009</v>
      </c>
      <c r="U1198" s="10">
        <f t="shared" si="1103"/>
        <v>48664.5</v>
      </c>
      <c r="V1198" s="10">
        <f t="shared" si="1166"/>
        <v>0</v>
      </c>
      <c r="W1198" s="69">
        <f t="shared" si="1126"/>
        <v>48664.5</v>
      </c>
      <c r="X1198" s="10">
        <f t="shared" si="1104"/>
        <v>48664.5</v>
      </c>
      <c r="Y1198" s="10">
        <f t="shared" si="1166"/>
        <v>0</v>
      </c>
      <c r="Z1198" s="69">
        <f t="shared" si="1127"/>
        <v>48664.5</v>
      </c>
      <c r="AA1198" s="10">
        <f t="shared" si="1166"/>
        <v>0</v>
      </c>
      <c r="AB1198" s="20"/>
      <c r="AC1198" s="20"/>
    </row>
    <row r="1199" spans="1:29" ht="31.2" x14ac:dyDescent="0.3">
      <c r="A1199" s="59" t="s">
        <v>778</v>
      </c>
      <c r="B1199" s="60" t="s">
        <v>57</v>
      </c>
      <c r="C1199" s="59"/>
      <c r="D1199" s="59"/>
      <c r="E1199" s="61" t="s">
        <v>58</v>
      </c>
      <c r="F1199" s="10">
        <f t="shared" si="1156"/>
        <v>99877.400000000009</v>
      </c>
      <c r="G1199" s="10">
        <f t="shared" si="1157"/>
        <v>48664.5</v>
      </c>
      <c r="H1199" s="10">
        <f t="shared" si="1158"/>
        <v>48664.5</v>
      </c>
      <c r="I1199" s="10">
        <f t="shared" si="1159"/>
        <v>0</v>
      </c>
      <c r="J1199" s="10">
        <f t="shared" si="1160"/>
        <v>0</v>
      </c>
      <c r="K1199" s="10">
        <f t="shared" si="1161"/>
        <v>0</v>
      </c>
      <c r="L1199" s="10">
        <f t="shared" si="1140"/>
        <v>99877.400000000009</v>
      </c>
      <c r="M1199" s="10">
        <f t="shared" si="1141"/>
        <v>48664.5</v>
      </c>
      <c r="N1199" s="10">
        <f t="shared" si="1142"/>
        <v>48664.5</v>
      </c>
      <c r="O1199" s="10">
        <f t="shared" si="1162"/>
        <v>0</v>
      </c>
      <c r="P1199" s="10">
        <f t="shared" si="1163"/>
        <v>0</v>
      </c>
      <c r="Q1199" s="10">
        <f t="shared" si="1164"/>
        <v>0</v>
      </c>
      <c r="R1199" s="10">
        <f t="shared" si="1102"/>
        <v>99877.400000000009</v>
      </c>
      <c r="S1199" s="10">
        <f t="shared" si="1165"/>
        <v>0</v>
      </c>
      <c r="T1199" s="69">
        <f t="shared" si="1125"/>
        <v>99877.400000000009</v>
      </c>
      <c r="U1199" s="10">
        <f t="shared" si="1103"/>
        <v>48664.5</v>
      </c>
      <c r="V1199" s="10">
        <f t="shared" si="1166"/>
        <v>0</v>
      </c>
      <c r="W1199" s="69">
        <f t="shared" si="1126"/>
        <v>48664.5</v>
      </c>
      <c r="X1199" s="10">
        <f t="shared" si="1104"/>
        <v>48664.5</v>
      </c>
      <c r="Y1199" s="10">
        <f t="shared" si="1166"/>
        <v>0</v>
      </c>
      <c r="Z1199" s="69">
        <f t="shared" si="1127"/>
        <v>48664.5</v>
      </c>
      <c r="AA1199" s="10">
        <f t="shared" si="1166"/>
        <v>0</v>
      </c>
      <c r="AB1199" s="20"/>
      <c r="AC1199" s="20"/>
    </row>
    <row r="1200" spans="1:29" x14ac:dyDescent="0.3">
      <c r="A1200" s="59" t="s">
        <v>778</v>
      </c>
      <c r="B1200" s="60">
        <v>200</v>
      </c>
      <c r="C1200" s="59" t="s">
        <v>314</v>
      </c>
      <c r="D1200" s="59" t="s">
        <v>97</v>
      </c>
      <c r="E1200" s="61" t="s">
        <v>514</v>
      </c>
      <c r="F1200" s="10">
        <v>99877.400000000009</v>
      </c>
      <c r="G1200" s="10">
        <v>48664.5</v>
      </c>
      <c r="H1200" s="10">
        <v>48664.5</v>
      </c>
      <c r="I1200" s="10"/>
      <c r="J1200" s="10"/>
      <c r="K1200" s="10"/>
      <c r="L1200" s="10">
        <f t="shared" si="1140"/>
        <v>99877.400000000009</v>
      </c>
      <c r="M1200" s="10">
        <f t="shared" si="1141"/>
        <v>48664.5</v>
      </c>
      <c r="N1200" s="10">
        <f t="shared" si="1142"/>
        <v>48664.5</v>
      </c>
      <c r="O1200" s="10"/>
      <c r="P1200" s="10"/>
      <c r="Q1200" s="10"/>
      <c r="R1200" s="10">
        <f t="shared" si="1102"/>
        <v>99877.400000000009</v>
      </c>
      <c r="S1200" s="10"/>
      <c r="T1200" s="69">
        <f t="shared" si="1125"/>
        <v>99877.400000000009</v>
      </c>
      <c r="U1200" s="10">
        <f t="shared" si="1103"/>
        <v>48664.5</v>
      </c>
      <c r="V1200" s="10"/>
      <c r="W1200" s="69">
        <f t="shared" si="1126"/>
        <v>48664.5</v>
      </c>
      <c r="X1200" s="10">
        <f t="shared" si="1104"/>
        <v>48664.5</v>
      </c>
      <c r="Y1200" s="10"/>
      <c r="Z1200" s="69">
        <f t="shared" si="1127"/>
        <v>48664.5</v>
      </c>
      <c r="AA1200" s="10"/>
      <c r="AB1200" s="20"/>
      <c r="AC1200" s="20"/>
    </row>
    <row r="1201" spans="1:34" ht="31.2" x14ac:dyDescent="0.3">
      <c r="A1201" s="59" t="s">
        <v>780</v>
      </c>
      <c r="B1201" s="60"/>
      <c r="C1201" s="59"/>
      <c r="D1201" s="59"/>
      <c r="E1201" s="61" t="s">
        <v>781</v>
      </c>
      <c r="F1201" s="10">
        <f t="shared" si="1156"/>
        <v>25000</v>
      </c>
      <c r="G1201" s="10">
        <f t="shared" si="1157"/>
        <v>24500</v>
      </c>
      <c r="H1201" s="10">
        <f t="shared" si="1158"/>
        <v>0</v>
      </c>
      <c r="I1201" s="10">
        <f t="shared" si="1159"/>
        <v>0</v>
      </c>
      <c r="J1201" s="10">
        <f t="shared" si="1160"/>
        <v>0</v>
      </c>
      <c r="K1201" s="10">
        <f t="shared" si="1161"/>
        <v>0</v>
      </c>
      <c r="L1201" s="10">
        <f t="shared" si="1140"/>
        <v>25000</v>
      </c>
      <c r="M1201" s="10">
        <f t="shared" si="1141"/>
        <v>24500</v>
      </c>
      <c r="N1201" s="10">
        <f t="shared" si="1142"/>
        <v>0</v>
      </c>
      <c r="O1201" s="10">
        <f t="shared" si="1162"/>
        <v>0</v>
      </c>
      <c r="P1201" s="10">
        <f t="shared" si="1163"/>
        <v>0</v>
      </c>
      <c r="Q1201" s="10">
        <f t="shared" si="1164"/>
        <v>0</v>
      </c>
      <c r="R1201" s="10">
        <f t="shared" si="1102"/>
        <v>25000</v>
      </c>
      <c r="S1201" s="10">
        <f t="shared" si="1165"/>
        <v>0</v>
      </c>
      <c r="T1201" s="69">
        <f t="shared" si="1125"/>
        <v>25000</v>
      </c>
      <c r="U1201" s="10">
        <f t="shared" si="1103"/>
        <v>24500</v>
      </c>
      <c r="V1201" s="10">
        <f t="shared" si="1166"/>
        <v>0</v>
      </c>
      <c r="W1201" s="69">
        <f t="shared" si="1126"/>
        <v>24500</v>
      </c>
      <c r="X1201" s="10">
        <f t="shared" si="1104"/>
        <v>0</v>
      </c>
      <c r="Y1201" s="10">
        <f t="shared" si="1166"/>
        <v>0</v>
      </c>
      <c r="Z1201" s="69">
        <f t="shared" si="1127"/>
        <v>0</v>
      </c>
      <c r="AA1201" s="10">
        <f t="shared" si="1166"/>
        <v>0</v>
      </c>
      <c r="AB1201" s="20"/>
      <c r="AC1201" s="20"/>
    </row>
    <row r="1202" spans="1:34" x14ac:dyDescent="0.3">
      <c r="A1202" s="59" t="s">
        <v>780</v>
      </c>
      <c r="B1202" s="60" t="s">
        <v>43</v>
      </c>
      <c r="C1202" s="59"/>
      <c r="D1202" s="59"/>
      <c r="E1202" s="61" t="s">
        <v>44</v>
      </c>
      <c r="F1202" s="10">
        <f t="shared" si="1156"/>
        <v>25000</v>
      </c>
      <c r="G1202" s="10">
        <f t="shared" si="1157"/>
        <v>24500</v>
      </c>
      <c r="H1202" s="10">
        <f t="shared" si="1158"/>
        <v>0</v>
      </c>
      <c r="I1202" s="10">
        <f t="shared" si="1159"/>
        <v>0</v>
      </c>
      <c r="J1202" s="10">
        <f t="shared" si="1160"/>
        <v>0</v>
      </c>
      <c r="K1202" s="10">
        <f t="shared" si="1161"/>
        <v>0</v>
      </c>
      <c r="L1202" s="10">
        <f t="shared" si="1140"/>
        <v>25000</v>
      </c>
      <c r="M1202" s="10">
        <f t="shared" si="1141"/>
        <v>24500</v>
      </c>
      <c r="N1202" s="10">
        <f t="shared" si="1142"/>
        <v>0</v>
      </c>
      <c r="O1202" s="10">
        <f t="shared" si="1162"/>
        <v>0</v>
      </c>
      <c r="P1202" s="10">
        <f t="shared" si="1163"/>
        <v>0</v>
      </c>
      <c r="Q1202" s="10">
        <f t="shared" si="1164"/>
        <v>0</v>
      </c>
      <c r="R1202" s="10">
        <f t="shared" si="1102"/>
        <v>25000</v>
      </c>
      <c r="S1202" s="10">
        <f t="shared" si="1165"/>
        <v>0</v>
      </c>
      <c r="T1202" s="69">
        <f t="shared" si="1125"/>
        <v>25000</v>
      </c>
      <c r="U1202" s="10">
        <f t="shared" si="1103"/>
        <v>24500</v>
      </c>
      <c r="V1202" s="10">
        <f t="shared" si="1166"/>
        <v>0</v>
      </c>
      <c r="W1202" s="69">
        <f t="shared" si="1126"/>
        <v>24500</v>
      </c>
      <c r="X1202" s="10">
        <f t="shared" si="1104"/>
        <v>0</v>
      </c>
      <c r="Y1202" s="10">
        <f t="shared" si="1166"/>
        <v>0</v>
      </c>
      <c r="Z1202" s="69">
        <f t="shared" si="1127"/>
        <v>0</v>
      </c>
      <c r="AA1202" s="10">
        <f t="shared" si="1166"/>
        <v>0</v>
      </c>
      <c r="AB1202" s="20"/>
      <c r="AC1202" s="20"/>
    </row>
    <row r="1203" spans="1:34" x14ac:dyDescent="0.3">
      <c r="A1203" s="59" t="s">
        <v>780</v>
      </c>
      <c r="B1203" s="60">
        <v>800</v>
      </c>
      <c r="C1203" s="59" t="s">
        <v>314</v>
      </c>
      <c r="D1203" s="59" t="s">
        <v>97</v>
      </c>
      <c r="E1203" s="61" t="s">
        <v>514</v>
      </c>
      <c r="F1203" s="10">
        <v>25000</v>
      </c>
      <c r="G1203" s="10">
        <v>24500</v>
      </c>
      <c r="H1203" s="10">
        <v>0</v>
      </c>
      <c r="I1203" s="10"/>
      <c r="J1203" s="10"/>
      <c r="K1203" s="10"/>
      <c r="L1203" s="10">
        <f t="shared" si="1140"/>
        <v>25000</v>
      </c>
      <c r="M1203" s="10">
        <f t="shared" si="1141"/>
        <v>24500</v>
      </c>
      <c r="N1203" s="10">
        <f t="shared" si="1142"/>
        <v>0</v>
      </c>
      <c r="O1203" s="10"/>
      <c r="P1203" s="10"/>
      <c r="Q1203" s="10"/>
      <c r="R1203" s="10">
        <f t="shared" si="1102"/>
        <v>25000</v>
      </c>
      <c r="S1203" s="10"/>
      <c r="T1203" s="69">
        <f t="shared" si="1125"/>
        <v>25000</v>
      </c>
      <c r="U1203" s="10">
        <f t="shared" si="1103"/>
        <v>24500</v>
      </c>
      <c r="V1203" s="10"/>
      <c r="W1203" s="69">
        <f t="shared" si="1126"/>
        <v>24500</v>
      </c>
      <c r="X1203" s="10">
        <f t="shared" si="1104"/>
        <v>0</v>
      </c>
      <c r="Y1203" s="10"/>
      <c r="Z1203" s="69">
        <f t="shared" si="1127"/>
        <v>0</v>
      </c>
      <c r="AA1203" s="10"/>
      <c r="AB1203" s="20"/>
      <c r="AC1203" s="20"/>
    </row>
    <row r="1204" spans="1:34" x14ac:dyDescent="0.3">
      <c r="A1204" s="59" t="s">
        <v>782</v>
      </c>
      <c r="B1204" s="60"/>
      <c r="C1204" s="59"/>
      <c r="D1204" s="59"/>
      <c r="E1204" s="61" t="s">
        <v>783</v>
      </c>
      <c r="F1204" s="10">
        <f t="shared" si="1156"/>
        <v>10487.1</v>
      </c>
      <c r="G1204" s="10">
        <f t="shared" si="1157"/>
        <v>10729.8</v>
      </c>
      <c r="H1204" s="10">
        <f t="shared" si="1158"/>
        <v>10729.8</v>
      </c>
      <c r="I1204" s="10">
        <f t="shared" si="1159"/>
        <v>0</v>
      </c>
      <c r="J1204" s="10">
        <f t="shared" si="1160"/>
        <v>0</v>
      </c>
      <c r="K1204" s="10">
        <f t="shared" si="1161"/>
        <v>0</v>
      </c>
      <c r="L1204" s="10">
        <f t="shared" si="1140"/>
        <v>10487.1</v>
      </c>
      <c r="M1204" s="10">
        <f t="shared" si="1141"/>
        <v>10729.8</v>
      </c>
      <c r="N1204" s="10">
        <f t="shared" si="1142"/>
        <v>10729.8</v>
      </c>
      <c r="O1204" s="10">
        <f t="shared" si="1162"/>
        <v>73160.539999999994</v>
      </c>
      <c r="P1204" s="10">
        <f t="shared" si="1163"/>
        <v>0</v>
      </c>
      <c r="Q1204" s="10">
        <f t="shared" si="1164"/>
        <v>0</v>
      </c>
      <c r="R1204" s="10">
        <f t="shared" ref="R1204:R1267" si="1167">L1204+O1204</f>
        <v>83647.64</v>
      </c>
      <c r="S1204" s="10">
        <f t="shared" si="1165"/>
        <v>-16875.439999999999</v>
      </c>
      <c r="T1204" s="69">
        <f t="shared" si="1125"/>
        <v>66772.2</v>
      </c>
      <c r="U1204" s="10">
        <f t="shared" ref="U1204:U1267" si="1168">M1204+P1204</f>
        <v>10729.8</v>
      </c>
      <c r="V1204" s="10">
        <f t="shared" si="1166"/>
        <v>0</v>
      </c>
      <c r="W1204" s="69">
        <f t="shared" si="1126"/>
        <v>10729.8</v>
      </c>
      <c r="X1204" s="10">
        <f t="shared" ref="X1204:X1267" si="1169">N1204+Q1204</f>
        <v>10729.8</v>
      </c>
      <c r="Y1204" s="10">
        <f t="shared" si="1166"/>
        <v>0</v>
      </c>
      <c r="Z1204" s="69">
        <f t="shared" si="1127"/>
        <v>10729.8</v>
      </c>
      <c r="AA1204" s="10">
        <f t="shared" si="1166"/>
        <v>0</v>
      </c>
      <c r="AB1204" s="20"/>
      <c r="AC1204" s="20"/>
    </row>
    <row r="1205" spans="1:34" ht="46.8" x14ac:dyDescent="0.3">
      <c r="A1205" s="59" t="s">
        <v>782</v>
      </c>
      <c r="B1205" s="60" t="s">
        <v>49</v>
      </c>
      <c r="C1205" s="59"/>
      <c r="D1205" s="59"/>
      <c r="E1205" s="61" t="s">
        <v>50</v>
      </c>
      <c r="F1205" s="10">
        <f t="shared" si="1156"/>
        <v>10487.1</v>
      </c>
      <c r="G1205" s="10">
        <f t="shared" si="1157"/>
        <v>10729.8</v>
      </c>
      <c r="H1205" s="10">
        <f t="shared" si="1158"/>
        <v>10729.8</v>
      </c>
      <c r="I1205" s="10">
        <f t="shared" si="1159"/>
        <v>0</v>
      </c>
      <c r="J1205" s="10">
        <f t="shared" si="1160"/>
        <v>0</v>
      </c>
      <c r="K1205" s="10">
        <f t="shared" si="1161"/>
        <v>0</v>
      </c>
      <c r="L1205" s="10">
        <f t="shared" si="1140"/>
        <v>10487.1</v>
      </c>
      <c r="M1205" s="10">
        <f t="shared" si="1141"/>
        <v>10729.8</v>
      </c>
      <c r="N1205" s="10">
        <f t="shared" si="1142"/>
        <v>10729.8</v>
      </c>
      <c r="O1205" s="10">
        <f t="shared" si="1162"/>
        <v>73160.539999999994</v>
      </c>
      <c r="P1205" s="10">
        <f t="shared" si="1163"/>
        <v>0</v>
      </c>
      <c r="Q1205" s="10">
        <f t="shared" si="1164"/>
        <v>0</v>
      </c>
      <c r="R1205" s="10">
        <f t="shared" si="1167"/>
        <v>83647.64</v>
      </c>
      <c r="S1205" s="10">
        <f t="shared" si="1165"/>
        <v>-16875.439999999999</v>
      </c>
      <c r="T1205" s="69">
        <f t="shared" si="1125"/>
        <v>66772.2</v>
      </c>
      <c r="U1205" s="10">
        <f t="shared" si="1168"/>
        <v>10729.8</v>
      </c>
      <c r="V1205" s="10">
        <f t="shared" si="1166"/>
        <v>0</v>
      </c>
      <c r="W1205" s="69">
        <f t="shared" si="1126"/>
        <v>10729.8</v>
      </c>
      <c r="X1205" s="10">
        <f t="shared" si="1169"/>
        <v>10729.8</v>
      </c>
      <c r="Y1205" s="10">
        <f t="shared" si="1166"/>
        <v>0</v>
      </c>
      <c r="Z1205" s="69">
        <f t="shared" si="1127"/>
        <v>10729.8</v>
      </c>
      <c r="AA1205" s="10">
        <f t="shared" si="1166"/>
        <v>0</v>
      </c>
      <c r="AB1205" s="20"/>
      <c r="AC1205" s="20"/>
    </row>
    <row r="1206" spans="1:34" x14ac:dyDescent="0.3">
      <c r="A1206" s="59" t="s">
        <v>782</v>
      </c>
      <c r="B1206" s="60">
        <v>600</v>
      </c>
      <c r="C1206" s="59" t="s">
        <v>314</v>
      </c>
      <c r="D1206" s="59" t="s">
        <v>97</v>
      </c>
      <c r="E1206" s="61" t="s">
        <v>514</v>
      </c>
      <c r="F1206" s="10">
        <v>10487.1</v>
      </c>
      <c r="G1206" s="10">
        <v>10729.8</v>
      </c>
      <c r="H1206" s="10">
        <v>10729.8</v>
      </c>
      <c r="I1206" s="10"/>
      <c r="J1206" s="10"/>
      <c r="K1206" s="10"/>
      <c r="L1206" s="10">
        <f t="shared" si="1140"/>
        <v>10487.1</v>
      </c>
      <c r="M1206" s="10">
        <f t="shared" si="1141"/>
        <v>10729.8</v>
      </c>
      <c r="N1206" s="10">
        <f t="shared" si="1142"/>
        <v>10729.8</v>
      </c>
      <c r="O1206" s="10">
        <v>73160.539999999994</v>
      </c>
      <c r="P1206" s="10"/>
      <c r="Q1206" s="10"/>
      <c r="R1206" s="34">
        <f t="shared" si="1167"/>
        <v>83647.64</v>
      </c>
      <c r="S1206" s="34">
        <v>-16875.439999999999</v>
      </c>
      <c r="T1206" s="69">
        <f t="shared" si="1125"/>
        <v>66772.2</v>
      </c>
      <c r="U1206" s="34">
        <f t="shared" si="1168"/>
        <v>10729.8</v>
      </c>
      <c r="V1206" s="34"/>
      <c r="W1206" s="69">
        <f t="shared" si="1126"/>
        <v>10729.8</v>
      </c>
      <c r="X1206" s="34">
        <f t="shared" si="1169"/>
        <v>10729.8</v>
      </c>
      <c r="Y1206" s="34"/>
      <c r="Z1206" s="69">
        <f t="shared" si="1127"/>
        <v>10729.8</v>
      </c>
      <c r="AA1206" s="10"/>
      <c r="AB1206" s="20"/>
      <c r="AC1206" s="20"/>
      <c r="AD1206" s="35">
        <v>1</v>
      </c>
    </row>
    <row r="1207" spans="1:34" ht="62.4" x14ac:dyDescent="0.3">
      <c r="A1207" s="59" t="s">
        <v>784</v>
      </c>
      <c r="B1207" s="60"/>
      <c r="C1207" s="59"/>
      <c r="D1207" s="59"/>
      <c r="E1207" s="61" t="s">
        <v>785</v>
      </c>
      <c r="F1207" s="10">
        <f t="shared" si="1156"/>
        <v>88630.5</v>
      </c>
      <c r="G1207" s="10">
        <f t="shared" si="1157"/>
        <v>91233</v>
      </c>
      <c r="H1207" s="10">
        <f t="shared" si="1158"/>
        <v>91233</v>
      </c>
      <c r="I1207" s="10">
        <f t="shared" si="1159"/>
        <v>0</v>
      </c>
      <c r="J1207" s="10">
        <f t="shared" si="1160"/>
        <v>0</v>
      </c>
      <c r="K1207" s="10">
        <f t="shared" si="1161"/>
        <v>0</v>
      </c>
      <c r="L1207" s="10">
        <f t="shared" si="1140"/>
        <v>88630.5</v>
      </c>
      <c r="M1207" s="10">
        <f t="shared" si="1141"/>
        <v>91233</v>
      </c>
      <c r="N1207" s="10">
        <f t="shared" si="1142"/>
        <v>91233</v>
      </c>
      <c r="O1207" s="10">
        <f t="shared" si="1162"/>
        <v>12749.5</v>
      </c>
      <c r="P1207" s="10">
        <f t="shared" si="1163"/>
        <v>15536.8</v>
      </c>
      <c r="Q1207" s="10">
        <f t="shared" si="1164"/>
        <v>15536.8</v>
      </c>
      <c r="R1207" s="10">
        <f t="shared" si="1167"/>
        <v>101380</v>
      </c>
      <c r="S1207" s="10">
        <f t="shared" si="1165"/>
        <v>0</v>
      </c>
      <c r="T1207" s="69">
        <f t="shared" si="1125"/>
        <v>101380</v>
      </c>
      <c r="U1207" s="10">
        <f t="shared" si="1168"/>
        <v>106769.8</v>
      </c>
      <c r="V1207" s="10">
        <f t="shared" si="1166"/>
        <v>0</v>
      </c>
      <c r="W1207" s="69">
        <f t="shared" si="1126"/>
        <v>106769.8</v>
      </c>
      <c r="X1207" s="10">
        <f t="shared" si="1169"/>
        <v>106769.8</v>
      </c>
      <c r="Y1207" s="10">
        <f t="shared" si="1166"/>
        <v>0</v>
      </c>
      <c r="Z1207" s="69">
        <f t="shared" si="1127"/>
        <v>106769.8</v>
      </c>
      <c r="AA1207" s="10">
        <f t="shared" si="1166"/>
        <v>0</v>
      </c>
      <c r="AB1207" s="20"/>
      <c r="AC1207" s="20"/>
    </row>
    <row r="1208" spans="1:34" ht="31.2" x14ac:dyDescent="0.3">
      <c r="A1208" s="59" t="s">
        <v>786</v>
      </c>
      <c r="B1208" s="60"/>
      <c r="C1208" s="59"/>
      <c r="D1208" s="59"/>
      <c r="E1208" s="61" t="s">
        <v>167</v>
      </c>
      <c r="F1208" s="10">
        <f t="shared" ref="F1208:K1208" si="1170">F1209+F1211</f>
        <v>88630.5</v>
      </c>
      <c r="G1208" s="10">
        <f t="shared" si="1170"/>
        <v>91233</v>
      </c>
      <c r="H1208" s="10">
        <f t="shared" si="1170"/>
        <v>91233</v>
      </c>
      <c r="I1208" s="10">
        <f t="shared" si="1170"/>
        <v>0</v>
      </c>
      <c r="J1208" s="10">
        <f t="shared" si="1170"/>
        <v>0</v>
      </c>
      <c r="K1208" s="10">
        <f t="shared" si="1170"/>
        <v>0</v>
      </c>
      <c r="L1208" s="10">
        <f t="shared" si="1140"/>
        <v>88630.5</v>
      </c>
      <c r="M1208" s="10">
        <f t="shared" si="1141"/>
        <v>91233</v>
      </c>
      <c r="N1208" s="10">
        <f t="shared" si="1142"/>
        <v>91233</v>
      </c>
      <c r="O1208" s="10">
        <f>O1209+O1211</f>
        <v>12749.5</v>
      </c>
      <c r="P1208" s="10">
        <f>P1209+P1211</f>
        <v>15536.8</v>
      </c>
      <c r="Q1208" s="10">
        <f>Q1209+Q1211</f>
        <v>15536.8</v>
      </c>
      <c r="R1208" s="10">
        <f t="shared" si="1167"/>
        <v>101380</v>
      </c>
      <c r="S1208" s="10">
        <f>S1209+S1211</f>
        <v>0</v>
      </c>
      <c r="T1208" s="69">
        <f t="shared" si="1125"/>
        <v>101380</v>
      </c>
      <c r="U1208" s="10">
        <f t="shared" si="1168"/>
        <v>106769.8</v>
      </c>
      <c r="V1208" s="10">
        <f>V1209+V1211</f>
        <v>0</v>
      </c>
      <c r="W1208" s="69">
        <f t="shared" si="1126"/>
        <v>106769.8</v>
      </c>
      <c r="X1208" s="10">
        <f t="shared" si="1169"/>
        <v>106769.8</v>
      </c>
      <c r="Y1208" s="10">
        <f>Y1209+Y1211</f>
        <v>0</v>
      </c>
      <c r="Z1208" s="69">
        <f t="shared" si="1127"/>
        <v>106769.8</v>
      </c>
      <c r="AA1208" s="10">
        <f>AA1209+AA1211</f>
        <v>0</v>
      </c>
      <c r="AB1208" s="20"/>
      <c r="AC1208" s="20"/>
    </row>
    <row r="1209" spans="1:34" ht="93.6" x14ac:dyDescent="0.3">
      <c r="A1209" s="59" t="s">
        <v>786</v>
      </c>
      <c r="B1209" s="60" t="s">
        <v>139</v>
      </c>
      <c r="C1209" s="59"/>
      <c r="D1209" s="59"/>
      <c r="E1209" s="61" t="s">
        <v>140</v>
      </c>
      <c r="F1209" s="10">
        <f t="shared" ref="F1209:K1209" si="1171">F1210</f>
        <v>84660.4</v>
      </c>
      <c r="G1209" s="10">
        <f t="shared" si="1171"/>
        <v>87262.9</v>
      </c>
      <c r="H1209" s="10">
        <f t="shared" si="1171"/>
        <v>87262.9</v>
      </c>
      <c r="I1209" s="10">
        <f t="shared" si="1171"/>
        <v>0</v>
      </c>
      <c r="J1209" s="10">
        <f t="shared" si="1171"/>
        <v>0</v>
      </c>
      <c r="K1209" s="10">
        <f t="shared" si="1171"/>
        <v>0</v>
      </c>
      <c r="L1209" s="10">
        <f t="shared" si="1140"/>
        <v>84660.4</v>
      </c>
      <c r="M1209" s="10">
        <f t="shared" si="1141"/>
        <v>87262.9</v>
      </c>
      <c r="N1209" s="10">
        <f t="shared" si="1142"/>
        <v>87262.9</v>
      </c>
      <c r="O1209" s="10">
        <f>O1210</f>
        <v>12749.5</v>
      </c>
      <c r="P1209" s="10">
        <f>P1210</f>
        <v>15536.8</v>
      </c>
      <c r="Q1209" s="10">
        <f>Q1210</f>
        <v>15536.8</v>
      </c>
      <c r="R1209" s="10">
        <f t="shared" si="1167"/>
        <v>97409.9</v>
      </c>
      <c r="S1209" s="10">
        <f>S1210</f>
        <v>0</v>
      </c>
      <c r="T1209" s="69">
        <f t="shared" si="1125"/>
        <v>97409.9</v>
      </c>
      <c r="U1209" s="10">
        <f t="shared" si="1168"/>
        <v>102799.7</v>
      </c>
      <c r="V1209" s="10">
        <f>V1210</f>
        <v>0</v>
      </c>
      <c r="W1209" s="69">
        <f t="shared" si="1126"/>
        <v>102799.7</v>
      </c>
      <c r="X1209" s="10">
        <f t="shared" si="1169"/>
        <v>102799.7</v>
      </c>
      <c r="Y1209" s="10">
        <f>Y1210</f>
        <v>0</v>
      </c>
      <c r="Z1209" s="69">
        <f t="shared" si="1127"/>
        <v>102799.7</v>
      </c>
      <c r="AA1209" s="10">
        <f>AA1210</f>
        <v>0</v>
      </c>
      <c r="AB1209" s="20"/>
      <c r="AC1209" s="20"/>
    </row>
    <row r="1210" spans="1:34" ht="31.2" x14ac:dyDescent="0.3">
      <c r="A1210" s="59" t="s">
        <v>786</v>
      </c>
      <c r="B1210" s="60">
        <v>100</v>
      </c>
      <c r="C1210" s="59" t="s">
        <v>314</v>
      </c>
      <c r="D1210" s="59" t="s">
        <v>314</v>
      </c>
      <c r="E1210" s="61" t="s">
        <v>644</v>
      </c>
      <c r="F1210" s="10">
        <v>84660.4</v>
      </c>
      <c r="G1210" s="10">
        <v>87262.9</v>
      </c>
      <c r="H1210" s="10">
        <v>87262.9</v>
      </c>
      <c r="I1210" s="10"/>
      <c r="J1210" s="10"/>
      <c r="K1210" s="10"/>
      <c r="L1210" s="10">
        <f t="shared" si="1140"/>
        <v>84660.4</v>
      </c>
      <c r="M1210" s="10">
        <f t="shared" si="1141"/>
        <v>87262.9</v>
      </c>
      <c r="N1210" s="10">
        <f t="shared" si="1142"/>
        <v>87262.9</v>
      </c>
      <c r="O1210" s="10">
        <v>12749.5</v>
      </c>
      <c r="P1210" s="10">
        <v>15536.8</v>
      </c>
      <c r="Q1210" s="10">
        <v>15536.8</v>
      </c>
      <c r="R1210" s="10">
        <f t="shared" si="1167"/>
        <v>97409.9</v>
      </c>
      <c r="S1210" s="10"/>
      <c r="T1210" s="69">
        <f t="shared" si="1125"/>
        <v>97409.9</v>
      </c>
      <c r="U1210" s="10">
        <f t="shared" si="1168"/>
        <v>102799.7</v>
      </c>
      <c r="V1210" s="10"/>
      <c r="W1210" s="69">
        <f t="shared" si="1126"/>
        <v>102799.7</v>
      </c>
      <c r="X1210" s="10">
        <f t="shared" si="1169"/>
        <v>102799.7</v>
      </c>
      <c r="Y1210" s="10"/>
      <c r="Z1210" s="69">
        <f t="shared" si="1127"/>
        <v>102799.7</v>
      </c>
      <c r="AA1210" s="10"/>
      <c r="AB1210" s="20"/>
      <c r="AC1210" s="20"/>
    </row>
    <row r="1211" spans="1:34" ht="31.2" x14ac:dyDescent="0.3">
      <c r="A1211" s="59" t="s">
        <v>786</v>
      </c>
      <c r="B1211" s="60" t="s">
        <v>57</v>
      </c>
      <c r="C1211" s="59"/>
      <c r="D1211" s="59"/>
      <c r="E1211" s="61" t="s">
        <v>58</v>
      </c>
      <c r="F1211" s="10">
        <f t="shared" ref="F1211:K1211" si="1172">F1212</f>
        <v>3970.1</v>
      </c>
      <c r="G1211" s="10">
        <f t="shared" si="1172"/>
        <v>3970.1</v>
      </c>
      <c r="H1211" s="10">
        <f t="shared" si="1172"/>
        <v>3970.1</v>
      </c>
      <c r="I1211" s="10">
        <f t="shared" si="1172"/>
        <v>0</v>
      </c>
      <c r="J1211" s="10">
        <f t="shared" si="1172"/>
        <v>0</v>
      </c>
      <c r="K1211" s="10">
        <f t="shared" si="1172"/>
        <v>0</v>
      </c>
      <c r="L1211" s="10">
        <f t="shared" si="1140"/>
        <v>3970.1</v>
      </c>
      <c r="M1211" s="10">
        <f t="shared" si="1141"/>
        <v>3970.1</v>
      </c>
      <c r="N1211" s="10">
        <f t="shared" si="1142"/>
        <v>3970.1</v>
      </c>
      <c r="O1211" s="10">
        <f>O1212</f>
        <v>0</v>
      </c>
      <c r="P1211" s="10">
        <f>P1212</f>
        <v>0</v>
      </c>
      <c r="Q1211" s="10">
        <f>Q1212</f>
        <v>0</v>
      </c>
      <c r="R1211" s="10">
        <f t="shared" si="1167"/>
        <v>3970.1</v>
      </c>
      <c r="S1211" s="10">
        <f>S1212</f>
        <v>0</v>
      </c>
      <c r="T1211" s="69">
        <f t="shared" si="1125"/>
        <v>3970.1</v>
      </c>
      <c r="U1211" s="10">
        <f t="shared" si="1168"/>
        <v>3970.1</v>
      </c>
      <c r="V1211" s="10">
        <f>V1212</f>
        <v>0</v>
      </c>
      <c r="W1211" s="69">
        <f t="shared" si="1126"/>
        <v>3970.1</v>
      </c>
      <c r="X1211" s="10">
        <f t="shared" si="1169"/>
        <v>3970.1</v>
      </c>
      <c r="Y1211" s="10">
        <f>Y1212</f>
        <v>0</v>
      </c>
      <c r="Z1211" s="69">
        <f t="shared" si="1127"/>
        <v>3970.1</v>
      </c>
      <c r="AA1211" s="10">
        <f>AA1212</f>
        <v>0</v>
      </c>
      <c r="AB1211" s="20"/>
      <c r="AC1211" s="20"/>
    </row>
    <row r="1212" spans="1:34" ht="31.2" x14ac:dyDescent="0.3">
      <c r="A1212" s="59" t="s">
        <v>786</v>
      </c>
      <c r="B1212" s="60">
        <v>200</v>
      </c>
      <c r="C1212" s="59" t="s">
        <v>314</v>
      </c>
      <c r="D1212" s="59" t="s">
        <v>314</v>
      </c>
      <c r="E1212" s="61" t="s">
        <v>644</v>
      </c>
      <c r="F1212" s="10">
        <v>3970.1</v>
      </c>
      <c r="G1212" s="10">
        <v>3970.1</v>
      </c>
      <c r="H1212" s="10">
        <v>3970.1</v>
      </c>
      <c r="I1212" s="10"/>
      <c r="J1212" s="10"/>
      <c r="K1212" s="10"/>
      <c r="L1212" s="10">
        <f t="shared" si="1140"/>
        <v>3970.1</v>
      </c>
      <c r="M1212" s="10">
        <f t="shared" si="1141"/>
        <v>3970.1</v>
      </c>
      <c r="N1212" s="10">
        <f t="shared" si="1142"/>
        <v>3970.1</v>
      </c>
      <c r="O1212" s="10"/>
      <c r="P1212" s="10"/>
      <c r="Q1212" s="10"/>
      <c r="R1212" s="10">
        <f t="shared" si="1167"/>
        <v>3970.1</v>
      </c>
      <c r="S1212" s="10"/>
      <c r="T1212" s="69">
        <f t="shared" si="1125"/>
        <v>3970.1</v>
      </c>
      <c r="U1212" s="10">
        <f t="shared" si="1168"/>
        <v>3970.1</v>
      </c>
      <c r="V1212" s="10"/>
      <c r="W1212" s="69">
        <f t="shared" si="1126"/>
        <v>3970.1</v>
      </c>
      <c r="X1212" s="10">
        <f t="shared" si="1169"/>
        <v>3970.1</v>
      </c>
      <c r="Y1212" s="10"/>
      <c r="Z1212" s="69">
        <f t="shared" si="1127"/>
        <v>3970.1</v>
      </c>
      <c r="AA1212" s="10"/>
      <c r="AB1212" s="20"/>
      <c r="AC1212" s="20"/>
    </row>
    <row r="1213" spans="1:34" s="73" customFormat="1" ht="31.2" x14ac:dyDescent="0.3">
      <c r="A1213" s="53" t="s">
        <v>787</v>
      </c>
      <c r="B1213" s="54"/>
      <c r="C1213" s="53"/>
      <c r="D1213" s="53"/>
      <c r="E1213" s="55" t="s">
        <v>788</v>
      </c>
      <c r="F1213" s="14">
        <f t="shared" ref="F1213:K1213" si="1173">F1214+F1222+F1227</f>
        <v>760616</v>
      </c>
      <c r="G1213" s="14">
        <f t="shared" si="1173"/>
        <v>517119.39999999997</v>
      </c>
      <c r="H1213" s="14">
        <f t="shared" si="1173"/>
        <v>412154.50000000006</v>
      </c>
      <c r="I1213" s="14">
        <f t="shared" si="1173"/>
        <v>-3043.7</v>
      </c>
      <c r="J1213" s="14">
        <f t="shared" si="1173"/>
        <v>-3652.5</v>
      </c>
      <c r="K1213" s="14">
        <f t="shared" si="1173"/>
        <v>-3652.5</v>
      </c>
      <c r="L1213" s="14">
        <f t="shared" si="1140"/>
        <v>757572.3</v>
      </c>
      <c r="M1213" s="14">
        <f t="shared" si="1141"/>
        <v>513466.89999999997</v>
      </c>
      <c r="N1213" s="14">
        <f t="shared" si="1142"/>
        <v>408502.00000000006</v>
      </c>
      <c r="O1213" s="14">
        <f>O1214+O1222+O1227</f>
        <v>207451.01180000001</v>
      </c>
      <c r="P1213" s="14">
        <f>P1214+P1222+P1227</f>
        <v>98602.599999999991</v>
      </c>
      <c r="Q1213" s="14">
        <f>Q1214+Q1222+Q1227</f>
        <v>131883.79999999999</v>
      </c>
      <c r="R1213" s="14">
        <f t="shared" si="1167"/>
        <v>965023.31180000002</v>
      </c>
      <c r="S1213" s="14">
        <f>S1214+S1222+S1227</f>
        <v>0</v>
      </c>
      <c r="T1213" s="67">
        <f t="shared" si="1125"/>
        <v>965023.31180000002</v>
      </c>
      <c r="U1213" s="14">
        <f t="shared" si="1168"/>
        <v>612069.5</v>
      </c>
      <c r="V1213" s="14">
        <f>V1214+V1222+V1227</f>
        <v>0</v>
      </c>
      <c r="W1213" s="67">
        <f t="shared" si="1126"/>
        <v>612069.5</v>
      </c>
      <c r="X1213" s="14">
        <f t="shared" si="1169"/>
        <v>540385.80000000005</v>
      </c>
      <c r="Y1213" s="14">
        <f>Y1214+Y1222+Y1227</f>
        <v>0</v>
      </c>
      <c r="Z1213" s="67">
        <f t="shared" si="1127"/>
        <v>540385.80000000005</v>
      </c>
      <c r="AA1213" s="14">
        <f>AA1214+AA1222+AA1227</f>
        <v>0</v>
      </c>
      <c r="AB1213" s="15"/>
      <c r="AC1213" s="15"/>
      <c r="AD1213" s="11"/>
      <c r="AE1213" s="11"/>
      <c r="AF1213" s="11"/>
      <c r="AG1213" s="11"/>
      <c r="AH1213" s="11"/>
    </row>
    <row r="1214" spans="1:34" s="74" customFormat="1" ht="31.2" x14ac:dyDescent="0.3">
      <c r="A1214" s="56" t="s">
        <v>789</v>
      </c>
      <c r="B1214" s="57"/>
      <c r="C1214" s="56"/>
      <c r="D1214" s="56"/>
      <c r="E1214" s="58" t="s">
        <v>254</v>
      </c>
      <c r="F1214" s="17">
        <f t="shared" ref="F1214:F1225" si="1174">F1215</f>
        <v>123450.7</v>
      </c>
      <c r="G1214" s="17">
        <f t="shared" ref="G1214:G1225" si="1175">G1215</f>
        <v>0</v>
      </c>
      <c r="H1214" s="17">
        <f t="shared" ref="H1214:H1225" si="1176">H1215</f>
        <v>0</v>
      </c>
      <c r="I1214" s="17">
        <f t="shared" ref="I1214:I1225" si="1177">I1215</f>
        <v>0</v>
      </c>
      <c r="J1214" s="17">
        <f t="shared" ref="J1214:J1225" si="1178">J1215</f>
        <v>0</v>
      </c>
      <c r="K1214" s="17">
        <f t="shared" ref="K1214:K1225" si="1179">K1215</f>
        <v>0</v>
      </c>
      <c r="L1214" s="17">
        <f t="shared" si="1140"/>
        <v>123450.7</v>
      </c>
      <c r="M1214" s="17">
        <f t="shared" si="1141"/>
        <v>0</v>
      </c>
      <c r="N1214" s="17">
        <f t="shared" si="1142"/>
        <v>0</v>
      </c>
      <c r="O1214" s="17">
        <f t="shared" ref="O1214:O1225" si="1180">O1215</f>
        <v>67595.855890000006</v>
      </c>
      <c r="P1214" s="17">
        <f t="shared" ref="P1214:P1225" si="1181">P1215</f>
        <v>0</v>
      </c>
      <c r="Q1214" s="17">
        <f t="shared" ref="Q1214:Q1225" si="1182">Q1215</f>
        <v>0</v>
      </c>
      <c r="R1214" s="17">
        <f t="shared" si="1167"/>
        <v>191046.55589000002</v>
      </c>
      <c r="S1214" s="17">
        <f t="shared" ref="S1214:S1225" si="1183">S1215</f>
        <v>0</v>
      </c>
      <c r="T1214" s="68">
        <f t="shared" si="1125"/>
        <v>191046.55589000002</v>
      </c>
      <c r="U1214" s="17">
        <f t="shared" si="1168"/>
        <v>0</v>
      </c>
      <c r="V1214" s="17">
        <f t="shared" ref="V1214:AA1225" si="1184">V1215</f>
        <v>0</v>
      </c>
      <c r="W1214" s="68">
        <f t="shared" si="1126"/>
        <v>0</v>
      </c>
      <c r="X1214" s="17">
        <f t="shared" si="1169"/>
        <v>0</v>
      </c>
      <c r="Y1214" s="17">
        <f t="shared" si="1184"/>
        <v>0</v>
      </c>
      <c r="Z1214" s="68">
        <f t="shared" si="1127"/>
        <v>0</v>
      </c>
      <c r="AA1214" s="17">
        <f t="shared" si="1184"/>
        <v>0</v>
      </c>
      <c r="AB1214" s="18"/>
      <c r="AC1214" s="18"/>
      <c r="AD1214" s="16"/>
      <c r="AE1214" s="16"/>
      <c r="AF1214" s="16"/>
      <c r="AG1214" s="16"/>
      <c r="AH1214" s="16"/>
    </row>
    <row r="1215" spans="1:34" ht="31.2" x14ac:dyDescent="0.3">
      <c r="A1215" s="59" t="s">
        <v>790</v>
      </c>
      <c r="B1215" s="60"/>
      <c r="C1215" s="59"/>
      <c r="D1215" s="59"/>
      <c r="E1215" s="61" t="s">
        <v>528</v>
      </c>
      <c r="F1215" s="10">
        <f t="shared" ref="F1215:K1215" si="1185">F1219</f>
        <v>123450.7</v>
      </c>
      <c r="G1215" s="10">
        <f t="shared" si="1185"/>
        <v>0</v>
      </c>
      <c r="H1215" s="10">
        <f t="shared" si="1185"/>
        <v>0</v>
      </c>
      <c r="I1215" s="10">
        <f t="shared" si="1185"/>
        <v>0</v>
      </c>
      <c r="J1215" s="10">
        <f t="shared" si="1185"/>
        <v>0</v>
      </c>
      <c r="K1215" s="10">
        <f t="shared" si="1185"/>
        <v>0</v>
      </c>
      <c r="L1215" s="10">
        <f t="shared" si="1140"/>
        <v>123450.7</v>
      </c>
      <c r="M1215" s="10">
        <f t="shared" si="1141"/>
        <v>0</v>
      </c>
      <c r="N1215" s="10">
        <f t="shared" si="1142"/>
        <v>0</v>
      </c>
      <c r="O1215" s="10">
        <f>O1219+O1216</f>
        <v>67595.855890000006</v>
      </c>
      <c r="P1215" s="10">
        <f>P1219+P1216</f>
        <v>0</v>
      </c>
      <c r="Q1215" s="10">
        <f>Q1219+Q1216</f>
        <v>0</v>
      </c>
      <c r="R1215" s="10">
        <f t="shared" si="1167"/>
        <v>191046.55589000002</v>
      </c>
      <c r="S1215" s="10">
        <f>S1219+S1216</f>
        <v>0</v>
      </c>
      <c r="T1215" s="69">
        <f t="shared" si="1125"/>
        <v>191046.55589000002</v>
      </c>
      <c r="U1215" s="10">
        <f t="shared" si="1168"/>
        <v>0</v>
      </c>
      <c r="V1215" s="10">
        <f>V1219+V1216</f>
        <v>0</v>
      </c>
      <c r="W1215" s="69">
        <f t="shared" si="1126"/>
        <v>0</v>
      </c>
      <c r="X1215" s="10">
        <f t="shared" si="1169"/>
        <v>0</v>
      </c>
      <c r="Y1215" s="10">
        <f>Y1219+Y1216</f>
        <v>0</v>
      </c>
      <c r="Z1215" s="69">
        <f t="shared" si="1127"/>
        <v>0</v>
      </c>
      <c r="AA1215" s="10">
        <f>AA1219+AA1216</f>
        <v>0</v>
      </c>
      <c r="AB1215" s="20"/>
      <c r="AC1215" s="20"/>
    </row>
    <row r="1216" spans="1:34" ht="62.4" x14ac:dyDescent="0.3">
      <c r="A1216" s="59" t="s">
        <v>791</v>
      </c>
      <c r="B1216" s="60"/>
      <c r="C1216" s="59"/>
      <c r="D1216" s="59"/>
      <c r="E1216" s="62" t="s">
        <v>532</v>
      </c>
      <c r="F1216" s="10"/>
      <c r="G1216" s="10"/>
      <c r="H1216" s="10"/>
      <c r="I1216" s="10"/>
      <c r="J1216" s="10"/>
      <c r="K1216" s="10"/>
      <c r="L1216" s="10"/>
      <c r="M1216" s="10"/>
      <c r="N1216" s="10"/>
      <c r="O1216" s="10">
        <f t="shared" ref="O1216:O1217" si="1186">O1217</f>
        <v>10276.988590000001</v>
      </c>
      <c r="P1216" s="10">
        <f t="shared" ref="P1216:P1217" si="1187">P1217</f>
        <v>0</v>
      </c>
      <c r="Q1216" s="10">
        <f t="shared" ref="Q1216:Q1217" si="1188">Q1217</f>
        <v>0</v>
      </c>
      <c r="R1216" s="10">
        <f t="shared" si="1167"/>
        <v>10276.988590000001</v>
      </c>
      <c r="S1216" s="10">
        <f t="shared" ref="S1216:S1217" si="1189">S1217</f>
        <v>0</v>
      </c>
      <c r="T1216" s="69">
        <f t="shared" si="1125"/>
        <v>10276.988590000001</v>
      </c>
      <c r="U1216" s="10">
        <f t="shared" si="1168"/>
        <v>0</v>
      </c>
      <c r="V1216" s="10">
        <f t="shared" ref="V1216:AA1217" si="1190">V1217</f>
        <v>0</v>
      </c>
      <c r="W1216" s="69">
        <f t="shared" si="1126"/>
        <v>0</v>
      </c>
      <c r="X1216" s="10">
        <f t="shared" si="1169"/>
        <v>0</v>
      </c>
      <c r="Y1216" s="10">
        <f t="shared" si="1190"/>
        <v>0</v>
      </c>
      <c r="Z1216" s="69">
        <f t="shared" si="1127"/>
        <v>0</v>
      </c>
      <c r="AA1216" s="10">
        <f t="shared" si="1190"/>
        <v>0</v>
      </c>
      <c r="AB1216" s="20"/>
      <c r="AC1216" s="20"/>
    </row>
    <row r="1217" spans="1:34" ht="31.2" x14ac:dyDescent="0.3">
      <c r="A1217" s="59" t="s">
        <v>791</v>
      </c>
      <c r="B1217" s="60" t="s">
        <v>57</v>
      </c>
      <c r="C1217" s="59"/>
      <c r="D1217" s="59"/>
      <c r="E1217" s="61" t="s">
        <v>58</v>
      </c>
      <c r="F1217" s="10"/>
      <c r="G1217" s="10"/>
      <c r="H1217" s="10"/>
      <c r="I1217" s="10"/>
      <c r="J1217" s="10"/>
      <c r="K1217" s="10"/>
      <c r="L1217" s="10"/>
      <c r="M1217" s="10"/>
      <c r="N1217" s="10"/>
      <c r="O1217" s="10">
        <f t="shared" si="1186"/>
        <v>10276.988590000001</v>
      </c>
      <c r="P1217" s="10">
        <f t="shared" si="1187"/>
        <v>0</v>
      </c>
      <c r="Q1217" s="10">
        <f t="shared" si="1188"/>
        <v>0</v>
      </c>
      <c r="R1217" s="10">
        <f t="shared" si="1167"/>
        <v>10276.988590000001</v>
      </c>
      <c r="S1217" s="10">
        <f t="shared" si="1189"/>
        <v>0</v>
      </c>
      <c r="T1217" s="69">
        <f t="shared" si="1125"/>
        <v>10276.988590000001</v>
      </c>
      <c r="U1217" s="10">
        <f t="shared" si="1168"/>
        <v>0</v>
      </c>
      <c r="V1217" s="10">
        <f t="shared" si="1190"/>
        <v>0</v>
      </c>
      <c r="W1217" s="69">
        <f t="shared" si="1126"/>
        <v>0</v>
      </c>
      <c r="X1217" s="10">
        <f t="shared" si="1169"/>
        <v>0</v>
      </c>
      <c r="Y1217" s="10">
        <f t="shared" si="1190"/>
        <v>0</v>
      </c>
      <c r="Z1217" s="69">
        <f t="shared" si="1127"/>
        <v>0</v>
      </c>
      <c r="AA1217" s="10">
        <f t="shared" si="1190"/>
        <v>0</v>
      </c>
      <c r="AB1217" s="20"/>
      <c r="AC1217" s="20"/>
    </row>
    <row r="1218" spans="1:34" x14ac:dyDescent="0.3">
      <c r="A1218" s="59" t="s">
        <v>791</v>
      </c>
      <c r="B1218" s="60" t="s">
        <v>57</v>
      </c>
      <c r="C1218" s="59" t="s">
        <v>314</v>
      </c>
      <c r="D1218" s="59" t="s">
        <v>97</v>
      </c>
      <c r="E1218" s="61" t="s">
        <v>514</v>
      </c>
      <c r="F1218" s="10"/>
      <c r="G1218" s="10"/>
      <c r="H1218" s="10"/>
      <c r="I1218" s="10"/>
      <c r="J1218" s="10"/>
      <c r="K1218" s="10"/>
      <c r="L1218" s="10"/>
      <c r="M1218" s="10"/>
      <c r="N1218" s="10"/>
      <c r="O1218" s="10">
        <v>10276.988590000001</v>
      </c>
      <c r="P1218" s="10"/>
      <c r="Q1218" s="10"/>
      <c r="R1218" s="10">
        <f t="shared" si="1167"/>
        <v>10276.988590000001</v>
      </c>
      <c r="S1218" s="10"/>
      <c r="T1218" s="69">
        <f t="shared" si="1125"/>
        <v>10276.988590000001</v>
      </c>
      <c r="U1218" s="10">
        <f t="shared" si="1168"/>
        <v>0</v>
      </c>
      <c r="V1218" s="10"/>
      <c r="W1218" s="69">
        <f t="shared" si="1126"/>
        <v>0</v>
      </c>
      <c r="X1218" s="10">
        <f t="shared" si="1169"/>
        <v>0</v>
      </c>
      <c r="Y1218" s="10"/>
      <c r="Z1218" s="69">
        <f t="shared" si="1127"/>
        <v>0</v>
      </c>
      <c r="AA1218" s="10"/>
      <c r="AB1218" s="20"/>
      <c r="AC1218" s="20"/>
    </row>
    <row r="1219" spans="1:34" x14ac:dyDescent="0.3">
      <c r="A1219" s="59" t="s">
        <v>792</v>
      </c>
      <c r="B1219" s="60"/>
      <c r="C1219" s="59"/>
      <c r="D1219" s="59"/>
      <c r="E1219" s="61" t="s">
        <v>536</v>
      </c>
      <c r="F1219" s="10">
        <f t="shared" si="1174"/>
        <v>123450.7</v>
      </c>
      <c r="G1219" s="10">
        <f t="shared" si="1175"/>
        <v>0</v>
      </c>
      <c r="H1219" s="10">
        <f t="shared" si="1176"/>
        <v>0</v>
      </c>
      <c r="I1219" s="10">
        <f t="shared" si="1177"/>
        <v>0</v>
      </c>
      <c r="J1219" s="10">
        <f t="shared" si="1178"/>
        <v>0</v>
      </c>
      <c r="K1219" s="10">
        <f t="shared" si="1179"/>
        <v>0</v>
      </c>
      <c r="L1219" s="10">
        <f t="shared" si="1140"/>
        <v>123450.7</v>
      </c>
      <c r="M1219" s="10">
        <f t="shared" si="1141"/>
        <v>0</v>
      </c>
      <c r="N1219" s="10">
        <f t="shared" si="1142"/>
        <v>0</v>
      </c>
      <c r="O1219" s="10">
        <f t="shared" si="1180"/>
        <v>57318.867300000005</v>
      </c>
      <c r="P1219" s="10">
        <f t="shared" si="1181"/>
        <v>0</v>
      </c>
      <c r="Q1219" s="10">
        <f t="shared" si="1182"/>
        <v>0</v>
      </c>
      <c r="R1219" s="10">
        <f t="shared" si="1167"/>
        <v>180769.5673</v>
      </c>
      <c r="S1219" s="10">
        <f t="shared" si="1183"/>
        <v>0</v>
      </c>
      <c r="T1219" s="69">
        <f t="shared" si="1125"/>
        <v>180769.5673</v>
      </c>
      <c r="U1219" s="10">
        <f t="shared" si="1168"/>
        <v>0</v>
      </c>
      <c r="V1219" s="10">
        <f t="shared" si="1184"/>
        <v>0</v>
      </c>
      <c r="W1219" s="69">
        <f t="shared" si="1126"/>
        <v>0</v>
      </c>
      <c r="X1219" s="10">
        <f t="shared" si="1169"/>
        <v>0</v>
      </c>
      <c r="Y1219" s="10">
        <f t="shared" si="1184"/>
        <v>0</v>
      </c>
      <c r="Z1219" s="69">
        <f t="shared" si="1127"/>
        <v>0</v>
      </c>
      <c r="AA1219" s="10">
        <f t="shared" si="1184"/>
        <v>0</v>
      </c>
      <c r="AB1219" s="20"/>
      <c r="AC1219" s="20"/>
    </row>
    <row r="1220" spans="1:34" ht="31.2" x14ac:dyDescent="0.3">
      <c r="A1220" s="59" t="s">
        <v>792</v>
      </c>
      <c r="B1220" s="60" t="s">
        <v>57</v>
      </c>
      <c r="C1220" s="59"/>
      <c r="D1220" s="59"/>
      <c r="E1220" s="61" t="s">
        <v>58</v>
      </c>
      <c r="F1220" s="10">
        <f t="shared" si="1174"/>
        <v>123450.7</v>
      </c>
      <c r="G1220" s="10">
        <f t="shared" si="1175"/>
        <v>0</v>
      </c>
      <c r="H1220" s="10">
        <f t="shared" si="1176"/>
        <v>0</v>
      </c>
      <c r="I1220" s="10">
        <f t="shared" si="1177"/>
        <v>0</v>
      </c>
      <c r="J1220" s="10">
        <f t="shared" si="1178"/>
        <v>0</v>
      </c>
      <c r="K1220" s="10">
        <f t="shared" si="1179"/>
        <v>0</v>
      </c>
      <c r="L1220" s="10">
        <f t="shared" si="1140"/>
        <v>123450.7</v>
      </c>
      <c r="M1220" s="10">
        <f t="shared" si="1141"/>
        <v>0</v>
      </c>
      <c r="N1220" s="10">
        <f t="shared" si="1142"/>
        <v>0</v>
      </c>
      <c r="O1220" s="10">
        <f t="shared" si="1180"/>
        <v>57318.867300000005</v>
      </c>
      <c r="P1220" s="10">
        <f t="shared" si="1181"/>
        <v>0</v>
      </c>
      <c r="Q1220" s="10">
        <f t="shared" si="1182"/>
        <v>0</v>
      </c>
      <c r="R1220" s="10">
        <f t="shared" si="1167"/>
        <v>180769.5673</v>
      </c>
      <c r="S1220" s="10">
        <f t="shared" si="1183"/>
        <v>0</v>
      </c>
      <c r="T1220" s="69">
        <f t="shared" si="1125"/>
        <v>180769.5673</v>
      </c>
      <c r="U1220" s="10">
        <f t="shared" si="1168"/>
        <v>0</v>
      </c>
      <c r="V1220" s="10">
        <f t="shared" si="1184"/>
        <v>0</v>
      </c>
      <c r="W1220" s="69">
        <f t="shared" si="1126"/>
        <v>0</v>
      </c>
      <c r="X1220" s="10">
        <f t="shared" si="1169"/>
        <v>0</v>
      </c>
      <c r="Y1220" s="10">
        <f t="shared" si="1184"/>
        <v>0</v>
      </c>
      <c r="Z1220" s="69">
        <f t="shared" si="1127"/>
        <v>0</v>
      </c>
      <c r="AA1220" s="10">
        <f t="shared" si="1184"/>
        <v>0</v>
      </c>
      <c r="AB1220" s="20"/>
      <c r="AC1220" s="20"/>
    </row>
    <row r="1221" spans="1:34" x14ac:dyDescent="0.3">
      <c r="A1221" s="59" t="s">
        <v>792</v>
      </c>
      <c r="B1221" s="60" t="s">
        <v>57</v>
      </c>
      <c r="C1221" s="59" t="s">
        <v>314</v>
      </c>
      <c r="D1221" s="59" t="s">
        <v>97</v>
      </c>
      <c r="E1221" s="61" t="s">
        <v>514</v>
      </c>
      <c r="F1221" s="10">
        <v>123450.7</v>
      </c>
      <c r="G1221" s="10">
        <v>0</v>
      </c>
      <c r="H1221" s="10">
        <v>0</v>
      </c>
      <c r="I1221" s="10"/>
      <c r="J1221" s="10"/>
      <c r="K1221" s="10"/>
      <c r="L1221" s="10">
        <f t="shared" si="1140"/>
        <v>123450.7</v>
      </c>
      <c r="M1221" s="10">
        <f t="shared" si="1141"/>
        <v>0</v>
      </c>
      <c r="N1221" s="10">
        <f t="shared" si="1142"/>
        <v>0</v>
      </c>
      <c r="O1221" s="10">
        <f>54314.57955+3004.28775</f>
        <v>57318.867300000005</v>
      </c>
      <c r="P1221" s="10"/>
      <c r="Q1221" s="10"/>
      <c r="R1221" s="10">
        <f t="shared" si="1167"/>
        <v>180769.5673</v>
      </c>
      <c r="S1221" s="10"/>
      <c r="T1221" s="69">
        <f t="shared" si="1125"/>
        <v>180769.5673</v>
      </c>
      <c r="U1221" s="10">
        <f t="shared" si="1168"/>
        <v>0</v>
      </c>
      <c r="V1221" s="10"/>
      <c r="W1221" s="69">
        <f t="shared" si="1126"/>
        <v>0</v>
      </c>
      <c r="X1221" s="10">
        <f t="shared" si="1169"/>
        <v>0</v>
      </c>
      <c r="Y1221" s="10"/>
      <c r="Z1221" s="69">
        <f t="shared" si="1127"/>
        <v>0</v>
      </c>
      <c r="AA1221" s="10"/>
      <c r="AB1221" s="20"/>
      <c r="AC1221" s="20"/>
    </row>
    <row r="1222" spans="1:34" s="74" customFormat="1" x14ac:dyDescent="0.3">
      <c r="A1222" s="56" t="s">
        <v>793</v>
      </c>
      <c r="B1222" s="57"/>
      <c r="C1222" s="56"/>
      <c r="D1222" s="56"/>
      <c r="E1222" s="58" t="s">
        <v>21</v>
      </c>
      <c r="F1222" s="17">
        <f t="shared" si="1174"/>
        <v>144656.6</v>
      </c>
      <c r="G1222" s="17">
        <f t="shared" si="1175"/>
        <v>0</v>
      </c>
      <c r="H1222" s="17">
        <f t="shared" si="1176"/>
        <v>0</v>
      </c>
      <c r="I1222" s="17">
        <f t="shared" si="1177"/>
        <v>0</v>
      </c>
      <c r="J1222" s="17">
        <f t="shared" si="1178"/>
        <v>0</v>
      </c>
      <c r="K1222" s="17">
        <f t="shared" si="1179"/>
        <v>0</v>
      </c>
      <c r="L1222" s="17">
        <f t="shared" si="1140"/>
        <v>144656.6</v>
      </c>
      <c r="M1222" s="17">
        <f t="shared" si="1141"/>
        <v>0</v>
      </c>
      <c r="N1222" s="17">
        <f t="shared" si="1142"/>
        <v>0</v>
      </c>
      <c r="O1222" s="17">
        <f t="shared" si="1180"/>
        <v>217.61232999999999</v>
      </c>
      <c r="P1222" s="17">
        <f t="shared" si="1181"/>
        <v>0</v>
      </c>
      <c r="Q1222" s="17">
        <f t="shared" si="1182"/>
        <v>0</v>
      </c>
      <c r="R1222" s="17">
        <f t="shared" si="1167"/>
        <v>144874.21233000001</v>
      </c>
      <c r="S1222" s="17">
        <f t="shared" si="1183"/>
        <v>0</v>
      </c>
      <c r="T1222" s="68">
        <f t="shared" si="1125"/>
        <v>144874.21233000001</v>
      </c>
      <c r="U1222" s="17">
        <f t="shared" si="1168"/>
        <v>0</v>
      </c>
      <c r="V1222" s="17">
        <f t="shared" si="1184"/>
        <v>0</v>
      </c>
      <c r="W1222" s="68">
        <f t="shared" si="1126"/>
        <v>0</v>
      </c>
      <c r="X1222" s="17">
        <f t="shared" si="1169"/>
        <v>0</v>
      </c>
      <c r="Y1222" s="17">
        <f t="shared" si="1184"/>
        <v>0</v>
      </c>
      <c r="Z1222" s="68">
        <f t="shared" si="1127"/>
        <v>0</v>
      </c>
      <c r="AA1222" s="17">
        <f t="shared" si="1184"/>
        <v>0</v>
      </c>
      <c r="AB1222" s="18"/>
      <c r="AC1222" s="18"/>
      <c r="AD1222" s="16"/>
      <c r="AE1222" s="16"/>
      <c r="AF1222" s="16"/>
      <c r="AG1222" s="16"/>
      <c r="AH1222" s="16"/>
    </row>
    <row r="1223" spans="1:34" ht="31.2" x14ac:dyDescent="0.3">
      <c r="A1223" s="59" t="s">
        <v>794</v>
      </c>
      <c r="B1223" s="60"/>
      <c r="C1223" s="59"/>
      <c r="D1223" s="59"/>
      <c r="E1223" s="61" t="s">
        <v>795</v>
      </c>
      <c r="F1223" s="10">
        <f t="shared" si="1174"/>
        <v>144656.6</v>
      </c>
      <c r="G1223" s="10">
        <f t="shared" si="1175"/>
        <v>0</v>
      </c>
      <c r="H1223" s="10">
        <f t="shared" si="1176"/>
        <v>0</v>
      </c>
      <c r="I1223" s="10">
        <f t="shared" si="1177"/>
        <v>0</v>
      </c>
      <c r="J1223" s="10">
        <f t="shared" si="1178"/>
        <v>0</v>
      </c>
      <c r="K1223" s="10">
        <f t="shared" si="1179"/>
        <v>0</v>
      </c>
      <c r="L1223" s="10">
        <f t="shared" si="1140"/>
        <v>144656.6</v>
      </c>
      <c r="M1223" s="10">
        <f t="shared" si="1141"/>
        <v>0</v>
      </c>
      <c r="N1223" s="10">
        <f t="shared" si="1142"/>
        <v>0</v>
      </c>
      <c r="O1223" s="10">
        <f t="shared" si="1180"/>
        <v>217.61232999999999</v>
      </c>
      <c r="P1223" s="10">
        <f t="shared" si="1181"/>
        <v>0</v>
      </c>
      <c r="Q1223" s="10">
        <f t="shared" si="1182"/>
        <v>0</v>
      </c>
      <c r="R1223" s="10">
        <f t="shared" si="1167"/>
        <v>144874.21233000001</v>
      </c>
      <c r="S1223" s="10">
        <f t="shared" si="1183"/>
        <v>0</v>
      </c>
      <c r="T1223" s="69">
        <f t="shared" si="1125"/>
        <v>144874.21233000001</v>
      </c>
      <c r="U1223" s="10">
        <f t="shared" si="1168"/>
        <v>0</v>
      </c>
      <c r="V1223" s="10">
        <f t="shared" si="1184"/>
        <v>0</v>
      </c>
      <c r="W1223" s="69">
        <f t="shared" si="1126"/>
        <v>0</v>
      </c>
      <c r="X1223" s="10">
        <f t="shared" si="1169"/>
        <v>0</v>
      </c>
      <c r="Y1223" s="10">
        <f t="shared" si="1184"/>
        <v>0</v>
      </c>
      <c r="Z1223" s="69">
        <f t="shared" si="1127"/>
        <v>0</v>
      </c>
      <c r="AA1223" s="10">
        <f t="shared" si="1184"/>
        <v>0</v>
      </c>
      <c r="AB1223" s="20"/>
      <c r="AC1223" s="20"/>
    </row>
    <row r="1224" spans="1:34" ht="46.8" x14ac:dyDescent="0.3">
      <c r="A1224" s="59" t="s">
        <v>796</v>
      </c>
      <c r="B1224" s="60"/>
      <c r="C1224" s="59"/>
      <c r="D1224" s="59"/>
      <c r="E1224" s="61" t="s">
        <v>797</v>
      </c>
      <c r="F1224" s="10">
        <f t="shared" si="1174"/>
        <v>144656.6</v>
      </c>
      <c r="G1224" s="10">
        <f t="shared" si="1175"/>
        <v>0</v>
      </c>
      <c r="H1224" s="10">
        <f t="shared" si="1176"/>
        <v>0</v>
      </c>
      <c r="I1224" s="10">
        <f t="shared" si="1177"/>
        <v>0</v>
      </c>
      <c r="J1224" s="10">
        <f t="shared" si="1178"/>
        <v>0</v>
      </c>
      <c r="K1224" s="10">
        <f t="shared" si="1179"/>
        <v>0</v>
      </c>
      <c r="L1224" s="10">
        <f t="shared" si="1140"/>
        <v>144656.6</v>
      </c>
      <c r="M1224" s="10">
        <f t="shared" si="1141"/>
        <v>0</v>
      </c>
      <c r="N1224" s="10">
        <f t="shared" si="1142"/>
        <v>0</v>
      </c>
      <c r="O1224" s="10">
        <f t="shared" si="1180"/>
        <v>217.61232999999999</v>
      </c>
      <c r="P1224" s="10">
        <f t="shared" si="1181"/>
        <v>0</v>
      </c>
      <c r="Q1224" s="10">
        <f t="shared" si="1182"/>
        <v>0</v>
      </c>
      <c r="R1224" s="10">
        <f t="shared" si="1167"/>
        <v>144874.21233000001</v>
      </c>
      <c r="S1224" s="10">
        <f t="shared" si="1183"/>
        <v>0</v>
      </c>
      <c r="T1224" s="69">
        <f t="shared" si="1125"/>
        <v>144874.21233000001</v>
      </c>
      <c r="U1224" s="10">
        <f t="shared" si="1168"/>
        <v>0</v>
      </c>
      <c r="V1224" s="10">
        <f t="shared" si="1184"/>
        <v>0</v>
      </c>
      <c r="W1224" s="69">
        <f t="shared" si="1126"/>
        <v>0</v>
      </c>
      <c r="X1224" s="10">
        <f t="shared" si="1169"/>
        <v>0</v>
      </c>
      <c r="Y1224" s="10">
        <f t="shared" si="1184"/>
        <v>0</v>
      </c>
      <c r="Z1224" s="69">
        <f t="shared" si="1127"/>
        <v>0</v>
      </c>
      <c r="AA1224" s="10">
        <f t="shared" si="1184"/>
        <v>0</v>
      </c>
      <c r="AB1224" s="20"/>
      <c r="AC1224" s="20"/>
    </row>
    <row r="1225" spans="1:34" ht="46.8" x14ac:dyDescent="0.3">
      <c r="A1225" s="59" t="s">
        <v>796</v>
      </c>
      <c r="B1225" s="60" t="s">
        <v>26</v>
      </c>
      <c r="C1225" s="59"/>
      <c r="D1225" s="59"/>
      <c r="E1225" s="61" t="s">
        <v>27</v>
      </c>
      <c r="F1225" s="10">
        <f t="shared" si="1174"/>
        <v>144656.6</v>
      </c>
      <c r="G1225" s="10">
        <f t="shared" si="1175"/>
        <v>0</v>
      </c>
      <c r="H1225" s="10">
        <f t="shared" si="1176"/>
        <v>0</v>
      </c>
      <c r="I1225" s="10">
        <f t="shared" si="1177"/>
        <v>0</v>
      </c>
      <c r="J1225" s="10">
        <f t="shared" si="1178"/>
        <v>0</v>
      </c>
      <c r="K1225" s="10">
        <f t="shared" si="1179"/>
        <v>0</v>
      </c>
      <c r="L1225" s="10">
        <f t="shared" si="1140"/>
        <v>144656.6</v>
      </c>
      <c r="M1225" s="10">
        <f t="shared" si="1141"/>
        <v>0</v>
      </c>
      <c r="N1225" s="10">
        <f t="shared" si="1142"/>
        <v>0</v>
      </c>
      <c r="O1225" s="10">
        <f t="shared" si="1180"/>
        <v>217.61232999999999</v>
      </c>
      <c r="P1225" s="10">
        <f t="shared" si="1181"/>
        <v>0</v>
      </c>
      <c r="Q1225" s="10">
        <f t="shared" si="1182"/>
        <v>0</v>
      </c>
      <c r="R1225" s="10">
        <f t="shared" si="1167"/>
        <v>144874.21233000001</v>
      </c>
      <c r="S1225" s="10">
        <f t="shared" si="1183"/>
        <v>0</v>
      </c>
      <c r="T1225" s="69">
        <f t="shared" si="1125"/>
        <v>144874.21233000001</v>
      </c>
      <c r="U1225" s="10">
        <f t="shared" si="1168"/>
        <v>0</v>
      </c>
      <c r="V1225" s="10">
        <f t="shared" si="1184"/>
        <v>0</v>
      </c>
      <c r="W1225" s="69">
        <f t="shared" si="1126"/>
        <v>0</v>
      </c>
      <c r="X1225" s="10">
        <f t="shared" si="1169"/>
        <v>0</v>
      </c>
      <c r="Y1225" s="10">
        <f t="shared" si="1184"/>
        <v>0</v>
      </c>
      <c r="Z1225" s="69">
        <f t="shared" si="1127"/>
        <v>0</v>
      </c>
      <c r="AA1225" s="10">
        <f t="shared" si="1184"/>
        <v>0</v>
      </c>
      <c r="AB1225" s="20"/>
      <c r="AC1225" s="20"/>
    </row>
    <row r="1226" spans="1:34" x14ac:dyDescent="0.3">
      <c r="A1226" s="59" t="s">
        <v>796</v>
      </c>
      <c r="B1226" s="60" t="s">
        <v>26</v>
      </c>
      <c r="C1226" s="59" t="s">
        <v>314</v>
      </c>
      <c r="D1226" s="59" t="s">
        <v>97</v>
      </c>
      <c r="E1226" s="61" t="s">
        <v>514</v>
      </c>
      <c r="F1226" s="10">
        <v>144656.6</v>
      </c>
      <c r="G1226" s="10">
        <v>0</v>
      </c>
      <c r="H1226" s="10">
        <v>0</v>
      </c>
      <c r="I1226" s="10"/>
      <c r="J1226" s="10"/>
      <c r="K1226" s="10"/>
      <c r="L1226" s="10">
        <f t="shared" si="1140"/>
        <v>144656.6</v>
      </c>
      <c r="M1226" s="10">
        <f t="shared" si="1141"/>
        <v>0</v>
      </c>
      <c r="N1226" s="10">
        <f t="shared" si="1142"/>
        <v>0</v>
      </c>
      <c r="O1226" s="10">
        <v>217.61232999999999</v>
      </c>
      <c r="P1226" s="10"/>
      <c r="Q1226" s="10"/>
      <c r="R1226" s="10">
        <f t="shared" si="1167"/>
        <v>144874.21233000001</v>
      </c>
      <c r="S1226" s="10"/>
      <c r="T1226" s="69">
        <f t="shared" si="1125"/>
        <v>144874.21233000001</v>
      </c>
      <c r="U1226" s="10">
        <f t="shared" si="1168"/>
        <v>0</v>
      </c>
      <c r="V1226" s="10"/>
      <c r="W1226" s="69">
        <f t="shared" si="1126"/>
        <v>0</v>
      </c>
      <c r="X1226" s="10">
        <f t="shared" si="1169"/>
        <v>0</v>
      </c>
      <c r="Y1226" s="10"/>
      <c r="Z1226" s="69">
        <f t="shared" si="1127"/>
        <v>0</v>
      </c>
      <c r="AA1226" s="10"/>
      <c r="AB1226" s="20"/>
      <c r="AC1226" s="20"/>
    </row>
    <row r="1227" spans="1:34" s="74" customFormat="1" x14ac:dyDescent="0.3">
      <c r="A1227" s="56" t="s">
        <v>798</v>
      </c>
      <c r="B1227" s="57"/>
      <c r="C1227" s="56"/>
      <c r="D1227" s="56"/>
      <c r="E1227" s="58" t="s">
        <v>52</v>
      </c>
      <c r="F1227" s="17">
        <f t="shared" ref="F1227:K1227" si="1191">F1228+F1239+F1253+F1264+F1286</f>
        <v>492508.70000000007</v>
      </c>
      <c r="G1227" s="17">
        <f t="shared" si="1191"/>
        <v>517119.39999999997</v>
      </c>
      <c r="H1227" s="17">
        <f t="shared" si="1191"/>
        <v>412154.50000000006</v>
      </c>
      <c r="I1227" s="17">
        <f t="shared" si="1191"/>
        <v>-3043.7</v>
      </c>
      <c r="J1227" s="17">
        <f t="shared" si="1191"/>
        <v>-3652.5</v>
      </c>
      <c r="K1227" s="17">
        <f t="shared" si="1191"/>
        <v>-3652.5</v>
      </c>
      <c r="L1227" s="17">
        <f t="shared" si="1140"/>
        <v>489465.00000000006</v>
      </c>
      <c r="M1227" s="17">
        <f t="shared" si="1141"/>
        <v>513466.89999999997</v>
      </c>
      <c r="N1227" s="17">
        <f t="shared" si="1142"/>
        <v>408502.00000000006</v>
      </c>
      <c r="O1227" s="17">
        <f>O1228+O1239+O1253+O1264+O1286</f>
        <v>139637.54358</v>
      </c>
      <c r="P1227" s="17">
        <f>P1228+P1239+P1253+P1264+P1286</f>
        <v>98602.599999999991</v>
      </c>
      <c r="Q1227" s="17">
        <f>Q1228+Q1239+Q1253+Q1264+Q1286</f>
        <v>131883.79999999999</v>
      </c>
      <c r="R1227" s="17">
        <f t="shared" si="1167"/>
        <v>629102.54358000006</v>
      </c>
      <c r="S1227" s="17">
        <f>S1228+S1239+S1253+S1264+S1286</f>
        <v>0</v>
      </c>
      <c r="T1227" s="68">
        <f t="shared" si="1125"/>
        <v>629102.54358000006</v>
      </c>
      <c r="U1227" s="17">
        <f t="shared" si="1168"/>
        <v>612069.5</v>
      </c>
      <c r="V1227" s="17">
        <f>V1228+V1239+V1253+V1264+V1286</f>
        <v>0</v>
      </c>
      <c r="W1227" s="68">
        <f t="shared" si="1126"/>
        <v>612069.5</v>
      </c>
      <c r="X1227" s="17">
        <f t="shared" si="1169"/>
        <v>540385.80000000005</v>
      </c>
      <c r="Y1227" s="17">
        <f>Y1228+Y1239+Y1253+Y1264+Y1286</f>
        <v>0</v>
      </c>
      <c r="Z1227" s="68">
        <f t="shared" si="1127"/>
        <v>540385.80000000005</v>
      </c>
      <c r="AA1227" s="17">
        <f>AA1228+AA1239+AA1253+AA1264+AA1286</f>
        <v>0</v>
      </c>
      <c r="AB1227" s="18"/>
      <c r="AC1227" s="18"/>
      <c r="AD1227" s="16"/>
      <c r="AE1227" s="16"/>
      <c r="AF1227" s="16"/>
      <c r="AG1227" s="16"/>
      <c r="AH1227" s="16"/>
    </row>
    <row r="1228" spans="1:34" ht="46.8" x14ac:dyDescent="0.3">
      <c r="A1228" s="59" t="s">
        <v>799</v>
      </c>
      <c r="B1228" s="60"/>
      <c r="C1228" s="59"/>
      <c r="D1228" s="59"/>
      <c r="E1228" s="61" t="s">
        <v>800</v>
      </c>
      <c r="F1228" s="10">
        <f t="shared" ref="F1228:K1228" si="1192">F1229+F1236</f>
        <v>42134.3</v>
      </c>
      <c r="G1228" s="10">
        <f t="shared" si="1192"/>
        <v>123750.09999999999</v>
      </c>
      <c r="H1228" s="10">
        <f t="shared" si="1192"/>
        <v>29867.8</v>
      </c>
      <c r="I1228" s="10">
        <f t="shared" si="1192"/>
        <v>0</v>
      </c>
      <c r="J1228" s="10">
        <f t="shared" si="1192"/>
        <v>-8707.7000000000007</v>
      </c>
      <c r="K1228" s="10">
        <f t="shared" si="1192"/>
        <v>0</v>
      </c>
      <c r="L1228" s="10">
        <f t="shared" si="1140"/>
        <v>42134.3</v>
      </c>
      <c r="M1228" s="10">
        <f t="shared" si="1141"/>
        <v>115042.4</v>
      </c>
      <c r="N1228" s="10">
        <f t="shared" si="1142"/>
        <v>29867.8</v>
      </c>
      <c r="O1228" s="10">
        <f>O1229+O1236</f>
        <v>39788.699999999997</v>
      </c>
      <c r="P1228" s="10">
        <f>P1229+P1236</f>
        <v>17710</v>
      </c>
      <c r="Q1228" s="10">
        <f>Q1229+Q1236</f>
        <v>51914.5</v>
      </c>
      <c r="R1228" s="10">
        <f t="shared" si="1167"/>
        <v>81923</v>
      </c>
      <c r="S1228" s="10">
        <f>S1229+S1236</f>
        <v>0</v>
      </c>
      <c r="T1228" s="69">
        <f t="shared" si="1125"/>
        <v>81923</v>
      </c>
      <c r="U1228" s="10">
        <f t="shared" si="1168"/>
        <v>132752.4</v>
      </c>
      <c r="V1228" s="10">
        <f>V1229+V1236</f>
        <v>0</v>
      </c>
      <c r="W1228" s="69">
        <f t="shared" si="1126"/>
        <v>132752.4</v>
      </c>
      <c r="X1228" s="10">
        <f t="shared" si="1169"/>
        <v>81782.3</v>
      </c>
      <c r="Y1228" s="10">
        <f>Y1229+Y1236</f>
        <v>0</v>
      </c>
      <c r="Z1228" s="69">
        <f t="shared" si="1127"/>
        <v>81782.3</v>
      </c>
      <c r="AA1228" s="10">
        <f>AA1229+AA1236</f>
        <v>0</v>
      </c>
      <c r="AB1228" s="20"/>
      <c r="AC1228" s="20"/>
    </row>
    <row r="1229" spans="1:34" x14ac:dyDescent="0.3">
      <c r="A1229" s="59" t="s">
        <v>801</v>
      </c>
      <c r="B1229" s="60"/>
      <c r="C1229" s="59"/>
      <c r="D1229" s="59"/>
      <c r="E1229" s="61" t="s">
        <v>802</v>
      </c>
      <c r="F1229" s="10">
        <f t="shared" ref="F1229:K1229" si="1193">F1230+F1232+F1234</f>
        <v>22848</v>
      </c>
      <c r="G1229" s="10">
        <f t="shared" si="1193"/>
        <v>22892.899999999998</v>
      </c>
      <c r="H1229" s="10">
        <f t="shared" si="1193"/>
        <v>22892.799999999999</v>
      </c>
      <c r="I1229" s="10">
        <f t="shared" si="1193"/>
        <v>0</v>
      </c>
      <c r="J1229" s="10">
        <f t="shared" si="1193"/>
        <v>0</v>
      </c>
      <c r="K1229" s="10">
        <f t="shared" si="1193"/>
        <v>0</v>
      </c>
      <c r="L1229" s="10">
        <f t="shared" si="1140"/>
        <v>22848</v>
      </c>
      <c r="M1229" s="10">
        <f t="shared" si="1141"/>
        <v>22892.899999999998</v>
      </c>
      <c r="N1229" s="10">
        <f t="shared" si="1142"/>
        <v>22892.799999999999</v>
      </c>
      <c r="O1229" s="10">
        <f>O1230+O1232+O1234</f>
        <v>0</v>
      </c>
      <c r="P1229" s="10">
        <f>P1230+P1232+P1234</f>
        <v>0</v>
      </c>
      <c r="Q1229" s="10">
        <f>Q1230+Q1232+Q1234</f>
        <v>0</v>
      </c>
      <c r="R1229" s="10">
        <f t="shared" si="1167"/>
        <v>22848</v>
      </c>
      <c r="S1229" s="10">
        <f>S1230+S1232+S1234</f>
        <v>0</v>
      </c>
      <c r="T1229" s="69">
        <f t="shared" si="1125"/>
        <v>22848</v>
      </c>
      <c r="U1229" s="10">
        <f t="shared" si="1168"/>
        <v>22892.899999999998</v>
      </c>
      <c r="V1229" s="10">
        <f>V1230+V1232+V1234</f>
        <v>0</v>
      </c>
      <c r="W1229" s="69">
        <f t="shared" si="1126"/>
        <v>22892.899999999998</v>
      </c>
      <c r="X1229" s="10">
        <f t="shared" si="1169"/>
        <v>22892.799999999999</v>
      </c>
      <c r="Y1229" s="10">
        <f>Y1230+Y1232+Y1234</f>
        <v>0</v>
      </c>
      <c r="Z1229" s="69">
        <f t="shared" si="1127"/>
        <v>22892.799999999999</v>
      </c>
      <c r="AA1229" s="10">
        <f>AA1230+AA1232+AA1234</f>
        <v>0</v>
      </c>
      <c r="AB1229" s="20"/>
      <c r="AC1229" s="20"/>
    </row>
    <row r="1230" spans="1:34" ht="31.2" x14ac:dyDescent="0.3">
      <c r="A1230" s="59" t="s">
        <v>801</v>
      </c>
      <c r="B1230" s="60" t="s">
        <v>57</v>
      </c>
      <c r="C1230" s="59"/>
      <c r="D1230" s="59"/>
      <c r="E1230" s="61" t="s">
        <v>58</v>
      </c>
      <c r="F1230" s="10">
        <f t="shared" ref="F1230:K1230" si="1194">F1231</f>
        <v>19165.8</v>
      </c>
      <c r="G1230" s="10">
        <f t="shared" si="1194"/>
        <v>19210.699999999997</v>
      </c>
      <c r="H1230" s="10">
        <f t="shared" si="1194"/>
        <v>19210.599999999999</v>
      </c>
      <c r="I1230" s="10">
        <f t="shared" si="1194"/>
        <v>0</v>
      </c>
      <c r="J1230" s="10">
        <f t="shared" si="1194"/>
        <v>0</v>
      </c>
      <c r="K1230" s="10">
        <f t="shared" si="1194"/>
        <v>0</v>
      </c>
      <c r="L1230" s="10">
        <f t="shared" si="1140"/>
        <v>19165.8</v>
      </c>
      <c r="M1230" s="10">
        <f t="shared" si="1141"/>
        <v>19210.699999999997</v>
      </c>
      <c r="N1230" s="10">
        <f t="shared" si="1142"/>
        <v>19210.599999999999</v>
      </c>
      <c r="O1230" s="10">
        <f>O1231</f>
        <v>0</v>
      </c>
      <c r="P1230" s="10">
        <f>P1231</f>
        <v>0</v>
      </c>
      <c r="Q1230" s="10">
        <f>Q1231</f>
        <v>0</v>
      </c>
      <c r="R1230" s="10">
        <f t="shared" si="1167"/>
        <v>19165.8</v>
      </c>
      <c r="S1230" s="10">
        <f>S1231</f>
        <v>0</v>
      </c>
      <c r="T1230" s="69">
        <f t="shared" si="1125"/>
        <v>19165.8</v>
      </c>
      <c r="U1230" s="10">
        <f t="shared" si="1168"/>
        <v>19210.699999999997</v>
      </c>
      <c r="V1230" s="10">
        <f>V1231</f>
        <v>0</v>
      </c>
      <c r="W1230" s="69">
        <f t="shared" si="1126"/>
        <v>19210.699999999997</v>
      </c>
      <c r="X1230" s="10">
        <f t="shared" si="1169"/>
        <v>19210.599999999999</v>
      </c>
      <c r="Y1230" s="10">
        <f>Y1231</f>
        <v>0</v>
      </c>
      <c r="Z1230" s="69">
        <f t="shared" si="1127"/>
        <v>19210.599999999999</v>
      </c>
      <c r="AA1230" s="10">
        <f>AA1231</f>
        <v>0</v>
      </c>
      <c r="AB1230" s="20"/>
      <c r="AC1230" s="20"/>
    </row>
    <row r="1231" spans="1:34" ht="31.2" x14ac:dyDescent="0.3">
      <c r="A1231" s="59" t="s">
        <v>801</v>
      </c>
      <c r="B1231" s="60" t="s">
        <v>57</v>
      </c>
      <c r="C1231" s="59" t="s">
        <v>324</v>
      </c>
      <c r="D1231" s="59" t="s">
        <v>97</v>
      </c>
      <c r="E1231" s="61" t="s">
        <v>803</v>
      </c>
      <c r="F1231" s="10">
        <f>17084.2+2081.8-0.2</f>
        <v>19165.8</v>
      </c>
      <c r="G1231" s="10">
        <f>17129.1+2081.8-0.2</f>
        <v>19210.699999999997</v>
      </c>
      <c r="H1231" s="10">
        <f>17129.1+2081.7-0.2</f>
        <v>19210.599999999999</v>
      </c>
      <c r="I1231" s="10"/>
      <c r="J1231" s="10"/>
      <c r="K1231" s="10"/>
      <c r="L1231" s="10">
        <f t="shared" si="1140"/>
        <v>19165.8</v>
      </c>
      <c r="M1231" s="10">
        <f t="shared" si="1141"/>
        <v>19210.699999999997</v>
      </c>
      <c r="N1231" s="10">
        <f t="shared" si="1142"/>
        <v>19210.599999999999</v>
      </c>
      <c r="O1231" s="10"/>
      <c r="P1231" s="10"/>
      <c r="Q1231" s="10"/>
      <c r="R1231" s="10">
        <f t="shared" si="1167"/>
        <v>19165.8</v>
      </c>
      <c r="S1231" s="10"/>
      <c r="T1231" s="69">
        <f t="shared" ref="T1231:T1294" si="1195">R1231+S1231</f>
        <v>19165.8</v>
      </c>
      <c r="U1231" s="10">
        <f t="shared" si="1168"/>
        <v>19210.699999999997</v>
      </c>
      <c r="V1231" s="10"/>
      <c r="W1231" s="69">
        <f t="shared" ref="W1231:W1294" si="1196">U1231+V1231</f>
        <v>19210.699999999997</v>
      </c>
      <c r="X1231" s="10">
        <f t="shared" si="1169"/>
        <v>19210.599999999999</v>
      </c>
      <c r="Y1231" s="10"/>
      <c r="Z1231" s="69">
        <f t="shared" ref="Z1231:Z1294" si="1197">X1231+Y1231</f>
        <v>19210.599999999999</v>
      </c>
      <c r="AA1231" s="10"/>
      <c r="AB1231" s="20"/>
      <c r="AC1231" s="20"/>
    </row>
    <row r="1232" spans="1:34" ht="46.8" x14ac:dyDescent="0.3">
      <c r="A1232" s="59" t="s">
        <v>801</v>
      </c>
      <c r="B1232" s="60" t="s">
        <v>49</v>
      </c>
      <c r="C1232" s="59"/>
      <c r="D1232" s="59"/>
      <c r="E1232" s="61" t="s">
        <v>50</v>
      </c>
      <c r="F1232" s="10">
        <f t="shared" ref="F1232:K1232" si="1198">F1233</f>
        <v>3682</v>
      </c>
      <c r="G1232" s="10">
        <f t="shared" si="1198"/>
        <v>3682</v>
      </c>
      <c r="H1232" s="10">
        <f t="shared" si="1198"/>
        <v>3682</v>
      </c>
      <c r="I1232" s="10">
        <f t="shared" si="1198"/>
        <v>0</v>
      </c>
      <c r="J1232" s="10">
        <f t="shared" si="1198"/>
        <v>0</v>
      </c>
      <c r="K1232" s="10">
        <f t="shared" si="1198"/>
        <v>0</v>
      </c>
      <c r="L1232" s="10">
        <f t="shared" si="1140"/>
        <v>3682</v>
      </c>
      <c r="M1232" s="10">
        <f t="shared" si="1141"/>
        <v>3682</v>
      </c>
      <c r="N1232" s="10">
        <f t="shared" si="1142"/>
        <v>3682</v>
      </c>
      <c r="O1232" s="10">
        <f>O1233</f>
        <v>0</v>
      </c>
      <c r="P1232" s="10">
        <f>P1233</f>
        <v>0</v>
      </c>
      <c r="Q1232" s="10">
        <f>Q1233</f>
        <v>0</v>
      </c>
      <c r="R1232" s="10">
        <f t="shared" si="1167"/>
        <v>3682</v>
      </c>
      <c r="S1232" s="10">
        <f>S1233</f>
        <v>0</v>
      </c>
      <c r="T1232" s="69">
        <f t="shared" si="1195"/>
        <v>3682</v>
      </c>
      <c r="U1232" s="10">
        <f t="shared" si="1168"/>
        <v>3682</v>
      </c>
      <c r="V1232" s="10">
        <f>V1233</f>
        <v>0</v>
      </c>
      <c r="W1232" s="69">
        <f t="shared" si="1196"/>
        <v>3682</v>
      </c>
      <c r="X1232" s="10">
        <f t="shared" si="1169"/>
        <v>3682</v>
      </c>
      <c r="Y1232" s="10">
        <f>Y1233</f>
        <v>0</v>
      </c>
      <c r="Z1232" s="69">
        <f t="shared" si="1197"/>
        <v>3682</v>
      </c>
      <c r="AA1232" s="10">
        <f>AA1233</f>
        <v>0</v>
      </c>
      <c r="AB1232" s="20"/>
      <c r="AC1232" s="20"/>
    </row>
    <row r="1233" spans="1:29" x14ac:dyDescent="0.3">
      <c r="A1233" s="59" t="s">
        <v>801</v>
      </c>
      <c r="B1233" s="60" t="s">
        <v>49</v>
      </c>
      <c r="C1233" s="59" t="s">
        <v>61</v>
      </c>
      <c r="D1233" s="59" t="s">
        <v>28</v>
      </c>
      <c r="E1233" s="61" t="s">
        <v>62</v>
      </c>
      <c r="F1233" s="10">
        <v>3682</v>
      </c>
      <c r="G1233" s="10">
        <v>3682</v>
      </c>
      <c r="H1233" s="10">
        <v>3682</v>
      </c>
      <c r="I1233" s="10"/>
      <c r="J1233" s="10"/>
      <c r="K1233" s="10"/>
      <c r="L1233" s="10">
        <f t="shared" si="1140"/>
        <v>3682</v>
      </c>
      <c r="M1233" s="10">
        <f t="shared" si="1141"/>
        <v>3682</v>
      </c>
      <c r="N1233" s="10">
        <f t="shared" si="1142"/>
        <v>3682</v>
      </c>
      <c r="O1233" s="10"/>
      <c r="P1233" s="10"/>
      <c r="Q1233" s="10"/>
      <c r="R1233" s="10">
        <f t="shared" si="1167"/>
        <v>3682</v>
      </c>
      <c r="S1233" s="10"/>
      <c r="T1233" s="69">
        <f t="shared" si="1195"/>
        <v>3682</v>
      </c>
      <c r="U1233" s="10">
        <f t="shared" si="1168"/>
        <v>3682</v>
      </c>
      <c r="V1233" s="10"/>
      <c r="W1233" s="69">
        <f t="shared" si="1196"/>
        <v>3682</v>
      </c>
      <c r="X1233" s="10">
        <f t="shared" si="1169"/>
        <v>3682</v>
      </c>
      <c r="Y1233" s="10"/>
      <c r="Z1233" s="69">
        <f t="shared" si="1197"/>
        <v>3682</v>
      </c>
      <c r="AA1233" s="10"/>
      <c r="AB1233" s="20"/>
      <c r="AC1233" s="20"/>
    </row>
    <row r="1234" spans="1:29" x14ac:dyDescent="0.3">
      <c r="A1234" s="59" t="s">
        <v>801</v>
      </c>
      <c r="B1234" s="60" t="s">
        <v>43</v>
      </c>
      <c r="C1234" s="59"/>
      <c r="D1234" s="59"/>
      <c r="E1234" s="61" t="s">
        <v>44</v>
      </c>
      <c r="F1234" s="10">
        <f t="shared" ref="F1234:K1234" si="1199">F1235</f>
        <v>0.2</v>
      </c>
      <c r="G1234" s="10">
        <f t="shared" si="1199"/>
        <v>0.2</v>
      </c>
      <c r="H1234" s="10">
        <f t="shared" si="1199"/>
        <v>0.2</v>
      </c>
      <c r="I1234" s="10">
        <f t="shared" si="1199"/>
        <v>0</v>
      </c>
      <c r="J1234" s="10">
        <f t="shared" si="1199"/>
        <v>0</v>
      </c>
      <c r="K1234" s="10">
        <f t="shared" si="1199"/>
        <v>0</v>
      </c>
      <c r="L1234" s="10">
        <f t="shared" si="1140"/>
        <v>0.2</v>
      </c>
      <c r="M1234" s="10">
        <f t="shared" si="1141"/>
        <v>0.2</v>
      </c>
      <c r="N1234" s="10">
        <f t="shared" si="1142"/>
        <v>0.2</v>
      </c>
      <c r="O1234" s="10">
        <f>O1235</f>
        <v>0</v>
      </c>
      <c r="P1234" s="10">
        <f>P1235</f>
        <v>0</v>
      </c>
      <c r="Q1234" s="10">
        <f>Q1235</f>
        <v>0</v>
      </c>
      <c r="R1234" s="10">
        <f t="shared" si="1167"/>
        <v>0.2</v>
      </c>
      <c r="S1234" s="10">
        <f>S1235</f>
        <v>0</v>
      </c>
      <c r="T1234" s="69">
        <f t="shared" si="1195"/>
        <v>0.2</v>
      </c>
      <c r="U1234" s="10">
        <f t="shared" si="1168"/>
        <v>0.2</v>
      </c>
      <c r="V1234" s="10">
        <f>V1235</f>
        <v>0</v>
      </c>
      <c r="W1234" s="69">
        <f t="shared" si="1196"/>
        <v>0.2</v>
      </c>
      <c r="X1234" s="10">
        <f t="shared" si="1169"/>
        <v>0.2</v>
      </c>
      <c r="Y1234" s="10">
        <f>Y1235</f>
        <v>0</v>
      </c>
      <c r="Z1234" s="69">
        <f t="shared" si="1197"/>
        <v>0.2</v>
      </c>
      <c r="AA1234" s="10">
        <f>AA1235</f>
        <v>0</v>
      </c>
      <c r="AB1234" s="20"/>
      <c r="AC1234" s="20"/>
    </row>
    <row r="1235" spans="1:29" ht="31.2" x14ac:dyDescent="0.3">
      <c r="A1235" s="59" t="s">
        <v>801</v>
      </c>
      <c r="B1235" s="60" t="s">
        <v>43</v>
      </c>
      <c r="C1235" s="59" t="s">
        <v>324</v>
      </c>
      <c r="D1235" s="59" t="s">
        <v>97</v>
      </c>
      <c r="E1235" s="61" t="s">
        <v>803</v>
      </c>
      <c r="F1235" s="10">
        <v>0.2</v>
      </c>
      <c r="G1235" s="10">
        <v>0.2</v>
      </c>
      <c r="H1235" s="10">
        <v>0.2</v>
      </c>
      <c r="I1235" s="10"/>
      <c r="J1235" s="10"/>
      <c r="K1235" s="10"/>
      <c r="L1235" s="10">
        <f t="shared" si="1140"/>
        <v>0.2</v>
      </c>
      <c r="M1235" s="10">
        <f t="shared" si="1141"/>
        <v>0.2</v>
      </c>
      <c r="N1235" s="10">
        <f t="shared" si="1142"/>
        <v>0.2</v>
      </c>
      <c r="O1235" s="10"/>
      <c r="P1235" s="10"/>
      <c r="Q1235" s="10"/>
      <c r="R1235" s="10">
        <f t="shared" si="1167"/>
        <v>0.2</v>
      </c>
      <c r="S1235" s="10"/>
      <c r="T1235" s="69">
        <f t="shared" si="1195"/>
        <v>0.2</v>
      </c>
      <c r="U1235" s="10">
        <f t="shared" si="1168"/>
        <v>0.2</v>
      </c>
      <c r="V1235" s="10"/>
      <c r="W1235" s="69">
        <f t="shared" si="1196"/>
        <v>0.2</v>
      </c>
      <c r="X1235" s="10">
        <f t="shared" si="1169"/>
        <v>0.2</v>
      </c>
      <c r="Y1235" s="10"/>
      <c r="Z1235" s="69">
        <f t="shared" si="1197"/>
        <v>0.2</v>
      </c>
      <c r="AA1235" s="10"/>
      <c r="AB1235" s="20"/>
      <c r="AC1235" s="20"/>
    </row>
    <row r="1236" spans="1:29" ht="31.2" x14ac:dyDescent="0.3">
      <c r="A1236" s="59" t="s">
        <v>804</v>
      </c>
      <c r="B1236" s="60"/>
      <c r="C1236" s="59"/>
      <c r="D1236" s="59"/>
      <c r="E1236" s="61" t="s">
        <v>805</v>
      </c>
      <c r="F1236" s="10">
        <f t="shared" ref="F1236:F1237" si="1200">F1237</f>
        <v>19286.3</v>
      </c>
      <c r="G1236" s="10">
        <f t="shared" ref="G1236:G1237" si="1201">G1237</f>
        <v>100857.2</v>
      </c>
      <c r="H1236" s="10">
        <f t="shared" ref="H1236:H1237" si="1202">H1237</f>
        <v>6975</v>
      </c>
      <c r="I1236" s="10">
        <f t="shared" ref="I1236:I1237" si="1203">I1237</f>
        <v>0</v>
      </c>
      <c r="J1236" s="10">
        <f t="shared" ref="J1236:J1237" si="1204">J1237</f>
        <v>-8707.7000000000007</v>
      </c>
      <c r="K1236" s="10">
        <f t="shared" ref="K1236:K1237" si="1205">K1237</f>
        <v>0</v>
      </c>
      <c r="L1236" s="10">
        <f t="shared" si="1140"/>
        <v>19286.3</v>
      </c>
      <c r="M1236" s="10">
        <f t="shared" si="1141"/>
        <v>92149.5</v>
      </c>
      <c r="N1236" s="10">
        <f t="shared" si="1142"/>
        <v>6975</v>
      </c>
      <c r="O1236" s="10">
        <f t="shared" ref="O1236:O1237" si="1206">O1237</f>
        <v>39788.699999999997</v>
      </c>
      <c r="P1236" s="10">
        <f t="shared" ref="P1236:P1237" si="1207">P1237</f>
        <v>17710</v>
      </c>
      <c r="Q1236" s="10">
        <f t="shared" ref="Q1236:Q1237" si="1208">Q1237</f>
        <v>51914.5</v>
      </c>
      <c r="R1236" s="10">
        <f t="shared" si="1167"/>
        <v>59075</v>
      </c>
      <c r="S1236" s="10">
        <f t="shared" ref="S1236:S1237" si="1209">S1237</f>
        <v>0</v>
      </c>
      <c r="T1236" s="69">
        <f t="shared" si="1195"/>
        <v>59075</v>
      </c>
      <c r="U1236" s="10">
        <f t="shared" si="1168"/>
        <v>109859.5</v>
      </c>
      <c r="V1236" s="10">
        <f t="shared" ref="V1236:AA1237" si="1210">V1237</f>
        <v>0</v>
      </c>
      <c r="W1236" s="69">
        <f t="shared" si="1196"/>
        <v>109859.5</v>
      </c>
      <c r="X1236" s="10">
        <f t="shared" si="1169"/>
        <v>58889.5</v>
      </c>
      <c r="Y1236" s="10">
        <f t="shared" si="1210"/>
        <v>0</v>
      </c>
      <c r="Z1236" s="69">
        <f t="shared" si="1197"/>
        <v>58889.5</v>
      </c>
      <c r="AA1236" s="10">
        <f t="shared" si="1210"/>
        <v>0</v>
      </c>
      <c r="AB1236" s="20"/>
      <c r="AC1236" s="20"/>
    </row>
    <row r="1237" spans="1:29" ht="31.2" x14ac:dyDescent="0.3">
      <c r="A1237" s="59" t="s">
        <v>804</v>
      </c>
      <c r="B1237" s="60" t="s">
        <v>57</v>
      </c>
      <c r="C1237" s="59"/>
      <c r="D1237" s="59"/>
      <c r="E1237" s="61" t="s">
        <v>58</v>
      </c>
      <c r="F1237" s="10">
        <f t="shared" si="1200"/>
        <v>19286.3</v>
      </c>
      <c r="G1237" s="10">
        <f t="shared" si="1201"/>
        <v>100857.2</v>
      </c>
      <c r="H1237" s="10">
        <f t="shared" si="1202"/>
        <v>6975</v>
      </c>
      <c r="I1237" s="10">
        <f t="shared" si="1203"/>
        <v>0</v>
      </c>
      <c r="J1237" s="10">
        <f t="shared" si="1204"/>
        <v>-8707.7000000000007</v>
      </c>
      <c r="K1237" s="10">
        <f t="shared" si="1205"/>
        <v>0</v>
      </c>
      <c r="L1237" s="10">
        <f t="shared" si="1140"/>
        <v>19286.3</v>
      </c>
      <c r="M1237" s="10">
        <f t="shared" si="1141"/>
        <v>92149.5</v>
      </c>
      <c r="N1237" s="10">
        <f t="shared" si="1142"/>
        <v>6975</v>
      </c>
      <c r="O1237" s="10">
        <f t="shared" si="1206"/>
        <v>39788.699999999997</v>
      </c>
      <c r="P1237" s="10">
        <f t="shared" si="1207"/>
        <v>17710</v>
      </c>
      <c r="Q1237" s="10">
        <f t="shared" si="1208"/>
        <v>51914.5</v>
      </c>
      <c r="R1237" s="10">
        <f t="shared" si="1167"/>
        <v>59075</v>
      </c>
      <c r="S1237" s="10">
        <f t="shared" si="1209"/>
        <v>0</v>
      </c>
      <c r="T1237" s="69">
        <f t="shared" si="1195"/>
        <v>59075</v>
      </c>
      <c r="U1237" s="10">
        <f t="shared" si="1168"/>
        <v>109859.5</v>
      </c>
      <c r="V1237" s="10">
        <f t="shared" si="1210"/>
        <v>0</v>
      </c>
      <c r="W1237" s="69">
        <f t="shared" si="1196"/>
        <v>109859.5</v>
      </c>
      <c r="X1237" s="10">
        <f t="shared" si="1169"/>
        <v>58889.5</v>
      </c>
      <c r="Y1237" s="10">
        <f t="shared" si="1210"/>
        <v>0</v>
      </c>
      <c r="Z1237" s="69">
        <f t="shared" si="1197"/>
        <v>58889.5</v>
      </c>
      <c r="AA1237" s="10">
        <f t="shared" si="1210"/>
        <v>0</v>
      </c>
      <c r="AB1237" s="20"/>
      <c r="AC1237" s="20"/>
    </row>
    <row r="1238" spans="1:29" x14ac:dyDescent="0.3">
      <c r="A1238" s="59" t="s">
        <v>804</v>
      </c>
      <c r="B1238" s="60" t="s">
        <v>57</v>
      </c>
      <c r="C1238" s="59" t="s">
        <v>314</v>
      </c>
      <c r="D1238" s="59" t="s">
        <v>97</v>
      </c>
      <c r="E1238" s="61" t="s">
        <v>514</v>
      </c>
      <c r="F1238" s="10">
        <f>18579.6+706.7</f>
        <v>19286.3</v>
      </c>
      <c r="G1238" s="10">
        <f>100150.5+706.7</f>
        <v>100857.2</v>
      </c>
      <c r="H1238" s="10">
        <f>6268.3+706.7</f>
        <v>6975</v>
      </c>
      <c r="I1238" s="10"/>
      <c r="J1238" s="10">
        <v>-8707.7000000000007</v>
      </c>
      <c r="K1238" s="10"/>
      <c r="L1238" s="10">
        <f t="shared" si="1140"/>
        <v>19286.3</v>
      </c>
      <c r="M1238" s="10">
        <f t="shared" si="1141"/>
        <v>92149.5</v>
      </c>
      <c r="N1238" s="10">
        <f t="shared" si="1142"/>
        <v>6975</v>
      </c>
      <c r="O1238" s="10">
        <v>39788.699999999997</v>
      </c>
      <c r="P1238" s="10">
        <v>17710</v>
      </c>
      <c r="Q1238" s="10">
        <v>51914.5</v>
      </c>
      <c r="R1238" s="10">
        <f t="shared" si="1167"/>
        <v>59075</v>
      </c>
      <c r="S1238" s="10"/>
      <c r="T1238" s="69">
        <f t="shared" si="1195"/>
        <v>59075</v>
      </c>
      <c r="U1238" s="10">
        <f t="shared" si="1168"/>
        <v>109859.5</v>
      </c>
      <c r="V1238" s="10"/>
      <c r="W1238" s="69">
        <f t="shared" si="1196"/>
        <v>109859.5</v>
      </c>
      <c r="X1238" s="10">
        <f t="shared" si="1169"/>
        <v>58889.5</v>
      </c>
      <c r="Y1238" s="10"/>
      <c r="Z1238" s="69">
        <f t="shared" si="1197"/>
        <v>58889.5</v>
      </c>
      <c r="AA1238" s="10"/>
      <c r="AB1238" s="20"/>
      <c r="AC1238" s="20">
        <v>25</v>
      </c>
    </row>
    <row r="1239" spans="1:29" ht="46.8" x14ac:dyDescent="0.3">
      <c r="A1239" s="59" t="s">
        <v>806</v>
      </c>
      <c r="B1239" s="60"/>
      <c r="C1239" s="59"/>
      <c r="D1239" s="59"/>
      <c r="E1239" s="61" t="s">
        <v>807</v>
      </c>
      <c r="F1239" s="10">
        <f t="shared" ref="F1239:K1239" si="1211">F1240+F1247+F1250</f>
        <v>183535.30000000002</v>
      </c>
      <c r="G1239" s="10">
        <f t="shared" si="1211"/>
        <v>143978.20000000001</v>
      </c>
      <c r="H1239" s="10">
        <f t="shared" si="1211"/>
        <v>132895.6</v>
      </c>
      <c r="I1239" s="10">
        <f t="shared" si="1211"/>
        <v>0</v>
      </c>
      <c r="J1239" s="10">
        <f t="shared" si="1211"/>
        <v>8707.7000000000007</v>
      </c>
      <c r="K1239" s="10">
        <f t="shared" si="1211"/>
        <v>0</v>
      </c>
      <c r="L1239" s="10">
        <f t="shared" si="1140"/>
        <v>183535.30000000002</v>
      </c>
      <c r="M1239" s="10">
        <f t="shared" si="1141"/>
        <v>152685.90000000002</v>
      </c>
      <c r="N1239" s="10">
        <f t="shared" si="1142"/>
        <v>132895.6</v>
      </c>
      <c r="O1239" s="10">
        <f>O1240+O1247+O1250</f>
        <v>56276.48558</v>
      </c>
      <c r="P1239" s="10">
        <f>P1240+P1247+P1250</f>
        <v>54926.7</v>
      </c>
      <c r="Q1239" s="10">
        <f>Q1240+Q1247+Q1250</f>
        <v>54003.4</v>
      </c>
      <c r="R1239" s="10">
        <f t="shared" si="1167"/>
        <v>239811.78558000003</v>
      </c>
      <c r="S1239" s="10">
        <f>S1240+S1247+S1250</f>
        <v>0</v>
      </c>
      <c r="T1239" s="69">
        <f t="shared" si="1195"/>
        <v>239811.78558000003</v>
      </c>
      <c r="U1239" s="10">
        <f t="shared" si="1168"/>
        <v>207612.60000000003</v>
      </c>
      <c r="V1239" s="10">
        <f>V1240+V1247+V1250</f>
        <v>0</v>
      </c>
      <c r="W1239" s="69">
        <f t="shared" si="1196"/>
        <v>207612.60000000003</v>
      </c>
      <c r="X1239" s="10">
        <f t="shared" si="1169"/>
        <v>186899</v>
      </c>
      <c r="Y1239" s="10">
        <f>Y1240+Y1247+Y1250</f>
        <v>0</v>
      </c>
      <c r="Z1239" s="69">
        <f t="shared" si="1197"/>
        <v>186899</v>
      </c>
      <c r="AA1239" s="10">
        <f>AA1240+AA1247+AA1250</f>
        <v>0</v>
      </c>
      <c r="AB1239" s="20"/>
      <c r="AC1239" s="20"/>
    </row>
    <row r="1240" spans="1:29" ht="46.8" x14ac:dyDescent="0.3">
      <c r="A1240" s="59" t="s">
        <v>808</v>
      </c>
      <c r="B1240" s="60"/>
      <c r="C1240" s="59"/>
      <c r="D1240" s="59"/>
      <c r="E1240" s="61" t="s">
        <v>138</v>
      </c>
      <c r="F1240" s="10">
        <f t="shared" ref="F1240:K1240" si="1212">F1241+F1243+F1245</f>
        <v>74664.600000000006</v>
      </c>
      <c r="G1240" s="10">
        <f t="shared" si="1212"/>
        <v>76669.899999999994</v>
      </c>
      <c r="H1240" s="10">
        <f t="shared" si="1212"/>
        <v>72420.3</v>
      </c>
      <c r="I1240" s="10">
        <f t="shared" si="1212"/>
        <v>0</v>
      </c>
      <c r="J1240" s="10">
        <f t="shared" si="1212"/>
        <v>0</v>
      </c>
      <c r="K1240" s="10">
        <f t="shared" si="1212"/>
        <v>0</v>
      </c>
      <c r="L1240" s="10">
        <f t="shared" si="1140"/>
        <v>74664.600000000006</v>
      </c>
      <c r="M1240" s="10">
        <f t="shared" si="1141"/>
        <v>76669.899999999994</v>
      </c>
      <c r="N1240" s="10">
        <f t="shared" si="1142"/>
        <v>72420.3</v>
      </c>
      <c r="O1240" s="10">
        <f>O1241+O1243+O1245</f>
        <v>12076.48558</v>
      </c>
      <c r="P1240" s="10">
        <f>P1241+P1243+P1245</f>
        <v>14926.7</v>
      </c>
      <c r="Q1240" s="10">
        <f>Q1241+Q1243+Q1245</f>
        <v>14003.4</v>
      </c>
      <c r="R1240" s="10">
        <f t="shared" si="1167"/>
        <v>86741.085580000014</v>
      </c>
      <c r="S1240" s="10">
        <f>S1241+S1243+S1245</f>
        <v>0</v>
      </c>
      <c r="T1240" s="69">
        <f t="shared" si="1195"/>
        <v>86741.085580000014</v>
      </c>
      <c r="U1240" s="10">
        <f t="shared" si="1168"/>
        <v>91596.599999999991</v>
      </c>
      <c r="V1240" s="10">
        <f>V1241+V1243+V1245</f>
        <v>0</v>
      </c>
      <c r="W1240" s="69">
        <f t="shared" si="1196"/>
        <v>91596.599999999991</v>
      </c>
      <c r="X1240" s="10">
        <f t="shared" si="1169"/>
        <v>86423.7</v>
      </c>
      <c r="Y1240" s="10">
        <f>Y1241+Y1243+Y1245</f>
        <v>0</v>
      </c>
      <c r="Z1240" s="69">
        <f t="shared" si="1197"/>
        <v>86423.7</v>
      </c>
      <c r="AA1240" s="10">
        <f>AA1241+AA1243+AA1245</f>
        <v>0</v>
      </c>
      <c r="AB1240" s="20"/>
      <c r="AC1240" s="20"/>
    </row>
    <row r="1241" spans="1:29" ht="93.6" x14ac:dyDescent="0.3">
      <c r="A1241" s="59" t="s">
        <v>808</v>
      </c>
      <c r="B1241" s="60" t="s">
        <v>139</v>
      </c>
      <c r="C1241" s="59"/>
      <c r="D1241" s="59"/>
      <c r="E1241" s="61" t="s">
        <v>140</v>
      </c>
      <c r="F1241" s="10">
        <f t="shared" ref="F1241:K1241" si="1213">F1242</f>
        <v>65220.800000000003</v>
      </c>
      <c r="G1241" s="10">
        <f t="shared" si="1213"/>
        <v>67226.2</v>
      </c>
      <c r="H1241" s="10">
        <f t="shared" si="1213"/>
        <v>62976.6</v>
      </c>
      <c r="I1241" s="10">
        <f t="shared" si="1213"/>
        <v>0</v>
      </c>
      <c r="J1241" s="10">
        <f t="shared" si="1213"/>
        <v>0</v>
      </c>
      <c r="K1241" s="10">
        <f t="shared" si="1213"/>
        <v>0</v>
      </c>
      <c r="L1241" s="10">
        <f t="shared" ref="L1241:L1304" si="1214">F1241+I1241</f>
        <v>65220.800000000003</v>
      </c>
      <c r="M1241" s="10">
        <f t="shared" ref="M1241:M1304" si="1215">G1241+J1241</f>
        <v>67226.2</v>
      </c>
      <c r="N1241" s="10">
        <f t="shared" ref="N1241:N1304" si="1216">H1241+K1241</f>
        <v>62976.6</v>
      </c>
      <c r="O1241" s="10">
        <f>O1242</f>
        <v>12033</v>
      </c>
      <c r="P1241" s="10">
        <f>P1242</f>
        <v>14926.7</v>
      </c>
      <c r="Q1241" s="10">
        <f>Q1242</f>
        <v>14003.4</v>
      </c>
      <c r="R1241" s="10">
        <f t="shared" si="1167"/>
        <v>77253.8</v>
      </c>
      <c r="S1241" s="10">
        <f>S1242</f>
        <v>0</v>
      </c>
      <c r="T1241" s="69">
        <f t="shared" si="1195"/>
        <v>77253.8</v>
      </c>
      <c r="U1241" s="10">
        <f t="shared" si="1168"/>
        <v>82152.899999999994</v>
      </c>
      <c r="V1241" s="10">
        <f>V1242</f>
        <v>0</v>
      </c>
      <c r="W1241" s="69">
        <f t="shared" si="1196"/>
        <v>82152.899999999994</v>
      </c>
      <c r="X1241" s="10">
        <f t="shared" si="1169"/>
        <v>76980</v>
      </c>
      <c r="Y1241" s="10">
        <f>Y1242</f>
        <v>0</v>
      </c>
      <c r="Z1241" s="69">
        <f t="shared" si="1197"/>
        <v>76980</v>
      </c>
      <c r="AA1241" s="10">
        <f>AA1242</f>
        <v>0</v>
      </c>
      <c r="AB1241" s="20"/>
      <c r="AC1241" s="20"/>
    </row>
    <row r="1242" spans="1:29" ht="31.2" x14ac:dyDescent="0.3">
      <c r="A1242" s="59" t="s">
        <v>808</v>
      </c>
      <c r="B1242" s="60" t="s">
        <v>139</v>
      </c>
      <c r="C1242" s="59" t="s">
        <v>314</v>
      </c>
      <c r="D1242" s="59" t="s">
        <v>314</v>
      </c>
      <c r="E1242" s="61" t="s">
        <v>644</v>
      </c>
      <c r="F1242" s="10">
        <v>65220.800000000003</v>
      </c>
      <c r="G1242" s="10">
        <v>67226.2</v>
      </c>
      <c r="H1242" s="10">
        <v>62976.6</v>
      </c>
      <c r="I1242" s="10"/>
      <c r="J1242" s="10"/>
      <c r="K1242" s="10"/>
      <c r="L1242" s="10">
        <f t="shared" si="1214"/>
        <v>65220.800000000003</v>
      </c>
      <c r="M1242" s="10">
        <f t="shared" si="1215"/>
        <v>67226.2</v>
      </c>
      <c r="N1242" s="10">
        <f t="shared" si="1216"/>
        <v>62976.6</v>
      </c>
      <c r="O1242" s="10">
        <v>12033</v>
      </c>
      <c r="P1242" s="10">
        <v>14926.7</v>
      </c>
      <c r="Q1242" s="10">
        <v>14003.4</v>
      </c>
      <c r="R1242" s="10">
        <f t="shared" si="1167"/>
        <v>77253.8</v>
      </c>
      <c r="S1242" s="10"/>
      <c r="T1242" s="69">
        <f t="shared" si="1195"/>
        <v>77253.8</v>
      </c>
      <c r="U1242" s="10">
        <f t="shared" si="1168"/>
        <v>82152.899999999994</v>
      </c>
      <c r="V1242" s="10"/>
      <c r="W1242" s="69">
        <f t="shared" si="1196"/>
        <v>82152.899999999994</v>
      </c>
      <c r="X1242" s="10">
        <f t="shared" si="1169"/>
        <v>76980</v>
      </c>
      <c r="Y1242" s="10"/>
      <c r="Z1242" s="69">
        <f t="shared" si="1197"/>
        <v>76980</v>
      </c>
      <c r="AA1242" s="10"/>
      <c r="AB1242" s="20"/>
      <c r="AC1242" s="20"/>
    </row>
    <row r="1243" spans="1:29" ht="31.2" x14ac:dyDescent="0.3">
      <c r="A1243" s="59" t="s">
        <v>808</v>
      </c>
      <c r="B1243" s="60" t="s">
        <v>57</v>
      </c>
      <c r="C1243" s="59"/>
      <c r="D1243" s="59"/>
      <c r="E1243" s="61" t="s">
        <v>58</v>
      </c>
      <c r="F1243" s="10">
        <f t="shared" ref="F1243:K1243" si="1217">F1244</f>
        <v>9376.5</v>
      </c>
      <c r="G1243" s="10">
        <f t="shared" si="1217"/>
        <v>9376.5</v>
      </c>
      <c r="H1243" s="10">
        <f t="shared" si="1217"/>
        <v>9376.5999999999985</v>
      </c>
      <c r="I1243" s="10">
        <f t="shared" si="1217"/>
        <v>0</v>
      </c>
      <c r="J1243" s="10">
        <f t="shared" si="1217"/>
        <v>0</v>
      </c>
      <c r="K1243" s="10">
        <f t="shared" si="1217"/>
        <v>0</v>
      </c>
      <c r="L1243" s="10">
        <f t="shared" si="1214"/>
        <v>9376.5</v>
      </c>
      <c r="M1243" s="10">
        <f t="shared" si="1215"/>
        <v>9376.5</v>
      </c>
      <c r="N1243" s="10">
        <f t="shared" si="1216"/>
        <v>9376.5999999999985</v>
      </c>
      <c r="O1243" s="10">
        <f>O1244</f>
        <v>43.485579999999999</v>
      </c>
      <c r="P1243" s="10">
        <f>P1244</f>
        <v>0</v>
      </c>
      <c r="Q1243" s="10">
        <f>Q1244</f>
        <v>0</v>
      </c>
      <c r="R1243" s="10">
        <f t="shared" si="1167"/>
        <v>9419.9855800000005</v>
      </c>
      <c r="S1243" s="10">
        <f>S1244</f>
        <v>0</v>
      </c>
      <c r="T1243" s="69">
        <f t="shared" si="1195"/>
        <v>9419.9855800000005</v>
      </c>
      <c r="U1243" s="10">
        <f t="shared" si="1168"/>
        <v>9376.5</v>
      </c>
      <c r="V1243" s="10">
        <f>V1244</f>
        <v>0</v>
      </c>
      <c r="W1243" s="69">
        <f t="shared" si="1196"/>
        <v>9376.5</v>
      </c>
      <c r="X1243" s="10">
        <f t="shared" si="1169"/>
        <v>9376.5999999999985</v>
      </c>
      <c r="Y1243" s="10">
        <f>Y1244</f>
        <v>0</v>
      </c>
      <c r="Z1243" s="69">
        <f t="shared" si="1197"/>
        <v>9376.5999999999985</v>
      </c>
      <c r="AA1243" s="10">
        <f>AA1244</f>
        <v>0</v>
      </c>
      <c r="AB1243" s="20"/>
      <c r="AC1243" s="20"/>
    </row>
    <row r="1244" spans="1:29" ht="31.2" x14ac:dyDescent="0.3">
      <c r="A1244" s="59" t="s">
        <v>808</v>
      </c>
      <c r="B1244" s="60" t="s">
        <v>57</v>
      </c>
      <c r="C1244" s="59" t="s">
        <v>314</v>
      </c>
      <c r="D1244" s="59" t="s">
        <v>314</v>
      </c>
      <c r="E1244" s="61" t="s">
        <v>644</v>
      </c>
      <c r="F1244" s="10">
        <v>9376.5</v>
      </c>
      <c r="G1244" s="10">
        <v>9376.5</v>
      </c>
      <c r="H1244" s="10">
        <v>9376.5999999999985</v>
      </c>
      <c r="I1244" s="10"/>
      <c r="J1244" s="10"/>
      <c r="K1244" s="10"/>
      <c r="L1244" s="10">
        <f t="shared" si="1214"/>
        <v>9376.5</v>
      </c>
      <c r="M1244" s="10">
        <f t="shared" si="1215"/>
        <v>9376.5</v>
      </c>
      <c r="N1244" s="10">
        <f t="shared" si="1216"/>
        <v>9376.5999999999985</v>
      </c>
      <c r="O1244" s="10">
        <f>22.95586+20.52972</f>
        <v>43.485579999999999</v>
      </c>
      <c r="P1244" s="10"/>
      <c r="Q1244" s="10"/>
      <c r="R1244" s="10">
        <f t="shared" si="1167"/>
        <v>9419.9855800000005</v>
      </c>
      <c r="S1244" s="10"/>
      <c r="T1244" s="69">
        <f t="shared" si="1195"/>
        <v>9419.9855800000005</v>
      </c>
      <c r="U1244" s="10">
        <f t="shared" si="1168"/>
        <v>9376.5</v>
      </c>
      <c r="V1244" s="10"/>
      <c r="W1244" s="69">
        <f t="shared" si="1196"/>
        <v>9376.5</v>
      </c>
      <c r="X1244" s="10">
        <f t="shared" si="1169"/>
        <v>9376.5999999999985</v>
      </c>
      <c r="Y1244" s="10"/>
      <c r="Z1244" s="69">
        <f t="shared" si="1197"/>
        <v>9376.5999999999985</v>
      </c>
      <c r="AA1244" s="10"/>
      <c r="AB1244" s="20"/>
      <c r="AC1244" s="20"/>
    </row>
    <row r="1245" spans="1:29" x14ac:dyDescent="0.3">
      <c r="A1245" s="59" t="s">
        <v>808</v>
      </c>
      <c r="B1245" s="60" t="s">
        <v>43</v>
      </c>
      <c r="C1245" s="59"/>
      <c r="D1245" s="59"/>
      <c r="E1245" s="61" t="s">
        <v>44</v>
      </c>
      <c r="F1245" s="10">
        <f t="shared" ref="F1245:K1245" si="1218">F1246</f>
        <v>67.3</v>
      </c>
      <c r="G1245" s="10">
        <f t="shared" si="1218"/>
        <v>67.2</v>
      </c>
      <c r="H1245" s="10">
        <f t="shared" si="1218"/>
        <v>67.099999999999994</v>
      </c>
      <c r="I1245" s="10">
        <f t="shared" si="1218"/>
        <v>0</v>
      </c>
      <c r="J1245" s="10">
        <f t="shared" si="1218"/>
        <v>0</v>
      </c>
      <c r="K1245" s="10">
        <f t="shared" si="1218"/>
        <v>0</v>
      </c>
      <c r="L1245" s="10">
        <f t="shared" si="1214"/>
        <v>67.3</v>
      </c>
      <c r="M1245" s="10">
        <f t="shared" si="1215"/>
        <v>67.2</v>
      </c>
      <c r="N1245" s="10">
        <f t="shared" si="1216"/>
        <v>67.099999999999994</v>
      </c>
      <c r="O1245" s="10">
        <f>O1246</f>
        <v>0</v>
      </c>
      <c r="P1245" s="10">
        <f>P1246</f>
        <v>0</v>
      </c>
      <c r="Q1245" s="10">
        <f>Q1246</f>
        <v>0</v>
      </c>
      <c r="R1245" s="10">
        <f t="shared" si="1167"/>
        <v>67.3</v>
      </c>
      <c r="S1245" s="10">
        <f>S1246</f>
        <v>0</v>
      </c>
      <c r="T1245" s="69">
        <f t="shared" si="1195"/>
        <v>67.3</v>
      </c>
      <c r="U1245" s="10">
        <f t="shared" si="1168"/>
        <v>67.2</v>
      </c>
      <c r="V1245" s="10">
        <f>V1246</f>
        <v>0</v>
      </c>
      <c r="W1245" s="69">
        <f t="shared" si="1196"/>
        <v>67.2</v>
      </c>
      <c r="X1245" s="10">
        <f t="shared" si="1169"/>
        <v>67.099999999999994</v>
      </c>
      <c r="Y1245" s="10">
        <f>Y1246</f>
        <v>0</v>
      </c>
      <c r="Z1245" s="69">
        <f t="shared" si="1197"/>
        <v>67.099999999999994</v>
      </c>
      <c r="AA1245" s="10">
        <f>AA1246</f>
        <v>0</v>
      </c>
      <c r="AB1245" s="20"/>
      <c r="AC1245" s="20"/>
    </row>
    <row r="1246" spans="1:29" ht="31.2" x14ac:dyDescent="0.3">
      <c r="A1246" s="59" t="s">
        <v>808</v>
      </c>
      <c r="B1246" s="60" t="s">
        <v>43</v>
      </c>
      <c r="C1246" s="59" t="s">
        <v>314</v>
      </c>
      <c r="D1246" s="59" t="s">
        <v>314</v>
      </c>
      <c r="E1246" s="61" t="s">
        <v>644</v>
      </c>
      <c r="F1246" s="10">
        <v>67.3</v>
      </c>
      <c r="G1246" s="10">
        <v>67.2</v>
      </c>
      <c r="H1246" s="10">
        <v>67.099999999999994</v>
      </c>
      <c r="I1246" s="10"/>
      <c r="J1246" s="10"/>
      <c r="K1246" s="10"/>
      <c r="L1246" s="10">
        <f t="shared" si="1214"/>
        <v>67.3</v>
      </c>
      <c r="M1246" s="10">
        <f t="shared" si="1215"/>
        <v>67.2</v>
      </c>
      <c r="N1246" s="10">
        <f t="shared" si="1216"/>
        <v>67.099999999999994</v>
      </c>
      <c r="O1246" s="10"/>
      <c r="P1246" s="10"/>
      <c r="Q1246" s="10"/>
      <c r="R1246" s="10">
        <f t="shared" si="1167"/>
        <v>67.3</v>
      </c>
      <c r="S1246" s="10"/>
      <c r="T1246" s="69">
        <f t="shared" si="1195"/>
        <v>67.3</v>
      </c>
      <c r="U1246" s="10">
        <f t="shared" si="1168"/>
        <v>67.2</v>
      </c>
      <c r="V1246" s="10"/>
      <c r="W1246" s="69">
        <f t="shared" si="1196"/>
        <v>67.2</v>
      </c>
      <c r="X1246" s="10">
        <f t="shared" si="1169"/>
        <v>67.099999999999994</v>
      </c>
      <c r="Y1246" s="10"/>
      <c r="Z1246" s="69">
        <f t="shared" si="1197"/>
        <v>67.099999999999994</v>
      </c>
      <c r="AA1246" s="10"/>
      <c r="AB1246" s="20"/>
      <c r="AC1246" s="20"/>
    </row>
    <row r="1247" spans="1:29" x14ac:dyDescent="0.3">
      <c r="A1247" s="59" t="s">
        <v>809</v>
      </c>
      <c r="B1247" s="60"/>
      <c r="C1247" s="59"/>
      <c r="D1247" s="59"/>
      <c r="E1247" s="61" t="s">
        <v>810</v>
      </c>
      <c r="F1247" s="10">
        <f t="shared" ref="F1247:F1251" si="1219">F1248</f>
        <v>41583</v>
      </c>
      <c r="G1247" s="10">
        <f t="shared" ref="G1247:G1251" si="1220">G1248</f>
        <v>16833</v>
      </c>
      <c r="H1247" s="10">
        <f t="shared" ref="H1247:H1251" si="1221">H1248</f>
        <v>10000</v>
      </c>
      <c r="I1247" s="10">
        <f t="shared" ref="I1247:I1251" si="1222">I1248</f>
        <v>0</v>
      </c>
      <c r="J1247" s="10">
        <f t="shared" ref="J1247:J1251" si="1223">J1248</f>
        <v>8707.7000000000007</v>
      </c>
      <c r="K1247" s="10">
        <f t="shared" ref="K1247:K1251" si="1224">K1248</f>
        <v>0</v>
      </c>
      <c r="L1247" s="10">
        <f t="shared" si="1214"/>
        <v>41583</v>
      </c>
      <c r="M1247" s="10">
        <f t="shared" si="1215"/>
        <v>25540.7</v>
      </c>
      <c r="N1247" s="10">
        <f t="shared" si="1216"/>
        <v>10000</v>
      </c>
      <c r="O1247" s="10">
        <f t="shared" ref="O1247:O1251" si="1225">O1248</f>
        <v>44200</v>
      </c>
      <c r="P1247" s="10">
        <f t="shared" ref="P1247:P1251" si="1226">P1248</f>
        <v>40000</v>
      </c>
      <c r="Q1247" s="10">
        <f t="shared" ref="Q1247:Q1251" si="1227">Q1248</f>
        <v>40000</v>
      </c>
      <c r="R1247" s="10">
        <f t="shared" si="1167"/>
        <v>85783</v>
      </c>
      <c r="S1247" s="10">
        <f t="shared" ref="S1247:S1251" si="1228">S1248</f>
        <v>0</v>
      </c>
      <c r="T1247" s="69">
        <f t="shared" si="1195"/>
        <v>85783</v>
      </c>
      <c r="U1247" s="10">
        <f t="shared" si="1168"/>
        <v>65540.7</v>
      </c>
      <c r="V1247" s="10">
        <f t="shared" ref="V1247:AA1251" si="1229">V1248</f>
        <v>0</v>
      </c>
      <c r="W1247" s="69">
        <f t="shared" si="1196"/>
        <v>65540.7</v>
      </c>
      <c r="X1247" s="10">
        <f t="shared" si="1169"/>
        <v>50000</v>
      </c>
      <c r="Y1247" s="10">
        <f t="shared" si="1229"/>
        <v>0</v>
      </c>
      <c r="Z1247" s="69">
        <f t="shared" si="1197"/>
        <v>50000</v>
      </c>
      <c r="AA1247" s="10">
        <f t="shared" si="1229"/>
        <v>0</v>
      </c>
      <c r="AB1247" s="20"/>
      <c r="AC1247" s="20"/>
    </row>
    <row r="1248" spans="1:29" ht="31.2" x14ac:dyDescent="0.3">
      <c r="A1248" s="59" t="s">
        <v>809</v>
      </c>
      <c r="B1248" s="60" t="s">
        <v>57</v>
      </c>
      <c r="C1248" s="59"/>
      <c r="D1248" s="59"/>
      <c r="E1248" s="61" t="s">
        <v>58</v>
      </c>
      <c r="F1248" s="10">
        <f t="shared" si="1219"/>
        <v>41583</v>
      </c>
      <c r="G1248" s="10">
        <f t="shared" si="1220"/>
        <v>16833</v>
      </c>
      <c r="H1248" s="10">
        <f t="shared" si="1221"/>
        <v>10000</v>
      </c>
      <c r="I1248" s="10">
        <f t="shared" si="1222"/>
        <v>0</v>
      </c>
      <c r="J1248" s="10">
        <f t="shared" si="1223"/>
        <v>8707.7000000000007</v>
      </c>
      <c r="K1248" s="10">
        <f t="shared" si="1224"/>
        <v>0</v>
      </c>
      <c r="L1248" s="10">
        <f t="shared" si="1214"/>
        <v>41583</v>
      </c>
      <c r="M1248" s="10">
        <f t="shared" si="1215"/>
        <v>25540.7</v>
      </c>
      <c r="N1248" s="10">
        <f t="shared" si="1216"/>
        <v>10000</v>
      </c>
      <c r="O1248" s="10">
        <f t="shared" si="1225"/>
        <v>44200</v>
      </c>
      <c r="P1248" s="10">
        <f t="shared" si="1226"/>
        <v>40000</v>
      </c>
      <c r="Q1248" s="10">
        <f t="shared" si="1227"/>
        <v>40000</v>
      </c>
      <c r="R1248" s="10">
        <f t="shared" si="1167"/>
        <v>85783</v>
      </c>
      <c r="S1248" s="10">
        <f t="shared" si="1228"/>
        <v>0</v>
      </c>
      <c r="T1248" s="69">
        <f t="shared" si="1195"/>
        <v>85783</v>
      </c>
      <c r="U1248" s="10">
        <f t="shared" si="1168"/>
        <v>65540.7</v>
      </c>
      <c r="V1248" s="10">
        <f t="shared" si="1229"/>
        <v>0</v>
      </c>
      <c r="W1248" s="69">
        <f t="shared" si="1196"/>
        <v>65540.7</v>
      </c>
      <c r="X1248" s="10">
        <f t="shared" si="1169"/>
        <v>50000</v>
      </c>
      <c r="Y1248" s="10">
        <f t="shared" si="1229"/>
        <v>0</v>
      </c>
      <c r="Z1248" s="69">
        <f t="shared" si="1197"/>
        <v>50000</v>
      </c>
      <c r="AA1248" s="10">
        <f t="shared" si="1229"/>
        <v>0</v>
      </c>
      <c r="AB1248" s="20"/>
      <c r="AC1248" s="20"/>
    </row>
    <row r="1249" spans="1:29" x14ac:dyDescent="0.3">
      <c r="A1249" s="59" t="s">
        <v>809</v>
      </c>
      <c r="B1249" s="60" t="s">
        <v>57</v>
      </c>
      <c r="C1249" s="59" t="s">
        <v>314</v>
      </c>
      <c r="D1249" s="59" t="s">
        <v>97</v>
      </c>
      <c r="E1249" s="61" t="s">
        <v>514</v>
      </c>
      <c r="F1249" s="10">
        <v>41583</v>
      </c>
      <c r="G1249" s="10">
        <v>16833</v>
      </c>
      <c r="H1249" s="10">
        <v>10000</v>
      </c>
      <c r="I1249" s="10"/>
      <c r="J1249" s="10">
        <v>8707.7000000000007</v>
      </c>
      <c r="K1249" s="10"/>
      <c r="L1249" s="10">
        <f t="shared" si="1214"/>
        <v>41583</v>
      </c>
      <c r="M1249" s="10">
        <f t="shared" si="1215"/>
        <v>25540.7</v>
      </c>
      <c r="N1249" s="10">
        <f t="shared" si="1216"/>
        <v>10000</v>
      </c>
      <c r="O1249" s="10">
        <v>44200</v>
      </c>
      <c r="P1249" s="10">
        <v>40000</v>
      </c>
      <c r="Q1249" s="10">
        <v>40000</v>
      </c>
      <c r="R1249" s="10">
        <f t="shared" si="1167"/>
        <v>85783</v>
      </c>
      <c r="S1249" s="10"/>
      <c r="T1249" s="69">
        <f t="shared" si="1195"/>
        <v>85783</v>
      </c>
      <c r="U1249" s="10">
        <f t="shared" si="1168"/>
        <v>65540.7</v>
      </c>
      <c r="V1249" s="10"/>
      <c r="W1249" s="69">
        <f t="shared" si="1196"/>
        <v>65540.7</v>
      </c>
      <c r="X1249" s="10">
        <f t="shared" si="1169"/>
        <v>50000</v>
      </c>
      <c r="Y1249" s="10"/>
      <c r="Z1249" s="69">
        <f t="shared" si="1197"/>
        <v>50000</v>
      </c>
      <c r="AA1249" s="10"/>
      <c r="AB1249" s="20"/>
      <c r="AC1249" s="20">
        <v>26</v>
      </c>
    </row>
    <row r="1250" spans="1:29" ht="46.8" x14ac:dyDescent="0.3">
      <c r="A1250" s="59" t="s">
        <v>811</v>
      </c>
      <c r="B1250" s="60"/>
      <c r="C1250" s="59"/>
      <c r="D1250" s="59"/>
      <c r="E1250" s="61" t="s">
        <v>812</v>
      </c>
      <c r="F1250" s="10">
        <f t="shared" si="1219"/>
        <v>67287.700000000012</v>
      </c>
      <c r="G1250" s="10">
        <f t="shared" si="1220"/>
        <v>50475.3</v>
      </c>
      <c r="H1250" s="10">
        <f t="shared" si="1221"/>
        <v>50475.3</v>
      </c>
      <c r="I1250" s="10">
        <f t="shared" si="1222"/>
        <v>0</v>
      </c>
      <c r="J1250" s="10">
        <f t="shared" si="1223"/>
        <v>0</v>
      </c>
      <c r="K1250" s="10">
        <f t="shared" si="1224"/>
        <v>0</v>
      </c>
      <c r="L1250" s="10">
        <f t="shared" si="1214"/>
        <v>67287.700000000012</v>
      </c>
      <c r="M1250" s="10">
        <f t="shared" si="1215"/>
        <v>50475.3</v>
      </c>
      <c r="N1250" s="10">
        <f t="shared" si="1216"/>
        <v>50475.3</v>
      </c>
      <c r="O1250" s="10">
        <f t="shared" si="1225"/>
        <v>0</v>
      </c>
      <c r="P1250" s="10">
        <f t="shared" si="1226"/>
        <v>0</v>
      </c>
      <c r="Q1250" s="10">
        <f t="shared" si="1227"/>
        <v>0</v>
      </c>
      <c r="R1250" s="10">
        <f t="shared" si="1167"/>
        <v>67287.700000000012</v>
      </c>
      <c r="S1250" s="10">
        <f t="shared" si="1228"/>
        <v>0</v>
      </c>
      <c r="T1250" s="69">
        <f t="shared" si="1195"/>
        <v>67287.700000000012</v>
      </c>
      <c r="U1250" s="10">
        <f t="shared" si="1168"/>
        <v>50475.3</v>
      </c>
      <c r="V1250" s="10">
        <f t="shared" si="1229"/>
        <v>0</v>
      </c>
      <c r="W1250" s="69">
        <f t="shared" si="1196"/>
        <v>50475.3</v>
      </c>
      <c r="X1250" s="10">
        <f t="shared" si="1169"/>
        <v>50475.3</v>
      </c>
      <c r="Y1250" s="10">
        <f t="shared" si="1229"/>
        <v>0</v>
      </c>
      <c r="Z1250" s="69">
        <f t="shared" si="1197"/>
        <v>50475.3</v>
      </c>
      <c r="AA1250" s="10">
        <f t="shared" si="1229"/>
        <v>0</v>
      </c>
      <c r="AB1250" s="20"/>
      <c r="AC1250" s="20"/>
    </row>
    <row r="1251" spans="1:29" ht="31.2" x14ac:dyDescent="0.3">
      <c r="A1251" s="59" t="s">
        <v>811</v>
      </c>
      <c r="B1251" s="60" t="s">
        <v>57</v>
      </c>
      <c r="C1251" s="59"/>
      <c r="D1251" s="59"/>
      <c r="E1251" s="61" t="s">
        <v>58</v>
      </c>
      <c r="F1251" s="10">
        <f t="shared" si="1219"/>
        <v>67287.700000000012</v>
      </c>
      <c r="G1251" s="10">
        <f t="shared" si="1220"/>
        <v>50475.3</v>
      </c>
      <c r="H1251" s="10">
        <f t="shared" si="1221"/>
        <v>50475.3</v>
      </c>
      <c r="I1251" s="10">
        <f t="shared" si="1222"/>
        <v>0</v>
      </c>
      <c r="J1251" s="10">
        <f t="shared" si="1223"/>
        <v>0</v>
      </c>
      <c r="K1251" s="10">
        <f t="shared" si="1224"/>
        <v>0</v>
      </c>
      <c r="L1251" s="10">
        <f t="shared" si="1214"/>
        <v>67287.700000000012</v>
      </c>
      <c r="M1251" s="10">
        <f t="shared" si="1215"/>
        <v>50475.3</v>
      </c>
      <c r="N1251" s="10">
        <f t="shared" si="1216"/>
        <v>50475.3</v>
      </c>
      <c r="O1251" s="10">
        <f t="shared" si="1225"/>
        <v>0</v>
      </c>
      <c r="P1251" s="10">
        <f t="shared" si="1226"/>
        <v>0</v>
      </c>
      <c r="Q1251" s="10">
        <f t="shared" si="1227"/>
        <v>0</v>
      </c>
      <c r="R1251" s="10">
        <f t="shared" si="1167"/>
        <v>67287.700000000012</v>
      </c>
      <c r="S1251" s="10">
        <f t="shared" si="1228"/>
        <v>0</v>
      </c>
      <c r="T1251" s="69">
        <f t="shared" si="1195"/>
        <v>67287.700000000012</v>
      </c>
      <c r="U1251" s="10">
        <f t="shared" si="1168"/>
        <v>50475.3</v>
      </c>
      <c r="V1251" s="10">
        <f t="shared" si="1229"/>
        <v>0</v>
      </c>
      <c r="W1251" s="69">
        <f t="shared" si="1196"/>
        <v>50475.3</v>
      </c>
      <c r="X1251" s="10">
        <f t="shared" si="1169"/>
        <v>50475.3</v>
      </c>
      <c r="Y1251" s="10">
        <f t="shared" si="1229"/>
        <v>0</v>
      </c>
      <c r="Z1251" s="69">
        <f t="shared" si="1197"/>
        <v>50475.3</v>
      </c>
      <c r="AA1251" s="10">
        <f t="shared" si="1229"/>
        <v>0</v>
      </c>
      <c r="AB1251" s="20"/>
      <c r="AC1251" s="20"/>
    </row>
    <row r="1252" spans="1:29" x14ac:dyDescent="0.3">
      <c r="A1252" s="59" t="s">
        <v>811</v>
      </c>
      <c r="B1252" s="60" t="s">
        <v>57</v>
      </c>
      <c r="C1252" s="59" t="s">
        <v>314</v>
      </c>
      <c r="D1252" s="59" t="s">
        <v>97</v>
      </c>
      <c r="E1252" s="61" t="s">
        <v>514</v>
      </c>
      <c r="F1252" s="10">
        <f>44540.8+22746.9</f>
        <v>67287.700000000012</v>
      </c>
      <c r="G1252" s="10">
        <f>28007.7+22467.6</f>
        <v>50475.3</v>
      </c>
      <c r="H1252" s="10">
        <f>28007.7+22467.6</f>
        <v>50475.3</v>
      </c>
      <c r="I1252" s="10"/>
      <c r="J1252" s="10"/>
      <c r="K1252" s="10"/>
      <c r="L1252" s="10">
        <f t="shared" si="1214"/>
        <v>67287.700000000012</v>
      </c>
      <c r="M1252" s="10">
        <f t="shared" si="1215"/>
        <v>50475.3</v>
      </c>
      <c r="N1252" s="10">
        <f t="shared" si="1216"/>
        <v>50475.3</v>
      </c>
      <c r="O1252" s="10"/>
      <c r="P1252" s="10"/>
      <c r="Q1252" s="10"/>
      <c r="R1252" s="10">
        <f t="shared" si="1167"/>
        <v>67287.700000000012</v>
      </c>
      <c r="S1252" s="10"/>
      <c r="T1252" s="69">
        <f t="shared" si="1195"/>
        <v>67287.700000000012</v>
      </c>
      <c r="U1252" s="10">
        <f t="shared" si="1168"/>
        <v>50475.3</v>
      </c>
      <c r="V1252" s="10"/>
      <c r="W1252" s="69">
        <f t="shared" si="1196"/>
        <v>50475.3</v>
      </c>
      <c r="X1252" s="10">
        <f t="shared" si="1169"/>
        <v>50475.3</v>
      </c>
      <c r="Y1252" s="10"/>
      <c r="Z1252" s="69">
        <f t="shared" si="1197"/>
        <v>50475.3</v>
      </c>
      <c r="AA1252" s="10"/>
      <c r="AB1252" s="20"/>
      <c r="AC1252" s="20"/>
    </row>
    <row r="1253" spans="1:29" ht="46.8" x14ac:dyDescent="0.3">
      <c r="A1253" s="59" t="s">
        <v>813</v>
      </c>
      <c r="B1253" s="60"/>
      <c r="C1253" s="59"/>
      <c r="D1253" s="59"/>
      <c r="E1253" s="61" t="s">
        <v>814</v>
      </c>
      <c r="F1253" s="10">
        <f t="shared" ref="F1253:K1253" si="1230">F1254+F1261</f>
        <v>137294.70000000001</v>
      </c>
      <c r="G1253" s="10">
        <f t="shared" si="1230"/>
        <v>134923.5</v>
      </c>
      <c r="H1253" s="10">
        <f t="shared" si="1230"/>
        <v>134923.5</v>
      </c>
      <c r="I1253" s="10">
        <f t="shared" si="1230"/>
        <v>-3043.7</v>
      </c>
      <c r="J1253" s="10">
        <f t="shared" si="1230"/>
        <v>-3652.5</v>
      </c>
      <c r="K1253" s="10">
        <f t="shared" si="1230"/>
        <v>-3652.5</v>
      </c>
      <c r="L1253" s="10">
        <f t="shared" si="1214"/>
        <v>134251</v>
      </c>
      <c r="M1253" s="10">
        <f t="shared" si="1215"/>
        <v>131271</v>
      </c>
      <c r="N1253" s="10">
        <f t="shared" si="1216"/>
        <v>131271</v>
      </c>
      <c r="O1253" s="10">
        <f>O1254+O1261</f>
        <v>33213.599999999999</v>
      </c>
      <c r="P1253" s="10">
        <f>P1254+P1261</f>
        <v>13271.7</v>
      </c>
      <c r="Q1253" s="10">
        <f>Q1254+Q1261</f>
        <v>13271.7</v>
      </c>
      <c r="R1253" s="10">
        <f t="shared" si="1167"/>
        <v>167464.6</v>
      </c>
      <c r="S1253" s="10">
        <f>S1254+S1261</f>
        <v>0</v>
      </c>
      <c r="T1253" s="69">
        <f t="shared" si="1195"/>
        <v>167464.6</v>
      </c>
      <c r="U1253" s="10">
        <f t="shared" si="1168"/>
        <v>144542.70000000001</v>
      </c>
      <c r="V1253" s="10">
        <f>V1254+V1261</f>
        <v>0</v>
      </c>
      <c r="W1253" s="69">
        <f t="shared" si="1196"/>
        <v>144542.70000000001</v>
      </c>
      <c r="X1253" s="10">
        <f t="shared" si="1169"/>
        <v>144542.70000000001</v>
      </c>
      <c r="Y1253" s="10">
        <f>Y1254+Y1261</f>
        <v>0</v>
      </c>
      <c r="Z1253" s="69">
        <f t="shared" si="1197"/>
        <v>144542.70000000001</v>
      </c>
      <c r="AA1253" s="10">
        <f>AA1254+AA1261</f>
        <v>0</v>
      </c>
      <c r="AB1253" s="20"/>
      <c r="AC1253" s="20"/>
    </row>
    <row r="1254" spans="1:29" ht="46.8" x14ac:dyDescent="0.3">
      <c r="A1254" s="59" t="s">
        <v>815</v>
      </c>
      <c r="B1254" s="60"/>
      <c r="C1254" s="59"/>
      <c r="D1254" s="59"/>
      <c r="E1254" s="61" t="s">
        <v>138</v>
      </c>
      <c r="F1254" s="10">
        <f t="shared" ref="F1254:K1254" si="1231">F1255+F1257+F1259</f>
        <v>79399.199999999997</v>
      </c>
      <c r="G1254" s="10">
        <f t="shared" si="1231"/>
        <v>76871</v>
      </c>
      <c r="H1254" s="10">
        <f t="shared" si="1231"/>
        <v>76871</v>
      </c>
      <c r="I1254" s="10">
        <f t="shared" si="1231"/>
        <v>0</v>
      </c>
      <c r="J1254" s="10">
        <f t="shared" si="1231"/>
        <v>0</v>
      </c>
      <c r="K1254" s="10">
        <f t="shared" si="1231"/>
        <v>0</v>
      </c>
      <c r="L1254" s="10">
        <f t="shared" si="1214"/>
        <v>79399.199999999997</v>
      </c>
      <c r="M1254" s="10">
        <f t="shared" si="1215"/>
        <v>76871</v>
      </c>
      <c r="N1254" s="10">
        <f t="shared" si="1216"/>
        <v>76871</v>
      </c>
      <c r="O1254" s="10">
        <f>O1255+O1257+O1259</f>
        <v>9472.5</v>
      </c>
      <c r="P1254" s="10">
        <f>P1255+P1257+P1259</f>
        <v>11541.2</v>
      </c>
      <c r="Q1254" s="10">
        <f>Q1255+Q1257+Q1259</f>
        <v>11541.2</v>
      </c>
      <c r="R1254" s="10">
        <f t="shared" si="1167"/>
        <v>88871.7</v>
      </c>
      <c r="S1254" s="10">
        <f>S1255+S1257+S1259</f>
        <v>0</v>
      </c>
      <c r="T1254" s="69">
        <f t="shared" si="1195"/>
        <v>88871.7</v>
      </c>
      <c r="U1254" s="10">
        <f t="shared" si="1168"/>
        <v>88412.2</v>
      </c>
      <c r="V1254" s="10">
        <f>V1255+V1257+V1259</f>
        <v>0</v>
      </c>
      <c r="W1254" s="69">
        <f t="shared" si="1196"/>
        <v>88412.2</v>
      </c>
      <c r="X1254" s="10">
        <f t="shared" si="1169"/>
        <v>88412.2</v>
      </c>
      <c r="Y1254" s="10">
        <f>Y1255+Y1257+Y1259</f>
        <v>0</v>
      </c>
      <c r="Z1254" s="69">
        <f t="shared" si="1197"/>
        <v>88412.2</v>
      </c>
      <c r="AA1254" s="10">
        <f>AA1255+AA1257+AA1259</f>
        <v>0</v>
      </c>
      <c r="AB1254" s="20"/>
      <c r="AC1254" s="20"/>
    </row>
    <row r="1255" spans="1:29" ht="93.6" x14ac:dyDescent="0.3">
      <c r="A1255" s="59" t="s">
        <v>815</v>
      </c>
      <c r="B1255" s="60" t="s">
        <v>139</v>
      </c>
      <c r="C1255" s="59"/>
      <c r="D1255" s="59"/>
      <c r="E1255" s="61" t="s">
        <v>140</v>
      </c>
      <c r="F1255" s="10">
        <f t="shared" ref="F1255:K1255" si="1232">F1256</f>
        <v>64129.7</v>
      </c>
      <c r="G1255" s="10">
        <f t="shared" si="1232"/>
        <v>66101.5</v>
      </c>
      <c r="H1255" s="10">
        <f t="shared" si="1232"/>
        <v>66101.5</v>
      </c>
      <c r="I1255" s="10">
        <f t="shared" si="1232"/>
        <v>0</v>
      </c>
      <c r="J1255" s="10">
        <f t="shared" si="1232"/>
        <v>0</v>
      </c>
      <c r="K1255" s="10">
        <f t="shared" si="1232"/>
        <v>0</v>
      </c>
      <c r="L1255" s="10">
        <f t="shared" si="1214"/>
        <v>64129.7</v>
      </c>
      <c r="M1255" s="10">
        <f t="shared" si="1215"/>
        <v>66101.5</v>
      </c>
      <c r="N1255" s="10">
        <f t="shared" si="1216"/>
        <v>66101.5</v>
      </c>
      <c r="O1255" s="10">
        <f>O1256</f>
        <v>9472.5</v>
      </c>
      <c r="P1255" s="10">
        <f>P1256</f>
        <v>11541.2</v>
      </c>
      <c r="Q1255" s="10">
        <f>Q1256</f>
        <v>11541.2</v>
      </c>
      <c r="R1255" s="10">
        <f t="shared" si="1167"/>
        <v>73602.2</v>
      </c>
      <c r="S1255" s="10">
        <f>S1256</f>
        <v>0</v>
      </c>
      <c r="T1255" s="69">
        <f t="shared" si="1195"/>
        <v>73602.2</v>
      </c>
      <c r="U1255" s="10">
        <f t="shared" si="1168"/>
        <v>77642.7</v>
      </c>
      <c r="V1255" s="10">
        <f>V1256</f>
        <v>0</v>
      </c>
      <c r="W1255" s="69">
        <f t="shared" si="1196"/>
        <v>77642.7</v>
      </c>
      <c r="X1255" s="10">
        <f t="shared" si="1169"/>
        <v>77642.7</v>
      </c>
      <c r="Y1255" s="10">
        <f>Y1256</f>
        <v>0</v>
      </c>
      <c r="Z1255" s="69">
        <f t="shared" si="1197"/>
        <v>77642.7</v>
      </c>
      <c r="AA1255" s="10">
        <f>AA1256</f>
        <v>0</v>
      </c>
      <c r="AB1255" s="20"/>
      <c r="AC1255" s="20"/>
    </row>
    <row r="1256" spans="1:29" x14ac:dyDescent="0.3">
      <c r="A1256" s="59" t="s">
        <v>815</v>
      </c>
      <c r="B1256" s="60" t="s">
        <v>139</v>
      </c>
      <c r="C1256" s="59" t="s">
        <v>233</v>
      </c>
      <c r="D1256" s="59" t="s">
        <v>63</v>
      </c>
      <c r="E1256" s="61" t="s">
        <v>816</v>
      </c>
      <c r="F1256" s="10">
        <v>64129.7</v>
      </c>
      <c r="G1256" s="10">
        <v>66101.5</v>
      </c>
      <c r="H1256" s="10">
        <v>66101.5</v>
      </c>
      <c r="I1256" s="10"/>
      <c r="J1256" s="10"/>
      <c r="K1256" s="10"/>
      <c r="L1256" s="10">
        <f t="shared" si="1214"/>
        <v>64129.7</v>
      </c>
      <c r="M1256" s="10">
        <f t="shared" si="1215"/>
        <v>66101.5</v>
      </c>
      <c r="N1256" s="10">
        <f t="shared" si="1216"/>
        <v>66101.5</v>
      </c>
      <c r="O1256" s="10">
        <v>9472.5</v>
      </c>
      <c r="P1256" s="10">
        <v>11541.2</v>
      </c>
      <c r="Q1256" s="10">
        <v>11541.2</v>
      </c>
      <c r="R1256" s="10">
        <f t="shared" si="1167"/>
        <v>73602.2</v>
      </c>
      <c r="S1256" s="10"/>
      <c r="T1256" s="69">
        <f t="shared" si="1195"/>
        <v>73602.2</v>
      </c>
      <c r="U1256" s="10">
        <f t="shared" si="1168"/>
        <v>77642.7</v>
      </c>
      <c r="V1256" s="10"/>
      <c r="W1256" s="69">
        <f t="shared" si="1196"/>
        <v>77642.7</v>
      </c>
      <c r="X1256" s="10">
        <f t="shared" si="1169"/>
        <v>77642.7</v>
      </c>
      <c r="Y1256" s="10"/>
      <c r="Z1256" s="69">
        <f t="shared" si="1197"/>
        <v>77642.7</v>
      </c>
      <c r="AA1256" s="10"/>
      <c r="AB1256" s="20"/>
      <c r="AC1256" s="20"/>
    </row>
    <row r="1257" spans="1:29" ht="31.2" x14ac:dyDescent="0.3">
      <c r="A1257" s="59" t="s">
        <v>815</v>
      </c>
      <c r="B1257" s="60" t="s">
        <v>57</v>
      </c>
      <c r="C1257" s="59"/>
      <c r="D1257" s="59"/>
      <c r="E1257" s="61" t="s">
        <v>58</v>
      </c>
      <c r="F1257" s="10">
        <f t="shared" ref="F1257:K1257" si="1233">F1258</f>
        <v>14913.199999999999</v>
      </c>
      <c r="G1257" s="10">
        <f t="shared" si="1233"/>
        <v>10450.199999999999</v>
      </c>
      <c r="H1257" s="10">
        <f t="shared" si="1233"/>
        <v>10460.199999999999</v>
      </c>
      <c r="I1257" s="10">
        <f t="shared" si="1233"/>
        <v>0</v>
      </c>
      <c r="J1257" s="10">
        <f t="shared" si="1233"/>
        <v>0</v>
      </c>
      <c r="K1257" s="10">
        <f t="shared" si="1233"/>
        <v>0</v>
      </c>
      <c r="L1257" s="10">
        <f t="shared" si="1214"/>
        <v>14913.199999999999</v>
      </c>
      <c r="M1257" s="10">
        <f t="shared" si="1215"/>
        <v>10450.199999999999</v>
      </c>
      <c r="N1257" s="10">
        <f t="shared" si="1216"/>
        <v>10460.199999999999</v>
      </c>
      <c r="O1257" s="10">
        <f>O1258</f>
        <v>0</v>
      </c>
      <c r="P1257" s="10">
        <f>P1258</f>
        <v>0</v>
      </c>
      <c r="Q1257" s="10">
        <f>Q1258</f>
        <v>0</v>
      </c>
      <c r="R1257" s="10">
        <f t="shared" si="1167"/>
        <v>14913.199999999999</v>
      </c>
      <c r="S1257" s="10">
        <f>S1258</f>
        <v>0</v>
      </c>
      <c r="T1257" s="69">
        <f t="shared" si="1195"/>
        <v>14913.199999999999</v>
      </c>
      <c r="U1257" s="10">
        <f t="shared" si="1168"/>
        <v>10450.199999999999</v>
      </c>
      <c r="V1257" s="10">
        <f>V1258</f>
        <v>0</v>
      </c>
      <c r="W1257" s="69">
        <f t="shared" si="1196"/>
        <v>10450.199999999999</v>
      </c>
      <c r="X1257" s="10">
        <f t="shared" si="1169"/>
        <v>10460.199999999999</v>
      </c>
      <c r="Y1257" s="10">
        <f>Y1258</f>
        <v>0</v>
      </c>
      <c r="Z1257" s="69">
        <f t="shared" si="1197"/>
        <v>10460.199999999999</v>
      </c>
      <c r="AA1257" s="10">
        <f>AA1258</f>
        <v>0</v>
      </c>
      <c r="AB1257" s="20"/>
      <c r="AC1257" s="20"/>
    </row>
    <row r="1258" spans="1:29" x14ac:dyDescent="0.3">
      <c r="A1258" s="59" t="s">
        <v>815</v>
      </c>
      <c r="B1258" s="60" t="s">
        <v>57</v>
      </c>
      <c r="C1258" s="59" t="s">
        <v>233</v>
      </c>
      <c r="D1258" s="59" t="s">
        <v>63</v>
      </c>
      <c r="E1258" s="61" t="s">
        <v>816</v>
      </c>
      <c r="F1258" s="10">
        <v>14913.199999999999</v>
      </c>
      <c r="G1258" s="10">
        <v>10450.199999999999</v>
      </c>
      <c r="H1258" s="10">
        <v>10460.199999999999</v>
      </c>
      <c r="I1258" s="10"/>
      <c r="J1258" s="10"/>
      <c r="K1258" s="10"/>
      <c r="L1258" s="10">
        <f t="shared" si="1214"/>
        <v>14913.199999999999</v>
      </c>
      <c r="M1258" s="10">
        <f t="shared" si="1215"/>
        <v>10450.199999999999</v>
      </c>
      <c r="N1258" s="10">
        <f t="shared" si="1216"/>
        <v>10460.199999999999</v>
      </c>
      <c r="O1258" s="10"/>
      <c r="P1258" s="10"/>
      <c r="Q1258" s="10"/>
      <c r="R1258" s="10">
        <f t="shared" si="1167"/>
        <v>14913.199999999999</v>
      </c>
      <c r="S1258" s="10"/>
      <c r="T1258" s="69">
        <f t="shared" si="1195"/>
        <v>14913.199999999999</v>
      </c>
      <c r="U1258" s="10">
        <f t="shared" si="1168"/>
        <v>10450.199999999999</v>
      </c>
      <c r="V1258" s="10"/>
      <c r="W1258" s="69">
        <f t="shared" si="1196"/>
        <v>10450.199999999999</v>
      </c>
      <c r="X1258" s="10">
        <f t="shared" si="1169"/>
        <v>10460.199999999999</v>
      </c>
      <c r="Y1258" s="10"/>
      <c r="Z1258" s="69">
        <f t="shared" si="1197"/>
        <v>10460.199999999999</v>
      </c>
      <c r="AA1258" s="10"/>
      <c r="AB1258" s="20"/>
      <c r="AC1258" s="20"/>
    </row>
    <row r="1259" spans="1:29" x14ac:dyDescent="0.3">
      <c r="A1259" s="59" t="s">
        <v>815</v>
      </c>
      <c r="B1259" s="60" t="s">
        <v>43</v>
      </c>
      <c r="C1259" s="59"/>
      <c r="D1259" s="59"/>
      <c r="E1259" s="61" t="s">
        <v>44</v>
      </c>
      <c r="F1259" s="10">
        <f t="shared" ref="F1259:K1259" si="1234">F1260</f>
        <v>356.3</v>
      </c>
      <c r="G1259" s="10">
        <f t="shared" si="1234"/>
        <v>319.29999999999995</v>
      </c>
      <c r="H1259" s="10">
        <f t="shared" si="1234"/>
        <v>309.3</v>
      </c>
      <c r="I1259" s="10">
        <f t="shared" si="1234"/>
        <v>0</v>
      </c>
      <c r="J1259" s="10">
        <f t="shared" si="1234"/>
        <v>0</v>
      </c>
      <c r="K1259" s="10">
        <f t="shared" si="1234"/>
        <v>0</v>
      </c>
      <c r="L1259" s="10">
        <f t="shared" si="1214"/>
        <v>356.3</v>
      </c>
      <c r="M1259" s="10">
        <f t="shared" si="1215"/>
        <v>319.29999999999995</v>
      </c>
      <c r="N1259" s="10">
        <f t="shared" si="1216"/>
        <v>309.3</v>
      </c>
      <c r="O1259" s="10">
        <f>O1260</f>
        <v>0</v>
      </c>
      <c r="P1259" s="10">
        <f>P1260</f>
        <v>0</v>
      </c>
      <c r="Q1259" s="10">
        <f>Q1260</f>
        <v>0</v>
      </c>
      <c r="R1259" s="10">
        <f t="shared" si="1167"/>
        <v>356.3</v>
      </c>
      <c r="S1259" s="10">
        <f>S1260</f>
        <v>0</v>
      </c>
      <c r="T1259" s="69">
        <f t="shared" si="1195"/>
        <v>356.3</v>
      </c>
      <c r="U1259" s="10">
        <f t="shared" si="1168"/>
        <v>319.29999999999995</v>
      </c>
      <c r="V1259" s="10">
        <f>V1260</f>
        <v>0</v>
      </c>
      <c r="W1259" s="69">
        <f t="shared" si="1196"/>
        <v>319.29999999999995</v>
      </c>
      <c r="X1259" s="10">
        <f t="shared" si="1169"/>
        <v>309.3</v>
      </c>
      <c r="Y1259" s="10">
        <f>Y1260</f>
        <v>0</v>
      </c>
      <c r="Z1259" s="69">
        <f t="shared" si="1197"/>
        <v>309.3</v>
      </c>
      <c r="AA1259" s="10">
        <f>AA1260</f>
        <v>0</v>
      </c>
      <c r="AB1259" s="20"/>
      <c r="AC1259" s="20"/>
    </row>
    <row r="1260" spans="1:29" x14ac:dyDescent="0.3">
      <c r="A1260" s="59" t="s">
        <v>815</v>
      </c>
      <c r="B1260" s="60" t="s">
        <v>43</v>
      </c>
      <c r="C1260" s="59" t="s">
        <v>233</v>
      </c>
      <c r="D1260" s="59" t="s">
        <v>63</v>
      </c>
      <c r="E1260" s="61" t="s">
        <v>816</v>
      </c>
      <c r="F1260" s="10">
        <v>356.3</v>
      </c>
      <c r="G1260" s="10">
        <v>319.29999999999995</v>
      </c>
      <c r="H1260" s="10">
        <v>309.3</v>
      </c>
      <c r="I1260" s="10"/>
      <c r="J1260" s="10"/>
      <c r="K1260" s="10"/>
      <c r="L1260" s="10">
        <f t="shared" si="1214"/>
        <v>356.3</v>
      </c>
      <c r="M1260" s="10">
        <f t="shared" si="1215"/>
        <v>319.29999999999995</v>
      </c>
      <c r="N1260" s="10">
        <f t="shared" si="1216"/>
        <v>309.3</v>
      </c>
      <c r="O1260" s="10"/>
      <c r="P1260" s="10"/>
      <c r="Q1260" s="10"/>
      <c r="R1260" s="10">
        <f t="shared" si="1167"/>
        <v>356.3</v>
      </c>
      <c r="S1260" s="10"/>
      <c r="T1260" s="69">
        <f t="shared" si="1195"/>
        <v>356.3</v>
      </c>
      <c r="U1260" s="10">
        <f t="shared" si="1168"/>
        <v>319.29999999999995</v>
      </c>
      <c r="V1260" s="10"/>
      <c r="W1260" s="69">
        <f t="shared" si="1196"/>
        <v>319.29999999999995</v>
      </c>
      <c r="X1260" s="10">
        <f t="shared" si="1169"/>
        <v>309.3</v>
      </c>
      <c r="Y1260" s="10"/>
      <c r="Z1260" s="69">
        <f t="shared" si="1197"/>
        <v>309.3</v>
      </c>
      <c r="AA1260" s="10"/>
      <c r="AB1260" s="20"/>
      <c r="AC1260" s="20"/>
    </row>
    <row r="1261" spans="1:29" ht="31.2" x14ac:dyDescent="0.3">
      <c r="A1261" s="59" t="s">
        <v>817</v>
      </c>
      <c r="B1261" s="60"/>
      <c r="C1261" s="59"/>
      <c r="D1261" s="59"/>
      <c r="E1261" s="61" t="s">
        <v>818</v>
      </c>
      <c r="F1261" s="10">
        <f t="shared" ref="F1261:F1262" si="1235">F1262</f>
        <v>57895.5</v>
      </c>
      <c r="G1261" s="10">
        <f t="shared" ref="G1261:G1262" si="1236">G1262</f>
        <v>58052.5</v>
      </c>
      <c r="H1261" s="10">
        <f t="shared" ref="H1261:H1262" si="1237">H1262</f>
        <v>58052.5</v>
      </c>
      <c r="I1261" s="10">
        <f t="shared" ref="I1261:I1262" si="1238">I1262</f>
        <v>-3043.7</v>
      </c>
      <c r="J1261" s="10">
        <f t="shared" ref="J1261:J1262" si="1239">J1262</f>
        <v>-3652.5</v>
      </c>
      <c r="K1261" s="10">
        <f t="shared" ref="K1261:K1262" si="1240">K1262</f>
        <v>-3652.5</v>
      </c>
      <c r="L1261" s="10">
        <f t="shared" si="1214"/>
        <v>54851.8</v>
      </c>
      <c r="M1261" s="10">
        <f t="shared" si="1215"/>
        <v>54400</v>
      </c>
      <c r="N1261" s="10">
        <f t="shared" si="1216"/>
        <v>54400</v>
      </c>
      <c r="O1261" s="10">
        <f t="shared" ref="O1261:O1262" si="1241">O1262</f>
        <v>23741.1</v>
      </c>
      <c r="P1261" s="10">
        <f t="shared" ref="P1261:P1262" si="1242">P1262</f>
        <v>1730.5</v>
      </c>
      <c r="Q1261" s="10">
        <f t="shared" ref="Q1261:Q1262" si="1243">Q1262</f>
        <v>1730.5</v>
      </c>
      <c r="R1261" s="10">
        <f t="shared" si="1167"/>
        <v>78592.899999999994</v>
      </c>
      <c r="S1261" s="10">
        <f t="shared" ref="S1261:S1262" si="1244">S1262</f>
        <v>0</v>
      </c>
      <c r="T1261" s="69">
        <f t="shared" si="1195"/>
        <v>78592.899999999994</v>
      </c>
      <c r="U1261" s="10">
        <f t="shared" si="1168"/>
        <v>56130.5</v>
      </c>
      <c r="V1261" s="10">
        <f t="shared" ref="V1261:AA1262" si="1245">V1262</f>
        <v>0</v>
      </c>
      <c r="W1261" s="69">
        <f t="shared" si="1196"/>
        <v>56130.5</v>
      </c>
      <c r="X1261" s="10">
        <f t="shared" si="1169"/>
        <v>56130.5</v>
      </c>
      <c r="Y1261" s="10">
        <f t="shared" si="1245"/>
        <v>0</v>
      </c>
      <c r="Z1261" s="69">
        <f t="shared" si="1197"/>
        <v>56130.5</v>
      </c>
      <c r="AA1261" s="10">
        <f t="shared" si="1245"/>
        <v>0</v>
      </c>
      <c r="AB1261" s="20"/>
      <c r="AC1261" s="20"/>
    </row>
    <row r="1262" spans="1:29" ht="31.2" x14ac:dyDescent="0.3">
      <c r="A1262" s="59" t="s">
        <v>817</v>
      </c>
      <c r="B1262" s="60" t="s">
        <v>57</v>
      </c>
      <c r="C1262" s="59"/>
      <c r="D1262" s="59"/>
      <c r="E1262" s="61" t="s">
        <v>58</v>
      </c>
      <c r="F1262" s="10">
        <f t="shared" si="1235"/>
        <v>57895.5</v>
      </c>
      <c r="G1262" s="10">
        <f t="shared" si="1236"/>
        <v>58052.5</v>
      </c>
      <c r="H1262" s="10">
        <f t="shared" si="1237"/>
        <v>58052.5</v>
      </c>
      <c r="I1262" s="10">
        <f t="shared" si="1238"/>
        <v>-3043.7</v>
      </c>
      <c r="J1262" s="10">
        <f t="shared" si="1239"/>
        <v>-3652.5</v>
      </c>
      <c r="K1262" s="10">
        <f t="shared" si="1240"/>
        <v>-3652.5</v>
      </c>
      <c r="L1262" s="10">
        <f t="shared" si="1214"/>
        <v>54851.8</v>
      </c>
      <c r="M1262" s="10">
        <f t="shared" si="1215"/>
        <v>54400</v>
      </c>
      <c r="N1262" s="10">
        <f t="shared" si="1216"/>
        <v>54400</v>
      </c>
      <c r="O1262" s="10">
        <f t="shared" si="1241"/>
        <v>23741.1</v>
      </c>
      <c r="P1262" s="10">
        <f t="shared" si="1242"/>
        <v>1730.5</v>
      </c>
      <c r="Q1262" s="10">
        <f t="shared" si="1243"/>
        <v>1730.5</v>
      </c>
      <c r="R1262" s="10">
        <f t="shared" si="1167"/>
        <v>78592.899999999994</v>
      </c>
      <c r="S1262" s="10">
        <f t="shared" si="1244"/>
        <v>0</v>
      </c>
      <c r="T1262" s="69">
        <f t="shared" si="1195"/>
        <v>78592.899999999994</v>
      </c>
      <c r="U1262" s="10">
        <f t="shared" si="1168"/>
        <v>56130.5</v>
      </c>
      <c r="V1262" s="10">
        <f t="shared" si="1245"/>
        <v>0</v>
      </c>
      <c r="W1262" s="69">
        <f t="shared" si="1196"/>
        <v>56130.5</v>
      </c>
      <c r="X1262" s="10">
        <f t="shared" si="1169"/>
        <v>56130.5</v>
      </c>
      <c r="Y1262" s="10">
        <f t="shared" si="1245"/>
        <v>0</v>
      </c>
      <c r="Z1262" s="69">
        <f t="shared" si="1197"/>
        <v>56130.5</v>
      </c>
      <c r="AA1262" s="10">
        <f t="shared" si="1245"/>
        <v>0</v>
      </c>
      <c r="AB1262" s="20"/>
      <c r="AC1262" s="20"/>
    </row>
    <row r="1263" spans="1:29" x14ac:dyDescent="0.3">
      <c r="A1263" s="59" t="s">
        <v>817</v>
      </c>
      <c r="B1263" s="60" t="s">
        <v>57</v>
      </c>
      <c r="C1263" s="59" t="s">
        <v>233</v>
      </c>
      <c r="D1263" s="59" t="s">
        <v>63</v>
      </c>
      <c r="E1263" s="61" t="s">
        <v>816</v>
      </c>
      <c r="F1263" s="10">
        <v>57895.5</v>
      </c>
      <c r="G1263" s="10">
        <v>58052.5</v>
      </c>
      <c r="H1263" s="10">
        <v>58052.5</v>
      </c>
      <c r="I1263" s="10">
        <v>-3043.7</v>
      </c>
      <c r="J1263" s="10">
        <v>-3652.5</v>
      </c>
      <c r="K1263" s="10">
        <v>-3652.5</v>
      </c>
      <c r="L1263" s="10">
        <f t="shared" si="1214"/>
        <v>54851.8</v>
      </c>
      <c r="M1263" s="10">
        <f t="shared" si="1215"/>
        <v>54400</v>
      </c>
      <c r="N1263" s="10">
        <f t="shared" si="1216"/>
        <v>54400</v>
      </c>
      <c r="O1263" s="10">
        <v>23741.1</v>
      </c>
      <c r="P1263" s="10">
        <v>1730.5</v>
      </c>
      <c r="Q1263" s="10">
        <v>1730.5</v>
      </c>
      <c r="R1263" s="10">
        <f t="shared" si="1167"/>
        <v>78592.899999999994</v>
      </c>
      <c r="S1263" s="10"/>
      <c r="T1263" s="69">
        <f t="shared" si="1195"/>
        <v>78592.899999999994</v>
      </c>
      <c r="U1263" s="10">
        <f t="shared" si="1168"/>
        <v>56130.5</v>
      </c>
      <c r="V1263" s="10"/>
      <c r="W1263" s="69">
        <f t="shared" si="1196"/>
        <v>56130.5</v>
      </c>
      <c r="X1263" s="10">
        <f t="shared" si="1169"/>
        <v>56130.5</v>
      </c>
      <c r="Y1263" s="10"/>
      <c r="Z1263" s="69">
        <f t="shared" si="1197"/>
        <v>56130.5</v>
      </c>
      <c r="AA1263" s="10"/>
      <c r="AB1263" s="20"/>
      <c r="AC1263" s="20">
        <v>90</v>
      </c>
    </row>
    <row r="1264" spans="1:29" ht="31.2" x14ac:dyDescent="0.3">
      <c r="A1264" s="59" t="s">
        <v>819</v>
      </c>
      <c r="B1264" s="60"/>
      <c r="C1264" s="59"/>
      <c r="D1264" s="59"/>
      <c r="E1264" s="61" t="s">
        <v>820</v>
      </c>
      <c r="F1264" s="10">
        <f>F1265+F1272+F1278</f>
        <v>93158.5</v>
      </c>
      <c r="G1264" s="10">
        <f>G1265+G1272+G1278</f>
        <v>77018.899999999994</v>
      </c>
      <c r="H1264" s="10">
        <f>H1265+H1272+H1278</f>
        <v>77018.899999999994</v>
      </c>
      <c r="I1264" s="10">
        <f>I1265+I1272+I1278+I1275</f>
        <v>0</v>
      </c>
      <c r="J1264" s="10">
        <f>J1265+J1272+J1278+J1275</f>
        <v>0</v>
      </c>
      <c r="K1264" s="10">
        <f>K1265+K1272+K1278+K1275</f>
        <v>0</v>
      </c>
      <c r="L1264" s="10">
        <f t="shared" si="1214"/>
        <v>93158.5</v>
      </c>
      <c r="M1264" s="10">
        <f t="shared" si="1215"/>
        <v>77018.899999999994</v>
      </c>
      <c r="N1264" s="10">
        <f t="shared" si="1216"/>
        <v>77018.899999999994</v>
      </c>
      <c r="O1264" s="10">
        <f>O1265+O1272+O1278+O1275+O1283</f>
        <v>5452.6580000000004</v>
      </c>
      <c r="P1264" s="10">
        <f>P1265+P1272+P1278+P1275+P1283</f>
        <v>6715</v>
      </c>
      <c r="Q1264" s="10">
        <f>Q1265+Q1272+Q1278+Q1275+Q1283</f>
        <v>6715</v>
      </c>
      <c r="R1264" s="10">
        <f t="shared" si="1167"/>
        <v>98611.157999999996</v>
      </c>
      <c r="S1264" s="10">
        <f>S1265+S1272+S1278+S1275+S1283</f>
        <v>0</v>
      </c>
      <c r="T1264" s="69">
        <f t="shared" si="1195"/>
        <v>98611.157999999996</v>
      </c>
      <c r="U1264" s="10">
        <f t="shared" si="1168"/>
        <v>83733.899999999994</v>
      </c>
      <c r="V1264" s="10">
        <f>V1265+V1272+V1278+V1275+V1283</f>
        <v>0</v>
      </c>
      <c r="W1264" s="69">
        <f t="shared" si="1196"/>
        <v>83733.899999999994</v>
      </c>
      <c r="X1264" s="10">
        <f t="shared" si="1169"/>
        <v>83733.899999999994</v>
      </c>
      <c r="Y1264" s="10">
        <f>Y1265+Y1272+Y1278+Y1275+Y1283</f>
        <v>0</v>
      </c>
      <c r="Z1264" s="69">
        <f t="shared" si="1197"/>
        <v>83733.899999999994</v>
      </c>
      <c r="AA1264" s="10">
        <f>AA1265+AA1272+AA1278+AA1275+AA1283</f>
        <v>0</v>
      </c>
      <c r="AB1264" s="20"/>
      <c r="AC1264" s="20"/>
    </row>
    <row r="1265" spans="1:29" ht="46.8" x14ac:dyDescent="0.3">
      <c r="A1265" s="59" t="s">
        <v>821</v>
      </c>
      <c r="B1265" s="60"/>
      <c r="C1265" s="59"/>
      <c r="D1265" s="59"/>
      <c r="E1265" s="61" t="s">
        <v>138</v>
      </c>
      <c r="F1265" s="10">
        <f t="shared" ref="F1265:K1265" si="1246">F1266+F1268+F1270</f>
        <v>39972.400000000001</v>
      </c>
      <c r="G1265" s="10">
        <f t="shared" si="1246"/>
        <v>39583.699999999997</v>
      </c>
      <c r="H1265" s="10">
        <f t="shared" si="1246"/>
        <v>39583.699999999997</v>
      </c>
      <c r="I1265" s="10">
        <f t="shared" si="1246"/>
        <v>-1400</v>
      </c>
      <c r="J1265" s="10">
        <f t="shared" si="1246"/>
        <v>0</v>
      </c>
      <c r="K1265" s="10">
        <f t="shared" si="1246"/>
        <v>0</v>
      </c>
      <c r="L1265" s="10">
        <f t="shared" si="1214"/>
        <v>38572.400000000001</v>
      </c>
      <c r="M1265" s="10">
        <f t="shared" si="1215"/>
        <v>39583.699999999997</v>
      </c>
      <c r="N1265" s="10">
        <f t="shared" si="1216"/>
        <v>39583.699999999997</v>
      </c>
      <c r="O1265" s="10">
        <f>O1266+O1268+O1270</f>
        <v>5449.3</v>
      </c>
      <c r="P1265" s="10">
        <f>P1266+P1268+P1270</f>
        <v>6715</v>
      </c>
      <c r="Q1265" s="10">
        <f>Q1266+Q1268+Q1270</f>
        <v>6715</v>
      </c>
      <c r="R1265" s="10">
        <f t="shared" si="1167"/>
        <v>44021.700000000004</v>
      </c>
      <c r="S1265" s="10">
        <f>S1266+S1268+S1270</f>
        <v>0</v>
      </c>
      <c r="T1265" s="69">
        <f t="shared" si="1195"/>
        <v>44021.700000000004</v>
      </c>
      <c r="U1265" s="10">
        <f t="shared" si="1168"/>
        <v>46298.7</v>
      </c>
      <c r="V1265" s="10">
        <f>V1266+V1268+V1270</f>
        <v>0</v>
      </c>
      <c r="W1265" s="69">
        <f t="shared" si="1196"/>
        <v>46298.7</v>
      </c>
      <c r="X1265" s="10">
        <f t="shared" si="1169"/>
        <v>46298.7</v>
      </c>
      <c r="Y1265" s="10">
        <f>Y1266+Y1268+Y1270</f>
        <v>0</v>
      </c>
      <c r="Z1265" s="69">
        <f t="shared" si="1197"/>
        <v>46298.7</v>
      </c>
      <c r="AA1265" s="10">
        <f>AA1266+AA1268+AA1270</f>
        <v>0</v>
      </c>
      <c r="AB1265" s="20"/>
      <c r="AC1265" s="20"/>
    </row>
    <row r="1266" spans="1:29" ht="93.6" x14ac:dyDescent="0.3">
      <c r="A1266" s="59" t="s">
        <v>821</v>
      </c>
      <c r="B1266" s="60" t="s">
        <v>139</v>
      </c>
      <c r="C1266" s="59"/>
      <c r="D1266" s="59"/>
      <c r="E1266" s="61" t="s">
        <v>140</v>
      </c>
      <c r="F1266" s="10">
        <f t="shared" ref="F1266:K1266" si="1247">F1267</f>
        <v>32891.9</v>
      </c>
      <c r="G1266" s="10">
        <f t="shared" si="1247"/>
        <v>33903.1</v>
      </c>
      <c r="H1266" s="10">
        <f t="shared" si="1247"/>
        <v>33903.1</v>
      </c>
      <c r="I1266" s="10">
        <f t="shared" si="1247"/>
        <v>0</v>
      </c>
      <c r="J1266" s="10">
        <f t="shared" si="1247"/>
        <v>0</v>
      </c>
      <c r="K1266" s="10">
        <f t="shared" si="1247"/>
        <v>0</v>
      </c>
      <c r="L1266" s="10">
        <f t="shared" si="1214"/>
        <v>32891.9</v>
      </c>
      <c r="M1266" s="10">
        <f t="shared" si="1215"/>
        <v>33903.1</v>
      </c>
      <c r="N1266" s="10">
        <f t="shared" si="1216"/>
        <v>33903.1</v>
      </c>
      <c r="O1266" s="10">
        <f>O1267</f>
        <v>5449.3</v>
      </c>
      <c r="P1266" s="10">
        <f>P1267</f>
        <v>6715</v>
      </c>
      <c r="Q1266" s="10">
        <f>Q1267</f>
        <v>6715</v>
      </c>
      <c r="R1266" s="10">
        <f t="shared" si="1167"/>
        <v>38341.200000000004</v>
      </c>
      <c r="S1266" s="10">
        <f>S1267</f>
        <v>0</v>
      </c>
      <c r="T1266" s="69">
        <f t="shared" si="1195"/>
        <v>38341.200000000004</v>
      </c>
      <c r="U1266" s="10">
        <f t="shared" si="1168"/>
        <v>40618.1</v>
      </c>
      <c r="V1266" s="10">
        <f>V1267</f>
        <v>0</v>
      </c>
      <c r="W1266" s="69">
        <f t="shared" si="1196"/>
        <v>40618.1</v>
      </c>
      <c r="X1266" s="10">
        <f t="shared" si="1169"/>
        <v>40618.1</v>
      </c>
      <c r="Y1266" s="10">
        <f>Y1267</f>
        <v>0</v>
      </c>
      <c r="Z1266" s="69">
        <f t="shared" si="1197"/>
        <v>40618.1</v>
      </c>
      <c r="AA1266" s="10">
        <f>AA1267</f>
        <v>0</v>
      </c>
      <c r="AB1266" s="20"/>
      <c r="AC1266" s="20"/>
    </row>
    <row r="1267" spans="1:29" x14ac:dyDescent="0.3">
      <c r="A1267" s="59" t="s">
        <v>821</v>
      </c>
      <c r="B1267" s="60">
        <v>100</v>
      </c>
      <c r="C1267" s="59" t="s">
        <v>233</v>
      </c>
      <c r="D1267" s="59" t="s">
        <v>314</v>
      </c>
      <c r="E1267" s="61" t="s">
        <v>822</v>
      </c>
      <c r="F1267" s="10">
        <v>32891.9</v>
      </c>
      <c r="G1267" s="10">
        <v>33903.1</v>
      </c>
      <c r="H1267" s="10">
        <v>33903.1</v>
      </c>
      <c r="I1267" s="10"/>
      <c r="J1267" s="10"/>
      <c r="K1267" s="10"/>
      <c r="L1267" s="10">
        <f t="shared" si="1214"/>
        <v>32891.9</v>
      </c>
      <c r="M1267" s="10">
        <f t="shared" si="1215"/>
        <v>33903.1</v>
      </c>
      <c r="N1267" s="10">
        <f t="shared" si="1216"/>
        <v>33903.1</v>
      </c>
      <c r="O1267" s="10">
        <v>5449.3</v>
      </c>
      <c r="P1267" s="10">
        <v>6715</v>
      </c>
      <c r="Q1267" s="10">
        <v>6715</v>
      </c>
      <c r="R1267" s="10">
        <f t="shared" si="1167"/>
        <v>38341.200000000004</v>
      </c>
      <c r="S1267" s="10"/>
      <c r="T1267" s="69">
        <f t="shared" si="1195"/>
        <v>38341.200000000004</v>
      </c>
      <c r="U1267" s="10">
        <f t="shared" si="1168"/>
        <v>40618.1</v>
      </c>
      <c r="V1267" s="10"/>
      <c r="W1267" s="69">
        <f t="shared" si="1196"/>
        <v>40618.1</v>
      </c>
      <c r="X1267" s="10">
        <f t="shared" si="1169"/>
        <v>40618.1</v>
      </c>
      <c r="Y1267" s="10"/>
      <c r="Z1267" s="69">
        <f t="shared" si="1197"/>
        <v>40618.1</v>
      </c>
      <c r="AA1267" s="10"/>
      <c r="AB1267" s="20"/>
      <c r="AC1267" s="20"/>
    </row>
    <row r="1268" spans="1:29" ht="31.2" x14ac:dyDescent="0.3">
      <c r="A1268" s="59" t="s">
        <v>821</v>
      </c>
      <c r="B1268" s="60" t="s">
        <v>57</v>
      </c>
      <c r="C1268" s="59"/>
      <c r="D1268" s="59"/>
      <c r="E1268" s="61" t="s">
        <v>58</v>
      </c>
      <c r="F1268" s="10">
        <f t="shared" ref="F1268:K1268" si="1248">F1269</f>
        <v>5708.5</v>
      </c>
      <c r="G1268" s="10">
        <f t="shared" si="1248"/>
        <v>4347.8999999999996</v>
      </c>
      <c r="H1268" s="10">
        <f t="shared" si="1248"/>
        <v>4387.5</v>
      </c>
      <c r="I1268" s="10">
        <f t="shared" si="1248"/>
        <v>-1400</v>
      </c>
      <c r="J1268" s="10">
        <f t="shared" si="1248"/>
        <v>0</v>
      </c>
      <c r="K1268" s="10">
        <f t="shared" si="1248"/>
        <v>0</v>
      </c>
      <c r="L1268" s="10">
        <f t="shared" si="1214"/>
        <v>4308.5</v>
      </c>
      <c r="M1268" s="10">
        <f t="shared" si="1215"/>
        <v>4347.8999999999996</v>
      </c>
      <c r="N1268" s="10">
        <f t="shared" si="1216"/>
        <v>4387.5</v>
      </c>
      <c r="O1268" s="10">
        <f>O1269</f>
        <v>0</v>
      </c>
      <c r="P1268" s="10">
        <f>P1269</f>
        <v>0</v>
      </c>
      <c r="Q1268" s="10">
        <f>Q1269</f>
        <v>0</v>
      </c>
      <c r="R1268" s="10">
        <f t="shared" ref="R1268:R1331" si="1249">L1268+O1268</f>
        <v>4308.5</v>
      </c>
      <c r="S1268" s="10">
        <f>S1269</f>
        <v>0</v>
      </c>
      <c r="T1268" s="69">
        <f t="shared" si="1195"/>
        <v>4308.5</v>
      </c>
      <c r="U1268" s="10">
        <f t="shared" ref="U1268:U1331" si="1250">M1268+P1268</f>
        <v>4347.8999999999996</v>
      </c>
      <c r="V1268" s="10">
        <f>V1269</f>
        <v>0</v>
      </c>
      <c r="W1268" s="69">
        <f t="shared" si="1196"/>
        <v>4347.8999999999996</v>
      </c>
      <c r="X1268" s="10">
        <f t="shared" ref="X1268:X1331" si="1251">N1268+Q1268</f>
        <v>4387.5</v>
      </c>
      <c r="Y1268" s="10">
        <f>Y1269</f>
        <v>0</v>
      </c>
      <c r="Z1268" s="69">
        <f t="shared" si="1197"/>
        <v>4387.5</v>
      </c>
      <c r="AA1268" s="10">
        <f>AA1269</f>
        <v>0</v>
      </c>
      <c r="AB1268" s="20"/>
      <c r="AC1268" s="20"/>
    </row>
    <row r="1269" spans="1:29" x14ac:dyDescent="0.3">
      <c r="A1269" s="59" t="s">
        <v>821</v>
      </c>
      <c r="B1269" s="60">
        <v>200</v>
      </c>
      <c r="C1269" s="59" t="s">
        <v>233</v>
      </c>
      <c r="D1269" s="59" t="s">
        <v>314</v>
      </c>
      <c r="E1269" s="61" t="s">
        <v>822</v>
      </c>
      <c r="F1269" s="10">
        <v>5708.5</v>
      </c>
      <c r="G1269" s="10">
        <v>4347.8999999999996</v>
      </c>
      <c r="H1269" s="10">
        <v>4387.5</v>
      </c>
      <c r="I1269" s="26">
        <v>-1400</v>
      </c>
      <c r="J1269" s="10"/>
      <c r="K1269" s="10"/>
      <c r="L1269" s="10">
        <f t="shared" si="1214"/>
        <v>4308.5</v>
      </c>
      <c r="M1269" s="10">
        <f t="shared" si="1215"/>
        <v>4347.8999999999996</v>
      </c>
      <c r="N1269" s="10">
        <f t="shared" si="1216"/>
        <v>4387.5</v>
      </c>
      <c r="O1269" s="10"/>
      <c r="P1269" s="10"/>
      <c r="Q1269" s="10"/>
      <c r="R1269" s="10">
        <f t="shared" si="1249"/>
        <v>4308.5</v>
      </c>
      <c r="S1269" s="10"/>
      <c r="T1269" s="69">
        <f t="shared" si="1195"/>
        <v>4308.5</v>
      </c>
      <c r="U1269" s="10">
        <f t="shared" si="1250"/>
        <v>4347.8999999999996</v>
      </c>
      <c r="V1269" s="10"/>
      <c r="W1269" s="69">
        <f t="shared" si="1196"/>
        <v>4347.8999999999996</v>
      </c>
      <c r="X1269" s="10">
        <f t="shared" si="1251"/>
        <v>4387.5</v>
      </c>
      <c r="Y1269" s="10"/>
      <c r="Z1269" s="69">
        <f t="shared" si="1197"/>
        <v>4387.5</v>
      </c>
      <c r="AA1269" s="10"/>
      <c r="AB1269" s="20"/>
      <c r="AC1269" s="20">
        <v>42</v>
      </c>
    </row>
    <row r="1270" spans="1:29" x14ac:dyDescent="0.3">
      <c r="A1270" s="59" t="s">
        <v>821</v>
      </c>
      <c r="B1270" s="60" t="s">
        <v>43</v>
      </c>
      <c r="C1270" s="59"/>
      <c r="D1270" s="59"/>
      <c r="E1270" s="61" t="s">
        <v>44</v>
      </c>
      <c r="F1270" s="10">
        <f t="shared" ref="F1270:K1270" si="1252">F1271</f>
        <v>1372</v>
      </c>
      <c r="G1270" s="10">
        <f t="shared" si="1252"/>
        <v>1332.7</v>
      </c>
      <c r="H1270" s="10">
        <f t="shared" si="1252"/>
        <v>1293.0999999999999</v>
      </c>
      <c r="I1270" s="10">
        <f t="shared" si="1252"/>
        <v>0</v>
      </c>
      <c r="J1270" s="10">
        <f t="shared" si="1252"/>
        <v>0</v>
      </c>
      <c r="K1270" s="10">
        <f t="shared" si="1252"/>
        <v>0</v>
      </c>
      <c r="L1270" s="10">
        <f t="shared" si="1214"/>
        <v>1372</v>
      </c>
      <c r="M1270" s="10">
        <f t="shared" si="1215"/>
        <v>1332.7</v>
      </c>
      <c r="N1270" s="10">
        <f t="shared" si="1216"/>
        <v>1293.0999999999999</v>
      </c>
      <c r="O1270" s="10">
        <f>O1271</f>
        <v>0</v>
      </c>
      <c r="P1270" s="10">
        <f>P1271</f>
        <v>0</v>
      </c>
      <c r="Q1270" s="10">
        <f>Q1271</f>
        <v>0</v>
      </c>
      <c r="R1270" s="10">
        <f t="shared" si="1249"/>
        <v>1372</v>
      </c>
      <c r="S1270" s="10">
        <f>S1271</f>
        <v>0</v>
      </c>
      <c r="T1270" s="69">
        <f t="shared" si="1195"/>
        <v>1372</v>
      </c>
      <c r="U1270" s="10">
        <f t="shared" si="1250"/>
        <v>1332.7</v>
      </c>
      <c r="V1270" s="10">
        <f>V1271</f>
        <v>0</v>
      </c>
      <c r="W1270" s="69">
        <f t="shared" si="1196"/>
        <v>1332.7</v>
      </c>
      <c r="X1270" s="10">
        <f t="shared" si="1251"/>
        <v>1293.0999999999999</v>
      </c>
      <c r="Y1270" s="10">
        <f>Y1271</f>
        <v>0</v>
      </c>
      <c r="Z1270" s="69">
        <f t="shared" si="1197"/>
        <v>1293.0999999999999</v>
      </c>
      <c r="AA1270" s="10">
        <f>AA1271</f>
        <v>0</v>
      </c>
      <c r="AB1270" s="20"/>
      <c r="AC1270" s="20"/>
    </row>
    <row r="1271" spans="1:29" x14ac:dyDescent="0.3">
      <c r="A1271" s="59" t="s">
        <v>821</v>
      </c>
      <c r="B1271" s="60">
        <v>800</v>
      </c>
      <c r="C1271" s="59" t="s">
        <v>233</v>
      </c>
      <c r="D1271" s="59" t="s">
        <v>314</v>
      </c>
      <c r="E1271" s="61" t="s">
        <v>822</v>
      </c>
      <c r="F1271" s="10">
        <v>1372</v>
      </c>
      <c r="G1271" s="10">
        <v>1332.7</v>
      </c>
      <c r="H1271" s="10">
        <v>1293.0999999999999</v>
      </c>
      <c r="I1271" s="10"/>
      <c r="J1271" s="10"/>
      <c r="K1271" s="10"/>
      <c r="L1271" s="10">
        <f t="shared" si="1214"/>
        <v>1372</v>
      </c>
      <c r="M1271" s="10">
        <f t="shared" si="1215"/>
        <v>1332.7</v>
      </c>
      <c r="N1271" s="10">
        <f t="shared" si="1216"/>
        <v>1293.0999999999999</v>
      </c>
      <c r="O1271" s="10"/>
      <c r="P1271" s="10"/>
      <c r="Q1271" s="10"/>
      <c r="R1271" s="10">
        <f t="shared" si="1249"/>
        <v>1372</v>
      </c>
      <c r="S1271" s="10"/>
      <c r="T1271" s="69">
        <f t="shared" si="1195"/>
        <v>1372</v>
      </c>
      <c r="U1271" s="10">
        <f t="shared" si="1250"/>
        <v>1332.7</v>
      </c>
      <c r="V1271" s="10"/>
      <c r="W1271" s="69">
        <f t="shared" si="1196"/>
        <v>1332.7</v>
      </c>
      <c r="X1271" s="10">
        <f t="shared" si="1251"/>
        <v>1293.0999999999999</v>
      </c>
      <c r="Y1271" s="10"/>
      <c r="Z1271" s="69">
        <f t="shared" si="1197"/>
        <v>1293.0999999999999</v>
      </c>
      <c r="AA1271" s="10"/>
      <c r="AB1271" s="20"/>
      <c r="AC1271" s="20"/>
    </row>
    <row r="1272" spans="1:29" ht="31.2" x14ac:dyDescent="0.3">
      <c r="A1272" s="59" t="s">
        <v>823</v>
      </c>
      <c r="B1272" s="60"/>
      <c r="C1272" s="59"/>
      <c r="D1272" s="59"/>
      <c r="E1272" s="61" t="s">
        <v>824</v>
      </c>
      <c r="F1272" s="10">
        <f t="shared" ref="F1272:F1273" si="1253">F1273</f>
        <v>21415</v>
      </c>
      <c r="G1272" s="10">
        <f t="shared" ref="G1272:G1273" si="1254">G1273</f>
        <v>5664.1</v>
      </c>
      <c r="H1272" s="10">
        <f t="shared" ref="H1272:H1273" si="1255">H1273</f>
        <v>5664.1</v>
      </c>
      <c r="I1272" s="10">
        <f t="shared" ref="I1272:I1276" si="1256">I1273</f>
        <v>0</v>
      </c>
      <c r="J1272" s="10">
        <f t="shared" ref="J1272:J1276" si="1257">J1273</f>
        <v>0</v>
      </c>
      <c r="K1272" s="10">
        <f t="shared" ref="K1272:K1276" si="1258">K1273</f>
        <v>0</v>
      </c>
      <c r="L1272" s="10">
        <f t="shared" si="1214"/>
        <v>21415</v>
      </c>
      <c r="M1272" s="10">
        <f t="shared" si="1215"/>
        <v>5664.1</v>
      </c>
      <c r="N1272" s="10">
        <f t="shared" si="1216"/>
        <v>5664.1</v>
      </c>
      <c r="O1272" s="10">
        <f t="shared" ref="O1272:O1276" si="1259">O1273</f>
        <v>0</v>
      </c>
      <c r="P1272" s="10">
        <f t="shared" ref="P1272:P1276" si="1260">P1273</f>
        <v>0</v>
      </c>
      <c r="Q1272" s="10">
        <f t="shared" ref="Q1272:Q1276" si="1261">Q1273</f>
        <v>0</v>
      </c>
      <c r="R1272" s="10">
        <f t="shared" si="1249"/>
        <v>21415</v>
      </c>
      <c r="S1272" s="10">
        <f t="shared" ref="S1272:S1276" si="1262">S1273</f>
        <v>0</v>
      </c>
      <c r="T1272" s="69">
        <f t="shared" si="1195"/>
        <v>21415</v>
      </c>
      <c r="U1272" s="10">
        <f t="shared" si="1250"/>
        <v>5664.1</v>
      </c>
      <c r="V1272" s="10">
        <f t="shared" ref="V1272:AA1276" si="1263">V1273</f>
        <v>0</v>
      </c>
      <c r="W1272" s="69">
        <f t="shared" si="1196"/>
        <v>5664.1</v>
      </c>
      <c r="X1272" s="10">
        <f t="shared" si="1251"/>
        <v>5664.1</v>
      </c>
      <c r="Y1272" s="10">
        <f t="shared" si="1263"/>
        <v>0</v>
      </c>
      <c r="Z1272" s="69">
        <f t="shared" si="1197"/>
        <v>5664.1</v>
      </c>
      <c r="AA1272" s="10">
        <f t="shared" si="1263"/>
        <v>0</v>
      </c>
      <c r="AB1272" s="20"/>
      <c r="AC1272" s="20"/>
    </row>
    <row r="1273" spans="1:29" ht="31.2" x14ac:dyDescent="0.3">
      <c r="A1273" s="59" t="s">
        <v>823</v>
      </c>
      <c r="B1273" s="60" t="s">
        <v>57</v>
      </c>
      <c r="C1273" s="59"/>
      <c r="D1273" s="59"/>
      <c r="E1273" s="61" t="s">
        <v>58</v>
      </c>
      <c r="F1273" s="10">
        <f t="shared" si="1253"/>
        <v>21415</v>
      </c>
      <c r="G1273" s="10">
        <f t="shared" si="1254"/>
        <v>5664.1</v>
      </c>
      <c r="H1273" s="10">
        <f t="shared" si="1255"/>
        <v>5664.1</v>
      </c>
      <c r="I1273" s="10">
        <f t="shared" si="1256"/>
        <v>0</v>
      </c>
      <c r="J1273" s="10">
        <f t="shared" si="1257"/>
        <v>0</v>
      </c>
      <c r="K1273" s="10">
        <f t="shared" si="1258"/>
        <v>0</v>
      </c>
      <c r="L1273" s="10">
        <f t="shared" si="1214"/>
        <v>21415</v>
      </c>
      <c r="M1273" s="10">
        <f t="shared" si="1215"/>
        <v>5664.1</v>
      </c>
      <c r="N1273" s="10">
        <f t="shared" si="1216"/>
        <v>5664.1</v>
      </c>
      <c r="O1273" s="10">
        <f t="shared" si="1259"/>
        <v>0</v>
      </c>
      <c r="P1273" s="10">
        <f t="shared" si="1260"/>
        <v>0</v>
      </c>
      <c r="Q1273" s="10">
        <f t="shared" si="1261"/>
        <v>0</v>
      </c>
      <c r="R1273" s="10">
        <f t="shared" si="1249"/>
        <v>21415</v>
      </c>
      <c r="S1273" s="10">
        <f t="shared" si="1262"/>
        <v>0</v>
      </c>
      <c r="T1273" s="69">
        <f t="shared" si="1195"/>
        <v>21415</v>
      </c>
      <c r="U1273" s="10">
        <f t="shared" si="1250"/>
        <v>5664.1</v>
      </c>
      <c r="V1273" s="10">
        <f t="shared" si="1263"/>
        <v>0</v>
      </c>
      <c r="W1273" s="69">
        <f t="shared" si="1196"/>
        <v>5664.1</v>
      </c>
      <c r="X1273" s="10">
        <f t="shared" si="1251"/>
        <v>5664.1</v>
      </c>
      <c r="Y1273" s="10">
        <f t="shared" si="1263"/>
        <v>0</v>
      </c>
      <c r="Z1273" s="69">
        <f t="shared" si="1197"/>
        <v>5664.1</v>
      </c>
      <c r="AA1273" s="10">
        <f t="shared" si="1263"/>
        <v>0</v>
      </c>
      <c r="AB1273" s="20"/>
      <c r="AC1273" s="20"/>
    </row>
    <row r="1274" spans="1:29" x14ac:dyDescent="0.3">
      <c r="A1274" s="59" t="s">
        <v>823</v>
      </c>
      <c r="B1274" s="60" t="s">
        <v>57</v>
      </c>
      <c r="C1274" s="59" t="s">
        <v>314</v>
      </c>
      <c r="D1274" s="59" t="s">
        <v>97</v>
      </c>
      <c r="E1274" s="61" t="s">
        <v>514</v>
      </c>
      <c r="F1274" s="10">
        <v>21415</v>
      </c>
      <c r="G1274" s="10">
        <v>5664.1</v>
      </c>
      <c r="H1274" s="10">
        <v>5664.1</v>
      </c>
      <c r="I1274" s="10"/>
      <c r="J1274" s="10"/>
      <c r="K1274" s="10"/>
      <c r="L1274" s="10">
        <f t="shared" si="1214"/>
        <v>21415</v>
      </c>
      <c r="M1274" s="10">
        <f t="shared" si="1215"/>
        <v>5664.1</v>
      </c>
      <c r="N1274" s="10">
        <f t="shared" si="1216"/>
        <v>5664.1</v>
      </c>
      <c r="O1274" s="10"/>
      <c r="P1274" s="10"/>
      <c r="Q1274" s="10"/>
      <c r="R1274" s="10">
        <f t="shared" si="1249"/>
        <v>21415</v>
      </c>
      <c r="S1274" s="10"/>
      <c r="T1274" s="69">
        <f t="shared" si="1195"/>
        <v>21415</v>
      </c>
      <c r="U1274" s="10">
        <f t="shared" si="1250"/>
        <v>5664.1</v>
      </c>
      <c r="V1274" s="10"/>
      <c r="W1274" s="69">
        <f t="shared" si="1196"/>
        <v>5664.1</v>
      </c>
      <c r="X1274" s="10">
        <f t="shared" si="1251"/>
        <v>5664.1</v>
      </c>
      <c r="Y1274" s="10"/>
      <c r="Z1274" s="69">
        <f t="shared" si="1197"/>
        <v>5664.1</v>
      </c>
      <c r="AA1274" s="10"/>
      <c r="AB1274" s="20"/>
      <c r="AC1274" s="20"/>
    </row>
    <row r="1275" spans="1:29" ht="78" x14ac:dyDescent="0.3">
      <c r="A1275" s="59" t="s">
        <v>825</v>
      </c>
      <c r="B1275" s="60"/>
      <c r="C1275" s="59"/>
      <c r="D1275" s="59"/>
      <c r="E1275" s="62" t="s">
        <v>826</v>
      </c>
      <c r="F1275" s="10"/>
      <c r="G1275" s="10"/>
      <c r="H1275" s="10"/>
      <c r="I1275" s="10">
        <f t="shared" si="1256"/>
        <v>1400</v>
      </c>
      <c r="J1275" s="10">
        <f t="shared" si="1257"/>
        <v>0</v>
      </c>
      <c r="K1275" s="10">
        <f t="shared" si="1258"/>
        <v>0</v>
      </c>
      <c r="L1275" s="10">
        <f t="shared" si="1214"/>
        <v>1400</v>
      </c>
      <c r="M1275" s="10">
        <f t="shared" si="1215"/>
        <v>0</v>
      </c>
      <c r="N1275" s="10">
        <f t="shared" si="1216"/>
        <v>0</v>
      </c>
      <c r="O1275" s="10">
        <f t="shared" si="1259"/>
        <v>0</v>
      </c>
      <c r="P1275" s="10">
        <f t="shared" si="1260"/>
        <v>0</v>
      </c>
      <c r="Q1275" s="10">
        <f t="shared" si="1261"/>
        <v>0</v>
      </c>
      <c r="R1275" s="10">
        <f t="shared" si="1249"/>
        <v>1400</v>
      </c>
      <c r="S1275" s="10">
        <f t="shared" si="1262"/>
        <v>0</v>
      </c>
      <c r="T1275" s="69">
        <f t="shared" si="1195"/>
        <v>1400</v>
      </c>
      <c r="U1275" s="10">
        <f t="shared" si="1250"/>
        <v>0</v>
      </c>
      <c r="V1275" s="10">
        <f t="shared" si="1263"/>
        <v>0</v>
      </c>
      <c r="W1275" s="69">
        <f t="shared" si="1196"/>
        <v>0</v>
      </c>
      <c r="X1275" s="10">
        <f t="shared" si="1251"/>
        <v>0</v>
      </c>
      <c r="Y1275" s="10">
        <f t="shared" si="1263"/>
        <v>0</v>
      </c>
      <c r="Z1275" s="69">
        <f t="shared" si="1197"/>
        <v>0</v>
      </c>
      <c r="AA1275" s="10">
        <f t="shared" si="1263"/>
        <v>0</v>
      </c>
      <c r="AB1275" s="20"/>
      <c r="AC1275" s="20"/>
    </row>
    <row r="1276" spans="1:29" ht="31.2" x14ac:dyDescent="0.3">
      <c r="A1276" s="59" t="s">
        <v>825</v>
      </c>
      <c r="B1276" s="60" t="s">
        <v>57</v>
      </c>
      <c r="C1276" s="59"/>
      <c r="D1276" s="59"/>
      <c r="E1276" s="61" t="s">
        <v>58</v>
      </c>
      <c r="F1276" s="10"/>
      <c r="G1276" s="10"/>
      <c r="H1276" s="10"/>
      <c r="I1276" s="10">
        <f t="shared" si="1256"/>
        <v>1400</v>
      </c>
      <c r="J1276" s="10">
        <f t="shared" si="1257"/>
        <v>0</v>
      </c>
      <c r="K1276" s="10">
        <f t="shared" si="1258"/>
        <v>0</v>
      </c>
      <c r="L1276" s="10">
        <f t="shared" si="1214"/>
        <v>1400</v>
      </c>
      <c r="M1276" s="10">
        <f t="shared" si="1215"/>
        <v>0</v>
      </c>
      <c r="N1276" s="10">
        <f t="shared" si="1216"/>
        <v>0</v>
      </c>
      <c r="O1276" s="10">
        <f t="shared" si="1259"/>
        <v>0</v>
      </c>
      <c r="P1276" s="10">
        <f t="shared" si="1260"/>
        <v>0</v>
      </c>
      <c r="Q1276" s="10">
        <f t="shared" si="1261"/>
        <v>0</v>
      </c>
      <c r="R1276" s="10">
        <f t="shared" si="1249"/>
        <v>1400</v>
      </c>
      <c r="S1276" s="10">
        <f t="shared" si="1262"/>
        <v>0</v>
      </c>
      <c r="T1276" s="69">
        <f t="shared" si="1195"/>
        <v>1400</v>
      </c>
      <c r="U1276" s="10">
        <f t="shared" si="1250"/>
        <v>0</v>
      </c>
      <c r="V1276" s="10">
        <f t="shared" si="1263"/>
        <v>0</v>
      </c>
      <c r="W1276" s="69">
        <f t="shared" si="1196"/>
        <v>0</v>
      </c>
      <c r="X1276" s="10">
        <f t="shared" si="1251"/>
        <v>0</v>
      </c>
      <c r="Y1276" s="10">
        <f t="shared" si="1263"/>
        <v>0</v>
      </c>
      <c r="Z1276" s="69">
        <f t="shared" si="1197"/>
        <v>0</v>
      </c>
      <c r="AA1276" s="10">
        <f t="shared" si="1263"/>
        <v>0</v>
      </c>
      <c r="AB1276" s="20"/>
      <c r="AC1276" s="20"/>
    </row>
    <row r="1277" spans="1:29" x14ac:dyDescent="0.3">
      <c r="A1277" s="59" t="s">
        <v>825</v>
      </c>
      <c r="B1277" s="60">
        <v>200</v>
      </c>
      <c r="C1277" s="59" t="s">
        <v>233</v>
      </c>
      <c r="D1277" s="59" t="s">
        <v>314</v>
      </c>
      <c r="E1277" s="61" t="s">
        <v>822</v>
      </c>
      <c r="F1277" s="10"/>
      <c r="G1277" s="10"/>
      <c r="H1277" s="10"/>
      <c r="I1277" s="10">
        <v>1400</v>
      </c>
      <c r="J1277" s="10"/>
      <c r="K1277" s="10"/>
      <c r="L1277" s="10">
        <f t="shared" si="1214"/>
        <v>1400</v>
      </c>
      <c r="M1277" s="10">
        <f t="shared" si="1215"/>
        <v>0</v>
      </c>
      <c r="N1277" s="10">
        <f t="shared" si="1216"/>
        <v>0</v>
      </c>
      <c r="O1277" s="10"/>
      <c r="P1277" s="10"/>
      <c r="Q1277" s="10"/>
      <c r="R1277" s="10">
        <f t="shared" si="1249"/>
        <v>1400</v>
      </c>
      <c r="S1277" s="10"/>
      <c r="T1277" s="69">
        <f t="shared" si="1195"/>
        <v>1400</v>
      </c>
      <c r="U1277" s="10">
        <f t="shared" si="1250"/>
        <v>0</v>
      </c>
      <c r="V1277" s="10"/>
      <c r="W1277" s="69">
        <f t="shared" si="1196"/>
        <v>0</v>
      </c>
      <c r="X1277" s="10">
        <f t="shared" si="1251"/>
        <v>0</v>
      </c>
      <c r="Y1277" s="10"/>
      <c r="Z1277" s="69">
        <f t="shared" si="1197"/>
        <v>0</v>
      </c>
      <c r="AA1277" s="10"/>
      <c r="AB1277" s="20"/>
      <c r="AC1277" s="20">
        <v>43</v>
      </c>
    </row>
    <row r="1278" spans="1:29" ht="46.8" x14ac:dyDescent="0.3">
      <c r="A1278" s="59" t="s">
        <v>827</v>
      </c>
      <c r="B1278" s="60"/>
      <c r="C1278" s="59"/>
      <c r="D1278" s="59"/>
      <c r="E1278" s="61" t="s">
        <v>828</v>
      </c>
      <c r="F1278" s="10">
        <f t="shared" ref="F1278:K1278" si="1264">F1279+F1281</f>
        <v>31771.100000000002</v>
      </c>
      <c r="G1278" s="10">
        <f t="shared" si="1264"/>
        <v>31771.1</v>
      </c>
      <c r="H1278" s="10">
        <f t="shared" si="1264"/>
        <v>31771.1</v>
      </c>
      <c r="I1278" s="10">
        <f t="shared" si="1264"/>
        <v>0</v>
      </c>
      <c r="J1278" s="10">
        <f t="shared" si="1264"/>
        <v>0</v>
      </c>
      <c r="K1278" s="10">
        <f t="shared" si="1264"/>
        <v>0</v>
      </c>
      <c r="L1278" s="10">
        <f t="shared" si="1214"/>
        <v>31771.100000000002</v>
      </c>
      <c r="M1278" s="10">
        <f t="shared" si="1215"/>
        <v>31771.1</v>
      </c>
      <c r="N1278" s="10">
        <f t="shared" si="1216"/>
        <v>31771.1</v>
      </c>
      <c r="O1278" s="10">
        <f>O1279+O1281</f>
        <v>0</v>
      </c>
      <c r="P1278" s="10">
        <f>P1279+P1281</f>
        <v>0</v>
      </c>
      <c r="Q1278" s="10">
        <f>Q1279+Q1281</f>
        <v>0</v>
      </c>
      <c r="R1278" s="10">
        <f t="shared" si="1249"/>
        <v>31771.100000000002</v>
      </c>
      <c r="S1278" s="10">
        <f>S1279+S1281</f>
        <v>0</v>
      </c>
      <c r="T1278" s="69">
        <f t="shared" si="1195"/>
        <v>31771.100000000002</v>
      </c>
      <c r="U1278" s="10">
        <f t="shared" si="1250"/>
        <v>31771.1</v>
      </c>
      <c r="V1278" s="10">
        <f>V1279+V1281</f>
        <v>0</v>
      </c>
      <c r="W1278" s="69">
        <f t="shared" si="1196"/>
        <v>31771.1</v>
      </c>
      <c r="X1278" s="10">
        <f t="shared" si="1251"/>
        <v>31771.1</v>
      </c>
      <c r="Y1278" s="10">
        <f>Y1279+Y1281</f>
        <v>0</v>
      </c>
      <c r="Z1278" s="69">
        <f t="shared" si="1197"/>
        <v>31771.1</v>
      </c>
      <c r="AA1278" s="10">
        <f>AA1279+AA1281</f>
        <v>0</v>
      </c>
      <c r="AB1278" s="20"/>
      <c r="AC1278" s="20"/>
    </row>
    <row r="1279" spans="1:29" ht="93.6" x14ac:dyDescent="0.3">
      <c r="A1279" s="59" t="s">
        <v>827</v>
      </c>
      <c r="B1279" s="60" t="s">
        <v>139</v>
      </c>
      <c r="C1279" s="59"/>
      <c r="D1279" s="59"/>
      <c r="E1279" s="61" t="s">
        <v>140</v>
      </c>
      <c r="F1279" s="10">
        <f t="shared" ref="F1279:K1279" si="1265">F1280</f>
        <v>8871.7000000000007</v>
      </c>
      <c r="G1279" s="10">
        <f t="shared" si="1265"/>
        <v>9144.5</v>
      </c>
      <c r="H1279" s="10">
        <f t="shared" si="1265"/>
        <v>9144.5</v>
      </c>
      <c r="I1279" s="10">
        <f t="shared" si="1265"/>
        <v>0</v>
      </c>
      <c r="J1279" s="10">
        <f t="shared" si="1265"/>
        <v>0</v>
      </c>
      <c r="K1279" s="10">
        <f t="shared" si="1265"/>
        <v>0</v>
      </c>
      <c r="L1279" s="10">
        <f t="shared" si="1214"/>
        <v>8871.7000000000007</v>
      </c>
      <c r="M1279" s="10">
        <f t="shared" si="1215"/>
        <v>9144.5</v>
      </c>
      <c r="N1279" s="10">
        <f t="shared" si="1216"/>
        <v>9144.5</v>
      </c>
      <c r="O1279" s="10">
        <f>O1280</f>
        <v>0</v>
      </c>
      <c r="P1279" s="10">
        <f>P1280</f>
        <v>0</v>
      </c>
      <c r="Q1279" s="10">
        <f>Q1280</f>
        <v>0</v>
      </c>
      <c r="R1279" s="10">
        <f t="shared" si="1249"/>
        <v>8871.7000000000007</v>
      </c>
      <c r="S1279" s="10">
        <f>S1280</f>
        <v>0</v>
      </c>
      <c r="T1279" s="69">
        <f t="shared" si="1195"/>
        <v>8871.7000000000007</v>
      </c>
      <c r="U1279" s="10">
        <f t="shared" si="1250"/>
        <v>9144.5</v>
      </c>
      <c r="V1279" s="10">
        <f>V1280</f>
        <v>0</v>
      </c>
      <c r="W1279" s="69">
        <f t="shared" si="1196"/>
        <v>9144.5</v>
      </c>
      <c r="X1279" s="10">
        <f t="shared" si="1251"/>
        <v>9144.5</v>
      </c>
      <c r="Y1279" s="10">
        <f>Y1280</f>
        <v>0</v>
      </c>
      <c r="Z1279" s="69">
        <f t="shared" si="1197"/>
        <v>9144.5</v>
      </c>
      <c r="AA1279" s="10">
        <f>AA1280</f>
        <v>0</v>
      </c>
      <c r="AB1279" s="20"/>
      <c r="AC1279" s="20"/>
    </row>
    <row r="1280" spans="1:29" x14ac:dyDescent="0.3">
      <c r="A1280" s="59" t="s">
        <v>827</v>
      </c>
      <c r="B1280" s="60">
        <v>100</v>
      </c>
      <c r="C1280" s="59" t="s">
        <v>233</v>
      </c>
      <c r="D1280" s="59" t="s">
        <v>314</v>
      </c>
      <c r="E1280" s="61" t="s">
        <v>822</v>
      </c>
      <c r="F1280" s="10">
        <v>8871.7000000000007</v>
      </c>
      <c r="G1280" s="10">
        <v>9144.5</v>
      </c>
      <c r="H1280" s="10">
        <v>9144.5</v>
      </c>
      <c r="I1280" s="10"/>
      <c r="J1280" s="10"/>
      <c r="K1280" s="10"/>
      <c r="L1280" s="10">
        <f t="shared" si="1214"/>
        <v>8871.7000000000007</v>
      </c>
      <c r="M1280" s="10">
        <f t="shared" si="1215"/>
        <v>9144.5</v>
      </c>
      <c r="N1280" s="10">
        <f t="shared" si="1216"/>
        <v>9144.5</v>
      </c>
      <c r="O1280" s="10"/>
      <c r="P1280" s="10"/>
      <c r="Q1280" s="10"/>
      <c r="R1280" s="10">
        <f t="shared" si="1249"/>
        <v>8871.7000000000007</v>
      </c>
      <c r="S1280" s="10"/>
      <c r="T1280" s="69">
        <f t="shared" si="1195"/>
        <v>8871.7000000000007</v>
      </c>
      <c r="U1280" s="10">
        <f t="shared" si="1250"/>
        <v>9144.5</v>
      </c>
      <c r="V1280" s="10"/>
      <c r="W1280" s="69">
        <f t="shared" si="1196"/>
        <v>9144.5</v>
      </c>
      <c r="X1280" s="10">
        <f t="shared" si="1251"/>
        <v>9144.5</v>
      </c>
      <c r="Y1280" s="10"/>
      <c r="Z1280" s="69">
        <f t="shared" si="1197"/>
        <v>9144.5</v>
      </c>
      <c r="AA1280" s="10"/>
      <c r="AB1280" s="20"/>
      <c r="AC1280" s="20"/>
    </row>
    <row r="1281" spans="1:29" ht="31.2" x14ac:dyDescent="0.3">
      <c r="A1281" s="59" t="s">
        <v>827</v>
      </c>
      <c r="B1281" s="60" t="s">
        <v>57</v>
      </c>
      <c r="C1281" s="59"/>
      <c r="D1281" s="59"/>
      <c r="E1281" s="61" t="s">
        <v>58</v>
      </c>
      <c r="F1281" s="10">
        <f t="shared" ref="F1281:K1281" si="1266">F1282</f>
        <v>22899.4</v>
      </c>
      <c r="G1281" s="10">
        <f t="shared" si="1266"/>
        <v>22626.6</v>
      </c>
      <c r="H1281" s="10">
        <f t="shared" si="1266"/>
        <v>22626.6</v>
      </c>
      <c r="I1281" s="10">
        <f t="shared" si="1266"/>
        <v>0</v>
      </c>
      <c r="J1281" s="10">
        <f t="shared" si="1266"/>
        <v>0</v>
      </c>
      <c r="K1281" s="10">
        <f t="shared" si="1266"/>
        <v>0</v>
      </c>
      <c r="L1281" s="10">
        <f t="shared" si="1214"/>
        <v>22899.4</v>
      </c>
      <c r="M1281" s="10">
        <f t="shared" si="1215"/>
        <v>22626.6</v>
      </c>
      <c r="N1281" s="10">
        <f t="shared" si="1216"/>
        <v>22626.6</v>
      </c>
      <c r="O1281" s="10">
        <f>O1282</f>
        <v>0</v>
      </c>
      <c r="P1281" s="10">
        <f>P1282</f>
        <v>0</v>
      </c>
      <c r="Q1281" s="10">
        <f>Q1282</f>
        <v>0</v>
      </c>
      <c r="R1281" s="10">
        <f t="shared" si="1249"/>
        <v>22899.4</v>
      </c>
      <c r="S1281" s="10">
        <f>S1282</f>
        <v>0</v>
      </c>
      <c r="T1281" s="69">
        <f t="shared" si="1195"/>
        <v>22899.4</v>
      </c>
      <c r="U1281" s="10">
        <f t="shared" si="1250"/>
        <v>22626.6</v>
      </c>
      <c r="V1281" s="10">
        <f>V1282</f>
        <v>0</v>
      </c>
      <c r="W1281" s="69">
        <f t="shared" si="1196"/>
        <v>22626.6</v>
      </c>
      <c r="X1281" s="10">
        <f t="shared" si="1251"/>
        <v>22626.6</v>
      </c>
      <c r="Y1281" s="10">
        <f>Y1282</f>
        <v>0</v>
      </c>
      <c r="Z1281" s="69">
        <f t="shared" si="1197"/>
        <v>22626.6</v>
      </c>
      <c r="AA1281" s="10">
        <f>AA1282</f>
        <v>0</v>
      </c>
      <c r="AB1281" s="20"/>
      <c r="AC1281" s="20"/>
    </row>
    <row r="1282" spans="1:29" x14ac:dyDescent="0.3">
      <c r="A1282" s="59" t="s">
        <v>827</v>
      </c>
      <c r="B1282" s="60">
        <v>200</v>
      </c>
      <c r="C1282" s="59" t="s">
        <v>233</v>
      </c>
      <c r="D1282" s="59" t="s">
        <v>314</v>
      </c>
      <c r="E1282" s="61" t="s">
        <v>822</v>
      </c>
      <c r="F1282" s="10">
        <v>22899.4</v>
      </c>
      <c r="G1282" s="10">
        <v>22626.6</v>
      </c>
      <c r="H1282" s="10">
        <v>22626.6</v>
      </c>
      <c r="I1282" s="10"/>
      <c r="J1282" s="10"/>
      <c r="K1282" s="10"/>
      <c r="L1282" s="10">
        <f t="shared" si="1214"/>
        <v>22899.4</v>
      </c>
      <c r="M1282" s="10">
        <f t="shared" si="1215"/>
        <v>22626.6</v>
      </c>
      <c r="N1282" s="10">
        <f t="shared" si="1216"/>
        <v>22626.6</v>
      </c>
      <c r="O1282" s="10"/>
      <c r="P1282" s="10"/>
      <c r="Q1282" s="10"/>
      <c r="R1282" s="10">
        <f t="shared" si="1249"/>
        <v>22899.4</v>
      </c>
      <c r="S1282" s="10"/>
      <c r="T1282" s="69">
        <f t="shared" si="1195"/>
        <v>22899.4</v>
      </c>
      <c r="U1282" s="10">
        <f t="shared" si="1250"/>
        <v>22626.6</v>
      </c>
      <c r="V1282" s="10"/>
      <c r="W1282" s="69">
        <f t="shared" si="1196"/>
        <v>22626.6</v>
      </c>
      <c r="X1282" s="10">
        <f t="shared" si="1251"/>
        <v>22626.6</v>
      </c>
      <c r="Y1282" s="10"/>
      <c r="Z1282" s="69">
        <f t="shared" si="1197"/>
        <v>22626.6</v>
      </c>
      <c r="AA1282" s="10"/>
      <c r="AB1282" s="20"/>
      <c r="AC1282" s="20"/>
    </row>
    <row r="1283" spans="1:29" ht="46.8" x14ac:dyDescent="0.3">
      <c r="A1283" s="59" t="s">
        <v>829</v>
      </c>
      <c r="B1283" s="60"/>
      <c r="C1283" s="59"/>
      <c r="D1283" s="59"/>
      <c r="E1283" s="62" t="s">
        <v>830</v>
      </c>
      <c r="F1283" s="10"/>
      <c r="G1283" s="10"/>
      <c r="H1283" s="10"/>
      <c r="I1283" s="10"/>
      <c r="J1283" s="10"/>
      <c r="K1283" s="10"/>
      <c r="L1283" s="10"/>
      <c r="M1283" s="10"/>
      <c r="N1283" s="10"/>
      <c r="O1283" s="10">
        <f t="shared" ref="O1283:O1284" si="1267">O1284</f>
        <v>3.3580000000000001</v>
      </c>
      <c r="P1283" s="10">
        <f t="shared" ref="P1283:P1284" si="1268">P1284</f>
        <v>0</v>
      </c>
      <c r="Q1283" s="10">
        <f t="shared" ref="Q1283:Q1284" si="1269">Q1284</f>
        <v>0</v>
      </c>
      <c r="R1283" s="10">
        <f t="shared" si="1249"/>
        <v>3.3580000000000001</v>
      </c>
      <c r="S1283" s="10">
        <f t="shared" ref="S1283:S1284" si="1270">S1284</f>
        <v>0</v>
      </c>
      <c r="T1283" s="69">
        <f t="shared" si="1195"/>
        <v>3.3580000000000001</v>
      </c>
      <c r="U1283" s="10">
        <f t="shared" si="1250"/>
        <v>0</v>
      </c>
      <c r="V1283" s="10">
        <f t="shared" ref="V1283:AA1284" si="1271">V1284</f>
        <v>0</v>
      </c>
      <c r="W1283" s="69">
        <f t="shared" si="1196"/>
        <v>0</v>
      </c>
      <c r="X1283" s="10">
        <f t="shared" si="1251"/>
        <v>0</v>
      </c>
      <c r="Y1283" s="10">
        <f t="shared" si="1271"/>
        <v>0</v>
      </c>
      <c r="Z1283" s="69">
        <f t="shared" si="1197"/>
        <v>0</v>
      </c>
      <c r="AA1283" s="10">
        <f t="shared" si="1271"/>
        <v>0</v>
      </c>
      <c r="AB1283" s="20"/>
      <c r="AC1283" s="20"/>
    </row>
    <row r="1284" spans="1:29" ht="31.2" x14ac:dyDescent="0.3">
      <c r="A1284" s="59" t="s">
        <v>829</v>
      </c>
      <c r="B1284" s="60" t="s">
        <v>57</v>
      </c>
      <c r="C1284" s="59"/>
      <c r="D1284" s="59"/>
      <c r="E1284" s="61" t="s">
        <v>58</v>
      </c>
      <c r="F1284" s="10"/>
      <c r="G1284" s="10"/>
      <c r="H1284" s="10"/>
      <c r="I1284" s="10"/>
      <c r="J1284" s="10"/>
      <c r="K1284" s="10"/>
      <c r="L1284" s="10"/>
      <c r="M1284" s="10"/>
      <c r="N1284" s="10"/>
      <c r="O1284" s="10">
        <f t="shared" si="1267"/>
        <v>3.3580000000000001</v>
      </c>
      <c r="P1284" s="10">
        <f t="shared" si="1268"/>
        <v>0</v>
      </c>
      <c r="Q1284" s="10">
        <f t="shared" si="1269"/>
        <v>0</v>
      </c>
      <c r="R1284" s="10">
        <f t="shared" si="1249"/>
        <v>3.3580000000000001</v>
      </c>
      <c r="S1284" s="10">
        <f t="shared" si="1270"/>
        <v>0</v>
      </c>
      <c r="T1284" s="69">
        <f t="shared" si="1195"/>
        <v>3.3580000000000001</v>
      </c>
      <c r="U1284" s="10">
        <f t="shared" si="1250"/>
        <v>0</v>
      </c>
      <c r="V1284" s="10">
        <f t="shared" si="1271"/>
        <v>0</v>
      </c>
      <c r="W1284" s="69">
        <f t="shared" si="1196"/>
        <v>0</v>
      </c>
      <c r="X1284" s="10">
        <f t="shared" si="1251"/>
        <v>0</v>
      </c>
      <c r="Y1284" s="10">
        <f t="shared" si="1271"/>
        <v>0</v>
      </c>
      <c r="Z1284" s="69">
        <f t="shared" si="1197"/>
        <v>0</v>
      </c>
      <c r="AA1284" s="10">
        <f t="shared" si="1271"/>
        <v>0</v>
      </c>
      <c r="AB1284" s="20"/>
      <c r="AC1284" s="20"/>
    </row>
    <row r="1285" spans="1:29" x14ac:dyDescent="0.3">
      <c r="A1285" s="59" t="s">
        <v>829</v>
      </c>
      <c r="B1285" s="60">
        <v>200</v>
      </c>
      <c r="C1285" s="59" t="s">
        <v>233</v>
      </c>
      <c r="D1285" s="59" t="s">
        <v>314</v>
      </c>
      <c r="E1285" s="61" t="s">
        <v>822</v>
      </c>
      <c r="F1285" s="10"/>
      <c r="G1285" s="10"/>
      <c r="H1285" s="10"/>
      <c r="I1285" s="10"/>
      <c r="J1285" s="10"/>
      <c r="K1285" s="10"/>
      <c r="L1285" s="10"/>
      <c r="M1285" s="10"/>
      <c r="N1285" s="10"/>
      <c r="O1285" s="10">
        <v>3.3580000000000001</v>
      </c>
      <c r="P1285" s="10"/>
      <c r="Q1285" s="10"/>
      <c r="R1285" s="10">
        <f t="shared" si="1249"/>
        <v>3.3580000000000001</v>
      </c>
      <c r="S1285" s="10"/>
      <c r="T1285" s="69">
        <f t="shared" si="1195"/>
        <v>3.3580000000000001</v>
      </c>
      <c r="U1285" s="10">
        <f t="shared" si="1250"/>
        <v>0</v>
      </c>
      <c r="V1285" s="10"/>
      <c r="W1285" s="69">
        <f t="shared" si="1196"/>
        <v>0</v>
      </c>
      <c r="X1285" s="10">
        <f t="shared" si="1251"/>
        <v>0</v>
      </c>
      <c r="Y1285" s="10"/>
      <c r="Z1285" s="69">
        <f t="shared" si="1197"/>
        <v>0</v>
      </c>
      <c r="AA1285" s="10"/>
      <c r="AB1285" s="20"/>
      <c r="AC1285" s="20"/>
    </row>
    <row r="1286" spans="1:29" ht="62.4" x14ac:dyDescent="0.3">
      <c r="A1286" s="59" t="s">
        <v>831</v>
      </c>
      <c r="B1286" s="60"/>
      <c r="C1286" s="59"/>
      <c r="D1286" s="59"/>
      <c r="E1286" s="61" t="s">
        <v>832</v>
      </c>
      <c r="F1286" s="10">
        <f t="shared" ref="F1286:K1286" si="1272">F1287+F1292</f>
        <v>36385.9</v>
      </c>
      <c r="G1286" s="10">
        <f t="shared" si="1272"/>
        <v>37448.700000000004</v>
      </c>
      <c r="H1286" s="10">
        <f t="shared" si="1272"/>
        <v>37448.700000000004</v>
      </c>
      <c r="I1286" s="10">
        <f t="shared" si="1272"/>
        <v>0</v>
      </c>
      <c r="J1286" s="10">
        <f t="shared" si="1272"/>
        <v>0</v>
      </c>
      <c r="K1286" s="10">
        <f t="shared" si="1272"/>
        <v>0</v>
      </c>
      <c r="L1286" s="10">
        <f t="shared" si="1214"/>
        <v>36385.9</v>
      </c>
      <c r="M1286" s="10">
        <f t="shared" si="1215"/>
        <v>37448.700000000004</v>
      </c>
      <c r="N1286" s="10">
        <f t="shared" si="1216"/>
        <v>37448.700000000004</v>
      </c>
      <c r="O1286" s="10">
        <f>O1287+O1292</f>
        <v>4906.1000000000004</v>
      </c>
      <c r="P1286" s="10">
        <f>P1287+P1292</f>
        <v>5979.2</v>
      </c>
      <c r="Q1286" s="10">
        <f>Q1287+Q1292</f>
        <v>5979.2</v>
      </c>
      <c r="R1286" s="10">
        <f t="shared" si="1249"/>
        <v>41292</v>
      </c>
      <c r="S1286" s="10">
        <f>S1287+S1292</f>
        <v>0</v>
      </c>
      <c r="T1286" s="69">
        <f t="shared" si="1195"/>
        <v>41292</v>
      </c>
      <c r="U1286" s="10">
        <f t="shared" si="1250"/>
        <v>43427.9</v>
      </c>
      <c r="V1286" s="10">
        <f>V1287+V1292</f>
        <v>0</v>
      </c>
      <c r="W1286" s="69">
        <f t="shared" si="1196"/>
        <v>43427.9</v>
      </c>
      <c r="X1286" s="10">
        <f t="shared" si="1251"/>
        <v>43427.9</v>
      </c>
      <c r="Y1286" s="10">
        <f>Y1287+Y1292</f>
        <v>0</v>
      </c>
      <c r="Z1286" s="69">
        <f t="shared" si="1197"/>
        <v>43427.9</v>
      </c>
      <c r="AA1286" s="10">
        <f>AA1287+AA1292</f>
        <v>0</v>
      </c>
      <c r="AB1286" s="20"/>
      <c r="AC1286" s="20"/>
    </row>
    <row r="1287" spans="1:29" ht="31.2" x14ac:dyDescent="0.3">
      <c r="A1287" s="59" t="s">
        <v>833</v>
      </c>
      <c r="B1287" s="60"/>
      <c r="C1287" s="59"/>
      <c r="D1287" s="59"/>
      <c r="E1287" s="61" t="s">
        <v>167</v>
      </c>
      <c r="F1287" s="10">
        <f t="shared" ref="F1287:K1287" si="1273">F1288+F1290</f>
        <v>34904.9</v>
      </c>
      <c r="G1287" s="10">
        <f t="shared" si="1273"/>
        <v>35922.9</v>
      </c>
      <c r="H1287" s="10">
        <f t="shared" si="1273"/>
        <v>35922.9</v>
      </c>
      <c r="I1287" s="10">
        <f t="shared" si="1273"/>
        <v>0</v>
      </c>
      <c r="J1287" s="10">
        <f t="shared" si="1273"/>
        <v>0</v>
      </c>
      <c r="K1287" s="10">
        <f t="shared" si="1273"/>
        <v>0</v>
      </c>
      <c r="L1287" s="10">
        <f t="shared" si="1214"/>
        <v>34904.9</v>
      </c>
      <c r="M1287" s="10">
        <f t="shared" si="1215"/>
        <v>35922.9</v>
      </c>
      <c r="N1287" s="10">
        <f t="shared" si="1216"/>
        <v>35922.9</v>
      </c>
      <c r="O1287" s="10">
        <f>O1288+O1290</f>
        <v>4906.1000000000004</v>
      </c>
      <c r="P1287" s="10">
        <f>P1288+P1290</f>
        <v>5979.2</v>
      </c>
      <c r="Q1287" s="10">
        <f>Q1288+Q1290</f>
        <v>5979.2</v>
      </c>
      <c r="R1287" s="10">
        <f t="shared" si="1249"/>
        <v>39811</v>
      </c>
      <c r="S1287" s="10">
        <f>S1288+S1290</f>
        <v>0</v>
      </c>
      <c r="T1287" s="69">
        <f t="shared" si="1195"/>
        <v>39811</v>
      </c>
      <c r="U1287" s="10">
        <f t="shared" si="1250"/>
        <v>41902.1</v>
      </c>
      <c r="V1287" s="10">
        <f>V1288+V1290</f>
        <v>0</v>
      </c>
      <c r="W1287" s="69">
        <f t="shared" si="1196"/>
        <v>41902.1</v>
      </c>
      <c r="X1287" s="10">
        <f t="shared" si="1251"/>
        <v>41902.1</v>
      </c>
      <c r="Y1287" s="10">
        <f>Y1288+Y1290</f>
        <v>0</v>
      </c>
      <c r="Z1287" s="69">
        <f t="shared" si="1197"/>
        <v>41902.1</v>
      </c>
      <c r="AA1287" s="10">
        <f>AA1288+AA1290</f>
        <v>0</v>
      </c>
      <c r="AB1287" s="20"/>
      <c r="AC1287" s="20"/>
    </row>
    <row r="1288" spans="1:29" ht="93.6" x14ac:dyDescent="0.3">
      <c r="A1288" s="59" t="s">
        <v>833</v>
      </c>
      <c r="B1288" s="60" t="s">
        <v>139</v>
      </c>
      <c r="C1288" s="59"/>
      <c r="D1288" s="59"/>
      <c r="E1288" s="61" t="s">
        <v>140</v>
      </c>
      <c r="F1288" s="10">
        <f t="shared" ref="F1288:K1288" si="1274">F1289</f>
        <v>33247.9</v>
      </c>
      <c r="G1288" s="10">
        <f t="shared" si="1274"/>
        <v>34265.9</v>
      </c>
      <c r="H1288" s="10">
        <f t="shared" si="1274"/>
        <v>34265.9</v>
      </c>
      <c r="I1288" s="10">
        <f t="shared" si="1274"/>
        <v>0</v>
      </c>
      <c r="J1288" s="10">
        <f t="shared" si="1274"/>
        <v>0</v>
      </c>
      <c r="K1288" s="10">
        <f t="shared" si="1274"/>
        <v>0</v>
      </c>
      <c r="L1288" s="10">
        <f t="shared" si="1214"/>
        <v>33247.9</v>
      </c>
      <c r="M1288" s="10">
        <f t="shared" si="1215"/>
        <v>34265.9</v>
      </c>
      <c r="N1288" s="10">
        <f t="shared" si="1216"/>
        <v>34265.9</v>
      </c>
      <c r="O1288" s="10">
        <f>O1289</f>
        <v>4906.1000000000004</v>
      </c>
      <c r="P1288" s="10">
        <f>P1289</f>
        <v>5979.2</v>
      </c>
      <c r="Q1288" s="10">
        <f>Q1289</f>
        <v>5979.2</v>
      </c>
      <c r="R1288" s="10">
        <f t="shared" si="1249"/>
        <v>38154</v>
      </c>
      <c r="S1288" s="10">
        <f>S1289</f>
        <v>0</v>
      </c>
      <c r="T1288" s="69">
        <f t="shared" si="1195"/>
        <v>38154</v>
      </c>
      <c r="U1288" s="10">
        <f t="shared" si="1250"/>
        <v>40245.1</v>
      </c>
      <c r="V1288" s="10">
        <f>V1289</f>
        <v>0</v>
      </c>
      <c r="W1288" s="69">
        <f t="shared" si="1196"/>
        <v>40245.1</v>
      </c>
      <c r="X1288" s="10">
        <f t="shared" si="1251"/>
        <v>40245.1</v>
      </c>
      <c r="Y1288" s="10">
        <f>Y1289</f>
        <v>0</v>
      </c>
      <c r="Z1288" s="69">
        <f t="shared" si="1197"/>
        <v>40245.1</v>
      </c>
      <c r="AA1288" s="10">
        <f>AA1289</f>
        <v>0</v>
      </c>
      <c r="AB1288" s="20"/>
      <c r="AC1288" s="20"/>
    </row>
    <row r="1289" spans="1:29" ht="31.2" x14ac:dyDescent="0.3">
      <c r="A1289" s="59" t="s">
        <v>833</v>
      </c>
      <c r="B1289" s="60">
        <v>100</v>
      </c>
      <c r="C1289" s="59" t="s">
        <v>324</v>
      </c>
      <c r="D1289" s="59" t="s">
        <v>314</v>
      </c>
      <c r="E1289" s="61" t="s">
        <v>834</v>
      </c>
      <c r="F1289" s="10">
        <v>33247.9</v>
      </c>
      <c r="G1289" s="10">
        <v>34265.9</v>
      </c>
      <c r="H1289" s="10">
        <v>34265.9</v>
      </c>
      <c r="I1289" s="10"/>
      <c r="J1289" s="10"/>
      <c r="K1289" s="10"/>
      <c r="L1289" s="10">
        <f t="shared" si="1214"/>
        <v>33247.9</v>
      </c>
      <c r="M1289" s="10">
        <f t="shared" si="1215"/>
        <v>34265.9</v>
      </c>
      <c r="N1289" s="10">
        <f t="shared" si="1216"/>
        <v>34265.9</v>
      </c>
      <c r="O1289" s="10">
        <v>4906.1000000000004</v>
      </c>
      <c r="P1289" s="10">
        <v>5979.2</v>
      </c>
      <c r="Q1289" s="10">
        <v>5979.2</v>
      </c>
      <c r="R1289" s="10">
        <f t="shared" si="1249"/>
        <v>38154</v>
      </c>
      <c r="S1289" s="10"/>
      <c r="T1289" s="69">
        <f t="shared" si="1195"/>
        <v>38154</v>
      </c>
      <c r="U1289" s="10">
        <f t="shared" si="1250"/>
        <v>40245.1</v>
      </c>
      <c r="V1289" s="10"/>
      <c r="W1289" s="69">
        <f t="shared" si="1196"/>
        <v>40245.1</v>
      </c>
      <c r="X1289" s="10">
        <f t="shared" si="1251"/>
        <v>40245.1</v>
      </c>
      <c r="Y1289" s="10"/>
      <c r="Z1289" s="69">
        <f t="shared" si="1197"/>
        <v>40245.1</v>
      </c>
      <c r="AA1289" s="10"/>
      <c r="AB1289" s="20"/>
      <c r="AC1289" s="20"/>
    </row>
    <row r="1290" spans="1:29" ht="31.2" x14ac:dyDescent="0.3">
      <c r="A1290" s="59" t="s">
        <v>833</v>
      </c>
      <c r="B1290" s="60" t="s">
        <v>57</v>
      </c>
      <c r="C1290" s="59"/>
      <c r="D1290" s="59"/>
      <c r="E1290" s="61" t="s">
        <v>58</v>
      </c>
      <c r="F1290" s="10">
        <f t="shared" ref="F1290:K1290" si="1275">F1291</f>
        <v>1657</v>
      </c>
      <c r="G1290" s="10">
        <f t="shared" si="1275"/>
        <v>1657</v>
      </c>
      <c r="H1290" s="10">
        <f t="shared" si="1275"/>
        <v>1657</v>
      </c>
      <c r="I1290" s="10">
        <f t="shared" si="1275"/>
        <v>0</v>
      </c>
      <c r="J1290" s="10">
        <f t="shared" si="1275"/>
        <v>0</v>
      </c>
      <c r="K1290" s="10">
        <f t="shared" si="1275"/>
        <v>0</v>
      </c>
      <c r="L1290" s="10">
        <f t="shared" si="1214"/>
        <v>1657</v>
      </c>
      <c r="M1290" s="10">
        <f t="shared" si="1215"/>
        <v>1657</v>
      </c>
      <c r="N1290" s="10">
        <f t="shared" si="1216"/>
        <v>1657</v>
      </c>
      <c r="O1290" s="10">
        <f>O1291</f>
        <v>0</v>
      </c>
      <c r="P1290" s="10">
        <f>P1291</f>
        <v>0</v>
      </c>
      <c r="Q1290" s="10">
        <f>Q1291</f>
        <v>0</v>
      </c>
      <c r="R1290" s="10">
        <f t="shared" si="1249"/>
        <v>1657</v>
      </c>
      <c r="S1290" s="10">
        <f>S1291</f>
        <v>0</v>
      </c>
      <c r="T1290" s="69">
        <f t="shared" si="1195"/>
        <v>1657</v>
      </c>
      <c r="U1290" s="10">
        <f t="shared" si="1250"/>
        <v>1657</v>
      </c>
      <c r="V1290" s="10">
        <f>V1291</f>
        <v>0</v>
      </c>
      <c r="W1290" s="69">
        <f t="shared" si="1196"/>
        <v>1657</v>
      </c>
      <c r="X1290" s="10">
        <f t="shared" si="1251"/>
        <v>1657</v>
      </c>
      <c r="Y1290" s="10">
        <f>Y1291</f>
        <v>0</v>
      </c>
      <c r="Z1290" s="69">
        <f t="shared" si="1197"/>
        <v>1657</v>
      </c>
      <c r="AA1290" s="10">
        <f>AA1291</f>
        <v>0</v>
      </c>
      <c r="AB1290" s="20"/>
      <c r="AC1290" s="20"/>
    </row>
    <row r="1291" spans="1:29" ht="31.2" x14ac:dyDescent="0.3">
      <c r="A1291" s="59" t="s">
        <v>833</v>
      </c>
      <c r="B1291" s="60">
        <v>200</v>
      </c>
      <c r="C1291" s="59" t="s">
        <v>324</v>
      </c>
      <c r="D1291" s="59" t="s">
        <v>314</v>
      </c>
      <c r="E1291" s="61" t="s">
        <v>834</v>
      </c>
      <c r="F1291" s="10">
        <v>1657</v>
      </c>
      <c r="G1291" s="10">
        <v>1657</v>
      </c>
      <c r="H1291" s="10">
        <v>1657</v>
      </c>
      <c r="I1291" s="10"/>
      <c r="J1291" s="10"/>
      <c r="K1291" s="10"/>
      <c r="L1291" s="10">
        <f t="shared" si="1214"/>
        <v>1657</v>
      </c>
      <c r="M1291" s="10">
        <f t="shared" si="1215"/>
        <v>1657</v>
      </c>
      <c r="N1291" s="10">
        <f t="shared" si="1216"/>
        <v>1657</v>
      </c>
      <c r="O1291" s="10"/>
      <c r="P1291" s="10"/>
      <c r="Q1291" s="10"/>
      <c r="R1291" s="10">
        <f t="shared" si="1249"/>
        <v>1657</v>
      </c>
      <c r="S1291" s="10"/>
      <c r="T1291" s="69">
        <f t="shared" si="1195"/>
        <v>1657</v>
      </c>
      <c r="U1291" s="10">
        <f t="shared" si="1250"/>
        <v>1657</v>
      </c>
      <c r="V1291" s="10"/>
      <c r="W1291" s="69">
        <f t="shared" si="1196"/>
        <v>1657</v>
      </c>
      <c r="X1291" s="10">
        <f t="shared" si="1251"/>
        <v>1657</v>
      </c>
      <c r="Y1291" s="10"/>
      <c r="Z1291" s="69">
        <f t="shared" si="1197"/>
        <v>1657</v>
      </c>
      <c r="AA1291" s="10"/>
      <c r="AB1291" s="20"/>
      <c r="AC1291" s="20"/>
    </row>
    <row r="1292" spans="1:29" ht="62.4" x14ac:dyDescent="0.3">
      <c r="A1292" s="59" t="s">
        <v>835</v>
      </c>
      <c r="B1292" s="60"/>
      <c r="C1292" s="59"/>
      <c r="D1292" s="59"/>
      <c r="E1292" s="61" t="s">
        <v>836</v>
      </c>
      <c r="F1292" s="10">
        <f t="shared" ref="F1292:K1292" si="1276">F1293+F1295</f>
        <v>1481</v>
      </c>
      <c r="G1292" s="10">
        <f t="shared" si="1276"/>
        <v>1525.8</v>
      </c>
      <c r="H1292" s="10">
        <f t="shared" si="1276"/>
        <v>1525.8</v>
      </c>
      <c r="I1292" s="10">
        <f t="shared" si="1276"/>
        <v>0</v>
      </c>
      <c r="J1292" s="10">
        <f t="shared" si="1276"/>
        <v>0</v>
      </c>
      <c r="K1292" s="10">
        <f t="shared" si="1276"/>
        <v>0</v>
      </c>
      <c r="L1292" s="10">
        <f t="shared" si="1214"/>
        <v>1481</v>
      </c>
      <c r="M1292" s="10">
        <f t="shared" si="1215"/>
        <v>1525.8</v>
      </c>
      <c r="N1292" s="10">
        <f t="shared" si="1216"/>
        <v>1525.8</v>
      </c>
      <c r="O1292" s="10">
        <f>O1293+O1295</f>
        <v>0</v>
      </c>
      <c r="P1292" s="10">
        <f>P1293+P1295</f>
        <v>0</v>
      </c>
      <c r="Q1292" s="10">
        <f>Q1293+Q1295</f>
        <v>0</v>
      </c>
      <c r="R1292" s="10">
        <f t="shared" si="1249"/>
        <v>1481</v>
      </c>
      <c r="S1292" s="10">
        <f>S1293+S1295</f>
        <v>0</v>
      </c>
      <c r="T1292" s="69">
        <f t="shared" si="1195"/>
        <v>1481</v>
      </c>
      <c r="U1292" s="10">
        <f t="shared" si="1250"/>
        <v>1525.8</v>
      </c>
      <c r="V1292" s="10">
        <f>V1293+V1295</f>
        <v>0</v>
      </c>
      <c r="W1292" s="69">
        <f t="shared" si="1196"/>
        <v>1525.8</v>
      </c>
      <c r="X1292" s="10">
        <f t="shared" si="1251"/>
        <v>1525.8</v>
      </c>
      <c r="Y1292" s="10">
        <f>Y1293+Y1295</f>
        <v>0</v>
      </c>
      <c r="Z1292" s="69">
        <f t="shared" si="1197"/>
        <v>1525.8</v>
      </c>
      <c r="AA1292" s="10">
        <f>AA1293+AA1295</f>
        <v>0</v>
      </c>
      <c r="AB1292" s="20"/>
      <c r="AC1292" s="20"/>
    </row>
    <row r="1293" spans="1:29" ht="93.6" x14ac:dyDescent="0.3">
      <c r="A1293" s="59" t="s">
        <v>835</v>
      </c>
      <c r="B1293" s="60" t="s">
        <v>139</v>
      </c>
      <c r="C1293" s="59"/>
      <c r="D1293" s="59"/>
      <c r="E1293" s="61" t="s">
        <v>140</v>
      </c>
      <c r="F1293" s="10">
        <f t="shared" ref="F1293:K1293" si="1277">F1294</f>
        <v>1231</v>
      </c>
      <c r="G1293" s="10">
        <f t="shared" si="1277"/>
        <v>1275.8</v>
      </c>
      <c r="H1293" s="10">
        <f t="shared" si="1277"/>
        <v>1275.8</v>
      </c>
      <c r="I1293" s="10">
        <f t="shared" si="1277"/>
        <v>0</v>
      </c>
      <c r="J1293" s="10">
        <f t="shared" si="1277"/>
        <v>0</v>
      </c>
      <c r="K1293" s="10">
        <f t="shared" si="1277"/>
        <v>0</v>
      </c>
      <c r="L1293" s="10">
        <f t="shared" si="1214"/>
        <v>1231</v>
      </c>
      <c r="M1293" s="10">
        <f t="shared" si="1215"/>
        <v>1275.8</v>
      </c>
      <c r="N1293" s="10">
        <f t="shared" si="1216"/>
        <v>1275.8</v>
      </c>
      <c r="O1293" s="10">
        <f>O1294</f>
        <v>0</v>
      </c>
      <c r="P1293" s="10">
        <f>P1294</f>
        <v>0</v>
      </c>
      <c r="Q1293" s="10">
        <f>Q1294</f>
        <v>0</v>
      </c>
      <c r="R1293" s="10">
        <f t="shared" si="1249"/>
        <v>1231</v>
      </c>
      <c r="S1293" s="10">
        <f>S1294</f>
        <v>0</v>
      </c>
      <c r="T1293" s="69">
        <f t="shared" si="1195"/>
        <v>1231</v>
      </c>
      <c r="U1293" s="10">
        <f t="shared" si="1250"/>
        <v>1275.8</v>
      </c>
      <c r="V1293" s="10">
        <f>V1294</f>
        <v>0</v>
      </c>
      <c r="W1293" s="69">
        <f t="shared" si="1196"/>
        <v>1275.8</v>
      </c>
      <c r="X1293" s="10">
        <f t="shared" si="1251"/>
        <v>1275.8</v>
      </c>
      <c r="Y1293" s="10">
        <f>Y1294</f>
        <v>0</v>
      </c>
      <c r="Z1293" s="69">
        <f t="shared" si="1197"/>
        <v>1275.8</v>
      </c>
      <c r="AA1293" s="10">
        <f>AA1294</f>
        <v>0</v>
      </c>
      <c r="AB1293" s="20"/>
      <c r="AC1293" s="20"/>
    </row>
    <row r="1294" spans="1:29" ht="31.2" x14ac:dyDescent="0.3">
      <c r="A1294" s="59" t="s">
        <v>835</v>
      </c>
      <c r="B1294" s="60">
        <v>100</v>
      </c>
      <c r="C1294" s="59" t="s">
        <v>324</v>
      </c>
      <c r="D1294" s="59" t="s">
        <v>314</v>
      </c>
      <c r="E1294" s="61" t="s">
        <v>834</v>
      </c>
      <c r="F1294" s="10">
        <v>1231</v>
      </c>
      <c r="G1294" s="10">
        <v>1275.8</v>
      </c>
      <c r="H1294" s="10">
        <v>1275.8</v>
      </c>
      <c r="I1294" s="10"/>
      <c r="J1294" s="10"/>
      <c r="K1294" s="10"/>
      <c r="L1294" s="10">
        <f t="shared" si="1214"/>
        <v>1231</v>
      </c>
      <c r="M1294" s="10">
        <f t="shared" si="1215"/>
        <v>1275.8</v>
      </c>
      <c r="N1294" s="10">
        <f t="shared" si="1216"/>
        <v>1275.8</v>
      </c>
      <c r="O1294" s="10"/>
      <c r="P1294" s="10"/>
      <c r="Q1294" s="10"/>
      <c r="R1294" s="10">
        <f t="shared" si="1249"/>
        <v>1231</v>
      </c>
      <c r="S1294" s="10"/>
      <c r="T1294" s="69">
        <f t="shared" si="1195"/>
        <v>1231</v>
      </c>
      <c r="U1294" s="10">
        <f t="shared" si="1250"/>
        <v>1275.8</v>
      </c>
      <c r="V1294" s="10"/>
      <c r="W1294" s="69">
        <f t="shared" si="1196"/>
        <v>1275.8</v>
      </c>
      <c r="X1294" s="10">
        <f t="shared" si="1251"/>
        <v>1275.8</v>
      </c>
      <c r="Y1294" s="10"/>
      <c r="Z1294" s="69">
        <f t="shared" si="1197"/>
        <v>1275.8</v>
      </c>
      <c r="AA1294" s="10"/>
      <c r="AB1294" s="20"/>
      <c r="AC1294" s="20"/>
    </row>
    <row r="1295" spans="1:29" ht="31.2" x14ac:dyDescent="0.3">
      <c r="A1295" s="59" t="s">
        <v>835</v>
      </c>
      <c r="B1295" s="60" t="s">
        <v>57</v>
      </c>
      <c r="C1295" s="59"/>
      <c r="D1295" s="59"/>
      <c r="E1295" s="61" t="s">
        <v>58</v>
      </c>
      <c r="F1295" s="10">
        <f t="shared" ref="F1295:K1295" si="1278">F1296</f>
        <v>250</v>
      </c>
      <c r="G1295" s="10">
        <f t="shared" si="1278"/>
        <v>250</v>
      </c>
      <c r="H1295" s="10">
        <f t="shared" si="1278"/>
        <v>250</v>
      </c>
      <c r="I1295" s="10">
        <f t="shared" si="1278"/>
        <v>0</v>
      </c>
      <c r="J1295" s="10">
        <f t="shared" si="1278"/>
        <v>0</v>
      </c>
      <c r="K1295" s="10">
        <f t="shared" si="1278"/>
        <v>0</v>
      </c>
      <c r="L1295" s="10">
        <f t="shared" si="1214"/>
        <v>250</v>
      </c>
      <c r="M1295" s="10">
        <f t="shared" si="1215"/>
        <v>250</v>
      </c>
      <c r="N1295" s="10">
        <f t="shared" si="1216"/>
        <v>250</v>
      </c>
      <c r="O1295" s="10">
        <f>O1296</f>
        <v>0</v>
      </c>
      <c r="P1295" s="10">
        <f>P1296</f>
        <v>0</v>
      </c>
      <c r="Q1295" s="10">
        <f>Q1296</f>
        <v>0</v>
      </c>
      <c r="R1295" s="10">
        <f t="shared" si="1249"/>
        <v>250</v>
      </c>
      <c r="S1295" s="10">
        <f>S1296</f>
        <v>0</v>
      </c>
      <c r="T1295" s="69">
        <f t="shared" ref="T1295:T1358" si="1279">R1295+S1295</f>
        <v>250</v>
      </c>
      <c r="U1295" s="10">
        <f t="shared" si="1250"/>
        <v>250</v>
      </c>
      <c r="V1295" s="10">
        <f>V1296</f>
        <v>0</v>
      </c>
      <c r="W1295" s="69">
        <f t="shared" ref="W1295:W1358" si="1280">U1295+V1295</f>
        <v>250</v>
      </c>
      <c r="X1295" s="10">
        <f t="shared" si="1251"/>
        <v>250</v>
      </c>
      <c r="Y1295" s="10">
        <f>Y1296</f>
        <v>0</v>
      </c>
      <c r="Z1295" s="69">
        <f t="shared" ref="Z1295:Z1358" si="1281">X1295+Y1295</f>
        <v>250</v>
      </c>
      <c r="AA1295" s="10">
        <f>AA1296</f>
        <v>0</v>
      </c>
      <c r="AB1295" s="20"/>
      <c r="AC1295" s="20"/>
    </row>
    <row r="1296" spans="1:29" ht="31.2" x14ac:dyDescent="0.3">
      <c r="A1296" s="59" t="s">
        <v>835</v>
      </c>
      <c r="B1296" s="60" t="s">
        <v>57</v>
      </c>
      <c r="C1296" s="59" t="s">
        <v>324</v>
      </c>
      <c r="D1296" s="59" t="s">
        <v>314</v>
      </c>
      <c r="E1296" s="61" t="s">
        <v>834</v>
      </c>
      <c r="F1296" s="10">
        <v>250</v>
      </c>
      <c r="G1296" s="10">
        <v>250</v>
      </c>
      <c r="H1296" s="10">
        <v>250</v>
      </c>
      <c r="I1296" s="10"/>
      <c r="J1296" s="10"/>
      <c r="K1296" s="10"/>
      <c r="L1296" s="10">
        <f t="shared" si="1214"/>
        <v>250</v>
      </c>
      <c r="M1296" s="10">
        <f t="shared" si="1215"/>
        <v>250</v>
      </c>
      <c r="N1296" s="10">
        <f t="shared" si="1216"/>
        <v>250</v>
      </c>
      <c r="O1296" s="10"/>
      <c r="P1296" s="10"/>
      <c r="Q1296" s="10"/>
      <c r="R1296" s="10">
        <f t="shared" si="1249"/>
        <v>250</v>
      </c>
      <c r="S1296" s="10"/>
      <c r="T1296" s="69">
        <f t="shared" si="1279"/>
        <v>250</v>
      </c>
      <c r="U1296" s="10">
        <f t="shared" si="1250"/>
        <v>250</v>
      </c>
      <c r="V1296" s="10"/>
      <c r="W1296" s="69">
        <f t="shared" si="1280"/>
        <v>250</v>
      </c>
      <c r="X1296" s="10">
        <f t="shared" si="1251"/>
        <v>250</v>
      </c>
      <c r="Y1296" s="10"/>
      <c r="Z1296" s="69">
        <f t="shared" si="1281"/>
        <v>250</v>
      </c>
      <c r="AA1296" s="10"/>
      <c r="AB1296" s="20"/>
      <c r="AC1296" s="20"/>
    </row>
    <row r="1297" spans="1:34" s="73" customFormat="1" ht="31.2" x14ac:dyDescent="0.3">
      <c r="A1297" s="53" t="s">
        <v>837</v>
      </c>
      <c r="B1297" s="54"/>
      <c r="C1297" s="53"/>
      <c r="D1297" s="53"/>
      <c r="E1297" s="55" t="s">
        <v>838</v>
      </c>
      <c r="F1297" s="14">
        <f t="shared" ref="F1297:K1297" si="1282">F1298+F1303+F1313+F1335</f>
        <v>1947034.9000000001</v>
      </c>
      <c r="G1297" s="14">
        <f t="shared" si="1282"/>
        <v>1766170.3</v>
      </c>
      <c r="H1297" s="14">
        <f t="shared" si="1282"/>
        <v>1887164.3</v>
      </c>
      <c r="I1297" s="14">
        <f t="shared" si="1282"/>
        <v>0</v>
      </c>
      <c r="J1297" s="14">
        <f t="shared" si="1282"/>
        <v>0</v>
      </c>
      <c r="K1297" s="14">
        <f t="shared" si="1282"/>
        <v>0</v>
      </c>
      <c r="L1297" s="14">
        <f t="shared" si="1214"/>
        <v>1947034.9000000001</v>
      </c>
      <c r="M1297" s="14">
        <f t="shared" si="1215"/>
        <v>1766170.3</v>
      </c>
      <c r="N1297" s="14">
        <f t="shared" si="1216"/>
        <v>1887164.3</v>
      </c>
      <c r="O1297" s="14">
        <f>O1298+O1303+O1313+O1335</f>
        <v>363578.22807999997</v>
      </c>
      <c r="P1297" s="14">
        <f>P1298+P1303+P1313+P1335</f>
        <v>25737.3</v>
      </c>
      <c r="Q1297" s="14">
        <f>Q1298+Q1303+Q1313+Q1335</f>
        <v>-205285.99000000002</v>
      </c>
      <c r="R1297" s="14">
        <f t="shared" si="1249"/>
        <v>2310613.1280800002</v>
      </c>
      <c r="S1297" s="14">
        <f>S1298+S1303+S1313+S1335</f>
        <v>38759.345560000016</v>
      </c>
      <c r="T1297" s="67">
        <f t="shared" si="1279"/>
        <v>2349372.47364</v>
      </c>
      <c r="U1297" s="14">
        <f t="shared" si="1250"/>
        <v>1791907.6</v>
      </c>
      <c r="V1297" s="14">
        <f>V1298+V1303+V1313+V1335</f>
        <v>0</v>
      </c>
      <c r="W1297" s="67">
        <f t="shared" si="1280"/>
        <v>1791907.6</v>
      </c>
      <c r="X1297" s="14">
        <f t="shared" si="1251"/>
        <v>1681878.31</v>
      </c>
      <c r="Y1297" s="14">
        <f>Y1298+Y1303+Y1313+Y1335</f>
        <v>0</v>
      </c>
      <c r="Z1297" s="67">
        <f t="shared" si="1281"/>
        <v>1681878.31</v>
      </c>
      <c r="AA1297" s="14">
        <f>AA1298+AA1303+AA1313+AA1335</f>
        <v>0</v>
      </c>
      <c r="AB1297" s="15"/>
      <c r="AC1297" s="15"/>
      <c r="AD1297" s="11"/>
      <c r="AE1297" s="11"/>
      <c r="AF1297" s="11"/>
      <c r="AG1297" s="11"/>
      <c r="AH1297" s="11"/>
    </row>
    <row r="1298" spans="1:34" s="74" customFormat="1" ht="31.2" x14ac:dyDescent="0.3">
      <c r="A1298" s="56" t="s">
        <v>839</v>
      </c>
      <c r="B1298" s="57"/>
      <c r="C1298" s="56"/>
      <c r="D1298" s="56"/>
      <c r="E1298" s="58" t="s">
        <v>368</v>
      </c>
      <c r="F1298" s="17">
        <f t="shared" ref="F1298:F1311" si="1283">F1299</f>
        <v>448017.6</v>
      </c>
      <c r="G1298" s="17">
        <f t="shared" ref="G1298:G1311" si="1284">G1299</f>
        <v>0</v>
      </c>
      <c r="H1298" s="17">
        <f t="shared" ref="H1298:H1311" si="1285">H1299</f>
        <v>0</v>
      </c>
      <c r="I1298" s="17">
        <f t="shared" ref="I1298:I1311" si="1286">I1299</f>
        <v>0</v>
      </c>
      <c r="J1298" s="17">
        <f t="shared" ref="J1298:J1311" si="1287">J1299</f>
        <v>0</v>
      </c>
      <c r="K1298" s="17">
        <f t="shared" ref="K1298:K1311" si="1288">K1299</f>
        <v>0</v>
      </c>
      <c r="L1298" s="17">
        <f t="shared" si="1214"/>
        <v>448017.6</v>
      </c>
      <c r="M1298" s="17">
        <f t="shared" si="1215"/>
        <v>0</v>
      </c>
      <c r="N1298" s="17">
        <f t="shared" si="1216"/>
        <v>0</v>
      </c>
      <c r="O1298" s="17">
        <f t="shared" ref="O1298:O1311" si="1289">O1299</f>
        <v>0</v>
      </c>
      <c r="P1298" s="17">
        <f t="shared" ref="P1298:P1311" si="1290">P1299</f>
        <v>0</v>
      </c>
      <c r="Q1298" s="17">
        <f t="shared" ref="Q1298:Q1311" si="1291">Q1299</f>
        <v>0</v>
      </c>
      <c r="R1298" s="17">
        <f t="shared" si="1249"/>
        <v>448017.6</v>
      </c>
      <c r="S1298" s="17">
        <f t="shared" ref="S1298:S1311" si="1292">S1299</f>
        <v>0</v>
      </c>
      <c r="T1298" s="68">
        <f t="shared" si="1279"/>
        <v>448017.6</v>
      </c>
      <c r="U1298" s="17">
        <f t="shared" si="1250"/>
        <v>0</v>
      </c>
      <c r="V1298" s="17">
        <f t="shared" ref="V1298:AA1311" si="1293">V1299</f>
        <v>0</v>
      </c>
      <c r="W1298" s="68">
        <f t="shared" si="1280"/>
        <v>0</v>
      </c>
      <c r="X1298" s="17">
        <f t="shared" si="1251"/>
        <v>0</v>
      </c>
      <c r="Y1298" s="17">
        <f t="shared" si="1293"/>
        <v>0</v>
      </c>
      <c r="Z1298" s="68">
        <f t="shared" si="1281"/>
        <v>0</v>
      </c>
      <c r="AA1298" s="17">
        <f t="shared" si="1293"/>
        <v>0</v>
      </c>
      <c r="AB1298" s="18"/>
      <c r="AC1298" s="18"/>
      <c r="AD1298" s="16"/>
      <c r="AE1298" s="16"/>
      <c r="AF1298" s="16"/>
      <c r="AG1298" s="16"/>
      <c r="AH1298" s="16"/>
    </row>
    <row r="1299" spans="1:34" ht="46.8" x14ac:dyDescent="0.3">
      <c r="A1299" s="59" t="s">
        <v>840</v>
      </c>
      <c r="B1299" s="60"/>
      <c r="C1299" s="59"/>
      <c r="D1299" s="59"/>
      <c r="E1299" s="61" t="s">
        <v>841</v>
      </c>
      <c r="F1299" s="10">
        <f t="shared" si="1283"/>
        <v>448017.6</v>
      </c>
      <c r="G1299" s="10">
        <f t="shared" si="1284"/>
        <v>0</v>
      </c>
      <c r="H1299" s="10">
        <f t="shared" si="1285"/>
        <v>0</v>
      </c>
      <c r="I1299" s="10">
        <f t="shared" si="1286"/>
        <v>0</v>
      </c>
      <c r="J1299" s="10">
        <f t="shared" si="1287"/>
        <v>0</v>
      </c>
      <c r="K1299" s="10">
        <f t="shared" si="1288"/>
        <v>0</v>
      </c>
      <c r="L1299" s="10">
        <f t="shared" si="1214"/>
        <v>448017.6</v>
      </c>
      <c r="M1299" s="10">
        <f t="shared" si="1215"/>
        <v>0</v>
      </c>
      <c r="N1299" s="10">
        <f t="shared" si="1216"/>
        <v>0</v>
      </c>
      <c r="O1299" s="10">
        <f t="shared" si="1289"/>
        <v>0</v>
      </c>
      <c r="P1299" s="10">
        <f t="shared" si="1290"/>
        <v>0</v>
      </c>
      <c r="Q1299" s="10">
        <f t="shared" si="1291"/>
        <v>0</v>
      </c>
      <c r="R1299" s="10">
        <f t="shared" si="1249"/>
        <v>448017.6</v>
      </c>
      <c r="S1299" s="10">
        <f t="shared" si="1292"/>
        <v>0</v>
      </c>
      <c r="T1299" s="69">
        <f t="shared" si="1279"/>
        <v>448017.6</v>
      </c>
      <c r="U1299" s="10">
        <f t="shared" si="1250"/>
        <v>0</v>
      </c>
      <c r="V1299" s="10">
        <f t="shared" si="1293"/>
        <v>0</v>
      </c>
      <c r="W1299" s="69">
        <f t="shared" si="1280"/>
        <v>0</v>
      </c>
      <c r="X1299" s="10">
        <f t="shared" si="1251"/>
        <v>0</v>
      </c>
      <c r="Y1299" s="10">
        <f t="shared" si="1293"/>
        <v>0</v>
      </c>
      <c r="Z1299" s="69">
        <f t="shared" si="1281"/>
        <v>0</v>
      </c>
      <c r="AA1299" s="10">
        <f t="shared" si="1293"/>
        <v>0</v>
      </c>
      <c r="AB1299" s="20"/>
      <c r="AC1299" s="20"/>
    </row>
    <row r="1300" spans="1:34" ht="46.8" x14ac:dyDescent="0.3">
      <c r="A1300" s="59" t="s">
        <v>842</v>
      </c>
      <c r="B1300" s="60"/>
      <c r="C1300" s="59"/>
      <c r="D1300" s="59"/>
      <c r="E1300" s="61" t="s">
        <v>843</v>
      </c>
      <c r="F1300" s="10">
        <f t="shared" si="1283"/>
        <v>448017.6</v>
      </c>
      <c r="G1300" s="10">
        <f t="shared" si="1284"/>
        <v>0</v>
      </c>
      <c r="H1300" s="10">
        <f t="shared" si="1285"/>
        <v>0</v>
      </c>
      <c r="I1300" s="10">
        <f t="shared" si="1286"/>
        <v>0</v>
      </c>
      <c r="J1300" s="10">
        <f t="shared" si="1287"/>
        <v>0</v>
      </c>
      <c r="K1300" s="10">
        <f t="shared" si="1288"/>
        <v>0</v>
      </c>
      <c r="L1300" s="10">
        <f t="shared" si="1214"/>
        <v>448017.6</v>
      </c>
      <c r="M1300" s="10">
        <f t="shared" si="1215"/>
        <v>0</v>
      </c>
      <c r="N1300" s="10">
        <f t="shared" si="1216"/>
        <v>0</v>
      </c>
      <c r="O1300" s="10">
        <f t="shared" si="1289"/>
        <v>0</v>
      </c>
      <c r="P1300" s="10">
        <f t="shared" si="1290"/>
        <v>0</v>
      </c>
      <c r="Q1300" s="10">
        <f t="shared" si="1291"/>
        <v>0</v>
      </c>
      <c r="R1300" s="10">
        <f t="shared" si="1249"/>
        <v>448017.6</v>
      </c>
      <c r="S1300" s="10">
        <f t="shared" si="1292"/>
        <v>0</v>
      </c>
      <c r="T1300" s="69">
        <f t="shared" si="1279"/>
        <v>448017.6</v>
      </c>
      <c r="U1300" s="10">
        <f t="shared" si="1250"/>
        <v>0</v>
      </c>
      <c r="V1300" s="10">
        <f t="shared" si="1293"/>
        <v>0</v>
      </c>
      <c r="W1300" s="69">
        <f t="shared" si="1280"/>
        <v>0</v>
      </c>
      <c r="X1300" s="10">
        <f t="shared" si="1251"/>
        <v>0</v>
      </c>
      <c r="Y1300" s="10">
        <f t="shared" si="1293"/>
        <v>0</v>
      </c>
      <c r="Z1300" s="69">
        <f t="shared" si="1281"/>
        <v>0</v>
      </c>
      <c r="AA1300" s="10">
        <f t="shared" si="1293"/>
        <v>0</v>
      </c>
      <c r="AB1300" s="20"/>
      <c r="AC1300" s="20"/>
    </row>
    <row r="1301" spans="1:34" ht="46.8" x14ac:dyDescent="0.3">
      <c r="A1301" s="59" t="s">
        <v>842</v>
      </c>
      <c r="B1301" s="60" t="s">
        <v>26</v>
      </c>
      <c r="C1301" s="59"/>
      <c r="D1301" s="59"/>
      <c r="E1301" s="61" t="s">
        <v>27</v>
      </c>
      <c r="F1301" s="10">
        <f t="shared" si="1283"/>
        <v>448017.6</v>
      </c>
      <c r="G1301" s="10">
        <f t="shared" si="1284"/>
        <v>0</v>
      </c>
      <c r="H1301" s="10">
        <f t="shared" si="1285"/>
        <v>0</v>
      </c>
      <c r="I1301" s="10">
        <f t="shared" si="1286"/>
        <v>0</v>
      </c>
      <c r="J1301" s="10">
        <f t="shared" si="1287"/>
        <v>0</v>
      </c>
      <c r="K1301" s="10">
        <f t="shared" si="1288"/>
        <v>0</v>
      </c>
      <c r="L1301" s="10">
        <f t="shared" si="1214"/>
        <v>448017.6</v>
      </c>
      <c r="M1301" s="10">
        <f t="shared" si="1215"/>
        <v>0</v>
      </c>
      <c r="N1301" s="10">
        <f t="shared" si="1216"/>
        <v>0</v>
      </c>
      <c r="O1301" s="10">
        <f t="shared" si="1289"/>
        <v>0</v>
      </c>
      <c r="P1301" s="10">
        <f t="shared" si="1290"/>
        <v>0</v>
      </c>
      <c r="Q1301" s="10">
        <f t="shared" si="1291"/>
        <v>0</v>
      </c>
      <c r="R1301" s="10">
        <f t="shared" si="1249"/>
        <v>448017.6</v>
      </c>
      <c r="S1301" s="10">
        <f t="shared" si="1292"/>
        <v>0</v>
      </c>
      <c r="T1301" s="69">
        <f t="shared" si="1279"/>
        <v>448017.6</v>
      </c>
      <c r="U1301" s="10">
        <f t="shared" si="1250"/>
        <v>0</v>
      </c>
      <c r="V1301" s="10">
        <f t="shared" si="1293"/>
        <v>0</v>
      </c>
      <c r="W1301" s="69">
        <f t="shared" si="1280"/>
        <v>0</v>
      </c>
      <c r="X1301" s="10">
        <f t="shared" si="1251"/>
        <v>0</v>
      </c>
      <c r="Y1301" s="10">
        <f t="shared" si="1293"/>
        <v>0</v>
      </c>
      <c r="Z1301" s="69">
        <f t="shared" si="1281"/>
        <v>0</v>
      </c>
      <c r="AA1301" s="10">
        <f t="shared" si="1293"/>
        <v>0</v>
      </c>
      <c r="AB1301" s="20"/>
      <c r="AC1301" s="20"/>
    </row>
    <row r="1302" spans="1:34" x14ac:dyDescent="0.3">
      <c r="A1302" s="59" t="s">
        <v>842</v>
      </c>
      <c r="B1302" s="60">
        <v>400</v>
      </c>
      <c r="C1302" s="59" t="s">
        <v>314</v>
      </c>
      <c r="D1302" s="59" t="s">
        <v>28</v>
      </c>
      <c r="E1302" s="61" t="s">
        <v>703</v>
      </c>
      <c r="F1302" s="10">
        <v>448017.6</v>
      </c>
      <c r="G1302" s="10">
        <v>0</v>
      </c>
      <c r="H1302" s="10">
        <v>0</v>
      </c>
      <c r="I1302" s="10"/>
      <c r="J1302" s="10"/>
      <c r="K1302" s="10"/>
      <c r="L1302" s="10">
        <f t="shared" si="1214"/>
        <v>448017.6</v>
      </c>
      <c r="M1302" s="10">
        <f t="shared" si="1215"/>
        <v>0</v>
      </c>
      <c r="N1302" s="10">
        <f t="shared" si="1216"/>
        <v>0</v>
      </c>
      <c r="O1302" s="10"/>
      <c r="P1302" s="10"/>
      <c r="Q1302" s="10"/>
      <c r="R1302" s="10">
        <f t="shared" si="1249"/>
        <v>448017.6</v>
      </c>
      <c r="S1302" s="10"/>
      <c r="T1302" s="69">
        <f t="shared" si="1279"/>
        <v>448017.6</v>
      </c>
      <c r="U1302" s="10">
        <f t="shared" si="1250"/>
        <v>0</v>
      </c>
      <c r="V1302" s="10"/>
      <c r="W1302" s="69">
        <f t="shared" si="1280"/>
        <v>0</v>
      </c>
      <c r="X1302" s="10">
        <f t="shared" si="1251"/>
        <v>0</v>
      </c>
      <c r="Y1302" s="10"/>
      <c r="Z1302" s="69">
        <f t="shared" si="1281"/>
        <v>0</v>
      </c>
      <c r="AA1302" s="10"/>
      <c r="AB1302" s="20"/>
      <c r="AC1302" s="20"/>
    </row>
    <row r="1303" spans="1:34" s="74" customFormat="1" ht="31.2" x14ac:dyDescent="0.3">
      <c r="A1303" s="56" t="s">
        <v>844</v>
      </c>
      <c r="B1303" s="57"/>
      <c r="C1303" s="56"/>
      <c r="D1303" s="56"/>
      <c r="E1303" s="58" t="s">
        <v>254</v>
      </c>
      <c r="F1303" s="17">
        <f t="shared" si="1283"/>
        <v>0</v>
      </c>
      <c r="G1303" s="17">
        <f t="shared" si="1284"/>
        <v>583791</v>
      </c>
      <c r="H1303" s="17">
        <f t="shared" si="1285"/>
        <v>0</v>
      </c>
      <c r="I1303" s="17">
        <f t="shared" si="1286"/>
        <v>0</v>
      </c>
      <c r="J1303" s="17">
        <f t="shared" si="1287"/>
        <v>0</v>
      </c>
      <c r="K1303" s="17">
        <f t="shared" si="1288"/>
        <v>0</v>
      </c>
      <c r="L1303" s="17">
        <f t="shared" si="1214"/>
        <v>0</v>
      </c>
      <c r="M1303" s="17">
        <f t="shared" si="1215"/>
        <v>583791</v>
      </c>
      <c r="N1303" s="17">
        <f t="shared" si="1216"/>
        <v>0</v>
      </c>
      <c r="O1303" s="17">
        <f t="shared" si="1289"/>
        <v>87800.088699999993</v>
      </c>
      <c r="P1303" s="17">
        <f t="shared" si="1290"/>
        <v>0</v>
      </c>
      <c r="Q1303" s="17">
        <f t="shared" si="1291"/>
        <v>0</v>
      </c>
      <c r="R1303" s="17">
        <f t="shared" si="1249"/>
        <v>87800.088699999993</v>
      </c>
      <c r="S1303" s="17">
        <f t="shared" si="1292"/>
        <v>-87800.088999999993</v>
      </c>
      <c r="T1303" s="68">
        <f t="shared" si="1279"/>
        <v>-2.9999999969732016E-4</v>
      </c>
      <c r="U1303" s="17">
        <f t="shared" si="1250"/>
        <v>583791</v>
      </c>
      <c r="V1303" s="17">
        <f t="shared" si="1293"/>
        <v>0</v>
      </c>
      <c r="W1303" s="68">
        <f t="shared" si="1280"/>
        <v>583791</v>
      </c>
      <c r="X1303" s="17">
        <f t="shared" si="1251"/>
        <v>0</v>
      </c>
      <c r="Y1303" s="17">
        <f t="shared" si="1293"/>
        <v>0</v>
      </c>
      <c r="Z1303" s="68">
        <f t="shared" si="1281"/>
        <v>0</v>
      </c>
      <c r="AA1303" s="17">
        <f t="shared" si="1293"/>
        <v>0</v>
      </c>
      <c r="AB1303" s="18"/>
      <c r="AC1303" s="18"/>
      <c r="AD1303" s="16"/>
      <c r="AE1303" s="16"/>
      <c r="AF1303" s="16"/>
      <c r="AG1303" s="16"/>
      <c r="AH1303" s="16"/>
    </row>
    <row r="1304" spans="1:34" ht="46.8" x14ac:dyDescent="0.3">
      <c r="A1304" s="59" t="s">
        <v>845</v>
      </c>
      <c r="B1304" s="60"/>
      <c r="C1304" s="59"/>
      <c r="D1304" s="59"/>
      <c r="E1304" s="61" t="s">
        <v>846</v>
      </c>
      <c r="F1304" s="10">
        <f t="shared" ref="F1304:K1304" si="1294">F1310</f>
        <v>0</v>
      </c>
      <c r="G1304" s="10">
        <f t="shared" si="1294"/>
        <v>583791</v>
      </c>
      <c r="H1304" s="10">
        <f t="shared" si="1294"/>
        <v>0</v>
      </c>
      <c r="I1304" s="10">
        <f t="shared" si="1294"/>
        <v>0</v>
      </c>
      <c r="J1304" s="10">
        <f t="shared" si="1294"/>
        <v>0</v>
      </c>
      <c r="K1304" s="10">
        <f t="shared" si="1294"/>
        <v>0</v>
      </c>
      <c r="L1304" s="10">
        <f t="shared" si="1214"/>
        <v>0</v>
      </c>
      <c r="M1304" s="10">
        <f t="shared" si="1215"/>
        <v>583791</v>
      </c>
      <c r="N1304" s="10">
        <f t="shared" si="1216"/>
        <v>0</v>
      </c>
      <c r="O1304" s="10">
        <f>O1310+O1305</f>
        <v>87800.088699999993</v>
      </c>
      <c r="P1304" s="10">
        <f>P1310+P1305</f>
        <v>0</v>
      </c>
      <c r="Q1304" s="10">
        <f>Q1310+Q1305</f>
        <v>0</v>
      </c>
      <c r="R1304" s="10">
        <f t="shared" si="1249"/>
        <v>87800.088699999993</v>
      </c>
      <c r="S1304" s="10">
        <f>S1310+S1305</f>
        <v>-87800.088999999993</v>
      </c>
      <c r="T1304" s="69">
        <f t="shared" si="1279"/>
        <v>-2.9999999969732016E-4</v>
      </c>
      <c r="U1304" s="10">
        <f t="shared" si="1250"/>
        <v>583791</v>
      </c>
      <c r="V1304" s="10">
        <f>V1310+V1305</f>
        <v>0</v>
      </c>
      <c r="W1304" s="69">
        <f t="shared" si="1280"/>
        <v>583791</v>
      </c>
      <c r="X1304" s="10">
        <f t="shared" si="1251"/>
        <v>0</v>
      </c>
      <c r="Y1304" s="10">
        <f>Y1310+Y1305</f>
        <v>0</v>
      </c>
      <c r="Z1304" s="69">
        <f t="shared" si="1281"/>
        <v>0</v>
      </c>
      <c r="AA1304" s="10">
        <f>AA1310+AA1305</f>
        <v>0</v>
      </c>
      <c r="AB1304" s="20"/>
      <c r="AC1304" s="20"/>
    </row>
    <row r="1305" spans="1:34" s="1" customFormat="1" ht="62.4" hidden="1" x14ac:dyDescent="0.3">
      <c r="A1305" s="7" t="s">
        <v>847</v>
      </c>
      <c r="B1305" s="8"/>
      <c r="C1305" s="7"/>
      <c r="D1305" s="7"/>
      <c r="E1305" s="21" t="s">
        <v>848</v>
      </c>
      <c r="F1305" s="10"/>
      <c r="G1305" s="10"/>
      <c r="H1305" s="10"/>
      <c r="I1305" s="10"/>
      <c r="J1305" s="10"/>
      <c r="K1305" s="10"/>
      <c r="L1305" s="10"/>
      <c r="M1305" s="10"/>
      <c r="N1305" s="10"/>
      <c r="O1305" s="10">
        <f>O1306+O1308</f>
        <v>87800.088699999993</v>
      </c>
      <c r="P1305" s="10">
        <f>P1306+P1308</f>
        <v>0</v>
      </c>
      <c r="Q1305" s="10">
        <f>Q1306+Q1308</f>
        <v>0</v>
      </c>
      <c r="R1305" s="10">
        <f t="shared" si="1249"/>
        <v>87800.088699999993</v>
      </c>
      <c r="S1305" s="10">
        <f>S1306+S1308</f>
        <v>-87800.088999999993</v>
      </c>
      <c r="T1305" s="36">
        <f t="shared" si="1279"/>
        <v>-2.9999999969732016E-4</v>
      </c>
      <c r="U1305" s="10">
        <f t="shared" si="1250"/>
        <v>0</v>
      </c>
      <c r="V1305" s="10">
        <f>V1306+V1308</f>
        <v>0</v>
      </c>
      <c r="W1305" s="36">
        <f t="shared" si="1280"/>
        <v>0</v>
      </c>
      <c r="X1305" s="10">
        <f t="shared" si="1251"/>
        <v>0</v>
      </c>
      <c r="Y1305" s="10">
        <f>Y1306+Y1308</f>
        <v>0</v>
      </c>
      <c r="Z1305" s="36">
        <f t="shared" si="1281"/>
        <v>0</v>
      </c>
      <c r="AA1305" s="10">
        <f>AA1306+AA1308</f>
        <v>0</v>
      </c>
      <c r="AB1305" s="20">
        <v>0</v>
      </c>
      <c r="AC1305" s="20"/>
    </row>
    <row r="1306" spans="1:34" s="1" customFormat="1" ht="46.8" hidden="1" x14ac:dyDescent="0.3">
      <c r="A1306" s="7" t="s">
        <v>847</v>
      </c>
      <c r="B1306" s="8" t="s">
        <v>26</v>
      </c>
      <c r="C1306" s="7"/>
      <c r="D1306" s="7"/>
      <c r="E1306" s="19" t="s">
        <v>27</v>
      </c>
      <c r="F1306" s="10"/>
      <c r="G1306" s="10"/>
      <c r="H1306" s="10"/>
      <c r="I1306" s="10"/>
      <c r="J1306" s="10"/>
      <c r="K1306" s="10"/>
      <c r="L1306" s="10"/>
      <c r="M1306" s="10"/>
      <c r="N1306" s="10"/>
      <c r="O1306" s="10">
        <f>O1307</f>
        <v>85702.688699999999</v>
      </c>
      <c r="P1306" s="10">
        <f>P1307</f>
        <v>0</v>
      </c>
      <c r="Q1306" s="10">
        <f>Q1307</f>
        <v>0</v>
      </c>
      <c r="R1306" s="10">
        <f t="shared" si="1249"/>
        <v>85702.688699999999</v>
      </c>
      <c r="S1306" s="10">
        <f>S1307</f>
        <v>-85702.688999999998</v>
      </c>
      <c r="T1306" s="36">
        <f t="shared" si="1279"/>
        <v>-2.9999999969732016E-4</v>
      </c>
      <c r="U1306" s="10">
        <f t="shared" si="1250"/>
        <v>0</v>
      </c>
      <c r="V1306" s="10">
        <f>V1307</f>
        <v>0</v>
      </c>
      <c r="W1306" s="36">
        <f t="shared" si="1280"/>
        <v>0</v>
      </c>
      <c r="X1306" s="10">
        <f t="shared" si="1251"/>
        <v>0</v>
      </c>
      <c r="Y1306" s="10">
        <f>Y1307</f>
        <v>0</v>
      </c>
      <c r="Z1306" s="36">
        <f t="shared" si="1281"/>
        <v>0</v>
      </c>
      <c r="AA1306" s="10">
        <f>AA1307</f>
        <v>0</v>
      </c>
      <c r="AB1306" s="20">
        <v>0</v>
      </c>
      <c r="AC1306" s="20"/>
    </row>
    <row r="1307" spans="1:34" s="35" customFormat="1" hidden="1" x14ac:dyDescent="0.3">
      <c r="A1307" s="31" t="s">
        <v>847</v>
      </c>
      <c r="B1307" s="32">
        <v>400</v>
      </c>
      <c r="C1307" s="31" t="s">
        <v>314</v>
      </c>
      <c r="D1307" s="31" t="s">
        <v>28</v>
      </c>
      <c r="E1307" s="33" t="s">
        <v>703</v>
      </c>
      <c r="F1307" s="10"/>
      <c r="G1307" s="10"/>
      <c r="H1307" s="10"/>
      <c r="I1307" s="10"/>
      <c r="J1307" s="10"/>
      <c r="K1307" s="10"/>
      <c r="L1307" s="10"/>
      <c r="M1307" s="10"/>
      <c r="N1307" s="10"/>
      <c r="O1307" s="10">
        <v>85702.688699999999</v>
      </c>
      <c r="P1307" s="10"/>
      <c r="Q1307" s="10"/>
      <c r="R1307" s="34">
        <f t="shared" si="1249"/>
        <v>85702.688699999999</v>
      </c>
      <c r="S1307" s="34">
        <v>-85702.688999999998</v>
      </c>
      <c r="T1307" s="36">
        <f t="shared" si="1279"/>
        <v>-2.9999999969732016E-4</v>
      </c>
      <c r="U1307" s="34">
        <f t="shared" si="1250"/>
        <v>0</v>
      </c>
      <c r="V1307" s="34"/>
      <c r="W1307" s="36">
        <f t="shared" si="1280"/>
        <v>0</v>
      </c>
      <c r="X1307" s="34">
        <f t="shared" si="1251"/>
        <v>0</v>
      </c>
      <c r="Y1307" s="34"/>
      <c r="Z1307" s="36">
        <f t="shared" si="1281"/>
        <v>0</v>
      </c>
      <c r="AA1307" s="10"/>
      <c r="AB1307" s="20">
        <v>0</v>
      </c>
      <c r="AC1307" s="20"/>
      <c r="AD1307" s="35">
        <v>1</v>
      </c>
      <c r="AE1307" s="1"/>
      <c r="AF1307" s="1"/>
      <c r="AG1307" s="1"/>
      <c r="AH1307" s="1"/>
    </row>
    <row r="1308" spans="1:34" s="1" customFormat="1" hidden="1" x14ac:dyDescent="0.3">
      <c r="A1308" s="7" t="s">
        <v>847</v>
      </c>
      <c r="B1308" s="8" t="s">
        <v>43</v>
      </c>
      <c r="C1308" s="7"/>
      <c r="D1308" s="7"/>
      <c r="E1308" s="19" t="s">
        <v>44</v>
      </c>
      <c r="F1308" s="10"/>
      <c r="G1308" s="10"/>
      <c r="H1308" s="10"/>
      <c r="I1308" s="10"/>
      <c r="J1308" s="10"/>
      <c r="K1308" s="10"/>
      <c r="L1308" s="10"/>
      <c r="M1308" s="10"/>
      <c r="N1308" s="10"/>
      <c r="O1308" s="10">
        <f>O1309</f>
        <v>2097.4</v>
      </c>
      <c r="P1308" s="10">
        <f>P1309</f>
        <v>0</v>
      </c>
      <c r="Q1308" s="10">
        <f>Q1309</f>
        <v>0</v>
      </c>
      <c r="R1308" s="10">
        <f t="shared" si="1249"/>
        <v>2097.4</v>
      </c>
      <c r="S1308" s="10">
        <f>S1309</f>
        <v>-2097.4</v>
      </c>
      <c r="T1308" s="36">
        <f t="shared" si="1279"/>
        <v>0</v>
      </c>
      <c r="U1308" s="10">
        <f t="shared" si="1250"/>
        <v>0</v>
      </c>
      <c r="V1308" s="10">
        <f>V1309</f>
        <v>0</v>
      </c>
      <c r="W1308" s="36">
        <f t="shared" si="1280"/>
        <v>0</v>
      </c>
      <c r="X1308" s="10">
        <f t="shared" si="1251"/>
        <v>0</v>
      </c>
      <c r="Y1308" s="10">
        <f>Y1309</f>
        <v>0</v>
      </c>
      <c r="Z1308" s="36">
        <f t="shared" si="1281"/>
        <v>0</v>
      </c>
      <c r="AA1308" s="10">
        <f>AA1309</f>
        <v>0</v>
      </c>
      <c r="AB1308" s="20">
        <v>0</v>
      </c>
      <c r="AC1308" s="20"/>
    </row>
    <row r="1309" spans="1:34" s="35" customFormat="1" hidden="1" x14ac:dyDescent="0.3">
      <c r="A1309" s="31" t="s">
        <v>847</v>
      </c>
      <c r="B1309" s="32">
        <v>800</v>
      </c>
      <c r="C1309" s="31" t="s">
        <v>314</v>
      </c>
      <c r="D1309" s="31" t="s">
        <v>28</v>
      </c>
      <c r="E1309" s="33" t="s">
        <v>703</v>
      </c>
      <c r="F1309" s="10"/>
      <c r="G1309" s="10"/>
      <c r="H1309" s="10"/>
      <c r="I1309" s="10"/>
      <c r="J1309" s="10"/>
      <c r="K1309" s="10"/>
      <c r="L1309" s="10"/>
      <c r="M1309" s="10"/>
      <c r="N1309" s="10"/>
      <c r="O1309" s="10">
        <v>2097.4</v>
      </c>
      <c r="P1309" s="10"/>
      <c r="Q1309" s="10"/>
      <c r="R1309" s="34">
        <f t="shared" si="1249"/>
        <v>2097.4</v>
      </c>
      <c r="S1309" s="34">
        <v>-2097.4</v>
      </c>
      <c r="T1309" s="36">
        <f t="shared" si="1279"/>
        <v>0</v>
      </c>
      <c r="U1309" s="34">
        <f t="shared" si="1250"/>
        <v>0</v>
      </c>
      <c r="V1309" s="34"/>
      <c r="W1309" s="36">
        <f t="shared" si="1280"/>
        <v>0</v>
      </c>
      <c r="X1309" s="34">
        <f t="shared" si="1251"/>
        <v>0</v>
      </c>
      <c r="Y1309" s="34"/>
      <c r="Z1309" s="36">
        <f t="shared" si="1281"/>
        <v>0</v>
      </c>
      <c r="AA1309" s="10"/>
      <c r="AB1309" s="20">
        <v>0</v>
      </c>
      <c r="AC1309" s="20"/>
      <c r="AD1309" s="35">
        <v>1</v>
      </c>
      <c r="AE1309" s="1"/>
      <c r="AF1309" s="1"/>
      <c r="AG1309" s="1"/>
      <c r="AH1309" s="1"/>
    </row>
    <row r="1310" spans="1:34" ht="62.4" x14ac:dyDescent="0.3">
      <c r="A1310" s="59" t="s">
        <v>849</v>
      </c>
      <c r="B1310" s="60"/>
      <c r="C1310" s="59"/>
      <c r="D1310" s="59"/>
      <c r="E1310" s="61" t="s">
        <v>850</v>
      </c>
      <c r="F1310" s="10">
        <f t="shared" si="1283"/>
        <v>0</v>
      </c>
      <c r="G1310" s="10">
        <f t="shared" si="1284"/>
        <v>583791</v>
      </c>
      <c r="H1310" s="10">
        <f t="shared" si="1285"/>
        <v>0</v>
      </c>
      <c r="I1310" s="10">
        <f t="shared" si="1286"/>
        <v>0</v>
      </c>
      <c r="J1310" s="10">
        <f t="shared" si="1287"/>
        <v>0</v>
      </c>
      <c r="K1310" s="10">
        <f t="shared" si="1288"/>
        <v>0</v>
      </c>
      <c r="L1310" s="10">
        <f t="shared" ref="L1310:L1368" si="1295">F1310+I1310</f>
        <v>0</v>
      </c>
      <c r="M1310" s="10">
        <f t="shared" ref="M1310:M1368" si="1296">G1310+J1310</f>
        <v>583791</v>
      </c>
      <c r="N1310" s="10">
        <f t="shared" ref="N1310:N1368" si="1297">H1310+K1310</f>
        <v>0</v>
      </c>
      <c r="O1310" s="10">
        <f t="shared" si="1289"/>
        <v>0</v>
      </c>
      <c r="P1310" s="10">
        <f t="shared" si="1290"/>
        <v>0</v>
      </c>
      <c r="Q1310" s="10">
        <f t="shared" si="1291"/>
        <v>0</v>
      </c>
      <c r="R1310" s="10">
        <f t="shared" si="1249"/>
        <v>0</v>
      </c>
      <c r="S1310" s="10">
        <f t="shared" si="1292"/>
        <v>0</v>
      </c>
      <c r="T1310" s="69">
        <f t="shared" si="1279"/>
        <v>0</v>
      </c>
      <c r="U1310" s="10">
        <f t="shared" si="1250"/>
        <v>583791</v>
      </c>
      <c r="V1310" s="10">
        <f t="shared" si="1293"/>
        <v>0</v>
      </c>
      <c r="W1310" s="69">
        <f t="shared" si="1280"/>
        <v>583791</v>
      </c>
      <c r="X1310" s="10">
        <f t="shared" si="1251"/>
        <v>0</v>
      </c>
      <c r="Y1310" s="10">
        <f t="shared" si="1293"/>
        <v>0</v>
      </c>
      <c r="Z1310" s="69">
        <f t="shared" si="1281"/>
        <v>0</v>
      </c>
      <c r="AA1310" s="10">
        <f t="shared" si="1293"/>
        <v>0</v>
      </c>
      <c r="AB1310" s="20"/>
      <c r="AC1310" s="20"/>
    </row>
    <row r="1311" spans="1:34" ht="46.8" x14ac:dyDescent="0.3">
      <c r="A1311" s="59" t="s">
        <v>849</v>
      </c>
      <c r="B1311" s="60" t="s">
        <v>26</v>
      </c>
      <c r="C1311" s="59"/>
      <c r="D1311" s="59"/>
      <c r="E1311" s="61" t="s">
        <v>27</v>
      </c>
      <c r="F1311" s="10">
        <f t="shared" si="1283"/>
        <v>0</v>
      </c>
      <c r="G1311" s="10">
        <f t="shared" si="1284"/>
        <v>583791</v>
      </c>
      <c r="H1311" s="10">
        <f t="shared" si="1285"/>
        <v>0</v>
      </c>
      <c r="I1311" s="10">
        <f t="shared" si="1286"/>
        <v>0</v>
      </c>
      <c r="J1311" s="10">
        <f t="shared" si="1287"/>
        <v>0</v>
      </c>
      <c r="K1311" s="10">
        <f t="shared" si="1288"/>
        <v>0</v>
      </c>
      <c r="L1311" s="10">
        <f t="shared" si="1295"/>
        <v>0</v>
      </c>
      <c r="M1311" s="10">
        <f t="shared" si="1296"/>
        <v>583791</v>
      </c>
      <c r="N1311" s="10">
        <f t="shared" si="1297"/>
        <v>0</v>
      </c>
      <c r="O1311" s="10">
        <f t="shared" si="1289"/>
        <v>0</v>
      </c>
      <c r="P1311" s="10">
        <f t="shared" si="1290"/>
        <v>0</v>
      </c>
      <c r="Q1311" s="10">
        <f t="shared" si="1291"/>
        <v>0</v>
      </c>
      <c r="R1311" s="10">
        <f t="shared" si="1249"/>
        <v>0</v>
      </c>
      <c r="S1311" s="10">
        <f t="shared" si="1292"/>
        <v>0</v>
      </c>
      <c r="T1311" s="69">
        <f t="shared" si="1279"/>
        <v>0</v>
      </c>
      <c r="U1311" s="10">
        <f t="shared" si="1250"/>
        <v>583791</v>
      </c>
      <c r="V1311" s="10">
        <f t="shared" si="1293"/>
        <v>0</v>
      </c>
      <c r="W1311" s="69">
        <f t="shared" si="1280"/>
        <v>583791</v>
      </c>
      <c r="X1311" s="10">
        <f t="shared" si="1251"/>
        <v>0</v>
      </c>
      <c r="Y1311" s="10">
        <f t="shared" si="1293"/>
        <v>0</v>
      </c>
      <c r="Z1311" s="69">
        <f t="shared" si="1281"/>
        <v>0</v>
      </c>
      <c r="AA1311" s="10">
        <f t="shared" si="1293"/>
        <v>0</v>
      </c>
      <c r="AB1311" s="20"/>
      <c r="AC1311" s="20"/>
    </row>
    <row r="1312" spans="1:34" x14ac:dyDescent="0.3">
      <c r="A1312" s="59" t="s">
        <v>849</v>
      </c>
      <c r="B1312" s="60">
        <v>400</v>
      </c>
      <c r="C1312" s="59" t="s">
        <v>314</v>
      </c>
      <c r="D1312" s="59" t="s">
        <v>28</v>
      </c>
      <c r="E1312" s="61" t="s">
        <v>703</v>
      </c>
      <c r="F1312" s="10">
        <v>0</v>
      </c>
      <c r="G1312" s="10">
        <v>583791</v>
      </c>
      <c r="H1312" s="10">
        <v>0</v>
      </c>
      <c r="I1312" s="10"/>
      <c r="J1312" s="10"/>
      <c r="K1312" s="10"/>
      <c r="L1312" s="10">
        <f t="shared" si="1295"/>
        <v>0</v>
      </c>
      <c r="M1312" s="10">
        <f t="shared" si="1296"/>
        <v>583791</v>
      </c>
      <c r="N1312" s="10">
        <f t="shared" si="1297"/>
        <v>0</v>
      </c>
      <c r="O1312" s="10"/>
      <c r="P1312" s="10"/>
      <c r="Q1312" s="10"/>
      <c r="R1312" s="10">
        <f t="shared" si="1249"/>
        <v>0</v>
      </c>
      <c r="S1312" s="10"/>
      <c r="T1312" s="69">
        <f t="shared" si="1279"/>
        <v>0</v>
      </c>
      <c r="U1312" s="10">
        <f t="shared" si="1250"/>
        <v>583791</v>
      </c>
      <c r="V1312" s="10"/>
      <c r="W1312" s="69">
        <f t="shared" si="1280"/>
        <v>583791</v>
      </c>
      <c r="X1312" s="10">
        <f t="shared" si="1251"/>
        <v>0</v>
      </c>
      <c r="Y1312" s="10"/>
      <c r="Z1312" s="69">
        <f t="shared" si="1281"/>
        <v>0</v>
      </c>
      <c r="AA1312" s="10"/>
      <c r="AB1312" s="20"/>
      <c r="AC1312" s="20"/>
    </row>
    <row r="1313" spans="1:34" s="74" customFormat="1" x14ac:dyDescent="0.3">
      <c r="A1313" s="56" t="s">
        <v>851</v>
      </c>
      <c r="B1313" s="57"/>
      <c r="C1313" s="56"/>
      <c r="D1313" s="56"/>
      <c r="E1313" s="58" t="s">
        <v>21</v>
      </c>
      <c r="F1313" s="17">
        <f t="shared" ref="F1313:K1313" si="1298">F1314+F1320</f>
        <v>1213505.5</v>
      </c>
      <c r="G1313" s="17">
        <f t="shared" si="1298"/>
        <v>897583.3</v>
      </c>
      <c r="H1313" s="17">
        <f t="shared" si="1298"/>
        <v>1572368.3</v>
      </c>
      <c r="I1313" s="17">
        <f t="shared" si="1298"/>
        <v>0</v>
      </c>
      <c r="J1313" s="17">
        <f t="shared" si="1298"/>
        <v>0</v>
      </c>
      <c r="K1313" s="17">
        <f t="shared" si="1298"/>
        <v>0</v>
      </c>
      <c r="L1313" s="17">
        <f t="shared" si="1295"/>
        <v>1213505.5</v>
      </c>
      <c r="M1313" s="17">
        <f t="shared" si="1296"/>
        <v>897583.3</v>
      </c>
      <c r="N1313" s="17">
        <f t="shared" si="1297"/>
        <v>1572368.3</v>
      </c>
      <c r="O1313" s="17">
        <f>O1314+O1320</f>
        <v>248246.24638</v>
      </c>
      <c r="P1313" s="17">
        <f>P1314+P1320</f>
        <v>0</v>
      </c>
      <c r="Q1313" s="17">
        <f>Q1314+Q1320</f>
        <v>-231023.29</v>
      </c>
      <c r="R1313" s="17">
        <f t="shared" si="1249"/>
        <v>1461751.7463799999</v>
      </c>
      <c r="S1313" s="17">
        <f>S1314+S1320</f>
        <v>126559.43456000001</v>
      </c>
      <c r="T1313" s="68">
        <f t="shared" si="1279"/>
        <v>1588311.1809399999</v>
      </c>
      <c r="U1313" s="17">
        <f t="shared" si="1250"/>
        <v>897583.3</v>
      </c>
      <c r="V1313" s="17">
        <f>V1314+V1320</f>
        <v>0</v>
      </c>
      <c r="W1313" s="68">
        <f t="shared" si="1280"/>
        <v>897583.3</v>
      </c>
      <c r="X1313" s="17">
        <f t="shared" si="1251"/>
        <v>1341345.01</v>
      </c>
      <c r="Y1313" s="17">
        <f>Y1314+Y1320</f>
        <v>0</v>
      </c>
      <c r="Z1313" s="68">
        <f t="shared" si="1281"/>
        <v>1341345.01</v>
      </c>
      <c r="AA1313" s="17">
        <f>AA1314+AA1320</f>
        <v>0</v>
      </c>
      <c r="AB1313" s="18"/>
      <c r="AC1313" s="18"/>
      <c r="AD1313" s="16"/>
      <c r="AE1313" s="16"/>
      <c r="AF1313" s="16"/>
      <c r="AG1313" s="16"/>
      <c r="AH1313" s="16"/>
    </row>
    <row r="1314" spans="1:34" ht="46.8" x14ac:dyDescent="0.3">
      <c r="A1314" s="59" t="s">
        <v>852</v>
      </c>
      <c r="B1314" s="60"/>
      <c r="C1314" s="59"/>
      <c r="D1314" s="59"/>
      <c r="E1314" s="61" t="s">
        <v>853</v>
      </c>
      <c r="F1314" s="10">
        <f t="shared" ref="F1314:F1316" si="1299">F1315</f>
        <v>600000</v>
      </c>
      <c r="G1314" s="10">
        <f t="shared" ref="G1314:G1316" si="1300">G1315</f>
        <v>216209</v>
      </c>
      <c r="H1314" s="10">
        <f t="shared" ref="H1314:H1316" si="1301">H1315</f>
        <v>800000</v>
      </c>
      <c r="I1314" s="10">
        <f t="shared" ref="I1314:I1316" si="1302">I1315</f>
        <v>0</v>
      </c>
      <c r="J1314" s="10">
        <f t="shared" ref="J1314:J1316" si="1303">J1315</f>
        <v>0</v>
      </c>
      <c r="K1314" s="10">
        <f t="shared" ref="K1314:K1316" si="1304">K1315</f>
        <v>0</v>
      </c>
      <c r="L1314" s="10">
        <f t="shared" si="1295"/>
        <v>600000</v>
      </c>
      <c r="M1314" s="10">
        <f t="shared" si="1296"/>
        <v>216209</v>
      </c>
      <c r="N1314" s="10">
        <f t="shared" si="1297"/>
        <v>800000</v>
      </c>
      <c r="O1314" s="10">
        <f t="shared" ref="O1314:O1318" si="1305">O1315</f>
        <v>248246.24638</v>
      </c>
      <c r="P1314" s="10">
        <f t="shared" ref="P1314:P1318" si="1306">P1315</f>
        <v>0</v>
      </c>
      <c r="Q1314" s="10">
        <f t="shared" ref="Q1314:Q1318" si="1307">Q1315</f>
        <v>-231023.29</v>
      </c>
      <c r="R1314" s="10">
        <f t="shared" si="1249"/>
        <v>848246.24638000003</v>
      </c>
      <c r="S1314" s="10">
        <f t="shared" ref="S1314:S1318" si="1308">S1315</f>
        <v>126559.43456000001</v>
      </c>
      <c r="T1314" s="69">
        <f t="shared" si="1279"/>
        <v>974805.68093999999</v>
      </c>
      <c r="U1314" s="10">
        <f t="shared" si="1250"/>
        <v>216209</v>
      </c>
      <c r="V1314" s="10">
        <f t="shared" ref="V1314:AA1318" si="1309">V1315</f>
        <v>0</v>
      </c>
      <c r="W1314" s="69">
        <f t="shared" si="1280"/>
        <v>216209</v>
      </c>
      <c r="X1314" s="10">
        <f t="shared" si="1251"/>
        <v>568976.71</v>
      </c>
      <c r="Y1314" s="10">
        <f t="shared" si="1309"/>
        <v>0</v>
      </c>
      <c r="Z1314" s="69">
        <f t="shared" si="1281"/>
        <v>568976.71</v>
      </c>
      <c r="AA1314" s="10">
        <f t="shared" si="1309"/>
        <v>0</v>
      </c>
      <c r="AB1314" s="20"/>
      <c r="AC1314" s="20"/>
    </row>
    <row r="1315" spans="1:34" ht="31.2" x14ac:dyDescent="0.3">
      <c r="A1315" s="59" t="s">
        <v>854</v>
      </c>
      <c r="B1315" s="60"/>
      <c r="C1315" s="59"/>
      <c r="D1315" s="59"/>
      <c r="E1315" s="61" t="s">
        <v>855</v>
      </c>
      <c r="F1315" s="10">
        <f t="shared" si="1299"/>
        <v>600000</v>
      </c>
      <c r="G1315" s="10">
        <f t="shared" si="1300"/>
        <v>216209</v>
      </c>
      <c r="H1315" s="10">
        <f t="shared" si="1301"/>
        <v>800000</v>
      </c>
      <c r="I1315" s="10">
        <f t="shared" si="1302"/>
        <v>0</v>
      </c>
      <c r="J1315" s="10">
        <f t="shared" si="1303"/>
        <v>0</v>
      </c>
      <c r="K1315" s="10">
        <f t="shared" si="1304"/>
        <v>0</v>
      </c>
      <c r="L1315" s="10">
        <f t="shared" si="1295"/>
        <v>600000</v>
      </c>
      <c r="M1315" s="10">
        <f t="shared" si="1296"/>
        <v>216209</v>
      </c>
      <c r="N1315" s="10">
        <f t="shared" si="1297"/>
        <v>800000</v>
      </c>
      <c r="O1315" s="10">
        <f>O1316+O1318</f>
        <v>248246.24638</v>
      </c>
      <c r="P1315" s="10">
        <f>P1316+P1318</f>
        <v>0</v>
      </c>
      <c r="Q1315" s="10">
        <f>Q1316+Q1318</f>
        <v>-231023.29</v>
      </c>
      <c r="R1315" s="10">
        <f t="shared" si="1249"/>
        <v>848246.24638000003</v>
      </c>
      <c r="S1315" s="10">
        <f>S1316+S1318</f>
        <v>126559.43456000001</v>
      </c>
      <c r="T1315" s="69">
        <f t="shared" si="1279"/>
        <v>974805.68093999999</v>
      </c>
      <c r="U1315" s="10">
        <f t="shared" si="1250"/>
        <v>216209</v>
      </c>
      <c r="V1315" s="10">
        <f>V1316+V1318</f>
        <v>0</v>
      </c>
      <c r="W1315" s="69">
        <f t="shared" si="1280"/>
        <v>216209</v>
      </c>
      <c r="X1315" s="10">
        <f t="shared" si="1251"/>
        <v>568976.71</v>
      </c>
      <c r="Y1315" s="10">
        <f>Y1316+Y1318</f>
        <v>0</v>
      </c>
      <c r="Z1315" s="69">
        <f t="shared" si="1281"/>
        <v>568976.71</v>
      </c>
      <c r="AA1315" s="10">
        <f>AA1316+AA1318</f>
        <v>0</v>
      </c>
      <c r="AB1315" s="20"/>
      <c r="AC1315" s="20"/>
    </row>
    <row r="1316" spans="1:34" ht="46.8" x14ac:dyDescent="0.3">
      <c r="A1316" s="59" t="s">
        <v>854</v>
      </c>
      <c r="B1316" s="60" t="s">
        <v>26</v>
      </c>
      <c r="C1316" s="59"/>
      <c r="D1316" s="59"/>
      <c r="E1316" s="61" t="s">
        <v>27</v>
      </c>
      <c r="F1316" s="10">
        <f t="shared" si="1299"/>
        <v>600000</v>
      </c>
      <c r="G1316" s="10">
        <f t="shared" si="1300"/>
        <v>216209</v>
      </c>
      <c r="H1316" s="10">
        <f t="shared" si="1301"/>
        <v>800000</v>
      </c>
      <c r="I1316" s="10">
        <f t="shared" si="1302"/>
        <v>0</v>
      </c>
      <c r="J1316" s="10">
        <f t="shared" si="1303"/>
        <v>0</v>
      </c>
      <c r="K1316" s="10">
        <f t="shared" si="1304"/>
        <v>0</v>
      </c>
      <c r="L1316" s="10">
        <f t="shared" si="1295"/>
        <v>600000</v>
      </c>
      <c r="M1316" s="10">
        <f t="shared" si="1296"/>
        <v>216209</v>
      </c>
      <c r="N1316" s="10">
        <f t="shared" si="1297"/>
        <v>800000</v>
      </c>
      <c r="O1316" s="10">
        <f t="shared" si="1305"/>
        <v>247939.55937999999</v>
      </c>
      <c r="P1316" s="10">
        <f t="shared" si="1306"/>
        <v>0</v>
      </c>
      <c r="Q1316" s="10">
        <f t="shared" si="1307"/>
        <v>-231023.29</v>
      </c>
      <c r="R1316" s="10">
        <f t="shared" si="1249"/>
        <v>847939.55937999999</v>
      </c>
      <c r="S1316" s="10">
        <f t="shared" si="1308"/>
        <v>126559.43456000001</v>
      </c>
      <c r="T1316" s="69">
        <f t="shared" si="1279"/>
        <v>974498.99393999996</v>
      </c>
      <c r="U1316" s="10">
        <f t="shared" si="1250"/>
        <v>216209</v>
      </c>
      <c r="V1316" s="10">
        <f t="shared" si="1309"/>
        <v>0</v>
      </c>
      <c r="W1316" s="69">
        <f t="shared" si="1280"/>
        <v>216209</v>
      </c>
      <c r="X1316" s="10">
        <f t="shared" si="1251"/>
        <v>568976.71</v>
      </c>
      <c r="Y1316" s="10">
        <f t="shared" si="1309"/>
        <v>0</v>
      </c>
      <c r="Z1316" s="69">
        <f t="shared" si="1281"/>
        <v>568976.71</v>
      </c>
      <c r="AA1316" s="10">
        <f t="shared" si="1309"/>
        <v>0</v>
      </c>
      <c r="AB1316" s="20"/>
      <c r="AC1316" s="20"/>
    </row>
    <row r="1317" spans="1:34" x14ac:dyDescent="0.3">
      <c r="A1317" s="59" t="s">
        <v>854</v>
      </c>
      <c r="B1317" s="60">
        <v>400</v>
      </c>
      <c r="C1317" s="59" t="s">
        <v>314</v>
      </c>
      <c r="D1317" s="59" t="s">
        <v>28</v>
      </c>
      <c r="E1317" s="61" t="s">
        <v>703</v>
      </c>
      <c r="F1317" s="10">
        <v>600000</v>
      </c>
      <c r="G1317" s="10">
        <v>216209</v>
      </c>
      <c r="H1317" s="10">
        <v>800000</v>
      </c>
      <c r="I1317" s="10"/>
      <c r="J1317" s="10"/>
      <c r="K1317" s="10"/>
      <c r="L1317" s="10">
        <f t="shared" si="1295"/>
        <v>600000</v>
      </c>
      <c r="M1317" s="10">
        <f t="shared" si="1296"/>
        <v>216209</v>
      </c>
      <c r="N1317" s="10">
        <f t="shared" si="1297"/>
        <v>800000</v>
      </c>
      <c r="O1317" s="10">
        <f>16916.26938+204092.618+26930.672</f>
        <v>247939.55937999999</v>
      </c>
      <c r="P1317" s="10"/>
      <c r="Q1317" s="10">
        <v>-231023.29</v>
      </c>
      <c r="R1317" s="34">
        <f t="shared" si="1249"/>
        <v>847939.55937999999</v>
      </c>
      <c r="S1317" s="34">
        <f>87800.089+38759.34556</f>
        <v>126559.43456000001</v>
      </c>
      <c r="T1317" s="69">
        <f t="shared" si="1279"/>
        <v>974498.99393999996</v>
      </c>
      <c r="U1317" s="34">
        <f t="shared" si="1250"/>
        <v>216209</v>
      </c>
      <c r="V1317" s="34"/>
      <c r="W1317" s="69">
        <f t="shared" si="1280"/>
        <v>216209</v>
      </c>
      <c r="X1317" s="34">
        <f t="shared" si="1251"/>
        <v>568976.71</v>
      </c>
      <c r="Y1317" s="34"/>
      <c r="Z1317" s="69">
        <f t="shared" si="1281"/>
        <v>568976.71</v>
      </c>
      <c r="AA1317" s="10"/>
      <c r="AB1317" s="20"/>
      <c r="AC1317" s="20"/>
      <c r="AD1317" s="35">
        <v>1</v>
      </c>
    </row>
    <row r="1318" spans="1:34" x14ac:dyDescent="0.3">
      <c r="A1318" s="59" t="s">
        <v>854</v>
      </c>
      <c r="B1318" s="60" t="s">
        <v>43</v>
      </c>
      <c r="C1318" s="59"/>
      <c r="D1318" s="59"/>
      <c r="E1318" s="61" t="s">
        <v>44</v>
      </c>
      <c r="F1318" s="10"/>
      <c r="G1318" s="10"/>
      <c r="H1318" s="10"/>
      <c r="I1318" s="10"/>
      <c r="J1318" s="10"/>
      <c r="K1318" s="10"/>
      <c r="L1318" s="10"/>
      <c r="M1318" s="10"/>
      <c r="N1318" s="10"/>
      <c r="O1318" s="10">
        <f t="shared" si="1305"/>
        <v>306.68700000000001</v>
      </c>
      <c r="P1318" s="10">
        <f t="shared" si="1306"/>
        <v>0</v>
      </c>
      <c r="Q1318" s="10">
        <f t="shared" si="1307"/>
        <v>0</v>
      </c>
      <c r="R1318" s="10">
        <f t="shared" si="1249"/>
        <v>306.68700000000001</v>
      </c>
      <c r="S1318" s="10">
        <f t="shared" si="1308"/>
        <v>0</v>
      </c>
      <c r="T1318" s="69">
        <f t="shared" si="1279"/>
        <v>306.68700000000001</v>
      </c>
      <c r="U1318" s="10">
        <f t="shared" si="1250"/>
        <v>0</v>
      </c>
      <c r="V1318" s="10">
        <f t="shared" si="1309"/>
        <v>0</v>
      </c>
      <c r="W1318" s="69">
        <f t="shared" si="1280"/>
        <v>0</v>
      </c>
      <c r="X1318" s="10">
        <f t="shared" si="1251"/>
        <v>0</v>
      </c>
      <c r="Y1318" s="10">
        <f t="shared" si="1309"/>
        <v>0</v>
      </c>
      <c r="Z1318" s="69">
        <f t="shared" si="1281"/>
        <v>0</v>
      </c>
      <c r="AA1318" s="10">
        <f t="shared" si="1309"/>
        <v>0</v>
      </c>
      <c r="AB1318" s="20"/>
      <c r="AC1318" s="20"/>
    </row>
    <row r="1319" spans="1:34" x14ac:dyDescent="0.3">
      <c r="A1319" s="59" t="s">
        <v>854</v>
      </c>
      <c r="B1319" s="60">
        <v>800</v>
      </c>
      <c r="C1319" s="59" t="s">
        <v>314</v>
      </c>
      <c r="D1319" s="59" t="s">
        <v>28</v>
      </c>
      <c r="E1319" s="61" t="s">
        <v>703</v>
      </c>
      <c r="F1319" s="10"/>
      <c r="G1319" s="10"/>
      <c r="H1319" s="10"/>
      <c r="I1319" s="10"/>
      <c r="J1319" s="10"/>
      <c r="K1319" s="10"/>
      <c r="L1319" s="10"/>
      <c r="M1319" s="10"/>
      <c r="N1319" s="10"/>
      <c r="O1319" s="10">
        <f>306.687</f>
        <v>306.68700000000001</v>
      </c>
      <c r="P1319" s="10"/>
      <c r="Q1319" s="10"/>
      <c r="R1319" s="10">
        <f t="shared" si="1249"/>
        <v>306.68700000000001</v>
      </c>
      <c r="S1319" s="10"/>
      <c r="T1319" s="69">
        <f t="shared" si="1279"/>
        <v>306.68700000000001</v>
      </c>
      <c r="U1319" s="10">
        <f t="shared" si="1250"/>
        <v>0</v>
      </c>
      <c r="V1319" s="10"/>
      <c r="W1319" s="69">
        <f t="shared" si="1280"/>
        <v>0</v>
      </c>
      <c r="X1319" s="10">
        <f t="shared" si="1251"/>
        <v>0</v>
      </c>
      <c r="Y1319" s="10"/>
      <c r="Z1319" s="69">
        <f t="shared" si="1281"/>
        <v>0</v>
      </c>
      <c r="AA1319" s="10"/>
      <c r="AB1319" s="20"/>
      <c r="AC1319" s="20"/>
    </row>
    <row r="1320" spans="1:34" ht="46.8" x14ac:dyDescent="0.3">
      <c r="A1320" s="59" t="s">
        <v>856</v>
      </c>
      <c r="B1320" s="60"/>
      <c r="C1320" s="59"/>
      <c r="D1320" s="59"/>
      <c r="E1320" s="61" t="s">
        <v>857</v>
      </c>
      <c r="F1320" s="10">
        <f t="shared" ref="F1320:K1320" si="1310">F1321+F1324+F1327+F1332</f>
        <v>613505.5</v>
      </c>
      <c r="G1320" s="10">
        <f t="shared" si="1310"/>
        <v>681374.3</v>
      </c>
      <c r="H1320" s="10">
        <f t="shared" si="1310"/>
        <v>772368.3</v>
      </c>
      <c r="I1320" s="10">
        <f t="shared" si="1310"/>
        <v>0</v>
      </c>
      <c r="J1320" s="10">
        <f t="shared" si="1310"/>
        <v>0</v>
      </c>
      <c r="K1320" s="10">
        <f t="shared" si="1310"/>
        <v>0</v>
      </c>
      <c r="L1320" s="10">
        <f t="shared" si="1295"/>
        <v>613505.5</v>
      </c>
      <c r="M1320" s="10">
        <f t="shared" si="1296"/>
        <v>681374.3</v>
      </c>
      <c r="N1320" s="10">
        <f t="shared" si="1297"/>
        <v>772368.3</v>
      </c>
      <c r="O1320" s="10">
        <f>O1321+O1324+O1327+O1332</f>
        <v>0</v>
      </c>
      <c r="P1320" s="10">
        <f>P1321+P1324+P1327+P1332</f>
        <v>0</v>
      </c>
      <c r="Q1320" s="10">
        <f>Q1321+Q1324+Q1327+Q1332</f>
        <v>0</v>
      </c>
      <c r="R1320" s="10">
        <f t="shared" si="1249"/>
        <v>613505.5</v>
      </c>
      <c r="S1320" s="10">
        <f>S1321+S1324+S1327+S1332</f>
        <v>0</v>
      </c>
      <c r="T1320" s="69">
        <f t="shared" si="1279"/>
        <v>613505.5</v>
      </c>
      <c r="U1320" s="10">
        <f t="shared" si="1250"/>
        <v>681374.3</v>
      </c>
      <c r="V1320" s="10">
        <f>V1321+V1324+V1327+V1332</f>
        <v>0</v>
      </c>
      <c r="W1320" s="69">
        <f t="shared" si="1280"/>
        <v>681374.3</v>
      </c>
      <c r="X1320" s="10">
        <f t="shared" si="1251"/>
        <v>772368.3</v>
      </c>
      <c r="Y1320" s="10">
        <f>Y1321+Y1324+Y1327+Y1332</f>
        <v>0</v>
      </c>
      <c r="Z1320" s="69">
        <f t="shared" si="1281"/>
        <v>772368.3</v>
      </c>
      <c r="AA1320" s="10">
        <f>AA1321+AA1324+AA1327+AA1332</f>
        <v>0</v>
      </c>
      <c r="AB1320" s="20"/>
      <c r="AC1320" s="20"/>
    </row>
    <row r="1321" spans="1:34" ht="62.4" x14ac:dyDescent="0.3">
      <c r="A1321" s="59" t="s">
        <v>858</v>
      </c>
      <c r="B1321" s="60"/>
      <c r="C1321" s="59"/>
      <c r="D1321" s="59"/>
      <c r="E1321" s="61" t="s">
        <v>859</v>
      </c>
      <c r="F1321" s="10">
        <f t="shared" ref="F1321:F1325" si="1311">F1322</f>
        <v>4433.2</v>
      </c>
      <c r="G1321" s="10">
        <f t="shared" ref="G1321:G1325" si="1312">G1322</f>
        <v>6008.2999999999993</v>
      </c>
      <c r="H1321" s="10">
        <f t="shared" ref="H1321:H1325" si="1313">H1322</f>
        <v>6900.9</v>
      </c>
      <c r="I1321" s="10">
        <f t="shared" ref="I1321:I1325" si="1314">I1322</f>
        <v>0</v>
      </c>
      <c r="J1321" s="10">
        <f t="shared" ref="J1321:J1325" si="1315">J1322</f>
        <v>0</v>
      </c>
      <c r="K1321" s="10">
        <f t="shared" ref="K1321:K1325" si="1316">K1322</f>
        <v>0</v>
      </c>
      <c r="L1321" s="10">
        <f t="shared" si="1295"/>
        <v>4433.2</v>
      </c>
      <c r="M1321" s="10">
        <f t="shared" si="1296"/>
        <v>6008.2999999999993</v>
      </c>
      <c r="N1321" s="10">
        <f t="shared" si="1297"/>
        <v>6900.9</v>
      </c>
      <c r="O1321" s="10">
        <f t="shared" ref="O1321:O1325" si="1317">O1322</f>
        <v>0</v>
      </c>
      <c r="P1321" s="10">
        <f t="shared" ref="P1321:P1325" si="1318">P1322</f>
        <v>0</v>
      </c>
      <c r="Q1321" s="10">
        <f t="shared" ref="Q1321:Q1325" si="1319">Q1322</f>
        <v>0</v>
      </c>
      <c r="R1321" s="10">
        <f t="shared" si="1249"/>
        <v>4433.2</v>
      </c>
      <c r="S1321" s="10">
        <f t="shared" ref="S1321:S1325" si="1320">S1322</f>
        <v>0</v>
      </c>
      <c r="T1321" s="69">
        <f t="shared" si="1279"/>
        <v>4433.2</v>
      </c>
      <c r="U1321" s="10">
        <f t="shared" si="1250"/>
        <v>6008.2999999999993</v>
      </c>
      <c r="V1321" s="10">
        <f t="shared" ref="V1321:AA1325" si="1321">V1322</f>
        <v>0</v>
      </c>
      <c r="W1321" s="69">
        <f t="shared" si="1280"/>
        <v>6008.2999999999993</v>
      </c>
      <c r="X1321" s="10">
        <f t="shared" si="1251"/>
        <v>6900.9</v>
      </c>
      <c r="Y1321" s="10">
        <f t="shared" si="1321"/>
        <v>0</v>
      </c>
      <c r="Z1321" s="69">
        <f t="shared" si="1281"/>
        <v>6900.9</v>
      </c>
      <c r="AA1321" s="10">
        <f t="shared" si="1321"/>
        <v>0</v>
      </c>
      <c r="AB1321" s="20"/>
      <c r="AC1321" s="20"/>
    </row>
    <row r="1322" spans="1:34" ht="31.2" x14ac:dyDescent="0.3">
      <c r="A1322" s="59" t="s">
        <v>858</v>
      </c>
      <c r="B1322" s="60" t="s">
        <v>57</v>
      </c>
      <c r="C1322" s="59"/>
      <c r="D1322" s="59"/>
      <c r="E1322" s="61" t="s">
        <v>58</v>
      </c>
      <c r="F1322" s="10">
        <f t="shared" si="1311"/>
        <v>4433.2</v>
      </c>
      <c r="G1322" s="10">
        <f t="shared" si="1312"/>
        <v>6008.2999999999993</v>
      </c>
      <c r="H1322" s="10">
        <f t="shared" si="1313"/>
        <v>6900.9</v>
      </c>
      <c r="I1322" s="10">
        <f t="shared" si="1314"/>
        <v>0</v>
      </c>
      <c r="J1322" s="10">
        <f t="shared" si="1315"/>
        <v>0</v>
      </c>
      <c r="K1322" s="10">
        <f t="shared" si="1316"/>
        <v>0</v>
      </c>
      <c r="L1322" s="10">
        <f t="shared" si="1295"/>
        <v>4433.2</v>
      </c>
      <c r="M1322" s="10">
        <f t="shared" si="1296"/>
        <v>6008.2999999999993</v>
      </c>
      <c r="N1322" s="10">
        <f t="shared" si="1297"/>
        <v>6900.9</v>
      </c>
      <c r="O1322" s="10">
        <f t="shared" si="1317"/>
        <v>0</v>
      </c>
      <c r="P1322" s="10">
        <f t="shared" si="1318"/>
        <v>0</v>
      </c>
      <c r="Q1322" s="10">
        <f t="shared" si="1319"/>
        <v>0</v>
      </c>
      <c r="R1322" s="10">
        <f t="shared" si="1249"/>
        <v>4433.2</v>
      </c>
      <c r="S1322" s="10">
        <f t="shared" si="1320"/>
        <v>0</v>
      </c>
      <c r="T1322" s="69">
        <f t="shared" si="1279"/>
        <v>4433.2</v>
      </c>
      <c r="U1322" s="10">
        <f t="shared" si="1250"/>
        <v>6008.2999999999993</v>
      </c>
      <c r="V1322" s="10">
        <f t="shared" si="1321"/>
        <v>0</v>
      </c>
      <c r="W1322" s="69">
        <f t="shared" si="1280"/>
        <v>6008.2999999999993</v>
      </c>
      <c r="X1322" s="10">
        <f t="shared" si="1251"/>
        <v>6900.9</v>
      </c>
      <c r="Y1322" s="10">
        <f t="shared" si="1321"/>
        <v>0</v>
      </c>
      <c r="Z1322" s="69">
        <f t="shared" si="1281"/>
        <v>6900.9</v>
      </c>
      <c r="AA1322" s="10">
        <f t="shared" si="1321"/>
        <v>0</v>
      </c>
      <c r="AB1322" s="20"/>
      <c r="AC1322" s="20"/>
    </row>
    <row r="1323" spans="1:34" x14ac:dyDescent="0.3">
      <c r="A1323" s="59" t="s">
        <v>858</v>
      </c>
      <c r="B1323" s="60">
        <v>200</v>
      </c>
      <c r="C1323" s="59" t="s">
        <v>98</v>
      </c>
      <c r="D1323" s="59" t="s">
        <v>324</v>
      </c>
      <c r="E1323" s="61" t="s">
        <v>325</v>
      </c>
      <c r="F1323" s="10">
        <v>4433.2</v>
      </c>
      <c r="G1323" s="10">
        <v>6008.2999999999993</v>
      </c>
      <c r="H1323" s="10">
        <v>6900.9</v>
      </c>
      <c r="I1323" s="10"/>
      <c r="J1323" s="10"/>
      <c r="K1323" s="10"/>
      <c r="L1323" s="10">
        <f t="shared" si="1295"/>
        <v>4433.2</v>
      </c>
      <c r="M1323" s="10">
        <f t="shared" si="1296"/>
        <v>6008.2999999999993</v>
      </c>
      <c r="N1323" s="10">
        <f t="shared" si="1297"/>
        <v>6900.9</v>
      </c>
      <c r="O1323" s="10"/>
      <c r="P1323" s="10"/>
      <c r="Q1323" s="10"/>
      <c r="R1323" s="10">
        <f t="shared" si="1249"/>
        <v>4433.2</v>
      </c>
      <c r="S1323" s="10"/>
      <c r="T1323" s="69">
        <f t="shared" si="1279"/>
        <v>4433.2</v>
      </c>
      <c r="U1323" s="10">
        <f t="shared" si="1250"/>
        <v>6008.2999999999993</v>
      </c>
      <c r="V1323" s="10"/>
      <c r="W1323" s="69">
        <f t="shared" si="1280"/>
        <v>6008.2999999999993</v>
      </c>
      <c r="X1323" s="10">
        <f t="shared" si="1251"/>
        <v>6900.9</v>
      </c>
      <c r="Y1323" s="10"/>
      <c r="Z1323" s="69">
        <f t="shared" si="1281"/>
        <v>6900.9</v>
      </c>
      <c r="AA1323" s="10"/>
      <c r="AB1323" s="20"/>
      <c r="AC1323" s="20"/>
    </row>
    <row r="1324" spans="1:34" ht="124.8" x14ac:dyDescent="0.3">
      <c r="A1324" s="59" t="s">
        <v>860</v>
      </c>
      <c r="B1324" s="60"/>
      <c r="C1324" s="59"/>
      <c r="D1324" s="59"/>
      <c r="E1324" s="61" t="s">
        <v>861</v>
      </c>
      <c r="F1324" s="10">
        <f t="shared" si="1311"/>
        <v>314478.40000000002</v>
      </c>
      <c r="G1324" s="10">
        <f t="shared" si="1312"/>
        <v>379275.5</v>
      </c>
      <c r="H1324" s="10">
        <f t="shared" si="1313"/>
        <v>469030.9</v>
      </c>
      <c r="I1324" s="10">
        <f t="shared" si="1314"/>
        <v>0</v>
      </c>
      <c r="J1324" s="10">
        <f t="shared" si="1315"/>
        <v>0</v>
      </c>
      <c r="K1324" s="10">
        <f t="shared" si="1316"/>
        <v>0</v>
      </c>
      <c r="L1324" s="10">
        <f t="shared" si="1295"/>
        <v>314478.40000000002</v>
      </c>
      <c r="M1324" s="10">
        <f t="shared" si="1296"/>
        <v>379275.5</v>
      </c>
      <c r="N1324" s="10">
        <f t="shared" si="1297"/>
        <v>469030.9</v>
      </c>
      <c r="O1324" s="10">
        <f t="shared" si="1317"/>
        <v>0</v>
      </c>
      <c r="P1324" s="10">
        <f t="shared" si="1318"/>
        <v>0</v>
      </c>
      <c r="Q1324" s="10">
        <f t="shared" si="1319"/>
        <v>0</v>
      </c>
      <c r="R1324" s="10">
        <f t="shared" si="1249"/>
        <v>314478.40000000002</v>
      </c>
      <c r="S1324" s="10">
        <f t="shared" si="1320"/>
        <v>0</v>
      </c>
      <c r="T1324" s="69">
        <f t="shared" si="1279"/>
        <v>314478.40000000002</v>
      </c>
      <c r="U1324" s="10">
        <f t="shared" si="1250"/>
        <v>379275.5</v>
      </c>
      <c r="V1324" s="10">
        <f t="shared" si="1321"/>
        <v>0</v>
      </c>
      <c r="W1324" s="69">
        <f t="shared" si="1280"/>
        <v>379275.5</v>
      </c>
      <c r="X1324" s="10">
        <f t="shared" si="1251"/>
        <v>469030.9</v>
      </c>
      <c r="Y1324" s="10">
        <f t="shared" si="1321"/>
        <v>0</v>
      </c>
      <c r="Z1324" s="69">
        <f t="shared" si="1281"/>
        <v>469030.9</v>
      </c>
      <c r="AA1324" s="10">
        <f t="shared" si="1321"/>
        <v>0</v>
      </c>
      <c r="AB1324" s="20"/>
      <c r="AC1324" s="20"/>
    </row>
    <row r="1325" spans="1:34" ht="46.8" x14ac:dyDescent="0.3">
      <c r="A1325" s="59" t="s">
        <v>860</v>
      </c>
      <c r="B1325" s="60" t="s">
        <v>26</v>
      </c>
      <c r="C1325" s="59"/>
      <c r="D1325" s="59"/>
      <c r="E1325" s="61" t="s">
        <v>27</v>
      </c>
      <c r="F1325" s="10">
        <f t="shared" si="1311"/>
        <v>314478.40000000002</v>
      </c>
      <c r="G1325" s="10">
        <f t="shared" si="1312"/>
        <v>379275.5</v>
      </c>
      <c r="H1325" s="10">
        <f t="shared" si="1313"/>
        <v>469030.9</v>
      </c>
      <c r="I1325" s="10">
        <f t="shared" si="1314"/>
        <v>0</v>
      </c>
      <c r="J1325" s="10">
        <f t="shared" si="1315"/>
        <v>0</v>
      </c>
      <c r="K1325" s="10">
        <f t="shared" si="1316"/>
        <v>0</v>
      </c>
      <c r="L1325" s="10">
        <f t="shared" si="1295"/>
        <v>314478.40000000002</v>
      </c>
      <c r="M1325" s="10">
        <f t="shared" si="1296"/>
        <v>379275.5</v>
      </c>
      <c r="N1325" s="10">
        <f t="shared" si="1297"/>
        <v>469030.9</v>
      </c>
      <c r="O1325" s="10">
        <f t="shared" si="1317"/>
        <v>0</v>
      </c>
      <c r="P1325" s="10">
        <f t="shared" si="1318"/>
        <v>0</v>
      </c>
      <c r="Q1325" s="10">
        <f t="shared" si="1319"/>
        <v>0</v>
      </c>
      <c r="R1325" s="10">
        <f t="shared" si="1249"/>
        <v>314478.40000000002</v>
      </c>
      <c r="S1325" s="10">
        <f t="shared" si="1320"/>
        <v>0</v>
      </c>
      <c r="T1325" s="69">
        <f t="shared" si="1279"/>
        <v>314478.40000000002</v>
      </c>
      <c r="U1325" s="10">
        <f t="shared" si="1250"/>
        <v>379275.5</v>
      </c>
      <c r="V1325" s="10">
        <f t="shared" si="1321"/>
        <v>0</v>
      </c>
      <c r="W1325" s="69">
        <f t="shared" si="1280"/>
        <v>379275.5</v>
      </c>
      <c r="X1325" s="10">
        <f t="shared" si="1251"/>
        <v>469030.9</v>
      </c>
      <c r="Y1325" s="10">
        <f t="shared" si="1321"/>
        <v>0</v>
      </c>
      <c r="Z1325" s="69">
        <f t="shared" si="1281"/>
        <v>469030.9</v>
      </c>
      <c r="AA1325" s="10">
        <f t="shared" si="1321"/>
        <v>0</v>
      </c>
      <c r="AB1325" s="20"/>
      <c r="AC1325" s="20"/>
    </row>
    <row r="1326" spans="1:34" x14ac:dyDescent="0.3">
      <c r="A1326" s="59" t="s">
        <v>860</v>
      </c>
      <c r="B1326" s="60">
        <v>400</v>
      </c>
      <c r="C1326" s="59" t="s">
        <v>98</v>
      </c>
      <c r="D1326" s="59" t="s">
        <v>233</v>
      </c>
      <c r="E1326" s="61" t="s">
        <v>414</v>
      </c>
      <c r="F1326" s="10">
        <v>314478.40000000002</v>
      </c>
      <c r="G1326" s="10">
        <v>379275.5</v>
      </c>
      <c r="H1326" s="10">
        <v>469030.9</v>
      </c>
      <c r="I1326" s="10"/>
      <c r="J1326" s="10"/>
      <c r="K1326" s="10"/>
      <c r="L1326" s="10">
        <f t="shared" si="1295"/>
        <v>314478.40000000002</v>
      </c>
      <c r="M1326" s="10">
        <f t="shared" si="1296"/>
        <v>379275.5</v>
      </c>
      <c r="N1326" s="10">
        <f t="shared" si="1297"/>
        <v>469030.9</v>
      </c>
      <c r="O1326" s="10"/>
      <c r="P1326" s="10"/>
      <c r="Q1326" s="10"/>
      <c r="R1326" s="10">
        <f t="shared" si="1249"/>
        <v>314478.40000000002</v>
      </c>
      <c r="S1326" s="10"/>
      <c r="T1326" s="69">
        <f t="shared" si="1279"/>
        <v>314478.40000000002</v>
      </c>
      <c r="U1326" s="10">
        <f t="shared" si="1250"/>
        <v>379275.5</v>
      </c>
      <c r="V1326" s="10"/>
      <c r="W1326" s="69">
        <f t="shared" si="1280"/>
        <v>379275.5</v>
      </c>
      <c r="X1326" s="10">
        <f t="shared" si="1251"/>
        <v>469030.9</v>
      </c>
      <c r="Y1326" s="10"/>
      <c r="Z1326" s="69">
        <f t="shared" si="1281"/>
        <v>469030.9</v>
      </c>
      <c r="AA1326" s="10"/>
      <c r="AB1326" s="20"/>
      <c r="AC1326" s="20"/>
    </row>
    <row r="1327" spans="1:34" ht="93.6" x14ac:dyDescent="0.3">
      <c r="A1327" s="59" t="s">
        <v>862</v>
      </c>
      <c r="B1327" s="60"/>
      <c r="C1327" s="59"/>
      <c r="D1327" s="59"/>
      <c r="E1327" s="61" t="s">
        <v>863</v>
      </c>
      <c r="F1327" s="10">
        <f t="shared" ref="F1327:K1327" si="1322">F1328+F1330</f>
        <v>4198.9000000000005</v>
      </c>
      <c r="G1327" s="10">
        <f t="shared" si="1322"/>
        <v>4151.5999999999995</v>
      </c>
      <c r="H1327" s="10">
        <f t="shared" si="1322"/>
        <v>4497.6000000000004</v>
      </c>
      <c r="I1327" s="10">
        <f t="shared" si="1322"/>
        <v>0</v>
      </c>
      <c r="J1327" s="10">
        <f t="shared" si="1322"/>
        <v>0</v>
      </c>
      <c r="K1327" s="10">
        <f t="shared" si="1322"/>
        <v>0</v>
      </c>
      <c r="L1327" s="10">
        <f t="shared" si="1295"/>
        <v>4198.9000000000005</v>
      </c>
      <c r="M1327" s="10">
        <f t="shared" si="1296"/>
        <v>4151.5999999999995</v>
      </c>
      <c r="N1327" s="10">
        <f t="shared" si="1297"/>
        <v>4497.6000000000004</v>
      </c>
      <c r="O1327" s="10">
        <f>O1328+O1330</f>
        <v>0</v>
      </c>
      <c r="P1327" s="10">
        <f>P1328+P1330</f>
        <v>0</v>
      </c>
      <c r="Q1327" s="10">
        <f>Q1328+Q1330</f>
        <v>0</v>
      </c>
      <c r="R1327" s="10">
        <f t="shared" si="1249"/>
        <v>4198.9000000000005</v>
      </c>
      <c r="S1327" s="10">
        <f>S1328+S1330</f>
        <v>0</v>
      </c>
      <c r="T1327" s="69">
        <f t="shared" si="1279"/>
        <v>4198.9000000000005</v>
      </c>
      <c r="U1327" s="10">
        <f t="shared" si="1250"/>
        <v>4151.5999999999995</v>
      </c>
      <c r="V1327" s="10">
        <f>V1328+V1330</f>
        <v>0</v>
      </c>
      <c r="W1327" s="69">
        <f t="shared" si="1280"/>
        <v>4151.5999999999995</v>
      </c>
      <c r="X1327" s="10">
        <f t="shared" si="1251"/>
        <v>4497.6000000000004</v>
      </c>
      <c r="Y1327" s="10">
        <f>Y1328+Y1330</f>
        <v>0</v>
      </c>
      <c r="Z1327" s="69">
        <f t="shared" si="1281"/>
        <v>4497.6000000000004</v>
      </c>
      <c r="AA1327" s="10">
        <f>AA1328+AA1330</f>
        <v>0</v>
      </c>
      <c r="AB1327" s="20"/>
      <c r="AC1327" s="20"/>
    </row>
    <row r="1328" spans="1:34" ht="93.6" x14ac:dyDescent="0.3">
      <c r="A1328" s="59" t="s">
        <v>862</v>
      </c>
      <c r="B1328" s="60" t="s">
        <v>139</v>
      </c>
      <c r="C1328" s="59"/>
      <c r="D1328" s="59"/>
      <c r="E1328" s="61" t="s">
        <v>140</v>
      </c>
      <c r="F1328" s="10">
        <f t="shared" ref="F1328:K1328" si="1323">F1329</f>
        <v>4087.8</v>
      </c>
      <c r="G1328" s="10">
        <f t="shared" si="1323"/>
        <v>4044.8999999999996</v>
      </c>
      <c r="H1328" s="10">
        <f t="shared" si="1323"/>
        <v>4382</v>
      </c>
      <c r="I1328" s="10">
        <f t="shared" si="1323"/>
        <v>0</v>
      </c>
      <c r="J1328" s="10">
        <f t="shared" si="1323"/>
        <v>0</v>
      </c>
      <c r="K1328" s="10">
        <f t="shared" si="1323"/>
        <v>0</v>
      </c>
      <c r="L1328" s="10">
        <f t="shared" si="1295"/>
        <v>4087.8</v>
      </c>
      <c r="M1328" s="10">
        <f t="shared" si="1296"/>
        <v>4044.8999999999996</v>
      </c>
      <c r="N1328" s="10">
        <f t="shared" si="1297"/>
        <v>4382</v>
      </c>
      <c r="O1328" s="10">
        <f>O1329</f>
        <v>0</v>
      </c>
      <c r="P1328" s="10">
        <f>P1329</f>
        <v>0</v>
      </c>
      <c r="Q1328" s="10">
        <f>Q1329</f>
        <v>0</v>
      </c>
      <c r="R1328" s="10">
        <f t="shared" si="1249"/>
        <v>4087.8</v>
      </c>
      <c r="S1328" s="10">
        <f>S1329</f>
        <v>0</v>
      </c>
      <c r="T1328" s="69">
        <f t="shared" si="1279"/>
        <v>4087.8</v>
      </c>
      <c r="U1328" s="10">
        <f t="shared" si="1250"/>
        <v>4044.8999999999996</v>
      </c>
      <c r="V1328" s="10">
        <f>V1329</f>
        <v>0</v>
      </c>
      <c r="W1328" s="69">
        <f t="shared" si="1280"/>
        <v>4044.8999999999996</v>
      </c>
      <c r="X1328" s="10">
        <f t="shared" si="1251"/>
        <v>4382</v>
      </c>
      <c r="Y1328" s="10">
        <f>Y1329</f>
        <v>0</v>
      </c>
      <c r="Z1328" s="69">
        <f t="shared" si="1281"/>
        <v>4382</v>
      </c>
      <c r="AA1328" s="10">
        <f>AA1329</f>
        <v>0</v>
      </c>
      <c r="AB1328" s="20"/>
      <c r="AC1328" s="20"/>
    </row>
    <row r="1329" spans="1:34" x14ac:dyDescent="0.3">
      <c r="A1329" s="59" t="s">
        <v>862</v>
      </c>
      <c r="B1329" s="60">
        <v>100</v>
      </c>
      <c r="C1329" s="59" t="s">
        <v>98</v>
      </c>
      <c r="D1329" s="59" t="s">
        <v>324</v>
      </c>
      <c r="E1329" s="61" t="s">
        <v>325</v>
      </c>
      <c r="F1329" s="10">
        <v>4087.8</v>
      </c>
      <c r="G1329" s="10">
        <v>4044.8999999999996</v>
      </c>
      <c r="H1329" s="10">
        <v>4382</v>
      </c>
      <c r="I1329" s="10"/>
      <c r="J1329" s="10"/>
      <c r="K1329" s="10"/>
      <c r="L1329" s="10">
        <f t="shared" si="1295"/>
        <v>4087.8</v>
      </c>
      <c r="M1329" s="10">
        <f t="shared" si="1296"/>
        <v>4044.8999999999996</v>
      </c>
      <c r="N1329" s="10">
        <f t="shared" si="1297"/>
        <v>4382</v>
      </c>
      <c r="O1329" s="10"/>
      <c r="P1329" s="10"/>
      <c r="Q1329" s="10"/>
      <c r="R1329" s="10">
        <f t="shared" si="1249"/>
        <v>4087.8</v>
      </c>
      <c r="S1329" s="10"/>
      <c r="T1329" s="69">
        <f t="shared" si="1279"/>
        <v>4087.8</v>
      </c>
      <c r="U1329" s="10">
        <f t="shared" si="1250"/>
        <v>4044.8999999999996</v>
      </c>
      <c r="V1329" s="10"/>
      <c r="W1329" s="69">
        <f t="shared" si="1280"/>
        <v>4044.8999999999996</v>
      </c>
      <c r="X1329" s="10">
        <f t="shared" si="1251"/>
        <v>4382</v>
      </c>
      <c r="Y1329" s="10"/>
      <c r="Z1329" s="69">
        <f t="shared" si="1281"/>
        <v>4382</v>
      </c>
      <c r="AA1329" s="10"/>
      <c r="AB1329" s="20"/>
      <c r="AC1329" s="20"/>
    </row>
    <row r="1330" spans="1:34" ht="31.2" x14ac:dyDescent="0.3">
      <c r="A1330" s="59" t="s">
        <v>862</v>
      </c>
      <c r="B1330" s="60" t="s">
        <v>57</v>
      </c>
      <c r="C1330" s="59"/>
      <c r="D1330" s="59"/>
      <c r="E1330" s="61" t="s">
        <v>58</v>
      </c>
      <c r="F1330" s="10">
        <f t="shared" ref="F1330:K1330" si="1324">F1331</f>
        <v>111.1</v>
      </c>
      <c r="G1330" s="10">
        <f t="shared" si="1324"/>
        <v>106.7</v>
      </c>
      <c r="H1330" s="10">
        <f t="shared" si="1324"/>
        <v>115.6</v>
      </c>
      <c r="I1330" s="10">
        <f t="shared" si="1324"/>
        <v>0</v>
      </c>
      <c r="J1330" s="10">
        <f t="shared" si="1324"/>
        <v>0</v>
      </c>
      <c r="K1330" s="10">
        <f t="shared" si="1324"/>
        <v>0</v>
      </c>
      <c r="L1330" s="10">
        <f t="shared" si="1295"/>
        <v>111.1</v>
      </c>
      <c r="M1330" s="10">
        <f t="shared" si="1296"/>
        <v>106.7</v>
      </c>
      <c r="N1330" s="10">
        <f t="shared" si="1297"/>
        <v>115.6</v>
      </c>
      <c r="O1330" s="10">
        <f>O1331</f>
        <v>0</v>
      </c>
      <c r="P1330" s="10">
        <f>P1331</f>
        <v>0</v>
      </c>
      <c r="Q1330" s="10">
        <f>Q1331</f>
        <v>0</v>
      </c>
      <c r="R1330" s="10">
        <f t="shared" si="1249"/>
        <v>111.1</v>
      </c>
      <c r="S1330" s="10">
        <f>S1331</f>
        <v>0</v>
      </c>
      <c r="T1330" s="69">
        <f t="shared" si="1279"/>
        <v>111.1</v>
      </c>
      <c r="U1330" s="10">
        <f t="shared" si="1250"/>
        <v>106.7</v>
      </c>
      <c r="V1330" s="10">
        <f>V1331</f>
        <v>0</v>
      </c>
      <c r="W1330" s="69">
        <f t="shared" si="1280"/>
        <v>106.7</v>
      </c>
      <c r="X1330" s="10">
        <f t="shared" si="1251"/>
        <v>115.6</v>
      </c>
      <c r="Y1330" s="10">
        <f>Y1331</f>
        <v>0</v>
      </c>
      <c r="Z1330" s="69">
        <f t="shared" si="1281"/>
        <v>115.6</v>
      </c>
      <c r="AA1330" s="10">
        <f>AA1331</f>
        <v>0</v>
      </c>
      <c r="AB1330" s="20"/>
      <c r="AC1330" s="20"/>
    </row>
    <row r="1331" spans="1:34" x14ac:dyDescent="0.3">
      <c r="A1331" s="59" t="s">
        <v>862</v>
      </c>
      <c r="B1331" s="60">
        <v>200</v>
      </c>
      <c r="C1331" s="59" t="s">
        <v>98</v>
      </c>
      <c r="D1331" s="59" t="s">
        <v>324</v>
      </c>
      <c r="E1331" s="61" t="s">
        <v>325</v>
      </c>
      <c r="F1331" s="10">
        <v>111.1</v>
      </c>
      <c r="G1331" s="10">
        <v>106.7</v>
      </c>
      <c r="H1331" s="10">
        <v>115.6</v>
      </c>
      <c r="I1331" s="10"/>
      <c r="J1331" s="10"/>
      <c r="K1331" s="10"/>
      <c r="L1331" s="10">
        <f t="shared" si="1295"/>
        <v>111.1</v>
      </c>
      <c r="M1331" s="10">
        <f t="shared" si="1296"/>
        <v>106.7</v>
      </c>
      <c r="N1331" s="10">
        <f t="shared" si="1297"/>
        <v>115.6</v>
      </c>
      <c r="O1331" s="10"/>
      <c r="P1331" s="10"/>
      <c r="Q1331" s="10"/>
      <c r="R1331" s="10">
        <f t="shared" si="1249"/>
        <v>111.1</v>
      </c>
      <c r="S1331" s="10"/>
      <c r="T1331" s="69">
        <f t="shared" si="1279"/>
        <v>111.1</v>
      </c>
      <c r="U1331" s="10">
        <f t="shared" si="1250"/>
        <v>106.7</v>
      </c>
      <c r="V1331" s="10"/>
      <c r="W1331" s="69">
        <f t="shared" si="1280"/>
        <v>106.7</v>
      </c>
      <c r="X1331" s="10">
        <f t="shared" si="1251"/>
        <v>115.6</v>
      </c>
      <c r="Y1331" s="10"/>
      <c r="Z1331" s="69">
        <f t="shared" si="1281"/>
        <v>115.6</v>
      </c>
      <c r="AA1331" s="10"/>
      <c r="AB1331" s="20"/>
      <c r="AC1331" s="20"/>
    </row>
    <row r="1332" spans="1:34" ht="62.4" x14ac:dyDescent="0.3">
      <c r="A1332" s="59" t="s">
        <v>864</v>
      </c>
      <c r="B1332" s="60"/>
      <c r="C1332" s="59"/>
      <c r="D1332" s="59"/>
      <c r="E1332" s="61" t="s">
        <v>865</v>
      </c>
      <c r="F1332" s="10">
        <f t="shared" ref="F1332:F1333" si="1325">F1333</f>
        <v>290395</v>
      </c>
      <c r="G1332" s="10">
        <f t="shared" ref="G1332:G1333" si="1326">G1333</f>
        <v>291938.90000000002</v>
      </c>
      <c r="H1332" s="10">
        <f t="shared" ref="H1332:H1333" si="1327">H1333</f>
        <v>291938.90000000002</v>
      </c>
      <c r="I1332" s="10">
        <f t="shared" ref="I1332:I1333" si="1328">I1333</f>
        <v>0</v>
      </c>
      <c r="J1332" s="10">
        <f t="shared" ref="J1332:J1333" si="1329">J1333</f>
        <v>0</v>
      </c>
      <c r="K1332" s="10">
        <f t="shared" ref="K1332:K1333" si="1330">K1333</f>
        <v>0</v>
      </c>
      <c r="L1332" s="10">
        <f t="shared" si="1295"/>
        <v>290395</v>
      </c>
      <c r="M1332" s="10">
        <f t="shared" si="1296"/>
        <v>291938.90000000002</v>
      </c>
      <c r="N1332" s="10">
        <f t="shared" si="1297"/>
        <v>291938.90000000002</v>
      </c>
      <c r="O1332" s="10">
        <f t="shared" ref="O1332:O1333" si="1331">O1333</f>
        <v>0</v>
      </c>
      <c r="P1332" s="10">
        <f t="shared" ref="P1332:P1333" si="1332">P1333</f>
        <v>0</v>
      </c>
      <c r="Q1332" s="10">
        <f t="shared" ref="Q1332:Q1333" si="1333">Q1333</f>
        <v>0</v>
      </c>
      <c r="R1332" s="10">
        <f t="shared" ref="R1332:R1395" si="1334">L1332+O1332</f>
        <v>290395</v>
      </c>
      <c r="S1332" s="10">
        <f t="shared" ref="S1332:S1333" si="1335">S1333</f>
        <v>0</v>
      </c>
      <c r="T1332" s="69">
        <f t="shared" si="1279"/>
        <v>290395</v>
      </c>
      <c r="U1332" s="10">
        <f t="shared" ref="U1332:U1395" si="1336">M1332+P1332</f>
        <v>291938.90000000002</v>
      </c>
      <c r="V1332" s="10">
        <f t="shared" ref="V1332:AA1333" si="1337">V1333</f>
        <v>0</v>
      </c>
      <c r="W1332" s="69">
        <f t="shared" si="1280"/>
        <v>291938.90000000002</v>
      </c>
      <c r="X1332" s="10">
        <f t="shared" ref="X1332:X1395" si="1338">N1332+Q1332</f>
        <v>291938.90000000002</v>
      </c>
      <c r="Y1332" s="10">
        <f t="shared" si="1337"/>
        <v>0</v>
      </c>
      <c r="Z1332" s="69">
        <f t="shared" si="1281"/>
        <v>291938.90000000002</v>
      </c>
      <c r="AA1332" s="10">
        <f t="shared" si="1337"/>
        <v>0</v>
      </c>
      <c r="AB1332" s="20"/>
      <c r="AC1332" s="20"/>
    </row>
    <row r="1333" spans="1:34" ht="46.8" x14ac:dyDescent="0.3">
      <c r="A1333" s="59" t="s">
        <v>864</v>
      </c>
      <c r="B1333" s="60" t="s">
        <v>26</v>
      </c>
      <c r="C1333" s="59"/>
      <c r="D1333" s="59"/>
      <c r="E1333" s="61" t="s">
        <v>27</v>
      </c>
      <c r="F1333" s="10">
        <f t="shared" si="1325"/>
        <v>290395</v>
      </c>
      <c r="G1333" s="10">
        <f t="shared" si="1326"/>
        <v>291938.90000000002</v>
      </c>
      <c r="H1333" s="10">
        <f t="shared" si="1327"/>
        <v>291938.90000000002</v>
      </c>
      <c r="I1333" s="10">
        <f t="shared" si="1328"/>
        <v>0</v>
      </c>
      <c r="J1333" s="10">
        <f t="shared" si="1329"/>
        <v>0</v>
      </c>
      <c r="K1333" s="10">
        <f t="shared" si="1330"/>
        <v>0</v>
      </c>
      <c r="L1333" s="10">
        <f t="shared" si="1295"/>
        <v>290395</v>
      </c>
      <c r="M1333" s="10">
        <f t="shared" si="1296"/>
        <v>291938.90000000002</v>
      </c>
      <c r="N1333" s="10">
        <f t="shared" si="1297"/>
        <v>291938.90000000002</v>
      </c>
      <c r="O1333" s="10">
        <f t="shared" si="1331"/>
        <v>0</v>
      </c>
      <c r="P1333" s="10">
        <f t="shared" si="1332"/>
        <v>0</v>
      </c>
      <c r="Q1333" s="10">
        <f t="shared" si="1333"/>
        <v>0</v>
      </c>
      <c r="R1333" s="10">
        <f t="shared" si="1334"/>
        <v>290395</v>
      </c>
      <c r="S1333" s="10">
        <f t="shared" si="1335"/>
        <v>0</v>
      </c>
      <c r="T1333" s="69">
        <f t="shared" si="1279"/>
        <v>290395</v>
      </c>
      <c r="U1333" s="10">
        <f t="shared" si="1336"/>
        <v>291938.90000000002</v>
      </c>
      <c r="V1333" s="10">
        <f t="shared" si="1337"/>
        <v>0</v>
      </c>
      <c r="W1333" s="69">
        <f t="shared" si="1280"/>
        <v>291938.90000000002</v>
      </c>
      <c r="X1333" s="10">
        <f t="shared" si="1338"/>
        <v>291938.90000000002</v>
      </c>
      <c r="Y1333" s="10">
        <f t="shared" si="1337"/>
        <v>0</v>
      </c>
      <c r="Z1333" s="69">
        <f t="shared" si="1281"/>
        <v>291938.90000000002</v>
      </c>
      <c r="AA1333" s="10">
        <f t="shared" si="1337"/>
        <v>0</v>
      </c>
      <c r="AB1333" s="20"/>
      <c r="AC1333" s="20"/>
    </row>
    <row r="1334" spans="1:34" x14ac:dyDescent="0.3">
      <c r="A1334" s="59" t="s">
        <v>864</v>
      </c>
      <c r="B1334" s="60">
        <v>400</v>
      </c>
      <c r="C1334" s="59" t="s">
        <v>98</v>
      </c>
      <c r="D1334" s="59" t="s">
        <v>233</v>
      </c>
      <c r="E1334" s="61" t="s">
        <v>414</v>
      </c>
      <c r="F1334" s="10">
        <v>290395</v>
      </c>
      <c r="G1334" s="10">
        <v>291938.90000000002</v>
      </c>
      <c r="H1334" s="10">
        <v>291938.90000000002</v>
      </c>
      <c r="I1334" s="10"/>
      <c r="J1334" s="10"/>
      <c r="K1334" s="10"/>
      <c r="L1334" s="10">
        <f t="shared" si="1295"/>
        <v>290395</v>
      </c>
      <c r="M1334" s="10">
        <f t="shared" si="1296"/>
        <v>291938.90000000002</v>
      </c>
      <c r="N1334" s="10">
        <f t="shared" si="1297"/>
        <v>291938.90000000002</v>
      </c>
      <c r="O1334" s="10"/>
      <c r="P1334" s="10"/>
      <c r="Q1334" s="10"/>
      <c r="R1334" s="10">
        <f t="shared" si="1334"/>
        <v>290395</v>
      </c>
      <c r="S1334" s="10"/>
      <c r="T1334" s="69">
        <f t="shared" si="1279"/>
        <v>290395</v>
      </c>
      <c r="U1334" s="10">
        <f t="shared" si="1336"/>
        <v>291938.90000000002</v>
      </c>
      <c r="V1334" s="10"/>
      <c r="W1334" s="69">
        <f t="shared" si="1280"/>
        <v>291938.90000000002</v>
      </c>
      <c r="X1334" s="10">
        <f t="shared" si="1338"/>
        <v>291938.90000000002</v>
      </c>
      <c r="Y1334" s="10"/>
      <c r="Z1334" s="69">
        <f t="shared" si="1281"/>
        <v>291938.90000000002</v>
      </c>
      <c r="AA1334" s="10"/>
      <c r="AB1334" s="20"/>
      <c r="AC1334" s="20"/>
    </row>
    <row r="1335" spans="1:34" s="74" customFormat="1" x14ac:dyDescent="0.3">
      <c r="A1335" s="56" t="s">
        <v>866</v>
      </c>
      <c r="B1335" s="57"/>
      <c r="C1335" s="56"/>
      <c r="D1335" s="56"/>
      <c r="E1335" s="58" t="s">
        <v>52</v>
      </c>
      <c r="F1335" s="17">
        <f t="shared" ref="F1335:K1335" si="1339">F1336+F1345+F1355</f>
        <v>285511.80000000005</v>
      </c>
      <c r="G1335" s="17">
        <f t="shared" si="1339"/>
        <v>284796</v>
      </c>
      <c r="H1335" s="17">
        <f t="shared" si="1339"/>
        <v>314796</v>
      </c>
      <c r="I1335" s="17">
        <f t="shared" si="1339"/>
        <v>0</v>
      </c>
      <c r="J1335" s="17">
        <f t="shared" si="1339"/>
        <v>0</v>
      </c>
      <c r="K1335" s="17">
        <f t="shared" si="1339"/>
        <v>0</v>
      </c>
      <c r="L1335" s="17">
        <f t="shared" si="1295"/>
        <v>285511.80000000005</v>
      </c>
      <c r="M1335" s="17">
        <f t="shared" si="1296"/>
        <v>284796</v>
      </c>
      <c r="N1335" s="17">
        <f t="shared" si="1297"/>
        <v>314796</v>
      </c>
      <c r="O1335" s="17">
        <f>O1336+O1345+O1355</f>
        <v>27531.893</v>
      </c>
      <c r="P1335" s="17">
        <f>P1336+P1345+P1355</f>
        <v>25737.3</v>
      </c>
      <c r="Q1335" s="17">
        <f>Q1336+Q1345+Q1355</f>
        <v>25737.3</v>
      </c>
      <c r="R1335" s="17">
        <f t="shared" si="1334"/>
        <v>313043.69300000003</v>
      </c>
      <c r="S1335" s="17">
        <f>S1336+S1345+S1355</f>
        <v>0</v>
      </c>
      <c r="T1335" s="68">
        <f t="shared" si="1279"/>
        <v>313043.69300000003</v>
      </c>
      <c r="U1335" s="17">
        <f t="shared" si="1336"/>
        <v>310533.3</v>
      </c>
      <c r="V1335" s="17">
        <f>V1336+V1345+V1355</f>
        <v>0</v>
      </c>
      <c r="W1335" s="68">
        <f t="shared" si="1280"/>
        <v>310533.3</v>
      </c>
      <c r="X1335" s="17">
        <f t="shared" si="1338"/>
        <v>340533.3</v>
      </c>
      <c r="Y1335" s="17">
        <f>Y1336+Y1345+Y1355</f>
        <v>0</v>
      </c>
      <c r="Z1335" s="68">
        <f t="shared" si="1281"/>
        <v>340533.3</v>
      </c>
      <c r="AA1335" s="17">
        <f>AA1336+AA1345+AA1355</f>
        <v>0</v>
      </c>
      <c r="AB1335" s="18"/>
      <c r="AC1335" s="18"/>
      <c r="AD1335" s="16"/>
      <c r="AE1335" s="16"/>
      <c r="AF1335" s="16"/>
      <c r="AG1335" s="16"/>
      <c r="AH1335" s="16"/>
    </row>
    <row r="1336" spans="1:34" ht="46.8" x14ac:dyDescent="0.3">
      <c r="A1336" s="59" t="s">
        <v>867</v>
      </c>
      <c r="B1336" s="60"/>
      <c r="C1336" s="59"/>
      <c r="D1336" s="59"/>
      <c r="E1336" s="61" t="s">
        <v>868</v>
      </c>
      <c r="F1336" s="10">
        <f t="shared" ref="F1336:K1336" si="1340">F1337+F1342</f>
        <v>74622.3</v>
      </c>
      <c r="G1336" s="10">
        <f t="shared" si="1340"/>
        <v>70108.2</v>
      </c>
      <c r="H1336" s="10">
        <f t="shared" si="1340"/>
        <v>100108.20000000001</v>
      </c>
      <c r="I1336" s="10">
        <f t="shared" si="1340"/>
        <v>0</v>
      </c>
      <c r="J1336" s="10">
        <f t="shared" si="1340"/>
        <v>0</v>
      </c>
      <c r="K1336" s="10">
        <f t="shared" si="1340"/>
        <v>0</v>
      </c>
      <c r="L1336" s="10">
        <f t="shared" si="1295"/>
        <v>74622.3</v>
      </c>
      <c r="M1336" s="10">
        <f t="shared" si="1296"/>
        <v>70108.2</v>
      </c>
      <c r="N1336" s="10">
        <f t="shared" si="1297"/>
        <v>100108.20000000001</v>
      </c>
      <c r="O1336" s="10">
        <f>O1337+O1342</f>
        <v>6426.1930000000002</v>
      </c>
      <c r="P1336" s="10">
        <f>P1337+P1342</f>
        <v>0</v>
      </c>
      <c r="Q1336" s="10">
        <f>Q1337+Q1342</f>
        <v>0</v>
      </c>
      <c r="R1336" s="10">
        <f t="shared" si="1334"/>
        <v>81048.493000000002</v>
      </c>
      <c r="S1336" s="10">
        <f>S1337+S1342</f>
        <v>0</v>
      </c>
      <c r="T1336" s="69">
        <f t="shared" si="1279"/>
        <v>81048.493000000002</v>
      </c>
      <c r="U1336" s="10">
        <f t="shared" si="1336"/>
        <v>70108.2</v>
      </c>
      <c r="V1336" s="10">
        <f>V1337+V1342</f>
        <v>0</v>
      </c>
      <c r="W1336" s="69">
        <f t="shared" si="1280"/>
        <v>70108.2</v>
      </c>
      <c r="X1336" s="10">
        <f t="shared" si="1338"/>
        <v>100108.20000000001</v>
      </c>
      <c r="Y1336" s="10">
        <f>Y1337+Y1342</f>
        <v>0</v>
      </c>
      <c r="Z1336" s="69">
        <f t="shared" si="1281"/>
        <v>100108.20000000001</v>
      </c>
      <c r="AA1336" s="10">
        <f>AA1337+AA1342</f>
        <v>0</v>
      </c>
      <c r="AB1336" s="20"/>
      <c r="AC1336" s="20"/>
    </row>
    <row r="1337" spans="1:34" ht="31.2" x14ac:dyDescent="0.3">
      <c r="A1337" s="59" t="s">
        <v>869</v>
      </c>
      <c r="B1337" s="60"/>
      <c r="C1337" s="59"/>
      <c r="D1337" s="59"/>
      <c r="E1337" s="61" t="s">
        <v>870</v>
      </c>
      <c r="F1337" s="10">
        <f t="shared" ref="F1337:K1337" si="1341">F1338+F1340</f>
        <v>65745.3</v>
      </c>
      <c r="G1337" s="10">
        <f t="shared" si="1341"/>
        <v>65745.3</v>
      </c>
      <c r="H1337" s="10">
        <f t="shared" si="1341"/>
        <v>95745.300000000017</v>
      </c>
      <c r="I1337" s="10">
        <f t="shared" si="1341"/>
        <v>0</v>
      </c>
      <c r="J1337" s="10">
        <f t="shared" si="1341"/>
        <v>0</v>
      </c>
      <c r="K1337" s="10">
        <f t="shared" si="1341"/>
        <v>0</v>
      </c>
      <c r="L1337" s="10">
        <f t="shared" si="1295"/>
        <v>65745.3</v>
      </c>
      <c r="M1337" s="10">
        <f t="shared" si="1296"/>
        <v>65745.3</v>
      </c>
      <c r="N1337" s="10">
        <f t="shared" si="1297"/>
        <v>95745.300000000017</v>
      </c>
      <c r="O1337" s="10">
        <f>O1338+O1340</f>
        <v>6426.1930000000002</v>
      </c>
      <c r="P1337" s="10">
        <f>P1338+P1340</f>
        <v>0</v>
      </c>
      <c r="Q1337" s="10">
        <f>Q1338+Q1340</f>
        <v>0</v>
      </c>
      <c r="R1337" s="10">
        <f t="shared" si="1334"/>
        <v>72171.493000000002</v>
      </c>
      <c r="S1337" s="10">
        <f>S1338+S1340</f>
        <v>0</v>
      </c>
      <c r="T1337" s="69">
        <f t="shared" si="1279"/>
        <v>72171.493000000002</v>
      </c>
      <c r="U1337" s="10">
        <f t="shared" si="1336"/>
        <v>65745.3</v>
      </c>
      <c r="V1337" s="10">
        <f>V1338+V1340</f>
        <v>0</v>
      </c>
      <c r="W1337" s="69">
        <f t="shared" si="1280"/>
        <v>65745.3</v>
      </c>
      <c r="X1337" s="10">
        <f t="shared" si="1338"/>
        <v>95745.300000000017</v>
      </c>
      <c r="Y1337" s="10">
        <f>Y1338+Y1340</f>
        <v>0</v>
      </c>
      <c r="Z1337" s="69">
        <f t="shared" si="1281"/>
        <v>95745.300000000017</v>
      </c>
      <c r="AA1337" s="10">
        <f>AA1338+AA1340</f>
        <v>0</v>
      </c>
      <c r="AB1337" s="20"/>
      <c r="AC1337" s="20"/>
    </row>
    <row r="1338" spans="1:34" ht="31.2" x14ac:dyDescent="0.3">
      <c r="A1338" s="59" t="s">
        <v>869</v>
      </c>
      <c r="B1338" s="60" t="s">
        <v>57</v>
      </c>
      <c r="C1338" s="59"/>
      <c r="D1338" s="59"/>
      <c r="E1338" s="61" t="s">
        <v>58</v>
      </c>
      <c r="F1338" s="10">
        <f t="shared" ref="F1338:K1338" si="1342">F1339</f>
        <v>65433.3</v>
      </c>
      <c r="G1338" s="10">
        <f t="shared" si="1342"/>
        <v>65219.200000000004</v>
      </c>
      <c r="H1338" s="10">
        <f t="shared" si="1342"/>
        <v>95219.200000000012</v>
      </c>
      <c r="I1338" s="10">
        <f t="shared" si="1342"/>
        <v>0</v>
      </c>
      <c r="J1338" s="10">
        <f t="shared" si="1342"/>
        <v>0</v>
      </c>
      <c r="K1338" s="10">
        <f t="shared" si="1342"/>
        <v>0</v>
      </c>
      <c r="L1338" s="10">
        <f t="shared" si="1295"/>
        <v>65433.3</v>
      </c>
      <c r="M1338" s="10">
        <f t="shared" si="1296"/>
        <v>65219.200000000004</v>
      </c>
      <c r="N1338" s="10">
        <f t="shared" si="1297"/>
        <v>95219.200000000012</v>
      </c>
      <c r="O1338" s="10">
        <f>O1339</f>
        <v>6426.1930000000002</v>
      </c>
      <c r="P1338" s="10">
        <f>P1339</f>
        <v>0</v>
      </c>
      <c r="Q1338" s="10">
        <f>Q1339</f>
        <v>0</v>
      </c>
      <c r="R1338" s="10">
        <f t="shared" si="1334"/>
        <v>71859.493000000002</v>
      </c>
      <c r="S1338" s="10">
        <f>S1339</f>
        <v>0</v>
      </c>
      <c r="T1338" s="69">
        <f t="shared" si="1279"/>
        <v>71859.493000000002</v>
      </c>
      <c r="U1338" s="10">
        <f t="shared" si="1336"/>
        <v>65219.200000000004</v>
      </c>
      <c r="V1338" s="10">
        <f>V1339</f>
        <v>0</v>
      </c>
      <c r="W1338" s="69">
        <f t="shared" si="1280"/>
        <v>65219.200000000004</v>
      </c>
      <c r="X1338" s="10">
        <f t="shared" si="1338"/>
        <v>95219.200000000012</v>
      </c>
      <c r="Y1338" s="10">
        <f>Y1339</f>
        <v>0</v>
      </c>
      <c r="Z1338" s="69">
        <f t="shared" si="1281"/>
        <v>95219.200000000012</v>
      </c>
      <c r="AA1338" s="10">
        <f>AA1339</f>
        <v>0</v>
      </c>
      <c r="AB1338" s="20"/>
      <c r="AC1338" s="20"/>
    </row>
    <row r="1339" spans="1:34" x14ac:dyDescent="0.3">
      <c r="A1339" s="59" t="s">
        <v>869</v>
      </c>
      <c r="B1339" s="60">
        <v>200</v>
      </c>
      <c r="C1339" s="59" t="s">
        <v>314</v>
      </c>
      <c r="D1339" s="59" t="s">
        <v>28</v>
      </c>
      <c r="E1339" s="61" t="s">
        <v>703</v>
      </c>
      <c r="F1339" s="10">
        <v>65433.3</v>
      </c>
      <c r="G1339" s="10">
        <v>65219.200000000004</v>
      </c>
      <c r="H1339" s="10">
        <v>95219.200000000012</v>
      </c>
      <c r="I1339" s="10"/>
      <c r="J1339" s="10"/>
      <c r="K1339" s="10"/>
      <c r="L1339" s="10">
        <f t="shared" si="1295"/>
        <v>65433.3</v>
      </c>
      <c r="M1339" s="10">
        <f t="shared" si="1296"/>
        <v>65219.200000000004</v>
      </c>
      <c r="N1339" s="10">
        <f t="shared" si="1297"/>
        <v>95219.200000000012</v>
      </c>
      <c r="O1339" s="10">
        <v>6426.1930000000002</v>
      </c>
      <c r="P1339" s="10"/>
      <c r="Q1339" s="10"/>
      <c r="R1339" s="10">
        <f t="shared" si="1334"/>
        <v>71859.493000000002</v>
      </c>
      <c r="S1339" s="10"/>
      <c r="T1339" s="69">
        <f t="shared" si="1279"/>
        <v>71859.493000000002</v>
      </c>
      <c r="U1339" s="10">
        <f t="shared" si="1336"/>
        <v>65219.200000000004</v>
      </c>
      <c r="V1339" s="10"/>
      <c r="W1339" s="69">
        <f t="shared" si="1280"/>
        <v>65219.200000000004</v>
      </c>
      <c r="X1339" s="10">
        <f t="shared" si="1338"/>
        <v>95219.200000000012</v>
      </c>
      <c r="Y1339" s="10"/>
      <c r="Z1339" s="69">
        <f t="shared" si="1281"/>
        <v>95219.200000000012</v>
      </c>
      <c r="AA1339" s="10"/>
      <c r="AB1339" s="20"/>
      <c r="AC1339" s="20"/>
    </row>
    <row r="1340" spans="1:34" x14ac:dyDescent="0.3">
      <c r="A1340" s="59" t="s">
        <v>869</v>
      </c>
      <c r="B1340" s="60" t="s">
        <v>43</v>
      </c>
      <c r="C1340" s="59"/>
      <c r="D1340" s="59"/>
      <c r="E1340" s="61" t="s">
        <v>44</v>
      </c>
      <c r="F1340" s="10">
        <f t="shared" ref="F1340:K1340" si="1343">F1341</f>
        <v>312</v>
      </c>
      <c r="G1340" s="10">
        <f t="shared" si="1343"/>
        <v>526.1</v>
      </c>
      <c r="H1340" s="10">
        <f t="shared" si="1343"/>
        <v>526.1</v>
      </c>
      <c r="I1340" s="10">
        <f t="shared" si="1343"/>
        <v>0</v>
      </c>
      <c r="J1340" s="10">
        <f t="shared" si="1343"/>
        <v>0</v>
      </c>
      <c r="K1340" s="10">
        <f t="shared" si="1343"/>
        <v>0</v>
      </c>
      <c r="L1340" s="10">
        <f t="shared" si="1295"/>
        <v>312</v>
      </c>
      <c r="M1340" s="10">
        <f t="shared" si="1296"/>
        <v>526.1</v>
      </c>
      <c r="N1340" s="10">
        <f t="shared" si="1297"/>
        <v>526.1</v>
      </c>
      <c r="O1340" s="10">
        <f>O1341</f>
        <v>0</v>
      </c>
      <c r="P1340" s="10">
        <f>P1341</f>
        <v>0</v>
      </c>
      <c r="Q1340" s="10">
        <f>Q1341</f>
        <v>0</v>
      </c>
      <c r="R1340" s="10">
        <f t="shared" si="1334"/>
        <v>312</v>
      </c>
      <c r="S1340" s="10">
        <f>S1341</f>
        <v>0</v>
      </c>
      <c r="T1340" s="69">
        <f t="shared" si="1279"/>
        <v>312</v>
      </c>
      <c r="U1340" s="10">
        <f t="shared" si="1336"/>
        <v>526.1</v>
      </c>
      <c r="V1340" s="10">
        <f>V1341</f>
        <v>0</v>
      </c>
      <c r="W1340" s="69">
        <f t="shared" si="1280"/>
        <v>526.1</v>
      </c>
      <c r="X1340" s="10">
        <f t="shared" si="1338"/>
        <v>526.1</v>
      </c>
      <c r="Y1340" s="10">
        <f>Y1341</f>
        <v>0</v>
      </c>
      <c r="Z1340" s="69">
        <f t="shared" si="1281"/>
        <v>526.1</v>
      </c>
      <c r="AA1340" s="10">
        <f>AA1341</f>
        <v>0</v>
      </c>
      <c r="AB1340" s="20"/>
      <c r="AC1340" s="20"/>
    </row>
    <row r="1341" spans="1:34" x14ac:dyDescent="0.3">
      <c r="A1341" s="59" t="s">
        <v>869</v>
      </c>
      <c r="B1341" s="60">
        <v>800</v>
      </c>
      <c r="C1341" s="59" t="s">
        <v>314</v>
      </c>
      <c r="D1341" s="59" t="s">
        <v>28</v>
      </c>
      <c r="E1341" s="61" t="s">
        <v>703</v>
      </c>
      <c r="F1341" s="10">
        <v>312</v>
      </c>
      <c r="G1341" s="10">
        <v>526.1</v>
      </c>
      <c r="H1341" s="10">
        <v>526.1</v>
      </c>
      <c r="I1341" s="10"/>
      <c r="J1341" s="10"/>
      <c r="K1341" s="10"/>
      <c r="L1341" s="10">
        <f t="shared" si="1295"/>
        <v>312</v>
      </c>
      <c r="M1341" s="10">
        <f t="shared" si="1296"/>
        <v>526.1</v>
      </c>
      <c r="N1341" s="10">
        <f t="shared" si="1297"/>
        <v>526.1</v>
      </c>
      <c r="O1341" s="10"/>
      <c r="P1341" s="10"/>
      <c r="Q1341" s="10"/>
      <c r="R1341" s="10">
        <f t="shared" si="1334"/>
        <v>312</v>
      </c>
      <c r="S1341" s="10"/>
      <c r="T1341" s="69">
        <f t="shared" si="1279"/>
        <v>312</v>
      </c>
      <c r="U1341" s="10">
        <f t="shared" si="1336"/>
        <v>526.1</v>
      </c>
      <c r="V1341" s="10"/>
      <c r="W1341" s="69">
        <f t="shared" si="1280"/>
        <v>526.1</v>
      </c>
      <c r="X1341" s="10">
        <f t="shared" si="1338"/>
        <v>526.1</v>
      </c>
      <c r="Y1341" s="10"/>
      <c r="Z1341" s="69">
        <f t="shared" si="1281"/>
        <v>526.1</v>
      </c>
      <c r="AA1341" s="10"/>
      <c r="AB1341" s="20"/>
      <c r="AC1341" s="20"/>
    </row>
    <row r="1342" spans="1:34" x14ac:dyDescent="0.3">
      <c r="A1342" s="59" t="s">
        <v>871</v>
      </c>
      <c r="B1342" s="60"/>
      <c r="C1342" s="59"/>
      <c r="D1342" s="59"/>
      <c r="E1342" s="61" t="s">
        <v>872</v>
      </c>
      <c r="F1342" s="10">
        <f t="shared" ref="F1342:F1343" si="1344">F1343</f>
        <v>8877</v>
      </c>
      <c r="G1342" s="10">
        <f t="shared" ref="G1342:G1343" si="1345">G1343</f>
        <v>4362.8999999999996</v>
      </c>
      <c r="H1342" s="10">
        <f t="shared" ref="H1342:H1343" si="1346">H1343</f>
        <v>4362.8999999999996</v>
      </c>
      <c r="I1342" s="10">
        <f t="shared" ref="I1342:I1343" si="1347">I1343</f>
        <v>0</v>
      </c>
      <c r="J1342" s="10">
        <f t="shared" ref="J1342:J1343" si="1348">J1343</f>
        <v>0</v>
      </c>
      <c r="K1342" s="10">
        <f t="shared" ref="K1342:K1343" si="1349">K1343</f>
        <v>0</v>
      </c>
      <c r="L1342" s="10">
        <f t="shared" si="1295"/>
        <v>8877</v>
      </c>
      <c r="M1342" s="10">
        <f t="shared" si="1296"/>
        <v>4362.8999999999996</v>
      </c>
      <c r="N1342" s="10">
        <f t="shared" si="1297"/>
        <v>4362.8999999999996</v>
      </c>
      <c r="O1342" s="10">
        <f t="shared" ref="O1342:O1343" si="1350">O1343</f>
        <v>0</v>
      </c>
      <c r="P1342" s="10">
        <f t="shared" ref="P1342:P1343" si="1351">P1343</f>
        <v>0</v>
      </c>
      <c r="Q1342" s="10">
        <f t="shared" ref="Q1342:Q1343" si="1352">Q1343</f>
        <v>0</v>
      </c>
      <c r="R1342" s="10">
        <f t="shared" si="1334"/>
        <v>8877</v>
      </c>
      <c r="S1342" s="10">
        <f t="shared" ref="S1342:S1343" si="1353">S1343</f>
        <v>0</v>
      </c>
      <c r="T1342" s="69">
        <f t="shared" si="1279"/>
        <v>8877</v>
      </c>
      <c r="U1342" s="10">
        <f t="shared" si="1336"/>
        <v>4362.8999999999996</v>
      </c>
      <c r="V1342" s="10">
        <f t="shared" ref="V1342:AA1343" si="1354">V1343</f>
        <v>0</v>
      </c>
      <c r="W1342" s="69">
        <f t="shared" si="1280"/>
        <v>4362.8999999999996</v>
      </c>
      <c r="X1342" s="10">
        <f t="shared" si="1338"/>
        <v>4362.8999999999996</v>
      </c>
      <c r="Y1342" s="10">
        <f t="shared" si="1354"/>
        <v>0</v>
      </c>
      <c r="Z1342" s="69">
        <f t="shared" si="1281"/>
        <v>4362.8999999999996</v>
      </c>
      <c r="AA1342" s="10">
        <f t="shared" si="1354"/>
        <v>0</v>
      </c>
      <c r="AB1342" s="20"/>
      <c r="AC1342" s="20"/>
    </row>
    <row r="1343" spans="1:34" ht="31.2" x14ac:dyDescent="0.3">
      <c r="A1343" s="59" t="s">
        <v>871</v>
      </c>
      <c r="B1343" s="60" t="s">
        <v>57</v>
      </c>
      <c r="C1343" s="59"/>
      <c r="D1343" s="59"/>
      <c r="E1343" s="61" t="s">
        <v>58</v>
      </c>
      <c r="F1343" s="10">
        <f t="shared" si="1344"/>
        <v>8877</v>
      </c>
      <c r="G1343" s="10">
        <f t="shared" si="1345"/>
        <v>4362.8999999999996</v>
      </c>
      <c r="H1343" s="10">
        <f t="shared" si="1346"/>
        <v>4362.8999999999996</v>
      </c>
      <c r="I1343" s="10">
        <f t="shared" si="1347"/>
        <v>0</v>
      </c>
      <c r="J1343" s="10">
        <f t="shared" si="1348"/>
        <v>0</v>
      </c>
      <c r="K1343" s="10">
        <f t="shared" si="1349"/>
        <v>0</v>
      </c>
      <c r="L1343" s="10">
        <f t="shared" si="1295"/>
        <v>8877</v>
      </c>
      <c r="M1343" s="10">
        <f t="shared" si="1296"/>
        <v>4362.8999999999996</v>
      </c>
      <c r="N1343" s="10">
        <f t="shared" si="1297"/>
        <v>4362.8999999999996</v>
      </c>
      <c r="O1343" s="10">
        <f t="shared" si="1350"/>
        <v>0</v>
      </c>
      <c r="P1343" s="10">
        <f t="shared" si="1351"/>
        <v>0</v>
      </c>
      <c r="Q1343" s="10">
        <f t="shared" si="1352"/>
        <v>0</v>
      </c>
      <c r="R1343" s="10">
        <f t="shared" si="1334"/>
        <v>8877</v>
      </c>
      <c r="S1343" s="10">
        <f t="shared" si="1353"/>
        <v>0</v>
      </c>
      <c r="T1343" s="69">
        <f t="shared" si="1279"/>
        <v>8877</v>
      </c>
      <c r="U1343" s="10">
        <f t="shared" si="1336"/>
        <v>4362.8999999999996</v>
      </c>
      <c r="V1343" s="10">
        <f t="shared" si="1354"/>
        <v>0</v>
      </c>
      <c r="W1343" s="69">
        <f t="shared" si="1280"/>
        <v>4362.8999999999996</v>
      </c>
      <c r="X1343" s="10">
        <f t="shared" si="1338"/>
        <v>4362.8999999999996</v>
      </c>
      <c r="Y1343" s="10">
        <f t="shared" si="1354"/>
        <v>0</v>
      </c>
      <c r="Z1343" s="69">
        <f t="shared" si="1281"/>
        <v>4362.8999999999996</v>
      </c>
      <c r="AA1343" s="10">
        <f t="shared" si="1354"/>
        <v>0</v>
      </c>
      <c r="AB1343" s="20"/>
      <c r="AC1343" s="20"/>
    </row>
    <row r="1344" spans="1:34" x14ac:dyDescent="0.3">
      <c r="A1344" s="59" t="s">
        <v>871</v>
      </c>
      <c r="B1344" s="60">
        <v>200</v>
      </c>
      <c r="C1344" s="59" t="s">
        <v>314</v>
      </c>
      <c r="D1344" s="59" t="s">
        <v>28</v>
      </c>
      <c r="E1344" s="61" t="s">
        <v>703</v>
      </c>
      <c r="F1344" s="10">
        <v>8877</v>
      </c>
      <c r="G1344" s="10">
        <v>4362.8999999999996</v>
      </c>
      <c r="H1344" s="10">
        <v>4362.8999999999996</v>
      </c>
      <c r="I1344" s="10"/>
      <c r="J1344" s="10"/>
      <c r="K1344" s="10"/>
      <c r="L1344" s="10">
        <f t="shared" si="1295"/>
        <v>8877</v>
      </c>
      <c r="M1344" s="10">
        <f t="shared" si="1296"/>
        <v>4362.8999999999996</v>
      </c>
      <c r="N1344" s="10">
        <f t="shared" si="1297"/>
        <v>4362.8999999999996</v>
      </c>
      <c r="O1344" s="10"/>
      <c r="P1344" s="10"/>
      <c r="Q1344" s="10"/>
      <c r="R1344" s="10">
        <f t="shared" si="1334"/>
        <v>8877</v>
      </c>
      <c r="S1344" s="10"/>
      <c r="T1344" s="69">
        <f t="shared" si="1279"/>
        <v>8877</v>
      </c>
      <c r="U1344" s="10">
        <f t="shared" si="1336"/>
        <v>4362.8999999999996</v>
      </c>
      <c r="V1344" s="10"/>
      <c r="W1344" s="69">
        <f t="shared" si="1280"/>
        <v>4362.8999999999996</v>
      </c>
      <c r="X1344" s="10">
        <f t="shared" si="1338"/>
        <v>4362.8999999999996</v>
      </c>
      <c r="Y1344" s="10"/>
      <c r="Z1344" s="69">
        <f t="shared" si="1281"/>
        <v>4362.8999999999996</v>
      </c>
      <c r="AA1344" s="10"/>
      <c r="AB1344" s="20"/>
      <c r="AC1344" s="20"/>
    </row>
    <row r="1345" spans="1:29" ht="46.8" x14ac:dyDescent="0.3">
      <c r="A1345" s="59" t="s">
        <v>873</v>
      </c>
      <c r="B1345" s="60"/>
      <c r="C1345" s="59"/>
      <c r="D1345" s="59"/>
      <c r="E1345" s="61" t="s">
        <v>874</v>
      </c>
      <c r="F1345" s="10">
        <f t="shared" ref="F1345:K1345" si="1355">F1346+F1349+F1352</f>
        <v>46492.6</v>
      </c>
      <c r="G1345" s="10">
        <f t="shared" si="1355"/>
        <v>50562.2</v>
      </c>
      <c r="H1345" s="10">
        <f t="shared" si="1355"/>
        <v>50562.2</v>
      </c>
      <c r="I1345" s="10">
        <f t="shared" si="1355"/>
        <v>0</v>
      </c>
      <c r="J1345" s="10">
        <f t="shared" si="1355"/>
        <v>0</v>
      </c>
      <c r="K1345" s="10">
        <f t="shared" si="1355"/>
        <v>0</v>
      </c>
      <c r="L1345" s="10">
        <f t="shared" si="1295"/>
        <v>46492.6</v>
      </c>
      <c r="M1345" s="10">
        <f t="shared" si="1296"/>
        <v>50562.2</v>
      </c>
      <c r="N1345" s="10">
        <f t="shared" si="1297"/>
        <v>50562.2</v>
      </c>
      <c r="O1345" s="10">
        <f>O1346+O1349+O1352</f>
        <v>0</v>
      </c>
      <c r="P1345" s="10">
        <f>P1346+P1349+P1352</f>
        <v>0</v>
      </c>
      <c r="Q1345" s="10">
        <f>Q1346+Q1349+Q1352</f>
        <v>0</v>
      </c>
      <c r="R1345" s="10">
        <f t="shared" si="1334"/>
        <v>46492.6</v>
      </c>
      <c r="S1345" s="10">
        <f>S1346+S1349+S1352</f>
        <v>0</v>
      </c>
      <c r="T1345" s="69">
        <f t="shared" si="1279"/>
        <v>46492.6</v>
      </c>
      <c r="U1345" s="10">
        <f t="shared" si="1336"/>
        <v>50562.2</v>
      </c>
      <c r="V1345" s="10">
        <f>V1346+V1349+V1352</f>
        <v>0</v>
      </c>
      <c r="W1345" s="69">
        <f t="shared" si="1280"/>
        <v>50562.2</v>
      </c>
      <c r="X1345" s="10">
        <f t="shared" si="1338"/>
        <v>50562.2</v>
      </c>
      <c r="Y1345" s="10">
        <f>Y1346+Y1349+Y1352</f>
        <v>0</v>
      </c>
      <c r="Z1345" s="69">
        <f t="shared" si="1281"/>
        <v>50562.2</v>
      </c>
      <c r="AA1345" s="10">
        <f>AA1346+AA1349+AA1352</f>
        <v>0</v>
      </c>
      <c r="AB1345" s="20"/>
      <c r="AC1345" s="20"/>
    </row>
    <row r="1346" spans="1:29" ht="109.2" x14ac:dyDescent="0.3">
      <c r="A1346" s="59" t="s">
        <v>875</v>
      </c>
      <c r="B1346" s="60"/>
      <c r="C1346" s="59"/>
      <c r="D1346" s="59"/>
      <c r="E1346" s="61" t="s">
        <v>876</v>
      </c>
      <c r="F1346" s="10">
        <f t="shared" ref="F1346:F1353" si="1356">F1347</f>
        <v>0</v>
      </c>
      <c r="G1346" s="10">
        <f t="shared" ref="G1346:G1353" si="1357">G1347</f>
        <v>3905.5</v>
      </c>
      <c r="H1346" s="10">
        <f t="shared" ref="H1346:H1353" si="1358">H1347</f>
        <v>3905.5</v>
      </c>
      <c r="I1346" s="10">
        <f t="shared" ref="I1346:I1353" si="1359">I1347</f>
        <v>0</v>
      </c>
      <c r="J1346" s="10">
        <f t="shared" ref="J1346:J1353" si="1360">J1347</f>
        <v>0</v>
      </c>
      <c r="K1346" s="10">
        <f t="shared" ref="K1346:K1353" si="1361">K1347</f>
        <v>0</v>
      </c>
      <c r="L1346" s="10">
        <f t="shared" si="1295"/>
        <v>0</v>
      </c>
      <c r="M1346" s="10">
        <f t="shared" si="1296"/>
        <v>3905.5</v>
      </c>
      <c r="N1346" s="10">
        <f t="shared" si="1297"/>
        <v>3905.5</v>
      </c>
      <c r="O1346" s="10">
        <f t="shared" ref="O1346:O1353" si="1362">O1347</f>
        <v>0</v>
      </c>
      <c r="P1346" s="10">
        <f t="shared" ref="P1346:P1353" si="1363">P1347</f>
        <v>0</v>
      </c>
      <c r="Q1346" s="10">
        <f t="shared" ref="Q1346:Q1353" si="1364">Q1347</f>
        <v>0</v>
      </c>
      <c r="R1346" s="10">
        <f t="shared" si="1334"/>
        <v>0</v>
      </c>
      <c r="S1346" s="10">
        <f t="shared" ref="S1346:S1353" si="1365">S1347</f>
        <v>0</v>
      </c>
      <c r="T1346" s="69">
        <f t="shared" si="1279"/>
        <v>0</v>
      </c>
      <c r="U1346" s="10">
        <f t="shared" si="1336"/>
        <v>3905.5</v>
      </c>
      <c r="V1346" s="10">
        <f t="shared" ref="V1346:AA1353" si="1366">V1347</f>
        <v>0</v>
      </c>
      <c r="W1346" s="69">
        <f t="shared" si="1280"/>
        <v>3905.5</v>
      </c>
      <c r="X1346" s="10">
        <f t="shared" si="1338"/>
        <v>3905.5</v>
      </c>
      <c r="Y1346" s="10">
        <f t="shared" si="1366"/>
        <v>0</v>
      </c>
      <c r="Z1346" s="69">
        <f t="shared" si="1281"/>
        <v>3905.5</v>
      </c>
      <c r="AA1346" s="10">
        <f t="shared" si="1366"/>
        <v>0</v>
      </c>
      <c r="AB1346" s="20"/>
      <c r="AC1346" s="20"/>
    </row>
    <row r="1347" spans="1:29" ht="31.2" x14ac:dyDescent="0.3">
      <c r="A1347" s="59" t="s">
        <v>875</v>
      </c>
      <c r="B1347" s="60" t="s">
        <v>183</v>
      </c>
      <c r="C1347" s="59"/>
      <c r="D1347" s="59"/>
      <c r="E1347" s="61" t="s">
        <v>184</v>
      </c>
      <c r="F1347" s="10">
        <f t="shared" si="1356"/>
        <v>0</v>
      </c>
      <c r="G1347" s="10">
        <f t="shared" si="1357"/>
        <v>3905.5</v>
      </c>
      <c r="H1347" s="10">
        <f t="shared" si="1358"/>
        <v>3905.5</v>
      </c>
      <c r="I1347" s="10">
        <f t="shared" si="1359"/>
        <v>0</v>
      </c>
      <c r="J1347" s="10">
        <f t="shared" si="1360"/>
        <v>0</v>
      </c>
      <c r="K1347" s="10">
        <f t="shared" si="1361"/>
        <v>0</v>
      </c>
      <c r="L1347" s="10">
        <f t="shared" si="1295"/>
        <v>0</v>
      </c>
      <c r="M1347" s="10">
        <f t="shared" si="1296"/>
        <v>3905.5</v>
      </c>
      <c r="N1347" s="10">
        <f t="shared" si="1297"/>
        <v>3905.5</v>
      </c>
      <c r="O1347" s="10">
        <f t="shared" si="1362"/>
        <v>0</v>
      </c>
      <c r="P1347" s="10">
        <f t="shared" si="1363"/>
        <v>0</v>
      </c>
      <c r="Q1347" s="10">
        <f t="shared" si="1364"/>
        <v>0</v>
      </c>
      <c r="R1347" s="10">
        <f t="shared" si="1334"/>
        <v>0</v>
      </c>
      <c r="S1347" s="10">
        <f t="shared" si="1365"/>
        <v>0</v>
      </c>
      <c r="T1347" s="69">
        <f t="shared" si="1279"/>
        <v>0</v>
      </c>
      <c r="U1347" s="10">
        <f t="shared" si="1336"/>
        <v>3905.5</v>
      </c>
      <c r="V1347" s="10">
        <f t="shared" si="1366"/>
        <v>0</v>
      </c>
      <c r="W1347" s="69">
        <f t="shared" si="1280"/>
        <v>3905.5</v>
      </c>
      <c r="X1347" s="10">
        <f t="shared" si="1338"/>
        <v>3905.5</v>
      </c>
      <c r="Y1347" s="10">
        <f t="shared" si="1366"/>
        <v>0</v>
      </c>
      <c r="Z1347" s="69">
        <f t="shared" si="1281"/>
        <v>3905.5</v>
      </c>
      <c r="AA1347" s="10">
        <f t="shared" si="1366"/>
        <v>0</v>
      </c>
      <c r="AB1347" s="20"/>
      <c r="AC1347" s="20"/>
    </row>
    <row r="1348" spans="1:29" x14ac:dyDescent="0.3">
      <c r="A1348" s="59" t="s">
        <v>875</v>
      </c>
      <c r="B1348" s="60">
        <v>300</v>
      </c>
      <c r="C1348" s="59" t="s">
        <v>98</v>
      </c>
      <c r="D1348" s="59" t="s">
        <v>97</v>
      </c>
      <c r="E1348" s="61" t="s">
        <v>215</v>
      </c>
      <c r="F1348" s="10">
        <v>0</v>
      </c>
      <c r="G1348" s="10">
        <v>3905.5</v>
      </c>
      <c r="H1348" s="10">
        <v>3905.5</v>
      </c>
      <c r="I1348" s="10"/>
      <c r="J1348" s="10"/>
      <c r="K1348" s="10"/>
      <c r="L1348" s="10">
        <f t="shared" si="1295"/>
        <v>0</v>
      </c>
      <c r="M1348" s="10">
        <f t="shared" si="1296"/>
        <v>3905.5</v>
      </c>
      <c r="N1348" s="10">
        <f t="shared" si="1297"/>
        <v>3905.5</v>
      </c>
      <c r="O1348" s="10"/>
      <c r="P1348" s="10"/>
      <c r="Q1348" s="10"/>
      <c r="R1348" s="10">
        <f t="shared" si="1334"/>
        <v>0</v>
      </c>
      <c r="S1348" s="10"/>
      <c r="T1348" s="69">
        <f t="shared" si="1279"/>
        <v>0</v>
      </c>
      <c r="U1348" s="10">
        <f t="shared" si="1336"/>
        <v>3905.5</v>
      </c>
      <c r="V1348" s="10"/>
      <c r="W1348" s="69">
        <f t="shared" si="1280"/>
        <v>3905.5</v>
      </c>
      <c r="X1348" s="10">
        <f t="shared" si="1338"/>
        <v>3905.5</v>
      </c>
      <c r="Y1348" s="10"/>
      <c r="Z1348" s="69">
        <f t="shared" si="1281"/>
        <v>3905.5</v>
      </c>
      <c r="AA1348" s="10"/>
      <c r="AB1348" s="20"/>
      <c r="AC1348" s="20"/>
    </row>
    <row r="1349" spans="1:29" ht="62.4" x14ac:dyDescent="0.3">
      <c r="A1349" s="59" t="s">
        <v>877</v>
      </c>
      <c r="B1349" s="60"/>
      <c r="C1349" s="59"/>
      <c r="D1349" s="59"/>
      <c r="E1349" s="61" t="s">
        <v>878</v>
      </c>
      <c r="F1349" s="10">
        <f t="shared" si="1356"/>
        <v>4492.6000000000004</v>
      </c>
      <c r="G1349" s="10">
        <f t="shared" si="1357"/>
        <v>4656.7</v>
      </c>
      <c r="H1349" s="10">
        <f t="shared" si="1358"/>
        <v>4656.7</v>
      </c>
      <c r="I1349" s="10">
        <f t="shared" si="1359"/>
        <v>0</v>
      </c>
      <c r="J1349" s="10">
        <f t="shared" si="1360"/>
        <v>0</v>
      </c>
      <c r="K1349" s="10">
        <f t="shared" si="1361"/>
        <v>0</v>
      </c>
      <c r="L1349" s="10">
        <f t="shared" si="1295"/>
        <v>4492.6000000000004</v>
      </c>
      <c r="M1349" s="10">
        <f t="shared" si="1296"/>
        <v>4656.7</v>
      </c>
      <c r="N1349" s="10">
        <f t="shared" si="1297"/>
        <v>4656.7</v>
      </c>
      <c r="O1349" s="10">
        <f t="shared" si="1362"/>
        <v>0</v>
      </c>
      <c r="P1349" s="10">
        <f t="shared" si="1363"/>
        <v>0</v>
      </c>
      <c r="Q1349" s="10">
        <f t="shared" si="1364"/>
        <v>0</v>
      </c>
      <c r="R1349" s="10">
        <f t="shared" si="1334"/>
        <v>4492.6000000000004</v>
      </c>
      <c r="S1349" s="10">
        <f t="shared" si="1365"/>
        <v>0</v>
      </c>
      <c r="T1349" s="69">
        <f t="shared" si="1279"/>
        <v>4492.6000000000004</v>
      </c>
      <c r="U1349" s="10">
        <f t="shared" si="1336"/>
        <v>4656.7</v>
      </c>
      <c r="V1349" s="10">
        <f t="shared" si="1366"/>
        <v>0</v>
      </c>
      <c r="W1349" s="69">
        <f t="shared" si="1280"/>
        <v>4656.7</v>
      </c>
      <c r="X1349" s="10">
        <f t="shared" si="1338"/>
        <v>4656.7</v>
      </c>
      <c r="Y1349" s="10">
        <f t="shared" si="1366"/>
        <v>0</v>
      </c>
      <c r="Z1349" s="69">
        <f t="shared" si="1281"/>
        <v>4656.7</v>
      </c>
      <c r="AA1349" s="10">
        <f t="shared" si="1366"/>
        <v>0</v>
      </c>
      <c r="AB1349" s="20"/>
      <c r="AC1349" s="20"/>
    </row>
    <row r="1350" spans="1:29" ht="31.2" x14ac:dyDescent="0.3">
      <c r="A1350" s="59" t="s">
        <v>877</v>
      </c>
      <c r="B1350" s="60" t="s">
        <v>183</v>
      </c>
      <c r="C1350" s="59"/>
      <c r="D1350" s="59"/>
      <c r="E1350" s="61" t="s">
        <v>184</v>
      </c>
      <c r="F1350" s="10">
        <f t="shared" si="1356"/>
        <v>4492.6000000000004</v>
      </c>
      <c r="G1350" s="10">
        <f t="shared" si="1357"/>
        <v>4656.7</v>
      </c>
      <c r="H1350" s="10">
        <f t="shared" si="1358"/>
        <v>4656.7</v>
      </c>
      <c r="I1350" s="10">
        <f t="shared" si="1359"/>
        <v>0</v>
      </c>
      <c r="J1350" s="10">
        <f t="shared" si="1360"/>
        <v>0</v>
      </c>
      <c r="K1350" s="10">
        <f t="shared" si="1361"/>
        <v>0</v>
      </c>
      <c r="L1350" s="10">
        <f t="shared" si="1295"/>
        <v>4492.6000000000004</v>
      </c>
      <c r="M1350" s="10">
        <f t="shared" si="1296"/>
        <v>4656.7</v>
      </c>
      <c r="N1350" s="10">
        <f t="shared" si="1297"/>
        <v>4656.7</v>
      </c>
      <c r="O1350" s="10">
        <f t="shared" si="1362"/>
        <v>0</v>
      </c>
      <c r="P1350" s="10">
        <f t="shared" si="1363"/>
        <v>0</v>
      </c>
      <c r="Q1350" s="10">
        <f t="shared" si="1364"/>
        <v>0</v>
      </c>
      <c r="R1350" s="10">
        <f t="shared" si="1334"/>
        <v>4492.6000000000004</v>
      </c>
      <c r="S1350" s="10">
        <f t="shared" si="1365"/>
        <v>0</v>
      </c>
      <c r="T1350" s="69">
        <f t="shared" si="1279"/>
        <v>4492.6000000000004</v>
      </c>
      <c r="U1350" s="10">
        <f t="shared" si="1336"/>
        <v>4656.7</v>
      </c>
      <c r="V1350" s="10">
        <f t="shared" si="1366"/>
        <v>0</v>
      </c>
      <c r="W1350" s="69">
        <f t="shared" si="1280"/>
        <v>4656.7</v>
      </c>
      <c r="X1350" s="10">
        <f t="shared" si="1338"/>
        <v>4656.7</v>
      </c>
      <c r="Y1350" s="10">
        <f t="shared" si="1366"/>
        <v>0</v>
      </c>
      <c r="Z1350" s="69">
        <f t="shared" si="1281"/>
        <v>4656.7</v>
      </c>
      <c r="AA1350" s="10">
        <f t="shared" si="1366"/>
        <v>0</v>
      </c>
      <c r="AB1350" s="20"/>
      <c r="AC1350" s="20"/>
    </row>
    <row r="1351" spans="1:29" x14ac:dyDescent="0.3">
      <c r="A1351" s="59" t="s">
        <v>877</v>
      </c>
      <c r="B1351" s="60">
        <v>300</v>
      </c>
      <c r="C1351" s="59" t="s">
        <v>98</v>
      </c>
      <c r="D1351" s="59" t="s">
        <v>97</v>
      </c>
      <c r="E1351" s="61" t="s">
        <v>215</v>
      </c>
      <c r="F1351" s="10">
        <v>4492.6000000000004</v>
      </c>
      <c r="G1351" s="10">
        <v>4656.7</v>
      </c>
      <c r="H1351" s="10">
        <v>4656.7</v>
      </c>
      <c r="I1351" s="10"/>
      <c r="J1351" s="10"/>
      <c r="K1351" s="10"/>
      <c r="L1351" s="10">
        <f t="shared" si="1295"/>
        <v>4492.6000000000004</v>
      </c>
      <c r="M1351" s="10">
        <f t="shared" si="1296"/>
        <v>4656.7</v>
      </c>
      <c r="N1351" s="10">
        <f t="shared" si="1297"/>
        <v>4656.7</v>
      </c>
      <c r="O1351" s="10"/>
      <c r="P1351" s="10"/>
      <c r="Q1351" s="10"/>
      <c r="R1351" s="10">
        <f t="shared" si="1334"/>
        <v>4492.6000000000004</v>
      </c>
      <c r="S1351" s="10"/>
      <c r="T1351" s="69">
        <f t="shared" si="1279"/>
        <v>4492.6000000000004</v>
      </c>
      <c r="U1351" s="10">
        <f t="shared" si="1336"/>
        <v>4656.7</v>
      </c>
      <c r="V1351" s="10"/>
      <c r="W1351" s="69">
        <f t="shared" si="1280"/>
        <v>4656.7</v>
      </c>
      <c r="X1351" s="10">
        <f t="shared" si="1338"/>
        <v>4656.7</v>
      </c>
      <c r="Y1351" s="10"/>
      <c r="Z1351" s="69">
        <f t="shared" si="1281"/>
        <v>4656.7</v>
      </c>
      <c r="AA1351" s="10"/>
      <c r="AB1351" s="20"/>
      <c r="AC1351" s="20"/>
    </row>
    <row r="1352" spans="1:29" ht="93.6" x14ac:dyDescent="0.3">
      <c r="A1352" s="59" t="s">
        <v>879</v>
      </c>
      <c r="B1352" s="60"/>
      <c r="C1352" s="59"/>
      <c r="D1352" s="59"/>
      <c r="E1352" s="61" t="s">
        <v>880</v>
      </c>
      <c r="F1352" s="10">
        <f t="shared" si="1356"/>
        <v>42000</v>
      </c>
      <c r="G1352" s="10">
        <f t="shared" si="1357"/>
        <v>42000</v>
      </c>
      <c r="H1352" s="10">
        <f t="shared" si="1358"/>
        <v>42000</v>
      </c>
      <c r="I1352" s="10">
        <f t="shared" si="1359"/>
        <v>0</v>
      </c>
      <c r="J1352" s="10">
        <f t="shared" si="1360"/>
        <v>0</v>
      </c>
      <c r="K1352" s="10">
        <f t="shared" si="1361"/>
        <v>0</v>
      </c>
      <c r="L1352" s="10">
        <f t="shared" si="1295"/>
        <v>42000</v>
      </c>
      <c r="M1352" s="10">
        <f t="shared" si="1296"/>
        <v>42000</v>
      </c>
      <c r="N1352" s="10">
        <f t="shared" si="1297"/>
        <v>42000</v>
      </c>
      <c r="O1352" s="10">
        <f t="shared" si="1362"/>
        <v>0</v>
      </c>
      <c r="P1352" s="10">
        <f t="shared" si="1363"/>
        <v>0</v>
      </c>
      <c r="Q1352" s="10">
        <f t="shared" si="1364"/>
        <v>0</v>
      </c>
      <c r="R1352" s="10">
        <f t="shared" si="1334"/>
        <v>42000</v>
      </c>
      <c r="S1352" s="10">
        <f t="shared" si="1365"/>
        <v>0</v>
      </c>
      <c r="T1352" s="69">
        <f t="shared" si="1279"/>
        <v>42000</v>
      </c>
      <c r="U1352" s="10">
        <f t="shared" si="1336"/>
        <v>42000</v>
      </c>
      <c r="V1352" s="10">
        <f t="shared" si="1366"/>
        <v>0</v>
      </c>
      <c r="W1352" s="69">
        <f t="shared" si="1280"/>
        <v>42000</v>
      </c>
      <c r="X1352" s="10">
        <f t="shared" si="1338"/>
        <v>42000</v>
      </c>
      <c r="Y1352" s="10">
        <f t="shared" si="1366"/>
        <v>0</v>
      </c>
      <c r="Z1352" s="69">
        <f t="shared" si="1281"/>
        <v>42000</v>
      </c>
      <c r="AA1352" s="10">
        <f t="shared" si="1366"/>
        <v>0</v>
      </c>
      <c r="AB1352" s="20"/>
      <c r="AC1352" s="20"/>
    </row>
    <row r="1353" spans="1:29" ht="31.2" x14ac:dyDescent="0.3">
      <c r="A1353" s="59" t="s">
        <v>879</v>
      </c>
      <c r="B1353" s="60" t="s">
        <v>183</v>
      </c>
      <c r="C1353" s="59"/>
      <c r="D1353" s="59"/>
      <c r="E1353" s="61" t="s">
        <v>184</v>
      </c>
      <c r="F1353" s="10">
        <f t="shared" si="1356"/>
        <v>42000</v>
      </c>
      <c r="G1353" s="10">
        <f t="shared" si="1357"/>
        <v>42000</v>
      </c>
      <c r="H1353" s="10">
        <f t="shared" si="1358"/>
        <v>42000</v>
      </c>
      <c r="I1353" s="10">
        <f t="shared" si="1359"/>
        <v>0</v>
      </c>
      <c r="J1353" s="10">
        <f t="shared" si="1360"/>
        <v>0</v>
      </c>
      <c r="K1353" s="10">
        <f t="shared" si="1361"/>
        <v>0</v>
      </c>
      <c r="L1353" s="10">
        <f t="shared" si="1295"/>
        <v>42000</v>
      </c>
      <c r="M1353" s="10">
        <f t="shared" si="1296"/>
        <v>42000</v>
      </c>
      <c r="N1353" s="10">
        <f t="shared" si="1297"/>
        <v>42000</v>
      </c>
      <c r="O1353" s="10">
        <f t="shared" si="1362"/>
        <v>0</v>
      </c>
      <c r="P1353" s="10">
        <f t="shared" si="1363"/>
        <v>0</v>
      </c>
      <c r="Q1353" s="10">
        <f t="shared" si="1364"/>
        <v>0</v>
      </c>
      <c r="R1353" s="10">
        <f t="shared" si="1334"/>
        <v>42000</v>
      </c>
      <c r="S1353" s="10">
        <f t="shared" si="1365"/>
        <v>0</v>
      </c>
      <c r="T1353" s="69">
        <f t="shared" si="1279"/>
        <v>42000</v>
      </c>
      <c r="U1353" s="10">
        <f t="shared" si="1336"/>
        <v>42000</v>
      </c>
      <c r="V1353" s="10">
        <f t="shared" si="1366"/>
        <v>0</v>
      </c>
      <c r="W1353" s="69">
        <f t="shared" si="1280"/>
        <v>42000</v>
      </c>
      <c r="X1353" s="10">
        <f t="shared" si="1338"/>
        <v>42000</v>
      </c>
      <c r="Y1353" s="10">
        <f t="shared" si="1366"/>
        <v>0</v>
      </c>
      <c r="Z1353" s="69">
        <f t="shared" si="1281"/>
        <v>42000</v>
      </c>
      <c r="AA1353" s="10">
        <f t="shared" si="1366"/>
        <v>0</v>
      </c>
      <c r="AB1353" s="20"/>
      <c r="AC1353" s="20"/>
    </row>
    <row r="1354" spans="1:29" x14ac:dyDescent="0.3">
      <c r="A1354" s="59" t="s">
        <v>879</v>
      </c>
      <c r="B1354" s="60">
        <v>300</v>
      </c>
      <c r="C1354" s="59" t="s">
        <v>98</v>
      </c>
      <c r="D1354" s="59" t="s">
        <v>233</v>
      </c>
      <c r="E1354" s="61" t="s">
        <v>414</v>
      </c>
      <c r="F1354" s="10">
        <v>42000</v>
      </c>
      <c r="G1354" s="10">
        <v>42000</v>
      </c>
      <c r="H1354" s="10">
        <v>42000</v>
      </c>
      <c r="I1354" s="10"/>
      <c r="J1354" s="10"/>
      <c r="K1354" s="10"/>
      <c r="L1354" s="10">
        <f t="shared" si="1295"/>
        <v>42000</v>
      </c>
      <c r="M1354" s="10">
        <f t="shared" si="1296"/>
        <v>42000</v>
      </c>
      <c r="N1354" s="10">
        <f t="shared" si="1297"/>
        <v>42000</v>
      </c>
      <c r="O1354" s="10"/>
      <c r="P1354" s="10"/>
      <c r="Q1354" s="10"/>
      <c r="R1354" s="10">
        <f t="shared" si="1334"/>
        <v>42000</v>
      </c>
      <c r="S1354" s="10"/>
      <c r="T1354" s="69">
        <f t="shared" si="1279"/>
        <v>42000</v>
      </c>
      <c r="U1354" s="10">
        <f t="shared" si="1336"/>
        <v>42000</v>
      </c>
      <c r="V1354" s="10"/>
      <c r="W1354" s="69">
        <f t="shared" si="1280"/>
        <v>42000</v>
      </c>
      <c r="X1354" s="10">
        <f t="shared" si="1338"/>
        <v>42000</v>
      </c>
      <c r="Y1354" s="10"/>
      <c r="Z1354" s="69">
        <f t="shared" si="1281"/>
        <v>42000</v>
      </c>
      <c r="AA1354" s="10"/>
      <c r="AB1354" s="20"/>
      <c r="AC1354" s="20"/>
    </row>
    <row r="1355" spans="1:29" ht="62.4" x14ac:dyDescent="0.3">
      <c r="A1355" s="59" t="s">
        <v>881</v>
      </c>
      <c r="B1355" s="60"/>
      <c r="C1355" s="59"/>
      <c r="D1355" s="59"/>
      <c r="E1355" s="61" t="s">
        <v>882</v>
      </c>
      <c r="F1355" s="10">
        <f t="shared" ref="F1355:K1355" si="1367">F1356+F1361</f>
        <v>164396.90000000002</v>
      </c>
      <c r="G1355" s="10">
        <f t="shared" si="1367"/>
        <v>164125.59999999998</v>
      </c>
      <c r="H1355" s="10">
        <f t="shared" si="1367"/>
        <v>164125.59999999998</v>
      </c>
      <c r="I1355" s="10">
        <f t="shared" si="1367"/>
        <v>0</v>
      </c>
      <c r="J1355" s="10">
        <f t="shared" si="1367"/>
        <v>0</v>
      </c>
      <c r="K1355" s="10">
        <f t="shared" si="1367"/>
        <v>0</v>
      </c>
      <c r="L1355" s="10">
        <f t="shared" si="1295"/>
        <v>164396.90000000002</v>
      </c>
      <c r="M1355" s="10">
        <f t="shared" si="1296"/>
        <v>164125.59999999998</v>
      </c>
      <c r="N1355" s="10">
        <f t="shared" si="1297"/>
        <v>164125.59999999998</v>
      </c>
      <c r="O1355" s="10">
        <f>O1356+O1361</f>
        <v>21105.7</v>
      </c>
      <c r="P1355" s="10">
        <f>P1356+P1361</f>
        <v>25737.3</v>
      </c>
      <c r="Q1355" s="10">
        <f>Q1356+Q1361</f>
        <v>25737.3</v>
      </c>
      <c r="R1355" s="10">
        <f t="shared" si="1334"/>
        <v>185502.60000000003</v>
      </c>
      <c r="S1355" s="10">
        <f>S1356+S1361</f>
        <v>0</v>
      </c>
      <c r="T1355" s="69">
        <f t="shared" si="1279"/>
        <v>185502.60000000003</v>
      </c>
      <c r="U1355" s="10">
        <f t="shared" si="1336"/>
        <v>189862.89999999997</v>
      </c>
      <c r="V1355" s="10">
        <f>V1356+V1361</f>
        <v>0</v>
      </c>
      <c r="W1355" s="69">
        <f t="shared" si="1280"/>
        <v>189862.89999999997</v>
      </c>
      <c r="X1355" s="10">
        <f t="shared" si="1338"/>
        <v>189862.89999999997</v>
      </c>
      <c r="Y1355" s="10">
        <f>Y1356+Y1361</f>
        <v>0</v>
      </c>
      <c r="Z1355" s="69">
        <f t="shared" si="1281"/>
        <v>189862.89999999997</v>
      </c>
      <c r="AA1355" s="10">
        <f>AA1356+AA1361</f>
        <v>0</v>
      </c>
      <c r="AB1355" s="20"/>
      <c r="AC1355" s="20"/>
    </row>
    <row r="1356" spans="1:29" ht="31.2" x14ac:dyDescent="0.3">
      <c r="A1356" s="59" t="s">
        <v>883</v>
      </c>
      <c r="B1356" s="60"/>
      <c r="C1356" s="59"/>
      <c r="D1356" s="59"/>
      <c r="E1356" s="61" t="s">
        <v>167</v>
      </c>
      <c r="F1356" s="10">
        <f t="shared" ref="F1356:K1356" si="1368">F1357+F1359</f>
        <v>84718.700000000012</v>
      </c>
      <c r="G1356" s="10">
        <f t="shared" si="1368"/>
        <v>87133</v>
      </c>
      <c r="H1356" s="10">
        <f t="shared" si="1368"/>
        <v>87133</v>
      </c>
      <c r="I1356" s="10">
        <f t="shared" si="1368"/>
        <v>0</v>
      </c>
      <c r="J1356" s="10">
        <f t="shared" si="1368"/>
        <v>0</v>
      </c>
      <c r="K1356" s="10">
        <f t="shared" si="1368"/>
        <v>0</v>
      </c>
      <c r="L1356" s="10">
        <f t="shared" si="1295"/>
        <v>84718.700000000012</v>
      </c>
      <c r="M1356" s="10">
        <f t="shared" si="1296"/>
        <v>87133</v>
      </c>
      <c r="N1356" s="10">
        <f t="shared" si="1297"/>
        <v>87133</v>
      </c>
      <c r="O1356" s="10">
        <f>O1357+O1359</f>
        <v>11958</v>
      </c>
      <c r="P1356" s="10">
        <f>P1357+P1359</f>
        <v>14610.4</v>
      </c>
      <c r="Q1356" s="10">
        <f>Q1357+Q1359</f>
        <v>14610.4</v>
      </c>
      <c r="R1356" s="10">
        <f t="shared" si="1334"/>
        <v>96676.700000000012</v>
      </c>
      <c r="S1356" s="10">
        <f>S1357+S1359</f>
        <v>0</v>
      </c>
      <c r="T1356" s="69">
        <f t="shared" si="1279"/>
        <v>96676.700000000012</v>
      </c>
      <c r="U1356" s="10">
        <f t="shared" si="1336"/>
        <v>101743.4</v>
      </c>
      <c r="V1356" s="10">
        <f>V1357+V1359</f>
        <v>0</v>
      </c>
      <c r="W1356" s="69">
        <f t="shared" si="1280"/>
        <v>101743.4</v>
      </c>
      <c r="X1356" s="10">
        <f t="shared" si="1338"/>
        <v>101743.4</v>
      </c>
      <c r="Y1356" s="10">
        <f>Y1357+Y1359</f>
        <v>0</v>
      </c>
      <c r="Z1356" s="69">
        <f t="shared" si="1281"/>
        <v>101743.4</v>
      </c>
      <c r="AA1356" s="10">
        <f>AA1357+AA1359</f>
        <v>0</v>
      </c>
      <c r="AB1356" s="20"/>
      <c r="AC1356" s="20"/>
    </row>
    <row r="1357" spans="1:29" ht="93.6" x14ac:dyDescent="0.3">
      <c r="A1357" s="59" t="s">
        <v>883</v>
      </c>
      <c r="B1357" s="60" t="s">
        <v>139</v>
      </c>
      <c r="C1357" s="59"/>
      <c r="D1357" s="59"/>
      <c r="E1357" s="61" t="s">
        <v>140</v>
      </c>
      <c r="F1357" s="10">
        <f t="shared" ref="F1357:K1357" si="1369">F1358</f>
        <v>78497.100000000006</v>
      </c>
      <c r="G1357" s="10">
        <f t="shared" si="1369"/>
        <v>80911.399999999994</v>
      </c>
      <c r="H1357" s="10">
        <f t="shared" si="1369"/>
        <v>80911.399999999994</v>
      </c>
      <c r="I1357" s="10">
        <f t="shared" si="1369"/>
        <v>0</v>
      </c>
      <c r="J1357" s="10">
        <f t="shared" si="1369"/>
        <v>0</v>
      </c>
      <c r="K1357" s="10">
        <f t="shared" si="1369"/>
        <v>0</v>
      </c>
      <c r="L1357" s="10">
        <f t="shared" si="1295"/>
        <v>78497.100000000006</v>
      </c>
      <c r="M1357" s="10">
        <f t="shared" si="1296"/>
        <v>80911.399999999994</v>
      </c>
      <c r="N1357" s="10">
        <f t="shared" si="1297"/>
        <v>80911.399999999994</v>
      </c>
      <c r="O1357" s="10">
        <f>O1358</f>
        <v>11958</v>
      </c>
      <c r="P1357" s="10">
        <f>P1358</f>
        <v>14610.4</v>
      </c>
      <c r="Q1357" s="10">
        <f>Q1358</f>
        <v>14610.4</v>
      </c>
      <c r="R1357" s="10">
        <f t="shared" si="1334"/>
        <v>90455.1</v>
      </c>
      <c r="S1357" s="10">
        <f>S1358</f>
        <v>0</v>
      </c>
      <c r="T1357" s="69">
        <f t="shared" si="1279"/>
        <v>90455.1</v>
      </c>
      <c r="U1357" s="10">
        <f t="shared" si="1336"/>
        <v>95521.799999999988</v>
      </c>
      <c r="V1357" s="10">
        <f>V1358</f>
        <v>0</v>
      </c>
      <c r="W1357" s="69">
        <f t="shared" si="1280"/>
        <v>95521.799999999988</v>
      </c>
      <c r="X1357" s="10">
        <f t="shared" si="1338"/>
        <v>95521.799999999988</v>
      </c>
      <c r="Y1357" s="10">
        <f>Y1358</f>
        <v>0</v>
      </c>
      <c r="Z1357" s="69">
        <f t="shared" si="1281"/>
        <v>95521.799999999988</v>
      </c>
      <c r="AA1357" s="10">
        <f>AA1358</f>
        <v>0</v>
      </c>
      <c r="AB1357" s="20"/>
      <c r="AC1357" s="20"/>
    </row>
    <row r="1358" spans="1:29" ht="31.2" x14ac:dyDescent="0.3">
      <c r="A1358" s="59" t="s">
        <v>883</v>
      </c>
      <c r="B1358" s="60">
        <v>100</v>
      </c>
      <c r="C1358" s="59" t="s">
        <v>314</v>
      </c>
      <c r="D1358" s="59" t="s">
        <v>314</v>
      </c>
      <c r="E1358" s="61" t="s">
        <v>644</v>
      </c>
      <c r="F1358" s="10">
        <v>78497.100000000006</v>
      </c>
      <c r="G1358" s="10">
        <v>80911.399999999994</v>
      </c>
      <c r="H1358" s="10">
        <v>80911.399999999994</v>
      </c>
      <c r="I1358" s="10"/>
      <c r="J1358" s="10"/>
      <c r="K1358" s="10"/>
      <c r="L1358" s="10">
        <f t="shared" si="1295"/>
        <v>78497.100000000006</v>
      </c>
      <c r="M1358" s="10">
        <f t="shared" si="1296"/>
        <v>80911.399999999994</v>
      </c>
      <c r="N1358" s="10">
        <f t="shared" si="1297"/>
        <v>80911.399999999994</v>
      </c>
      <c r="O1358" s="10">
        <v>11958</v>
      </c>
      <c r="P1358" s="10">
        <v>14610.4</v>
      </c>
      <c r="Q1358" s="10">
        <v>14610.4</v>
      </c>
      <c r="R1358" s="10">
        <f t="shared" si="1334"/>
        <v>90455.1</v>
      </c>
      <c r="S1358" s="10"/>
      <c r="T1358" s="69">
        <f t="shared" si="1279"/>
        <v>90455.1</v>
      </c>
      <c r="U1358" s="10">
        <f t="shared" si="1336"/>
        <v>95521.799999999988</v>
      </c>
      <c r="V1358" s="10"/>
      <c r="W1358" s="69">
        <f t="shared" si="1280"/>
        <v>95521.799999999988</v>
      </c>
      <c r="X1358" s="10">
        <f t="shared" si="1338"/>
        <v>95521.799999999988</v>
      </c>
      <c r="Y1358" s="10"/>
      <c r="Z1358" s="69">
        <f t="shared" si="1281"/>
        <v>95521.799999999988</v>
      </c>
      <c r="AA1358" s="10"/>
      <c r="AB1358" s="20"/>
      <c r="AC1358" s="20"/>
    </row>
    <row r="1359" spans="1:29" ht="31.2" x14ac:dyDescent="0.3">
      <c r="A1359" s="59" t="s">
        <v>883</v>
      </c>
      <c r="B1359" s="60" t="s">
        <v>57</v>
      </c>
      <c r="C1359" s="59"/>
      <c r="D1359" s="59"/>
      <c r="E1359" s="61" t="s">
        <v>58</v>
      </c>
      <c r="F1359" s="10">
        <f t="shared" ref="F1359:K1359" si="1370">F1360</f>
        <v>6221.6</v>
      </c>
      <c r="G1359" s="10">
        <f t="shared" si="1370"/>
        <v>6221.6</v>
      </c>
      <c r="H1359" s="10">
        <f t="shared" si="1370"/>
        <v>6221.6</v>
      </c>
      <c r="I1359" s="10">
        <f t="shared" si="1370"/>
        <v>0</v>
      </c>
      <c r="J1359" s="10">
        <f t="shared" si="1370"/>
        <v>0</v>
      </c>
      <c r="K1359" s="10">
        <f t="shared" si="1370"/>
        <v>0</v>
      </c>
      <c r="L1359" s="10">
        <f t="shared" si="1295"/>
        <v>6221.6</v>
      </c>
      <c r="M1359" s="10">
        <f t="shared" si="1296"/>
        <v>6221.6</v>
      </c>
      <c r="N1359" s="10">
        <f t="shared" si="1297"/>
        <v>6221.6</v>
      </c>
      <c r="O1359" s="10">
        <f>O1360</f>
        <v>0</v>
      </c>
      <c r="P1359" s="10">
        <f>P1360</f>
        <v>0</v>
      </c>
      <c r="Q1359" s="10">
        <f>Q1360</f>
        <v>0</v>
      </c>
      <c r="R1359" s="10">
        <f t="shared" si="1334"/>
        <v>6221.6</v>
      </c>
      <c r="S1359" s="10">
        <f>S1360</f>
        <v>0</v>
      </c>
      <c r="T1359" s="69">
        <f t="shared" ref="T1359:T1422" si="1371">R1359+S1359</f>
        <v>6221.6</v>
      </c>
      <c r="U1359" s="10">
        <f t="shared" si="1336"/>
        <v>6221.6</v>
      </c>
      <c r="V1359" s="10">
        <f>V1360</f>
        <v>0</v>
      </c>
      <c r="W1359" s="69">
        <f t="shared" ref="W1359:W1422" si="1372">U1359+V1359</f>
        <v>6221.6</v>
      </c>
      <c r="X1359" s="10">
        <f t="shared" si="1338"/>
        <v>6221.6</v>
      </c>
      <c r="Y1359" s="10">
        <f>Y1360</f>
        <v>0</v>
      </c>
      <c r="Z1359" s="69">
        <f t="shared" ref="Z1359:Z1422" si="1373">X1359+Y1359</f>
        <v>6221.6</v>
      </c>
      <c r="AA1359" s="10">
        <f>AA1360</f>
        <v>0</v>
      </c>
      <c r="AB1359" s="20"/>
      <c r="AC1359" s="20"/>
    </row>
    <row r="1360" spans="1:29" ht="31.2" x14ac:dyDescent="0.3">
      <c r="A1360" s="59" t="s">
        <v>883</v>
      </c>
      <c r="B1360" s="60">
        <v>200</v>
      </c>
      <c r="C1360" s="59" t="s">
        <v>314</v>
      </c>
      <c r="D1360" s="59" t="s">
        <v>314</v>
      </c>
      <c r="E1360" s="61" t="s">
        <v>644</v>
      </c>
      <c r="F1360" s="10">
        <v>6221.6</v>
      </c>
      <c r="G1360" s="10">
        <v>6221.6</v>
      </c>
      <c r="H1360" s="10">
        <v>6221.6</v>
      </c>
      <c r="I1360" s="10"/>
      <c r="J1360" s="10"/>
      <c r="K1360" s="10"/>
      <c r="L1360" s="10">
        <f t="shared" si="1295"/>
        <v>6221.6</v>
      </c>
      <c r="M1360" s="10">
        <f t="shared" si="1296"/>
        <v>6221.6</v>
      </c>
      <c r="N1360" s="10">
        <f t="shared" si="1297"/>
        <v>6221.6</v>
      </c>
      <c r="O1360" s="10"/>
      <c r="P1360" s="10"/>
      <c r="Q1360" s="10"/>
      <c r="R1360" s="10">
        <f t="shared" si="1334"/>
        <v>6221.6</v>
      </c>
      <c r="S1360" s="10"/>
      <c r="T1360" s="69">
        <f t="shared" si="1371"/>
        <v>6221.6</v>
      </c>
      <c r="U1360" s="10">
        <f t="shared" si="1336"/>
        <v>6221.6</v>
      </c>
      <c r="V1360" s="10"/>
      <c r="W1360" s="69">
        <f t="shared" si="1372"/>
        <v>6221.6</v>
      </c>
      <c r="X1360" s="10">
        <f t="shared" si="1338"/>
        <v>6221.6</v>
      </c>
      <c r="Y1360" s="10"/>
      <c r="Z1360" s="69">
        <f t="shared" si="1373"/>
        <v>6221.6</v>
      </c>
      <c r="AA1360" s="10"/>
      <c r="AB1360" s="20"/>
      <c r="AC1360" s="20"/>
    </row>
    <row r="1361" spans="1:34" ht="46.8" x14ac:dyDescent="0.3">
      <c r="A1361" s="59" t="s">
        <v>884</v>
      </c>
      <c r="B1361" s="60"/>
      <c r="C1361" s="59"/>
      <c r="D1361" s="59"/>
      <c r="E1361" s="61" t="s">
        <v>138</v>
      </c>
      <c r="F1361" s="10">
        <f t="shared" ref="F1361:K1361" si="1374">F1362+F1364+F1366</f>
        <v>79678.2</v>
      </c>
      <c r="G1361" s="10">
        <f t="shared" si="1374"/>
        <v>76992.599999999991</v>
      </c>
      <c r="H1361" s="10">
        <f t="shared" si="1374"/>
        <v>76992.599999999991</v>
      </c>
      <c r="I1361" s="10">
        <f t="shared" si="1374"/>
        <v>0</v>
      </c>
      <c r="J1361" s="10">
        <f t="shared" si="1374"/>
        <v>0</v>
      </c>
      <c r="K1361" s="10">
        <f t="shared" si="1374"/>
        <v>0</v>
      </c>
      <c r="L1361" s="10">
        <f t="shared" si="1295"/>
        <v>79678.2</v>
      </c>
      <c r="M1361" s="10">
        <f t="shared" si="1296"/>
        <v>76992.599999999991</v>
      </c>
      <c r="N1361" s="10">
        <f t="shared" si="1297"/>
        <v>76992.599999999991</v>
      </c>
      <c r="O1361" s="10">
        <f>O1362+O1364+O1366</f>
        <v>9147.7000000000007</v>
      </c>
      <c r="P1361" s="10">
        <f>P1362+P1364+P1366</f>
        <v>11126.9</v>
      </c>
      <c r="Q1361" s="10">
        <f>Q1362+Q1364+Q1366</f>
        <v>11126.9</v>
      </c>
      <c r="R1361" s="10">
        <f t="shared" si="1334"/>
        <v>88825.9</v>
      </c>
      <c r="S1361" s="10">
        <f>S1362+S1364+S1366</f>
        <v>0</v>
      </c>
      <c r="T1361" s="69">
        <f t="shared" si="1371"/>
        <v>88825.9</v>
      </c>
      <c r="U1361" s="10">
        <f t="shared" si="1336"/>
        <v>88119.499999999985</v>
      </c>
      <c r="V1361" s="10">
        <f>V1362+V1364+V1366</f>
        <v>0</v>
      </c>
      <c r="W1361" s="69">
        <f t="shared" si="1372"/>
        <v>88119.499999999985</v>
      </c>
      <c r="X1361" s="10">
        <f t="shared" si="1338"/>
        <v>88119.499999999985</v>
      </c>
      <c r="Y1361" s="10">
        <f>Y1362+Y1364+Y1366</f>
        <v>0</v>
      </c>
      <c r="Z1361" s="69">
        <f t="shared" si="1373"/>
        <v>88119.499999999985</v>
      </c>
      <c r="AA1361" s="10">
        <f>AA1362+AA1364+AA1366</f>
        <v>0</v>
      </c>
      <c r="AB1361" s="20"/>
      <c r="AC1361" s="20"/>
    </row>
    <row r="1362" spans="1:34" ht="93.6" x14ac:dyDescent="0.3">
      <c r="A1362" s="59" t="s">
        <v>884</v>
      </c>
      <c r="B1362" s="60" t="s">
        <v>139</v>
      </c>
      <c r="C1362" s="59"/>
      <c r="D1362" s="59"/>
      <c r="E1362" s="61" t="s">
        <v>140</v>
      </c>
      <c r="F1362" s="10">
        <f t="shared" ref="F1362:K1362" si="1375">F1363</f>
        <v>67145.3</v>
      </c>
      <c r="G1362" s="10">
        <f t="shared" si="1375"/>
        <v>69209.7</v>
      </c>
      <c r="H1362" s="10">
        <f t="shared" si="1375"/>
        <v>69209.7</v>
      </c>
      <c r="I1362" s="10">
        <f t="shared" si="1375"/>
        <v>0</v>
      </c>
      <c r="J1362" s="10">
        <f t="shared" si="1375"/>
        <v>0</v>
      </c>
      <c r="K1362" s="10">
        <f t="shared" si="1375"/>
        <v>0</v>
      </c>
      <c r="L1362" s="10">
        <f t="shared" si="1295"/>
        <v>67145.3</v>
      </c>
      <c r="M1362" s="10">
        <f t="shared" si="1296"/>
        <v>69209.7</v>
      </c>
      <c r="N1362" s="10">
        <f t="shared" si="1297"/>
        <v>69209.7</v>
      </c>
      <c r="O1362" s="10">
        <f>O1363</f>
        <v>9147.7000000000007</v>
      </c>
      <c r="P1362" s="10">
        <f>P1363</f>
        <v>11126.9</v>
      </c>
      <c r="Q1362" s="10">
        <f>Q1363</f>
        <v>11126.9</v>
      </c>
      <c r="R1362" s="10">
        <f t="shared" si="1334"/>
        <v>76293</v>
      </c>
      <c r="S1362" s="10">
        <f>S1363</f>
        <v>0</v>
      </c>
      <c r="T1362" s="69">
        <f t="shared" si="1371"/>
        <v>76293</v>
      </c>
      <c r="U1362" s="10">
        <f t="shared" si="1336"/>
        <v>80336.599999999991</v>
      </c>
      <c r="V1362" s="10">
        <f>V1363</f>
        <v>0</v>
      </c>
      <c r="W1362" s="69">
        <f t="shared" si="1372"/>
        <v>80336.599999999991</v>
      </c>
      <c r="X1362" s="10">
        <f t="shared" si="1338"/>
        <v>80336.599999999991</v>
      </c>
      <c r="Y1362" s="10">
        <f>Y1363</f>
        <v>0</v>
      </c>
      <c r="Z1362" s="69">
        <f t="shared" si="1373"/>
        <v>80336.599999999991</v>
      </c>
      <c r="AA1362" s="10">
        <f>AA1363</f>
        <v>0</v>
      </c>
      <c r="AB1362" s="20"/>
      <c r="AC1362" s="20"/>
    </row>
    <row r="1363" spans="1:34" ht="31.2" x14ac:dyDescent="0.3">
      <c r="A1363" s="59" t="s">
        <v>884</v>
      </c>
      <c r="B1363" s="60">
        <v>100</v>
      </c>
      <c r="C1363" s="59" t="s">
        <v>314</v>
      </c>
      <c r="D1363" s="59" t="s">
        <v>314</v>
      </c>
      <c r="E1363" s="61" t="s">
        <v>644</v>
      </c>
      <c r="F1363" s="10">
        <v>67145.3</v>
      </c>
      <c r="G1363" s="10">
        <v>69209.7</v>
      </c>
      <c r="H1363" s="10">
        <v>69209.7</v>
      </c>
      <c r="I1363" s="10"/>
      <c r="J1363" s="10"/>
      <c r="K1363" s="10"/>
      <c r="L1363" s="10">
        <f t="shared" si="1295"/>
        <v>67145.3</v>
      </c>
      <c r="M1363" s="10">
        <f t="shared" si="1296"/>
        <v>69209.7</v>
      </c>
      <c r="N1363" s="10">
        <f t="shared" si="1297"/>
        <v>69209.7</v>
      </c>
      <c r="O1363" s="10">
        <v>9147.7000000000007</v>
      </c>
      <c r="P1363" s="10">
        <v>11126.9</v>
      </c>
      <c r="Q1363" s="10">
        <v>11126.9</v>
      </c>
      <c r="R1363" s="10">
        <f t="shared" si="1334"/>
        <v>76293</v>
      </c>
      <c r="S1363" s="10"/>
      <c r="T1363" s="69">
        <f t="shared" si="1371"/>
        <v>76293</v>
      </c>
      <c r="U1363" s="10">
        <f t="shared" si="1336"/>
        <v>80336.599999999991</v>
      </c>
      <c r="V1363" s="10"/>
      <c r="W1363" s="69">
        <f t="shared" si="1372"/>
        <v>80336.599999999991</v>
      </c>
      <c r="X1363" s="10">
        <f t="shared" si="1338"/>
        <v>80336.599999999991</v>
      </c>
      <c r="Y1363" s="10"/>
      <c r="Z1363" s="69">
        <f t="shared" si="1373"/>
        <v>80336.599999999991</v>
      </c>
      <c r="AA1363" s="10"/>
      <c r="AB1363" s="20"/>
      <c r="AC1363" s="20"/>
    </row>
    <row r="1364" spans="1:34" ht="31.2" x14ac:dyDescent="0.3">
      <c r="A1364" s="59" t="s">
        <v>884</v>
      </c>
      <c r="B1364" s="60" t="s">
        <v>57</v>
      </c>
      <c r="C1364" s="59"/>
      <c r="D1364" s="59"/>
      <c r="E1364" s="61" t="s">
        <v>58</v>
      </c>
      <c r="F1364" s="10">
        <f t="shared" ref="F1364:K1364" si="1376">F1365</f>
        <v>12516.7</v>
      </c>
      <c r="G1364" s="10">
        <f t="shared" si="1376"/>
        <v>7766.7</v>
      </c>
      <c r="H1364" s="10">
        <f t="shared" si="1376"/>
        <v>7766.7</v>
      </c>
      <c r="I1364" s="10">
        <f t="shared" si="1376"/>
        <v>0</v>
      </c>
      <c r="J1364" s="10">
        <f t="shared" si="1376"/>
        <v>0</v>
      </c>
      <c r="K1364" s="10">
        <f t="shared" si="1376"/>
        <v>0</v>
      </c>
      <c r="L1364" s="10">
        <f t="shared" si="1295"/>
        <v>12516.7</v>
      </c>
      <c r="M1364" s="10">
        <f t="shared" si="1296"/>
        <v>7766.7</v>
      </c>
      <c r="N1364" s="10">
        <f t="shared" si="1297"/>
        <v>7766.7</v>
      </c>
      <c r="O1364" s="10">
        <f>O1365</f>
        <v>0</v>
      </c>
      <c r="P1364" s="10">
        <f>P1365</f>
        <v>0</v>
      </c>
      <c r="Q1364" s="10">
        <f>Q1365</f>
        <v>0</v>
      </c>
      <c r="R1364" s="10">
        <f t="shared" si="1334"/>
        <v>12516.7</v>
      </c>
      <c r="S1364" s="10">
        <f>S1365</f>
        <v>0</v>
      </c>
      <c r="T1364" s="69">
        <f t="shared" si="1371"/>
        <v>12516.7</v>
      </c>
      <c r="U1364" s="10">
        <f t="shared" si="1336"/>
        <v>7766.7</v>
      </c>
      <c r="V1364" s="10">
        <f>V1365</f>
        <v>0</v>
      </c>
      <c r="W1364" s="69">
        <f t="shared" si="1372"/>
        <v>7766.7</v>
      </c>
      <c r="X1364" s="10">
        <f t="shared" si="1338"/>
        <v>7766.7</v>
      </c>
      <c r="Y1364" s="10">
        <f>Y1365</f>
        <v>0</v>
      </c>
      <c r="Z1364" s="69">
        <f t="shared" si="1373"/>
        <v>7766.7</v>
      </c>
      <c r="AA1364" s="10">
        <f>AA1365</f>
        <v>0</v>
      </c>
      <c r="AB1364" s="20"/>
      <c r="AC1364" s="20"/>
    </row>
    <row r="1365" spans="1:34" ht="31.2" x14ac:dyDescent="0.3">
      <c r="A1365" s="59" t="s">
        <v>884</v>
      </c>
      <c r="B1365" s="60">
        <v>200</v>
      </c>
      <c r="C1365" s="59" t="s">
        <v>314</v>
      </c>
      <c r="D1365" s="59" t="s">
        <v>314</v>
      </c>
      <c r="E1365" s="61" t="s">
        <v>644</v>
      </c>
      <c r="F1365" s="10">
        <v>12516.7</v>
      </c>
      <c r="G1365" s="10">
        <v>7766.7</v>
      </c>
      <c r="H1365" s="10">
        <v>7766.7</v>
      </c>
      <c r="I1365" s="10"/>
      <c r="J1365" s="10"/>
      <c r="K1365" s="10"/>
      <c r="L1365" s="10">
        <f t="shared" si="1295"/>
        <v>12516.7</v>
      </c>
      <c r="M1365" s="10">
        <f t="shared" si="1296"/>
        <v>7766.7</v>
      </c>
      <c r="N1365" s="10">
        <f t="shared" si="1297"/>
        <v>7766.7</v>
      </c>
      <c r="O1365" s="10"/>
      <c r="P1365" s="10"/>
      <c r="Q1365" s="10"/>
      <c r="R1365" s="10">
        <f t="shared" si="1334"/>
        <v>12516.7</v>
      </c>
      <c r="S1365" s="10"/>
      <c r="T1365" s="69">
        <f t="shared" si="1371"/>
        <v>12516.7</v>
      </c>
      <c r="U1365" s="10">
        <f t="shared" si="1336"/>
        <v>7766.7</v>
      </c>
      <c r="V1365" s="10"/>
      <c r="W1365" s="69">
        <f t="shared" si="1372"/>
        <v>7766.7</v>
      </c>
      <c r="X1365" s="10">
        <f t="shared" si="1338"/>
        <v>7766.7</v>
      </c>
      <c r="Y1365" s="10"/>
      <c r="Z1365" s="69">
        <f t="shared" si="1373"/>
        <v>7766.7</v>
      </c>
      <c r="AA1365" s="10"/>
      <c r="AB1365" s="20"/>
      <c r="AC1365" s="20"/>
    </row>
    <row r="1366" spans="1:34" x14ac:dyDescent="0.3">
      <c r="A1366" s="59" t="s">
        <v>884</v>
      </c>
      <c r="B1366" s="60" t="s">
        <v>43</v>
      </c>
      <c r="C1366" s="59"/>
      <c r="D1366" s="59"/>
      <c r="E1366" s="61" t="s">
        <v>44</v>
      </c>
      <c r="F1366" s="10">
        <f t="shared" ref="F1366:K1366" si="1377">F1367</f>
        <v>16.2</v>
      </c>
      <c r="G1366" s="10">
        <f t="shared" si="1377"/>
        <v>16.2</v>
      </c>
      <c r="H1366" s="10">
        <f t="shared" si="1377"/>
        <v>16.2</v>
      </c>
      <c r="I1366" s="10">
        <f t="shared" si="1377"/>
        <v>0</v>
      </c>
      <c r="J1366" s="10">
        <f t="shared" si="1377"/>
        <v>0</v>
      </c>
      <c r="K1366" s="10">
        <f t="shared" si="1377"/>
        <v>0</v>
      </c>
      <c r="L1366" s="10">
        <f t="shared" si="1295"/>
        <v>16.2</v>
      </c>
      <c r="M1366" s="10">
        <f t="shared" si="1296"/>
        <v>16.2</v>
      </c>
      <c r="N1366" s="10">
        <f t="shared" si="1297"/>
        <v>16.2</v>
      </c>
      <c r="O1366" s="10">
        <f>O1367</f>
        <v>0</v>
      </c>
      <c r="P1366" s="10">
        <f>P1367</f>
        <v>0</v>
      </c>
      <c r="Q1366" s="10">
        <f>Q1367</f>
        <v>0</v>
      </c>
      <c r="R1366" s="10">
        <f t="shared" si="1334"/>
        <v>16.2</v>
      </c>
      <c r="S1366" s="10">
        <f>S1367</f>
        <v>0</v>
      </c>
      <c r="T1366" s="69">
        <f t="shared" si="1371"/>
        <v>16.2</v>
      </c>
      <c r="U1366" s="10">
        <f t="shared" si="1336"/>
        <v>16.2</v>
      </c>
      <c r="V1366" s="10">
        <f>V1367</f>
        <v>0</v>
      </c>
      <c r="W1366" s="69">
        <f t="shared" si="1372"/>
        <v>16.2</v>
      </c>
      <c r="X1366" s="10">
        <f t="shared" si="1338"/>
        <v>16.2</v>
      </c>
      <c r="Y1366" s="10">
        <f>Y1367</f>
        <v>0</v>
      </c>
      <c r="Z1366" s="69">
        <f t="shared" si="1373"/>
        <v>16.2</v>
      </c>
      <c r="AA1366" s="10">
        <f>AA1367</f>
        <v>0</v>
      </c>
      <c r="AB1366" s="20"/>
      <c r="AC1366" s="20"/>
    </row>
    <row r="1367" spans="1:34" ht="31.2" x14ac:dyDescent="0.3">
      <c r="A1367" s="59" t="s">
        <v>884</v>
      </c>
      <c r="B1367" s="60">
        <v>800</v>
      </c>
      <c r="C1367" s="59" t="s">
        <v>314</v>
      </c>
      <c r="D1367" s="59" t="s">
        <v>314</v>
      </c>
      <c r="E1367" s="61" t="s">
        <v>644</v>
      </c>
      <c r="F1367" s="10">
        <v>16.2</v>
      </c>
      <c r="G1367" s="10">
        <v>16.2</v>
      </c>
      <c r="H1367" s="10">
        <v>16.2</v>
      </c>
      <c r="I1367" s="10"/>
      <c r="J1367" s="10"/>
      <c r="K1367" s="10"/>
      <c r="L1367" s="10">
        <f t="shared" si="1295"/>
        <v>16.2</v>
      </c>
      <c r="M1367" s="10">
        <f t="shared" si="1296"/>
        <v>16.2</v>
      </c>
      <c r="N1367" s="10">
        <f t="shared" si="1297"/>
        <v>16.2</v>
      </c>
      <c r="O1367" s="10"/>
      <c r="P1367" s="10"/>
      <c r="Q1367" s="10"/>
      <c r="R1367" s="10">
        <f t="shared" si="1334"/>
        <v>16.2</v>
      </c>
      <c r="S1367" s="10"/>
      <c r="T1367" s="69">
        <f t="shared" si="1371"/>
        <v>16.2</v>
      </c>
      <c r="U1367" s="10">
        <f t="shared" si="1336"/>
        <v>16.2</v>
      </c>
      <c r="V1367" s="10"/>
      <c r="W1367" s="69">
        <f t="shared" si="1372"/>
        <v>16.2</v>
      </c>
      <c r="X1367" s="10">
        <f t="shared" si="1338"/>
        <v>16.2</v>
      </c>
      <c r="Y1367" s="10"/>
      <c r="Z1367" s="69">
        <f t="shared" si="1373"/>
        <v>16.2</v>
      </c>
      <c r="AA1367" s="10"/>
      <c r="AB1367" s="20"/>
      <c r="AC1367" s="20"/>
    </row>
    <row r="1368" spans="1:34" s="73" customFormat="1" ht="31.2" x14ac:dyDescent="0.3">
      <c r="A1368" s="53" t="s">
        <v>885</v>
      </c>
      <c r="B1368" s="54"/>
      <c r="C1368" s="53"/>
      <c r="D1368" s="53"/>
      <c r="E1368" s="55" t="s">
        <v>886</v>
      </c>
      <c r="F1368" s="14">
        <f t="shared" ref="F1368:K1368" si="1378">F1369+F1375+F1383+F1399+F1409+F1421</f>
        <v>1355816.7999999998</v>
      </c>
      <c r="G1368" s="14">
        <f t="shared" si="1378"/>
        <v>1213297.8</v>
      </c>
      <c r="H1368" s="14">
        <f t="shared" si="1378"/>
        <v>1097375.8</v>
      </c>
      <c r="I1368" s="14">
        <f t="shared" si="1378"/>
        <v>11741.699999999999</v>
      </c>
      <c r="J1368" s="14">
        <f t="shared" si="1378"/>
        <v>0</v>
      </c>
      <c r="K1368" s="14">
        <f t="shared" si="1378"/>
        <v>0</v>
      </c>
      <c r="L1368" s="14">
        <f t="shared" si="1295"/>
        <v>1367558.4999999998</v>
      </c>
      <c r="M1368" s="14">
        <f t="shared" si="1296"/>
        <v>1213297.8</v>
      </c>
      <c r="N1368" s="14">
        <f t="shared" si="1297"/>
        <v>1097375.8</v>
      </c>
      <c r="O1368" s="14">
        <f>O1369+O1375+O1383+O1399+O1409+O1421</f>
        <v>106348.90352000001</v>
      </c>
      <c r="P1368" s="14">
        <f>P1369+P1375+P1383+P1399+P1409+P1421</f>
        <v>78559.072999999989</v>
      </c>
      <c r="Q1368" s="14">
        <f>Q1369+Q1375+Q1383+Q1399+Q1409+Q1421</f>
        <v>78560.651999999987</v>
      </c>
      <c r="R1368" s="14">
        <f t="shared" si="1334"/>
        <v>1473907.4035199997</v>
      </c>
      <c r="S1368" s="14">
        <f>S1369+S1375+S1383+S1399+S1409+S1421</f>
        <v>0</v>
      </c>
      <c r="T1368" s="67">
        <f t="shared" si="1371"/>
        <v>1473907.4035199997</v>
      </c>
      <c r="U1368" s="14">
        <f t="shared" si="1336"/>
        <v>1291856.8730000001</v>
      </c>
      <c r="V1368" s="14">
        <f>V1369+V1375+V1383+V1399+V1409+V1421</f>
        <v>0</v>
      </c>
      <c r="W1368" s="67">
        <f t="shared" si="1372"/>
        <v>1291856.8730000001</v>
      </c>
      <c r="X1368" s="14">
        <f t="shared" si="1338"/>
        <v>1175936.452</v>
      </c>
      <c r="Y1368" s="14">
        <f>Y1369+Y1375+Y1383+Y1399+Y1409+Y1421</f>
        <v>0</v>
      </c>
      <c r="Z1368" s="67">
        <f t="shared" si="1373"/>
        <v>1175936.452</v>
      </c>
      <c r="AA1368" s="14">
        <f>AA1369+AA1375+AA1383+AA1399+AA1409+AA1421</f>
        <v>0</v>
      </c>
      <c r="AB1368" s="15"/>
      <c r="AC1368" s="15"/>
      <c r="AD1368" s="11"/>
      <c r="AE1368" s="11"/>
      <c r="AF1368" s="11"/>
      <c r="AG1368" s="11"/>
      <c r="AH1368" s="11"/>
    </row>
    <row r="1369" spans="1:34" s="74" customFormat="1" x14ac:dyDescent="0.3">
      <c r="A1369" s="56" t="s">
        <v>887</v>
      </c>
      <c r="B1369" s="57"/>
      <c r="C1369" s="56"/>
      <c r="D1369" s="56"/>
      <c r="E1369" s="58" t="s">
        <v>888</v>
      </c>
      <c r="F1369" s="17">
        <f t="shared" ref="F1369:K1369" si="1379">F1370</f>
        <v>151220.90000000002</v>
      </c>
      <c r="G1369" s="17">
        <f t="shared" si="1379"/>
        <v>155443.90000000002</v>
      </c>
      <c r="H1369" s="17">
        <f t="shared" si="1379"/>
        <v>155443.90000000002</v>
      </c>
      <c r="I1369" s="17">
        <f t="shared" si="1379"/>
        <v>0</v>
      </c>
      <c r="J1369" s="17">
        <f t="shared" si="1379"/>
        <v>0</v>
      </c>
      <c r="K1369" s="17">
        <f t="shared" si="1379"/>
        <v>0</v>
      </c>
      <c r="L1369" s="17">
        <f t="shared" ref="L1369:L1432" si="1380">F1369+I1369</f>
        <v>151220.90000000002</v>
      </c>
      <c r="M1369" s="17">
        <f t="shared" ref="M1369:M1432" si="1381">G1369+J1369</f>
        <v>155443.90000000002</v>
      </c>
      <c r="N1369" s="17">
        <f t="shared" ref="N1369:N1432" si="1382">H1369+K1369</f>
        <v>155443.90000000002</v>
      </c>
      <c r="O1369" s="17">
        <f>O1370</f>
        <v>10355.6</v>
      </c>
      <c r="P1369" s="17">
        <f>P1370</f>
        <v>11417.3</v>
      </c>
      <c r="Q1369" s="17">
        <f>Q1370</f>
        <v>11417.3</v>
      </c>
      <c r="R1369" s="17">
        <f t="shared" si="1334"/>
        <v>161576.50000000003</v>
      </c>
      <c r="S1369" s="17">
        <f>S1370</f>
        <v>0</v>
      </c>
      <c r="T1369" s="68">
        <f t="shared" si="1371"/>
        <v>161576.50000000003</v>
      </c>
      <c r="U1369" s="17">
        <f t="shared" si="1336"/>
        <v>166861.20000000001</v>
      </c>
      <c r="V1369" s="17">
        <f>V1370</f>
        <v>0</v>
      </c>
      <c r="W1369" s="68">
        <f t="shared" si="1372"/>
        <v>166861.20000000001</v>
      </c>
      <c r="X1369" s="17">
        <f t="shared" si="1338"/>
        <v>166861.20000000001</v>
      </c>
      <c r="Y1369" s="17">
        <f>Y1370</f>
        <v>0</v>
      </c>
      <c r="Z1369" s="68">
        <f t="shared" si="1373"/>
        <v>166861.20000000001</v>
      </c>
      <c r="AA1369" s="17">
        <f>AA1370</f>
        <v>0</v>
      </c>
      <c r="AB1369" s="18"/>
      <c r="AC1369" s="18"/>
      <c r="AD1369" s="16"/>
      <c r="AE1369" s="16"/>
      <c r="AF1369" s="16"/>
      <c r="AG1369" s="16"/>
      <c r="AH1369" s="16"/>
    </row>
    <row r="1370" spans="1:34" ht="46.8" x14ac:dyDescent="0.3">
      <c r="A1370" s="59" t="s">
        <v>889</v>
      </c>
      <c r="B1370" s="60"/>
      <c r="C1370" s="59"/>
      <c r="D1370" s="59"/>
      <c r="E1370" s="61" t="s">
        <v>138</v>
      </c>
      <c r="F1370" s="10">
        <f t="shared" ref="F1370:K1370" si="1383">F1371+F1373</f>
        <v>151220.90000000002</v>
      </c>
      <c r="G1370" s="10">
        <f t="shared" si="1383"/>
        <v>155443.90000000002</v>
      </c>
      <c r="H1370" s="10">
        <f t="shared" si="1383"/>
        <v>155443.90000000002</v>
      </c>
      <c r="I1370" s="10">
        <f t="shared" si="1383"/>
        <v>0</v>
      </c>
      <c r="J1370" s="10">
        <f t="shared" si="1383"/>
        <v>0</v>
      </c>
      <c r="K1370" s="10">
        <f t="shared" si="1383"/>
        <v>0</v>
      </c>
      <c r="L1370" s="10">
        <f t="shared" si="1380"/>
        <v>151220.90000000002</v>
      </c>
      <c r="M1370" s="10">
        <f t="shared" si="1381"/>
        <v>155443.90000000002</v>
      </c>
      <c r="N1370" s="10">
        <f t="shared" si="1382"/>
        <v>155443.90000000002</v>
      </c>
      <c r="O1370" s="10">
        <f>O1371+O1373</f>
        <v>10355.6</v>
      </c>
      <c r="P1370" s="10">
        <f>P1371+P1373</f>
        <v>11417.3</v>
      </c>
      <c r="Q1370" s="10">
        <f>Q1371+Q1373</f>
        <v>11417.3</v>
      </c>
      <c r="R1370" s="10">
        <f t="shared" si="1334"/>
        <v>161576.50000000003</v>
      </c>
      <c r="S1370" s="10">
        <f>S1371+S1373</f>
        <v>0</v>
      </c>
      <c r="T1370" s="69">
        <f t="shared" si="1371"/>
        <v>161576.50000000003</v>
      </c>
      <c r="U1370" s="10">
        <f t="shared" si="1336"/>
        <v>166861.20000000001</v>
      </c>
      <c r="V1370" s="10">
        <f>V1371+V1373</f>
        <v>0</v>
      </c>
      <c r="W1370" s="69">
        <f t="shared" si="1372"/>
        <v>166861.20000000001</v>
      </c>
      <c r="X1370" s="10">
        <f t="shared" si="1338"/>
        <v>166861.20000000001</v>
      </c>
      <c r="Y1370" s="10">
        <f>Y1371+Y1373</f>
        <v>0</v>
      </c>
      <c r="Z1370" s="69">
        <f t="shared" si="1373"/>
        <v>166861.20000000001</v>
      </c>
      <c r="AA1370" s="10">
        <f>AA1371+AA1373</f>
        <v>0</v>
      </c>
      <c r="AB1370" s="20"/>
      <c r="AC1370" s="20"/>
    </row>
    <row r="1371" spans="1:34" ht="93.6" x14ac:dyDescent="0.3">
      <c r="A1371" s="59" t="s">
        <v>889</v>
      </c>
      <c r="B1371" s="60" t="s">
        <v>139</v>
      </c>
      <c r="C1371" s="59"/>
      <c r="D1371" s="59"/>
      <c r="E1371" s="61" t="s">
        <v>140</v>
      </c>
      <c r="F1371" s="10">
        <f t="shared" ref="F1371:K1371" si="1384">F1372</f>
        <v>134869.20000000001</v>
      </c>
      <c r="G1371" s="10">
        <f t="shared" si="1384"/>
        <v>139092.20000000001</v>
      </c>
      <c r="H1371" s="10">
        <f t="shared" si="1384"/>
        <v>139092.20000000001</v>
      </c>
      <c r="I1371" s="10">
        <f t="shared" si="1384"/>
        <v>0</v>
      </c>
      <c r="J1371" s="10">
        <f t="shared" si="1384"/>
        <v>0</v>
      </c>
      <c r="K1371" s="10">
        <f t="shared" si="1384"/>
        <v>0</v>
      </c>
      <c r="L1371" s="10">
        <f t="shared" si="1380"/>
        <v>134869.20000000001</v>
      </c>
      <c r="M1371" s="10">
        <f t="shared" si="1381"/>
        <v>139092.20000000001</v>
      </c>
      <c r="N1371" s="10">
        <f t="shared" si="1382"/>
        <v>139092.20000000001</v>
      </c>
      <c r="O1371" s="10">
        <f>O1372</f>
        <v>10355.6</v>
      </c>
      <c r="P1371" s="10">
        <f>P1372</f>
        <v>11417.3</v>
      </c>
      <c r="Q1371" s="10">
        <f>Q1372</f>
        <v>11417.3</v>
      </c>
      <c r="R1371" s="10">
        <f t="shared" si="1334"/>
        <v>145224.80000000002</v>
      </c>
      <c r="S1371" s="10">
        <f>S1372</f>
        <v>0</v>
      </c>
      <c r="T1371" s="69">
        <f t="shared" si="1371"/>
        <v>145224.80000000002</v>
      </c>
      <c r="U1371" s="10">
        <f t="shared" si="1336"/>
        <v>150509.5</v>
      </c>
      <c r="V1371" s="10">
        <f>V1372</f>
        <v>0</v>
      </c>
      <c r="W1371" s="69">
        <f t="shared" si="1372"/>
        <v>150509.5</v>
      </c>
      <c r="X1371" s="10">
        <f t="shared" si="1338"/>
        <v>150509.5</v>
      </c>
      <c r="Y1371" s="10">
        <f>Y1372</f>
        <v>0</v>
      </c>
      <c r="Z1371" s="69">
        <f t="shared" si="1373"/>
        <v>150509.5</v>
      </c>
      <c r="AA1371" s="10">
        <f>AA1372</f>
        <v>0</v>
      </c>
      <c r="AB1371" s="20"/>
      <c r="AC1371" s="20"/>
    </row>
    <row r="1372" spans="1:34" x14ac:dyDescent="0.3">
      <c r="A1372" s="59" t="s">
        <v>889</v>
      </c>
      <c r="B1372" s="60">
        <v>100</v>
      </c>
      <c r="C1372" s="59" t="s">
        <v>28</v>
      </c>
      <c r="D1372" s="59" t="s">
        <v>29</v>
      </c>
      <c r="E1372" s="61" t="s">
        <v>30</v>
      </c>
      <c r="F1372" s="10">
        <v>134869.20000000001</v>
      </c>
      <c r="G1372" s="10">
        <v>139092.20000000001</v>
      </c>
      <c r="H1372" s="10">
        <v>139092.20000000001</v>
      </c>
      <c r="I1372" s="10"/>
      <c r="J1372" s="10"/>
      <c r="K1372" s="10"/>
      <c r="L1372" s="10">
        <f t="shared" si="1380"/>
        <v>134869.20000000001</v>
      </c>
      <c r="M1372" s="10">
        <f t="shared" si="1381"/>
        <v>139092.20000000001</v>
      </c>
      <c r="N1372" s="10">
        <f t="shared" si="1382"/>
        <v>139092.20000000001</v>
      </c>
      <c r="O1372" s="10">
        <v>10355.6</v>
      </c>
      <c r="P1372" s="10">
        <v>11417.3</v>
      </c>
      <c r="Q1372" s="10">
        <v>11417.3</v>
      </c>
      <c r="R1372" s="10">
        <f t="shared" si="1334"/>
        <v>145224.80000000002</v>
      </c>
      <c r="S1372" s="10"/>
      <c r="T1372" s="69">
        <f t="shared" si="1371"/>
        <v>145224.80000000002</v>
      </c>
      <c r="U1372" s="10">
        <f t="shared" si="1336"/>
        <v>150509.5</v>
      </c>
      <c r="V1372" s="10"/>
      <c r="W1372" s="69">
        <f t="shared" si="1372"/>
        <v>150509.5</v>
      </c>
      <c r="X1372" s="10">
        <f t="shared" si="1338"/>
        <v>150509.5</v>
      </c>
      <c r="Y1372" s="10"/>
      <c r="Z1372" s="69">
        <f t="shared" si="1373"/>
        <v>150509.5</v>
      </c>
      <c r="AA1372" s="10"/>
      <c r="AB1372" s="20"/>
      <c r="AC1372" s="20"/>
    </row>
    <row r="1373" spans="1:34" ht="31.2" x14ac:dyDescent="0.3">
      <c r="A1373" s="59" t="s">
        <v>889</v>
      </c>
      <c r="B1373" s="60" t="s">
        <v>57</v>
      </c>
      <c r="C1373" s="59"/>
      <c r="D1373" s="59"/>
      <c r="E1373" s="61" t="s">
        <v>58</v>
      </c>
      <c r="F1373" s="10">
        <f t="shared" ref="F1373:K1373" si="1385">F1374</f>
        <v>16351.7</v>
      </c>
      <c r="G1373" s="10">
        <f t="shared" si="1385"/>
        <v>16351.7</v>
      </c>
      <c r="H1373" s="10">
        <f t="shared" si="1385"/>
        <v>16351.7</v>
      </c>
      <c r="I1373" s="10">
        <f t="shared" si="1385"/>
        <v>0</v>
      </c>
      <c r="J1373" s="10">
        <f t="shared" si="1385"/>
        <v>0</v>
      </c>
      <c r="K1373" s="10">
        <f t="shared" si="1385"/>
        <v>0</v>
      </c>
      <c r="L1373" s="10">
        <f t="shared" si="1380"/>
        <v>16351.7</v>
      </c>
      <c r="M1373" s="10">
        <f t="shared" si="1381"/>
        <v>16351.7</v>
      </c>
      <c r="N1373" s="10">
        <f t="shared" si="1382"/>
        <v>16351.7</v>
      </c>
      <c r="O1373" s="10">
        <f>O1374</f>
        <v>0</v>
      </c>
      <c r="P1373" s="10">
        <f>P1374</f>
        <v>0</v>
      </c>
      <c r="Q1373" s="10">
        <f>Q1374</f>
        <v>0</v>
      </c>
      <c r="R1373" s="10">
        <f t="shared" si="1334"/>
        <v>16351.7</v>
      </c>
      <c r="S1373" s="10">
        <f>S1374</f>
        <v>0</v>
      </c>
      <c r="T1373" s="69">
        <f t="shared" si="1371"/>
        <v>16351.7</v>
      </c>
      <c r="U1373" s="10">
        <f t="shared" si="1336"/>
        <v>16351.7</v>
      </c>
      <c r="V1373" s="10">
        <f>V1374</f>
        <v>0</v>
      </c>
      <c r="W1373" s="69">
        <f t="shared" si="1372"/>
        <v>16351.7</v>
      </c>
      <c r="X1373" s="10">
        <f t="shared" si="1338"/>
        <v>16351.7</v>
      </c>
      <c r="Y1373" s="10">
        <f>Y1374</f>
        <v>0</v>
      </c>
      <c r="Z1373" s="69">
        <f t="shared" si="1373"/>
        <v>16351.7</v>
      </c>
      <c r="AA1373" s="10">
        <f>AA1374</f>
        <v>0</v>
      </c>
      <c r="AB1373" s="20"/>
      <c r="AC1373" s="20"/>
    </row>
    <row r="1374" spans="1:34" x14ac:dyDescent="0.3">
      <c r="A1374" s="59" t="s">
        <v>889</v>
      </c>
      <c r="B1374" s="60">
        <v>200</v>
      </c>
      <c r="C1374" s="59" t="s">
        <v>28</v>
      </c>
      <c r="D1374" s="59" t="s">
        <v>29</v>
      </c>
      <c r="E1374" s="61" t="s">
        <v>30</v>
      </c>
      <c r="F1374" s="10">
        <v>16351.7</v>
      </c>
      <c r="G1374" s="10">
        <v>16351.7</v>
      </c>
      <c r="H1374" s="10">
        <v>16351.7</v>
      </c>
      <c r="I1374" s="10"/>
      <c r="J1374" s="10"/>
      <c r="K1374" s="10"/>
      <c r="L1374" s="10">
        <f t="shared" si="1380"/>
        <v>16351.7</v>
      </c>
      <c r="M1374" s="10">
        <f t="shared" si="1381"/>
        <v>16351.7</v>
      </c>
      <c r="N1374" s="10">
        <f t="shared" si="1382"/>
        <v>16351.7</v>
      </c>
      <c r="O1374" s="10"/>
      <c r="P1374" s="10"/>
      <c r="Q1374" s="10"/>
      <c r="R1374" s="10">
        <f t="shared" si="1334"/>
        <v>16351.7</v>
      </c>
      <c r="S1374" s="10"/>
      <c r="T1374" s="69">
        <f t="shared" si="1371"/>
        <v>16351.7</v>
      </c>
      <c r="U1374" s="10">
        <f t="shared" si="1336"/>
        <v>16351.7</v>
      </c>
      <c r="V1374" s="10"/>
      <c r="W1374" s="69">
        <f t="shared" si="1372"/>
        <v>16351.7</v>
      </c>
      <c r="X1374" s="10">
        <f t="shared" si="1338"/>
        <v>16351.7</v>
      </c>
      <c r="Y1374" s="10"/>
      <c r="Z1374" s="69">
        <f t="shared" si="1373"/>
        <v>16351.7</v>
      </c>
      <c r="AA1374" s="10"/>
      <c r="AB1374" s="20"/>
      <c r="AC1374" s="20"/>
    </row>
    <row r="1375" spans="1:34" s="74" customFormat="1" ht="31.2" x14ac:dyDescent="0.3">
      <c r="A1375" s="56" t="s">
        <v>890</v>
      </c>
      <c r="B1375" s="57"/>
      <c r="C1375" s="56"/>
      <c r="D1375" s="56"/>
      <c r="E1375" s="58" t="s">
        <v>891</v>
      </c>
      <c r="F1375" s="17">
        <f t="shared" ref="F1375:K1375" si="1386">F1376</f>
        <v>108851.59999999999</v>
      </c>
      <c r="G1375" s="17">
        <f t="shared" si="1386"/>
        <v>109675.1</v>
      </c>
      <c r="H1375" s="17">
        <f t="shared" si="1386"/>
        <v>109675.1</v>
      </c>
      <c r="I1375" s="17">
        <f t="shared" si="1386"/>
        <v>0</v>
      </c>
      <c r="J1375" s="17">
        <f t="shared" si="1386"/>
        <v>0</v>
      </c>
      <c r="K1375" s="17">
        <f t="shared" si="1386"/>
        <v>0</v>
      </c>
      <c r="L1375" s="17">
        <f t="shared" si="1380"/>
        <v>108851.59999999999</v>
      </c>
      <c r="M1375" s="17">
        <f t="shared" si="1381"/>
        <v>109675.1</v>
      </c>
      <c r="N1375" s="17">
        <f t="shared" si="1382"/>
        <v>109675.1</v>
      </c>
      <c r="O1375" s="17">
        <f>O1376</f>
        <v>17527.853999999999</v>
      </c>
      <c r="P1375" s="17">
        <f>P1376</f>
        <v>21645.412999999997</v>
      </c>
      <c r="Q1375" s="17">
        <f>Q1376</f>
        <v>21645.412999999997</v>
      </c>
      <c r="R1375" s="17">
        <f t="shared" si="1334"/>
        <v>126379.454</v>
      </c>
      <c r="S1375" s="17">
        <f>S1376</f>
        <v>0</v>
      </c>
      <c r="T1375" s="68">
        <f t="shared" si="1371"/>
        <v>126379.454</v>
      </c>
      <c r="U1375" s="17">
        <f t="shared" si="1336"/>
        <v>131320.51300000001</v>
      </c>
      <c r="V1375" s="17">
        <f>V1376</f>
        <v>0</v>
      </c>
      <c r="W1375" s="68">
        <f t="shared" si="1372"/>
        <v>131320.51300000001</v>
      </c>
      <c r="X1375" s="17">
        <f t="shared" si="1338"/>
        <v>131320.51300000001</v>
      </c>
      <c r="Y1375" s="17">
        <f>Y1376</f>
        <v>0</v>
      </c>
      <c r="Z1375" s="68">
        <f t="shared" si="1373"/>
        <v>131320.51300000001</v>
      </c>
      <c r="AA1375" s="17">
        <f>AA1376</f>
        <v>0</v>
      </c>
      <c r="AB1375" s="18"/>
      <c r="AC1375" s="18"/>
      <c r="AD1375" s="16"/>
      <c r="AE1375" s="16"/>
      <c r="AF1375" s="16"/>
      <c r="AG1375" s="16"/>
      <c r="AH1375" s="16"/>
    </row>
    <row r="1376" spans="1:34" ht="46.8" x14ac:dyDescent="0.3">
      <c r="A1376" s="59" t="s">
        <v>892</v>
      </c>
      <c r="B1376" s="60"/>
      <c r="C1376" s="59"/>
      <c r="D1376" s="59"/>
      <c r="E1376" s="61" t="s">
        <v>138</v>
      </c>
      <c r="F1376" s="10">
        <f t="shared" ref="F1376:K1376" si="1387">F1377+F1379+F1381</f>
        <v>108851.59999999999</v>
      </c>
      <c r="G1376" s="10">
        <f t="shared" si="1387"/>
        <v>109675.1</v>
      </c>
      <c r="H1376" s="10">
        <f t="shared" si="1387"/>
        <v>109675.1</v>
      </c>
      <c r="I1376" s="10">
        <f t="shared" si="1387"/>
        <v>0</v>
      </c>
      <c r="J1376" s="10">
        <f t="shared" si="1387"/>
        <v>0</v>
      </c>
      <c r="K1376" s="10">
        <f t="shared" si="1387"/>
        <v>0</v>
      </c>
      <c r="L1376" s="10">
        <f t="shared" si="1380"/>
        <v>108851.59999999999</v>
      </c>
      <c r="M1376" s="10">
        <f t="shared" si="1381"/>
        <v>109675.1</v>
      </c>
      <c r="N1376" s="10">
        <f t="shared" si="1382"/>
        <v>109675.1</v>
      </c>
      <c r="O1376" s="10">
        <f>O1377+O1379+O1381</f>
        <v>17527.853999999999</v>
      </c>
      <c r="P1376" s="10">
        <f>P1377+P1379+P1381</f>
        <v>21645.412999999997</v>
      </c>
      <c r="Q1376" s="10">
        <f>Q1377+Q1379+Q1381</f>
        <v>21645.412999999997</v>
      </c>
      <c r="R1376" s="10">
        <f t="shared" si="1334"/>
        <v>126379.454</v>
      </c>
      <c r="S1376" s="10">
        <f>S1377+S1379+S1381</f>
        <v>0</v>
      </c>
      <c r="T1376" s="69">
        <f t="shared" si="1371"/>
        <v>126379.454</v>
      </c>
      <c r="U1376" s="10">
        <f t="shared" si="1336"/>
        <v>131320.51300000001</v>
      </c>
      <c r="V1376" s="10">
        <f>V1377+V1379+V1381</f>
        <v>0</v>
      </c>
      <c r="W1376" s="69">
        <f t="shared" si="1372"/>
        <v>131320.51300000001</v>
      </c>
      <c r="X1376" s="10">
        <f t="shared" si="1338"/>
        <v>131320.51300000001</v>
      </c>
      <c r="Y1376" s="10">
        <f>Y1377+Y1379+Y1381</f>
        <v>0</v>
      </c>
      <c r="Z1376" s="69">
        <f t="shared" si="1373"/>
        <v>131320.51300000001</v>
      </c>
      <c r="AA1376" s="10">
        <f>AA1377+AA1379+AA1381</f>
        <v>0</v>
      </c>
      <c r="AB1376" s="20"/>
      <c r="AC1376" s="20"/>
    </row>
    <row r="1377" spans="1:34" ht="93.6" x14ac:dyDescent="0.3">
      <c r="A1377" s="59" t="s">
        <v>892</v>
      </c>
      <c r="B1377" s="60" t="s">
        <v>139</v>
      </c>
      <c r="C1377" s="59"/>
      <c r="D1377" s="59"/>
      <c r="E1377" s="61" t="s">
        <v>140</v>
      </c>
      <c r="F1377" s="10">
        <f t="shared" ref="F1377:K1377" si="1388">F1378</f>
        <v>92852.9</v>
      </c>
      <c r="G1377" s="10">
        <f t="shared" si="1388"/>
        <v>95707.8</v>
      </c>
      <c r="H1377" s="10">
        <f t="shared" si="1388"/>
        <v>95707.8</v>
      </c>
      <c r="I1377" s="10">
        <f t="shared" si="1388"/>
        <v>0</v>
      </c>
      <c r="J1377" s="10">
        <f t="shared" si="1388"/>
        <v>0</v>
      </c>
      <c r="K1377" s="10">
        <f t="shared" si="1388"/>
        <v>0</v>
      </c>
      <c r="L1377" s="10">
        <f t="shared" si="1380"/>
        <v>92852.9</v>
      </c>
      <c r="M1377" s="10">
        <f t="shared" si="1381"/>
        <v>95707.8</v>
      </c>
      <c r="N1377" s="10">
        <f t="shared" si="1382"/>
        <v>95707.8</v>
      </c>
      <c r="O1377" s="10">
        <f>O1378</f>
        <v>17007.7</v>
      </c>
      <c r="P1377" s="10">
        <f>P1378</f>
        <v>21100.1</v>
      </c>
      <c r="Q1377" s="10">
        <f>Q1378</f>
        <v>21100.1</v>
      </c>
      <c r="R1377" s="10">
        <f t="shared" si="1334"/>
        <v>109860.59999999999</v>
      </c>
      <c r="S1377" s="10">
        <f>S1378</f>
        <v>0</v>
      </c>
      <c r="T1377" s="69">
        <f t="shared" si="1371"/>
        <v>109860.59999999999</v>
      </c>
      <c r="U1377" s="10">
        <f t="shared" si="1336"/>
        <v>116807.9</v>
      </c>
      <c r="V1377" s="10">
        <f>V1378</f>
        <v>0</v>
      </c>
      <c r="W1377" s="69">
        <f t="shared" si="1372"/>
        <v>116807.9</v>
      </c>
      <c r="X1377" s="10">
        <f t="shared" si="1338"/>
        <v>116807.9</v>
      </c>
      <c r="Y1377" s="10">
        <f>Y1378</f>
        <v>0</v>
      </c>
      <c r="Z1377" s="69">
        <f t="shared" si="1373"/>
        <v>116807.9</v>
      </c>
      <c r="AA1377" s="10">
        <f>AA1378</f>
        <v>0</v>
      </c>
      <c r="AB1377" s="20"/>
      <c r="AC1377" s="20"/>
    </row>
    <row r="1378" spans="1:34" x14ac:dyDescent="0.3">
      <c r="A1378" s="59" t="s">
        <v>892</v>
      </c>
      <c r="B1378" s="60" t="s">
        <v>139</v>
      </c>
      <c r="C1378" s="59" t="s">
        <v>28</v>
      </c>
      <c r="D1378" s="59" t="s">
        <v>29</v>
      </c>
      <c r="E1378" s="61" t="s">
        <v>30</v>
      </c>
      <c r="F1378" s="10">
        <v>92852.9</v>
      </c>
      <c r="G1378" s="10">
        <v>95707.8</v>
      </c>
      <c r="H1378" s="10">
        <v>95707.8</v>
      </c>
      <c r="I1378" s="10"/>
      <c r="J1378" s="10"/>
      <c r="K1378" s="10"/>
      <c r="L1378" s="10">
        <f t="shared" si="1380"/>
        <v>92852.9</v>
      </c>
      <c r="M1378" s="10">
        <f t="shared" si="1381"/>
        <v>95707.8</v>
      </c>
      <c r="N1378" s="10">
        <f t="shared" si="1382"/>
        <v>95707.8</v>
      </c>
      <c r="O1378" s="10">
        <v>17007.7</v>
      </c>
      <c r="P1378" s="10">
        <v>21100.1</v>
      </c>
      <c r="Q1378" s="10">
        <v>21100.1</v>
      </c>
      <c r="R1378" s="10">
        <f t="shared" si="1334"/>
        <v>109860.59999999999</v>
      </c>
      <c r="S1378" s="10"/>
      <c r="T1378" s="69">
        <f t="shared" si="1371"/>
        <v>109860.59999999999</v>
      </c>
      <c r="U1378" s="10">
        <f t="shared" si="1336"/>
        <v>116807.9</v>
      </c>
      <c r="V1378" s="10"/>
      <c r="W1378" s="69">
        <f t="shared" si="1372"/>
        <v>116807.9</v>
      </c>
      <c r="X1378" s="10">
        <f t="shared" si="1338"/>
        <v>116807.9</v>
      </c>
      <c r="Y1378" s="10"/>
      <c r="Z1378" s="69">
        <f t="shared" si="1373"/>
        <v>116807.9</v>
      </c>
      <c r="AA1378" s="10"/>
      <c r="AB1378" s="20"/>
      <c r="AC1378" s="20"/>
    </row>
    <row r="1379" spans="1:34" ht="31.2" x14ac:dyDescent="0.3">
      <c r="A1379" s="59" t="s">
        <v>892</v>
      </c>
      <c r="B1379" s="60" t="s">
        <v>57</v>
      </c>
      <c r="C1379" s="59"/>
      <c r="D1379" s="59"/>
      <c r="E1379" s="61" t="s">
        <v>58</v>
      </c>
      <c r="F1379" s="10">
        <f t="shared" ref="F1379:K1379" si="1389">F1380</f>
        <v>15976.699999999999</v>
      </c>
      <c r="G1379" s="10">
        <f t="shared" si="1389"/>
        <v>13945.3</v>
      </c>
      <c r="H1379" s="10">
        <f t="shared" si="1389"/>
        <v>13945.3</v>
      </c>
      <c r="I1379" s="10">
        <f t="shared" si="1389"/>
        <v>0</v>
      </c>
      <c r="J1379" s="10">
        <f t="shared" si="1389"/>
        <v>0</v>
      </c>
      <c r="K1379" s="10">
        <f t="shared" si="1389"/>
        <v>0</v>
      </c>
      <c r="L1379" s="10">
        <f t="shared" si="1380"/>
        <v>15976.699999999999</v>
      </c>
      <c r="M1379" s="10">
        <f t="shared" si="1381"/>
        <v>13945.3</v>
      </c>
      <c r="N1379" s="10">
        <f t="shared" si="1382"/>
        <v>13945.3</v>
      </c>
      <c r="O1379" s="10">
        <f>O1380</f>
        <v>520.154</v>
      </c>
      <c r="P1379" s="10">
        <f>P1380</f>
        <v>545.31299999999999</v>
      </c>
      <c r="Q1379" s="10">
        <f>Q1380</f>
        <v>545.31299999999999</v>
      </c>
      <c r="R1379" s="10">
        <f t="shared" si="1334"/>
        <v>16496.853999999999</v>
      </c>
      <c r="S1379" s="10">
        <f>S1380</f>
        <v>0</v>
      </c>
      <c r="T1379" s="69">
        <f t="shared" si="1371"/>
        <v>16496.853999999999</v>
      </c>
      <c r="U1379" s="10">
        <f t="shared" si="1336"/>
        <v>14490.612999999999</v>
      </c>
      <c r="V1379" s="10">
        <f>V1380</f>
        <v>0</v>
      </c>
      <c r="W1379" s="69">
        <f t="shared" si="1372"/>
        <v>14490.612999999999</v>
      </c>
      <c r="X1379" s="10">
        <f t="shared" si="1338"/>
        <v>14490.612999999999</v>
      </c>
      <c r="Y1379" s="10">
        <f>Y1380</f>
        <v>0</v>
      </c>
      <c r="Z1379" s="69">
        <f t="shared" si="1373"/>
        <v>14490.612999999999</v>
      </c>
      <c r="AA1379" s="10">
        <f>AA1380</f>
        <v>0</v>
      </c>
      <c r="AB1379" s="20"/>
      <c r="AC1379" s="20"/>
    </row>
    <row r="1380" spans="1:34" x14ac:dyDescent="0.3">
      <c r="A1380" s="59" t="s">
        <v>892</v>
      </c>
      <c r="B1380" s="60" t="s">
        <v>57</v>
      </c>
      <c r="C1380" s="59" t="s">
        <v>28</v>
      </c>
      <c r="D1380" s="59" t="s">
        <v>29</v>
      </c>
      <c r="E1380" s="61" t="s">
        <v>30</v>
      </c>
      <c r="F1380" s="10">
        <v>15976.699999999999</v>
      </c>
      <c r="G1380" s="10">
        <v>13945.3</v>
      </c>
      <c r="H1380" s="10">
        <v>13945.3</v>
      </c>
      <c r="I1380" s="10"/>
      <c r="J1380" s="10"/>
      <c r="K1380" s="10"/>
      <c r="L1380" s="10">
        <f t="shared" si="1380"/>
        <v>15976.699999999999</v>
      </c>
      <c r="M1380" s="10">
        <f t="shared" si="1381"/>
        <v>13945.3</v>
      </c>
      <c r="N1380" s="10">
        <f t="shared" si="1382"/>
        <v>13945.3</v>
      </c>
      <c r="O1380" s="10">
        <v>520.154</v>
      </c>
      <c r="P1380" s="10">
        <v>545.31299999999999</v>
      </c>
      <c r="Q1380" s="10">
        <v>545.31299999999999</v>
      </c>
      <c r="R1380" s="10">
        <f t="shared" si="1334"/>
        <v>16496.853999999999</v>
      </c>
      <c r="S1380" s="10"/>
      <c r="T1380" s="69">
        <f t="shared" si="1371"/>
        <v>16496.853999999999</v>
      </c>
      <c r="U1380" s="10">
        <f t="shared" si="1336"/>
        <v>14490.612999999999</v>
      </c>
      <c r="V1380" s="10"/>
      <c r="W1380" s="69">
        <f t="shared" si="1372"/>
        <v>14490.612999999999</v>
      </c>
      <c r="X1380" s="10">
        <f t="shared" si="1338"/>
        <v>14490.612999999999</v>
      </c>
      <c r="Y1380" s="10"/>
      <c r="Z1380" s="69">
        <f t="shared" si="1373"/>
        <v>14490.612999999999</v>
      </c>
      <c r="AA1380" s="10"/>
      <c r="AB1380" s="20"/>
      <c r="AC1380" s="20"/>
    </row>
    <row r="1381" spans="1:34" x14ac:dyDescent="0.3">
      <c r="A1381" s="59" t="s">
        <v>892</v>
      </c>
      <c r="B1381" s="60" t="s">
        <v>43</v>
      </c>
      <c r="C1381" s="59"/>
      <c r="D1381" s="59"/>
      <c r="E1381" s="61" t="s">
        <v>44</v>
      </c>
      <c r="F1381" s="10">
        <f t="shared" ref="F1381:K1381" si="1390">F1382</f>
        <v>22</v>
      </c>
      <c r="G1381" s="10">
        <f t="shared" si="1390"/>
        <v>22</v>
      </c>
      <c r="H1381" s="10">
        <f t="shared" si="1390"/>
        <v>22</v>
      </c>
      <c r="I1381" s="10">
        <f t="shared" si="1390"/>
        <v>0</v>
      </c>
      <c r="J1381" s="10">
        <f t="shared" si="1390"/>
        <v>0</v>
      </c>
      <c r="K1381" s="10">
        <f t="shared" si="1390"/>
        <v>0</v>
      </c>
      <c r="L1381" s="10">
        <f t="shared" si="1380"/>
        <v>22</v>
      </c>
      <c r="M1381" s="10">
        <f t="shared" si="1381"/>
        <v>22</v>
      </c>
      <c r="N1381" s="10">
        <f t="shared" si="1382"/>
        <v>22</v>
      </c>
      <c r="O1381" s="10">
        <f>O1382</f>
        <v>0</v>
      </c>
      <c r="P1381" s="10">
        <f>P1382</f>
        <v>0</v>
      </c>
      <c r="Q1381" s="10">
        <f>Q1382</f>
        <v>0</v>
      </c>
      <c r="R1381" s="10">
        <f t="shared" si="1334"/>
        <v>22</v>
      </c>
      <c r="S1381" s="10">
        <f>S1382</f>
        <v>0</v>
      </c>
      <c r="T1381" s="69">
        <f t="shared" si="1371"/>
        <v>22</v>
      </c>
      <c r="U1381" s="10">
        <f t="shared" si="1336"/>
        <v>22</v>
      </c>
      <c r="V1381" s="10">
        <f>V1382</f>
        <v>0</v>
      </c>
      <c r="W1381" s="69">
        <f t="shared" si="1372"/>
        <v>22</v>
      </c>
      <c r="X1381" s="10">
        <f t="shared" si="1338"/>
        <v>22</v>
      </c>
      <c r="Y1381" s="10">
        <f>Y1382</f>
        <v>0</v>
      </c>
      <c r="Z1381" s="69">
        <f t="shared" si="1373"/>
        <v>22</v>
      </c>
      <c r="AA1381" s="10">
        <f>AA1382</f>
        <v>0</v>
      </c>
      <c r="AB1381" s="20"/>
      <c r="AC1381" s="20"/>
    </row>
    <row r="1382" spans="1:34" x14ac:dyDescent="0.3">
      <c r="A1382" s="59" t="s">
        <v>892</v>
      </c>
      <c r="B1382" s="60" t="s">
        <v>43</v>
      </c>
      <c r="C1382" s="59" t="s">
        <v>28</v>
      </c>
      <c r="D1382" s="59" t="s">
        <v>29</v>
      </c>
      <c r="E1382" s="61" t="s">
        <v>30</v>
      </c>
      <c r="F1382" s="10">
        <v>22</v>
      </c>
      <c r="G1382" s="10">
        <v>22</v>
      </c>
      <c r="H1382" s="10">
        <v>22</v>
      </c>
      <c r="I1382" s="10"/>
      <c r="J1382" s="10"/>
      <c r="K1382" s="10"/>
      <c r="L1382" s="10">
        <f t="shared" si="1380"/>
        <v>22</v>
      </c>
      <c r="M1382" s="10">
        <f t="shared" si="1381"/>
        <v>22</v>
      </c>
      <c r="N1382" s="10">
        <f t="shared" si="1382"/>
        <v>22</v>
      </c>
      <c r="O1382" s="10"/>
      <c r="P1382" s="10"/>
      <c r="Q1382" s="10"/>
      <c r="R1382" s="10">
        <f t="shared" si="1334"/>
        <v>22</v>
      </c>
      <c r="S1382" s="10"/>
      <c r="T1382" s="69">
        <f t="shared" si="1371"/>
        <v>22</v>
      </c>
      <c r="U1382" s="10">
        <f t="shared" si="1336"/>
        <v>22</v>
      </c>
      <c r="V1382" s="10"/>
      <c r="W1382" s="69">
        <f t="shared" si="1372"/>
        <v>22</v>
      </c>
      <c r="X1382" s="10">
        <f t="shared" si="1338"/>
        <v>22</v>
      </c>
      <c r="Y1382" s="10"/>
      <c r="Z1382" s="69">
        <f t="shared" si="1373"/>
        <v>22</v>
      </c>
      <c r="AA1382" s="10"/>
      <c r="AB1382" s="20"/>
      <c r="AC1382" s="20"/>
    </row>
    <row r="1383" spans="1:34" s="74" customFormat="1" ht="62.4" x14ac:dyDescent="0.3">
      <c r="A1383" s="56" t="s">
        <v>893</v>
      </c>
      <c r="B1383" s="57"/>
      <c r="C1383" s="56"/>
      <c r="D1383" s="56"/>
      <c r="E1383" s="58" t="s">
        <v>894</v>
      </c>
      <c r="F1383" s="17">
        <f t="shared" ref="F1383:K1383" si="1391">F1384+F1391+F1396</f>
        <v>278262.69999999995</v>
      </c>
      <c r="G1383" s="17">
        <f t="shared" si="1391"/>
        <v>225482.8</v>
      </c>
      <c r="H1383" s="17">
        <f t="shared" si="1391"/>
        <v>223142.59999999998</v>
      </c>
      <c r="I1383" s="17">
        <f t="shared" si="1391"/>
        <v>11815.8</v>
      </c>
      <c r="J1383" s="17">
        <f t="shared" si="1391"/>
        <v>0</v>
      </c>
      <c r="K1383" s="17">
        <f t="shared" si="1391"/>
        <v>0</v>
      </c>
      <c r="L1383" s="17">
        <f t="shared" si="1380"/>
        <v>290078.49999999994</v>
      </c>
      <c r="M1383" s="17">
        <f t="shared" si="1381"/>
        <v>225482.8</v>
      </c>
      <c r="N1383" s="17">
        <f t="shared" si="1382"/>
        <v>223142.59999999998</v>
      </c>
      <c r="O1383" s="17">
        <f>O1384+O1391+O1396</f>
        <v>56411.684229999999</v>
      </c>
      <c r="P1383" s="17">
        <f>P1384+P1391+P1396</f>
        <v>25741.8</v>
      </c>
      <c r="Q1383" s="17">
        <f>Q1384+Q1391+Q1396</f>
        <v>25741.8</v>
      </c>
      <c r="R1383" s="17">
        <f t="shared" si="1334"/>
        <v>346490.18422999996</v>
      </c>
      <c r="S1383" s="17">
        <f>S1384+S1391+S1396</f>
        <v>0</v>
      </c>
      <c r="T1383" s="68">
        <f t="shared" si="1371"/>
        <v>346490.18422999996</v>
      </c>
      <c r="U1383" s="17">
        <f t="shared" si="1336"/>
        <v>251224.59999999998</v>
      </c>
      <c r="V1383" s="17">
        <f>V1384+V1391+V1396</f>
        <v>0</v>
      </c>
      <c r="W1383" s="68">
        <f t="shared" si="1372"/>
        <v>251224.59999999998</v>
      </c>
      <c r="X1383" s="17">
        <f t="shared" si="1338"/>
        <v>248884.39999999997</v>
      </c>
      <c r="Y1383" s="17">
        <f>Y1384+Y1391+Y1396</f>
        <v>0</v>
      </c>
      <c r="Z1383" s="68">
        <f t="shared" si="1373"/>
        <v>248884.39999999997</v>
      </c>
      <c r="AA1383" s="17">
        <f>AA1384+AA1391+AA1396</f>
        <v>0</v>
      </c>
      <c r="AB1383" s="18"/>
      <c r="AC1383" s="18"/>
      <c r="AD1383" s="16"/>
      <c r="AE1383" s="16"/>
      <c r="AF1383" s="16"/>
      <c r="AG1383" s="16"/>
      <c r="AH1383" s="16"/>
    </row>
    <row r="1384" spans="1:34" ht="46.8" x14ac:dyDescent="0.3">
      <c r="A1384" s="59" t="s">
        <v>895</v>
      </c>
      <c r="B1384" s="60"/>
      <c r="C1384" s="59"/>
      <c r="D1384" s="59"/>
      <c r="E1384" s="61" t="s">
        <v>138</v>
      </c>
      <c r="F1384" s="10">
        <f t="shared" ref="F1384:K1384" si="1392">F1385+F1387+F1389</f>
        <v>120518.7</v>
      </c>
      <c r="G1384" s="10">
        <f t="shared" si="1392"/>
        <v>118902.89999999998</v>
      </c>
      <c r="H1384" s="10">
        <f t="shared" si="1392"/>
        <v>116562.69999999998</v>
      </c>
      <c r="I1384" s="10">
        <f t="shared" si="1392"/>
        <v>0</v>
      </c>
      <c r="J1384" s="10">
        <f t="shared" si="1392"/>
        <v>0</v>
      </c>
      <c r="K1384" s="10">
        <f t="shared" si="1392"/>
        <v>0</v>
      </c>
      <c r="L1384" s="10">
        <f t="shared" si="1380"/>
        <v>120518.7</v>
      </c>
      <c r="M1384" s="10">
        <f t="shared" si="1381"/>
        <v>118902.89999999998</v>
      </c>
      <c r="N1384" s="10">
        <f t="shared" si="1382"/>
        <v>116562.69999999998</v>
      </c>
      <c r="O1384" s="10">
        <f>O1385+O1387+O1389</f>
        <v>24309.144</v>
      </c>
      <c r="P1384" s="10">
        <f>P1385+P1387+P1389</f>
        <v>25741.8</v>
      </c>
      <c r="Q1384" s="10">
        <f>Q1385+Q1387+Q1389</f>
        <v>25741.8</v>
      </c>
      <c r="R1384" s="10">
        <f t="shared" si="1334"/>
        <v>144827.84399999998</v>
      </c>
      <c r="S1384" s="10">
        <f>S1385+S1387+S1389</f>
        <v>0</v>
      </c>
      <c r="T1384" s="69">
        <f t="shared" si="1371"/>
        <v>144827.84399999998</v>
      </c>
      <c r="U1384" s="10">
        <f t="shared" si="1336"/>
        <v>144644.69999999998</v>
      </c>
      <c r="V1384" s="10">
        <f>V1385+V1387+V1389</f>
        <v>0</v>
      </c>
      <c r="W1384" s="69">
        <f t="shared" si="1372"/>
        <v>144644.69999999998</v>
      </c>
      <c r="X1384" s="10">
        <f t="shared" si="1338"/>
        <v>142304.49999999997</v>
      </c>
      <c r="Y1384" s="10">
        <f>Y1385+Y1387+Y1389</f>
        <v>0</v>
      </c>
      <c r="Z1384" s="69">
        <f t="shared" si="1373"/>
        <v>142304.49999999997</v>
      </c>
      <c r="AA1384" s="10">
        <f>AA1385+AA1387+AA1389</f>
        <v>0</v>
      </c>
      <c r="AB1384" s="20"/>
      <c r="AC1384" s="20"/>
    </row>
    <row r="1385" spans="1:34" ht="93.6" x14ac:dyDescent="0.3">
      <c r="A1385" s="59" t="s">
        <v>895</v>
      </c>
      <c r="B1385" s="60" t="s">
        <v>139</v>
      </c>
      <c r="C1385" s="59"/>
      <c r="D1385" s="59"/>
      <c r="E1385" s="61" t="s">
        <v>140</v>
      </c>
      <c r="F1385" s="10">
        <f t="shared" ref="F1385:K1385" si="1393">F1386</f>
        <v>99500.800000000003</v>
      </c>
      <c r="G1385" s="10">
        <f t="shared" si="1393"/>
        <v>102556.79999999999</v>
      </c>
      <c r="H1385" s="10">
        <f t="shared" si="1393"/>
        <v>102556.79999999999</v>
      </c>
      <c r="I1385" s="10">
        <f t="shared" si="1393"/>
        <v>0</v>
      </c>
      <c r="J1385" s="10">
        <f t="shared" si="1393"/>
        <v>0</v>
      </c>
      <c r="K1385" s="10">
        <f t="shared" si="1393"/>
        <v>0</v>
      </c>
      <c r="L1385" s="10">
        <f t="shared" si="1380"/>
        <v>99500.800000000003</v>
      </c>
      <c r="M1385" s="10">
        <f t="shared" si="1381"/>
        <v>102556.79999999999</v>
      </c>
      <c r="N1385" s="10">
        <f t="shared" si="1382"/>
        <v>102556.79999999999</v>
      </c>
      <c r="O1385" s="10">
        <f>O1386</f>
        <v>20571.900000000001</v>
      </c>
      <c r="P1385" s="10">
        <f>P1386</f>
        <v>25741.8</v>
      </c>
      <c r="Q1385" s="10">
        <f>Q1386</f>
        <v>25741.8</v>
      </c>
      <c r="R1385" s="10">
        <f t="shared" si="1334"/>
        <v>120072.70000000001</v>
      </c>
      <c r="S1385" s="10">
        <f>S1386</f>
        <v>0</v>
      </c>
      <c r="T1385" s="69">
        <f t="shared" si="1371"/>
        <v>120072.70000000001</v>
      </c>
      <c r="U1385" s="10">
        <f t="shared" si="1336"/>
        <v>128298.59999999999</v>
      </c>
      <c r="V1385" s="10">
        <f>V1386</f>
        <v>0</v>
      </c>
      <c r="W1385" s="69">
        <f t="shared" si="1372"/>
        <v>128298.59999999999</v>
      </c>
      <c r="X1385" s="10">
        <f t="shared" si="1338"/>
        <v>128298.59999999999</v>
      </c>
      <c r="Y1385" s="10">
        <f>Y1386</f>
        <v>0</v>
      </c>
      <c r="Z1385" s="69">
        <f t="shared" si="1373"/>
        <v>128298.59999999999</v>
      </c>
      <c r="AA1385" s="10">
        <f>AA1386</f>
        <v>0</v>
      </c>
      <c r="AB1385" s="20"/>
      <c r="AC1385" s="20"/>
    </row>
    <row r="1386" spans="1:34" x14ac:dyDescent="0.3">
      <c r="A1386" s="59" t="s">
        <v>895</v>
      </c>
      <c r="B1386" s="60">
        <v>100</v>
      </c>
      <c r="C1386" s="59" t="s">
        <v>28</v>
      </c>
      <c r="D1386" s="59" t="s">
        <v>29</v>
      </c>
      <c r="E1386" s="61" t="s">
        <v>30</v>
      </c>
      <c r="F1386" s="10">
        <v>99500.800000000003</v>
      </c>
      <c r="G1386" s="10">
        <v>102556.79999999999</v>
      </c>
      <c r="H1386" s="10">
        <v>102556.79999999999</v>
      </c>
      <c r="I1386" s="10"/>
      <c r="J1386" s="10"/>
      <c r="K1386" s="10"/>
      <c r="L1386" s="10">
        <f t="shared" si="1380"/>
        <v>99500.800000000003</v>
      </c>
      <c r="M1386" s="10">
        <f t="shared" si="1381"/>
        <v>102556.79999999999</v>
      </c>
      <c r="N1386" s="10">
        <f t="shared" si="1382"/>
        <v>102556.79999999999</v>
      </c>
      <c r="O1386" s="10">
        <v>20571.900000000001</v>
      </c>
      <c r="P1386" s="10">
        <v>25741.8</v>
      </c>
      <c r="Q1386" s="10">
        <v>25741.8</v>
      </c>
      <c r="R1386" s="10">
        <f t="shared" si="1334"/>
        <v>120072.70000000001</v>
      </c>
      <c r="S1386" s="10"/>
      <c r="T1386" s="69">
        <f t="shared" si="1371"/>
        <v>120072.70000000001</v>
      </c>
      <c r="U1386" s="10">
        <f t="shared" si="1336"/>
        <v>128298.59999999999</v>
      </c>
      <c r="V1386" s="10"/>
      <c r="W1386" s="69">
        <f t="shared" si="1372"/>
        <v>128298.59999999999</v>
      </c>
      <c r="X1386" s="10">
        <f t="shared" si="1338"/>
        <v>128298.59999999999</v>
      </c>
      <c r="Y1386" s="10"/>
      <c r="Z1386" s="69">
        <f t="shared" si="1373"/>
        <v>128298.59999999999</v>
      </c>
      <c r="AA1386" s="10"/>
      <c r="AB1386" s="20"/>
      <c r="AC1386" s="20"/>
    </row>
    <row r="1387" spans="1:34" ht="31.2" x14ac:dyDescent="0.3">
      <c r="A1387" s="59" t="s">
        <v>895</v>
      </c>
      <c r="B1387" s="60" t="s">
        <v>57</v>
      </c>
      <c r="C1387" s="59"/>
      <c r="D1387" s="59"/>
      <c r="E1387" s="61" t="s">
        <v>58</v>
      </c>
      <c r="F1387" s="10">
        <f t="shared" ref="F1387:K1387" si="1394">F1388</f>
        <v>20887.2</v>
      </c>
      <c r="G1387" s="10">
        <f t="shared" si="1394"/>
        <v>16215.4</v>
      </c>
      <c r="H1387" s="10">
        <f t="shared" si="1394"/>
        <v>13875.2</v>
      </c>
      <c r="I1387" s="10">
        <f t="shared" si="1394"/>
        <v>0</v>
      </c>
      <c r="J1387" s="10">
        <f t="shared" si="1394"/>
        <v>0</v>
      </c>
      <c r="K1387" s="10">
        <f t="shared" si="1394"/>
        <v>0</v>
      </c>
      <c r="L1387" s="10">
        <f t="shared" si="1380"/>
        <v>20887.2</v>
      </c>
      <c r="M1387" s="10">
        <f t="shared" si="1381"/>
        <v>16215.4</v>
      </c>
      <c r="N1387" s="10">
        <f t="shared" si="1382"/>
        <v>13875.2</v>
      </c>
      <c r="O1387" s="10">
        <f>O1388</f>
        <v>3737.2440000000001</v>
      </c>
      <c r="P1387" s="10">
        <f>P1388</f>
        <v>0</v>
      </c>
      <c r="Q1387" s="10">
        <f>Q1388</f>
        <v>0</v>
      </c>
      <c r="R1387" s="10">
        <f t="shared" si="1334"/>
        <v>24624.444</v>
      </c>
      <c r="S1387" s="10">
        <f>S1388</f>
        <v>0</v>
      </c>
      <c r="T1387" s="69">
        <f t="shared" si="1371"/>
        <v>24624.444</v>
      </c>
      <c r="U1387" s="10">
        <f t="shared" si="1336"/>
        <v>16215.4</v>
      </c>
      <c r="V1387" s="10">
        <f>V1388</f>
        <v>0</v>
      </c>
      <c r="W1387" s="69">
        <f t="shared" si="1372"/>
        <v>16215.4</v>
      </c>
      <c r="X1387" s="10">
        <f t="shared" si="1338"/>
        <v>13875.2</v>
      </c>
      <c r="Y1387" s="10">
        <f>Y1388</f>
        <v>0</v>
      </c>
      <c r="Z1387" s="69">
        <f t="shared" si="1373"/>
        <v>13875.2</v>
      </c>
      <c r="AA1387" s="10">
        <f>AA1388</f>
        <v>0</v>
      </c>
      <c r="AB1387" s="20"/>
      <c r="AC1387" s="20"/>
    </row>
    <row r="1388" spans="1:34" x14ac:dyDescent="0.3">
      <c r="A1388" s="59" t="s">
        <v>895</v>
      </c>
      <c r="B1388" s="60">
        <v>200</v>
      </c>
      <c r="C1388" s="59" t="s">
        <v>28</v>
      </c>
      <c r="D1388" s="59" t="s">
        <v>29</v>
      </c>
      <c r="E1388" s="61" t="s">
        <v>30</v>
      </c>
      <c r="F1388" s="10">
        <v>20887.2</v>
      </c>
      <c r="G1388" s="10">
        <v>16215.4</v>
      </c>
      <c r="H1388" s="10">
        <v>13875.2</v>
      </c>
      <c r="I1388" s="10"/>
      <c r="J1388" s="10"/>
      <c r="K1388" s="10"/>
      <c r="L1388" s="10">
        <f t="shared" si="1380"/>
        <v>20887.2</v>
      </c>
      <c r="M1388" s="10">
        <f t="shared" si="1381"/>
        <v>16215.4</v>
      </c>
      <c r="N1388" s="10">
        <f t="shared" si="1382"/>
        <v>13875.2</v>
      </c>
      <c r="O1388" s="10">
        <v>3737.2440000000001</v>
      </c>
      <c r="P1388" s="10"/>
      <c r="Q1388" s="10"/>
      <c r="R1388" s="10">
        <f t="shared" si="1334"/>
        <v>24624.444</v>
      </c>
      <c r="S1388" s="10"/>
      <c r="T1388" s="69">
        <f t="shared" si="1371"/>
        <v>24624.444</v>
      </c>
      <c r="U1388" s="10">
        <f t="shared" si="1336"/>
        <v>16215.4</v>
      </c>
      <c r="V1388" s="10"/>
      <c r="W1388" s="69">
        <f t="shared" si="1372"/>
        <v>16215.4</v>
      </c>
      <c r="X1388" s="10">
        <f t="shared" si="1338"/>
        <v>13875.2</v>
      </c>
      <c r="Y1388" s="10"/>
      <c r="Z1388" s="69">
        <f t="shared" si="1373"/>
        <v>13875.2</v>
      </c>
      <c r="AA1388" s="10"/>
      <c r="AB1388" s="20"/>
      <c r="AC1388" s="20"/>
    </row>
    <row r="1389" spans="1:34" x14ac:dyDescent="0.3">
      <c r="A1389" s="59" t="s">
        <v>895</v>
      </c>
      <c r="B1389" s="60" t="s">
        <v>43</v>
      </c>
      <c r="C1389" s="59"/>
      <c r="D1389" s="59"/>
      <c r="E1389" s="61" t="s">
        <v>44</v>
      </c>
      <c r="F1389" s="10">
        <f t="shared" ref="F1389:K1389" si="1395">F1390</f>
        <v>130.69999999999999</v>
      </c>
      <c r="G1389" s="10">
        <f t="shared" si="1395"/>
        <v>130.69999999999999</v>
      </c>
      <c r="H1389" s="10">
        <f t="shared" si="1395"/>
        <v>130.69999999999999</v>
      </c>
      <c r="I1389" s="10">
        <f t="shared" si="1395"/>
        <v>0</v>
      </c>
      <c r="J1389" s="10">
        <f t="shared" si="1395"/>
        <v>0</v>
      </c>
      <c r="K1389" s="10">
        <f t="shared" si="1395"/>
        <v>0</v>
      </c>
      <c r="L1389" s="10">
        <f t="shared" si="1380"/>
        <v>130.69999999999999</v>
      </c>
      <c r="M1389" s="10">
        <f t="shared" si="1381"/>
        <v>130.69999999999999</v>
      </c>
      <c r="N1389" s="10">
        <f t="shared" si="1382"/>
        <v>130.69999999999999</v>
      </c>
      <c r="O1389" s="10">
        <f>O1390</f>
        <v>0</v>
      </c>
      <c r="P1389" s="10">
        <f>P1390</f>
        <v>0</v>
      </c>
      <c r="Q1389" s="10">
        <f>Q1390</f>
        <v>0</v>
      </c>
      <c r="R1389" s="10">
        <f t="shared" si="1334"/>
        <v>130.69999999999999</v>
      </c>
      <c r="S1389" s="10">
        <f>S1390</f>
        <v>0</v>
      </c>
      <c r="T1389" s="69">
        <f t="shared" si="1371"/>
        <v>130.69999999999999</v>
      </c>
      <c r="U1389" s="10">
        <f t="shared" si="1336"/>
        <v>130.69999999999999</v>
      </c>
      <c r="V1389" s="10">
        <f>V1390</f>
        <v>0</v>
      </c>
      <c r="W1389" s="69">
        <f t="shared" si="1372"/>
        <v>130.69999999999999</v>
      </c>
      <c r="X1389" s="10">
        <f t="shared" si="1338"/>
        <v>130.69999999999999</v>
      </c>
      <c r="Y1389" s="10">
        <f>Y1390</f>
        <v>0</v>
      </c>
      <c r="Z1389" s="69">
        <f t="shared" si="1373"/>
        <v>130.69999999999999</v>
      </c>
      <c r="AA1389" s="10">
        <f>AA1390</f>
        <v>0</v>
      </c>
      <c r="AB1389" s="20"/>
      <c r="AC1389" s="20"/>
    </row>
    <row r="1390" spans="1:34" x14ac:dyDescent="0.3">
      <c r="A1390" s="59" t="s">
        <v>895</v>
      </c>
      <c r="B1390" s="60">
        <v>800</v>
      </c>
      <c r="C1390" s="59" t="s">
        <v>28</v>
      </c>
      <c r="D1390" s="59" t="s">
        <v>29</v>
      </c>
      <c r="E1390" s="61" t="s">
        <v>30</v>
      </c>
      <c r="F1390" s="10">
        <v>130.69999999999999</v>
      </c>
      <c r="G1390" s="10">
        <v>130.69999999999999</v>
      </c>
      <c r="H1390" s="10">
        <v>130.69999999999999</v>
      </c>
      <c r="I1390" s="10"/>
      <c r="J1390" s="10"/>
      <c r="K1390" s="10"/>
      <c r="L1390" s="10">
        <f t="shared" si="1380"/>
        <v>130.69999999999999</v>
      </c>
      <c r="M1390" s="10">
        <f t="shared" si="1381"/>
        <v>130.69999999999999</v>
      </c>
      <c r="N1390" s="10">
        <f t="shared" si="1382"/>
        <v>130.69999999999999</v>
      </c>
      <c r="O1390" s="10"/>
      <c r="P1390" s="10"/>
      <c r="Q1390" s="10"/>
      <c r="R1390" s="10">
        <f t="shared" si="1334"/>
        <v>130.69999999999999</v>
      </c>
      <c r="S1390" s="10"/>
      <c r="T1390" s="69">
        <f t="shared" si="1371"/>
        <v>130.69999999999999</v>
      </c>
      <c r="U1390" s="10">
        <f t="shared" si="1336"/>
        <v>130.69999999999999</v>
      </c>
      <c r="V1390" s="10"/>
      <c r="W1390" s="69">
        <f t="shared" si="1372"/>
        <v>130.69999999999999</v>
      </c>
      <c r="X1390" s="10">
        <f t="shared" si="1338"/>
        <v>130.69999999999999</v>
      </c>
      <c r="Y1390" s="10"/>
      <c r="Z1390" s="69">
        <f t="shared" si="1373"/>
        <v>130.69999999999999</v>
      </c>
      <c r="AA1390" s="10"/>
      <c r="AB1390" s="20"/>
      <c r="AC1390" s="20"/>
    </row>
    <row r="1391" spans="1:34" ht="31.2" x14ac:dyDescent="0.3">
      <c r="A1391" s="59" t="s">
        <v>896</v>
      </c>
      <c r="B1391" s="60"/>
      <c r="C1391" s="59"/>
      <c r="D1391" s="59"/>
      <c r="E1391" s="61" t="s">
        <v>897</v>
      </c>
      <c r="F1391" s="10">
        <f t="shared" ref="F1391:K1391" si="1396">F1392+F1394</f>
        <v>128443.4</v>
      </c>
      <c r="G1391" s="10">
        <f t="shared" si="1396"/>
        <v>106579.9</v>
      </c>
      <c r="H1391" s="10">
        <f t="shared" si="1396"/>
        <v>106579.90000000001</v>
      </c>
      <c r="I1391" s="10">
        <f t="shared" si="1396"/>
        <v>0</v>
      </c>
      <c r="J1391" s="10">
        <f t="shared" si="1396"/>
        <v>0</v>
      </c>
      <c r="K1391" s="10">
        <f t="shared" si="1396"/>
        <v>0</v>
      </c>
      <c r="L1391" s="10">
        <f t="shared" si="1380"/>
        <v>128443.4</v>
      </c>
      <c r="M1391" s="10">
        <f t="shared" si="1381"/>
        <v>106579.9</v>
      </c>
      <c r="N1391" s="10">
        <f t="shared" si="1382"/>
        <v>106579.90000000001</v>
      </c>
      <c r="O1391" s="10">
        <f>O1392+O1394</f>
        <v>20700.408530000001</v>
      </c>
      <c r="P1391" s="10">
        <f>P1392+P1394</f>
        <v>0</v>
      </c>
      <c r="Q1391" s="10">
        <f>Q1392+Q1394</f>
        <v>0</v>
      </c>
      <c r="R1391" s="10">
        <f t="shared" si="1334"/>
        <v>149143.80852999998</v>
      </c>
      <c r="S1391" s="10">
        <f>S1392+S1394</f>
        <v>0</v>
      </c>
      <c r="T1391" s="69">
        <f t="shared" si="1371"/>
        <v>149143.80852999998</v>
      </c>
      <c r="U1391" s="10">
        <f t="shared" si="1336"/>
        <v>106579.9</v>
      </c>
      <c r="V1391" s="10">
        <f>V1392+V1394</f>
        <v>0</v>
      </c>
      <c r="W1391" s="69">
        <f t="shared" si="1372"/>
        <v>106579.9</v>
      </c>
      <c r="X1391" s="10">
        <f t="shared" si="1338"/>
        <v>106579.90000000001</v>
      </c>
      <c r="Y1391" s="10">
        <f>Y1392+Y1394</f>
        <v>0</v>
      </c>
      <c r="Z1391" s="69">
        <f t="shared" si="1373"/>
        <v>106579.90000000001</v>
      </c>
      <c r="AA1391" s="10">
        <f>AA1392+AA1394</f>
        <v>0</v>
      </c>
      <c r="AB1391" s="20"/>
      <c r="AC1391" s="20"/>
    </row>
    <row r="1392" spans="1:34" ht="31.2" x14ac:dyDescent="0.3">
      <c r="A1392" s="59" t="s">
        <v>896</v>
      </c>
      <c r="B1392" s="60" t="s">
        <v>57</v>
      </c>
      <c r="C1392" s="59"/>
      <c r="D1392" s="59"/>
      <c r="E1392" s="61" t="s">
        <v>58</v>
      </c>
      <c r="F1392" s="10">
        <f t="shared" ref="F1392:K1392" si="1397">F1393</f>
        <v>123269.79999999999</v>
      </c>
      <c r="G1392" s="10">
        <f t="shared" si="1397"/>
        <v>101596</v>
      </c>
      <c r="H1392" s="10">
        <f t="shared" si="1397"/>
        <v>101723.3</v>
      </c>
      <c r="I1392" s="10">
        <f t="shared" si="1397"/>
        <v>0</v>
      </c>
      <c r="J1392" s="10">
        <f t="shared" si="1397"/>
        <v>0</v>
      </c>
      <c r="K1392" s="10">
        <f t="shared" si="1397"/>
        <v>0</v>
      </c>
      <c r="L1392" s="10">
        <f t="shared" si="1380"/>
        <v>123269.79999999999</v>
      </c>
      <c r="M1392" s="10">
        <f t="shared" si="1381"/>
        <v>101596</v>
      </c>
      <c r="N1392" s="10">
        <f t="shared" si="1382"/>
        <v>101723.3</v>
      </c>
      <c r="O1392" s="10">
        <f>O1393</f>
        <v>20700.408530000001</v>
      </c>
      <c r="P1392" s="10">
        <f>P1393</f>
        <v>0</v>
      </c>
      <c r="Q1392" s="10">
        <f>Q1393</f>
        <v>0</v>
      </c>
      <c r="R1392" s="10">
        <f t="shared" si="1334"/>
        <v>143970.20853</v>
      </c>
      <c r="S1392" s="10">
        <f>S1393</f>
        <v>0</v>
      </c>
      <c r="T1392" s="69">
        <f t="shared" si="1371"/>
        <v>143970.20853</v>
      </c>
      <c r="U1392" s="10">
        <f t="shared" si="1336"/>
        <v>101596</v>
      </c>
      <c r="V1392" s="10">
        <f>V1393</f>
        <v>0</v>
      </c>
      <c r="W1392" s="69">
        <f t="shared" si="1372"/>
        <v>101596</v>
      </c>
      <c r="X1392" s="10">
        <f t="shared" si="1338"/>
        <v>101723.3</v>
      </c>
      <c r="Y1392" s="10">
        <f>Y1393</f>
        <v>0</v>
      </c>
      <c r="Z1392" s="69">
        <f t="shared" si="1373"/>
        <v>101723.3</v>
      </c>
      <c r="AA1392" s="10">
        <f>AA1393</f>
        <v>0</v>
      </c>
      <c r="AB1392" s="20"/>
      <c r="AC1392" s="20"/>
    </row>
    <row r="1393" spans="1:34" x14ac:dyDescent="0.3">
      <c r="A1393" s="59" t="s">
        <v>896</v>
      </c>
      <c r="B1393" s="60">
        <v>200</v>
      </c>
      <c r="C1393" s="59" t="s">
        <v>28</v>
      </c>
      <c r="D1393" s="59" t="s">
        <v>29</v>
      </c>
      <c r="E1393" s="61" t="s">
        <v>30</v>
      </c>
      <c r="F1393" s="10">
        <v>123269.79999999999</v>
      </c>
      <c r="G1393" s="10">
        <v>101596</v>
      </c>
      <c r="H1393" s="10">
        <v>101723.3</v>
      </c>
      <c r="I1393" s="10"/>
      <c r="J1393" s="10"/>
      <c r="K1393" s="10"/>
      <c r="L1393" s="10">
        <f t="shared" si="1380"/>
        <v>123269.79999999999</v>
      </c>
      <c r="M1393" s="10">
        <f t="shared" si="1381"/>
        <v>101596</v>
      </c>
      <c r="N1393" s="10">
        <f t="shared" si="1382"/>
        <v>101723.3</v>
      </c>
      <c r="O1393" s="10">
        <f>286.70853+20413.7</f>
        <v>20700.408530000001</v>
      </c>
      <c r="P1393" s="10"/>
      <c r="Q1393" s="10"/>
      <c r="R1393" s="10">
        <f t="shared" si="1334"/>
        <v>143970.20853</v>
      </c>
      <c r="S1393" s="10"/>
      <c r="T1393" s="69">
        <f t="shared" si="1371"/>
        <v>143970.20853</v>
      </c>
      <c r="U1393" s="10">
        <f t="shared" si="1336"/>
        <v>101596</v>
      </c>
      <c r="V1393" s="10"/>
      <c r="W1393" s="69">
        <f t="shared" si="1372"/>
        <v>101596</v>
      </c>
      <c r="X1393" s="10">
        <f t="shared" si="1338"/>
        <v>101723.3</v>
      </c>
      <c r="Y1393" s="10"/>
      <c r="Z1393" s="69">
        <f t="shared" si="1373"/>
        <v>101723.3</v>
      </c>
      <c r="AA1393" s="10"/>
      <c r="AB1393" s="20"/>
      <c r="AC1393" s="20"/>
    </row>
    <row r="1394" spans="1:34" x14ac:dyDescent="0.3">
      <c r="A1394" s="59" t="s">
        <v>896</v>
      </c>
      <c r="B1394" s="60" t="s">
        <v>43</v>
      </c>
      <c r="C1394" s="59"/>
      <c r="D1394" s="59"/>
      <c r="E1394" s="61" t="s">
        <v>44</v>
      </c>
      <c r="F1394" s="10">
        <f t="shared" ref="F1394:K1394" si="1398">F1395</f>
        <v>5173.6000000000004</v>
      </c>
      <c r="G1394" s="10">
        <f t="shared" si="1398"/>
        <v>4983.8999999999996</v>
      </c>
      <c r="H1394" s="10">
        <f t="shared" si="1398"/>
        <v>4856.6000000000004</v>
      </c>
      <c r="I1394" s="10">
        <f t="shared" si="1398"/>
        <v>0</v>
      </c>
      <c r="J1394" s="10">
        <f t="shared" si="1398"/>
        <v>0</v>
      </c>
      <c r="K1394" s="10">
        <f t="shared" si="1398"/>
        <v>0</v>
      </c>
      <c r="L1394" s="10">
        <f t="shared" si="1380"/>
        <v>5173.6000000000004</v>
      </c>
      <c r="M1394" s="10">
        <f t="shared" si="1381"/>
        <v>4983.8999999999996</v>
      </c>
      <c r="N1394" s="10">
        <f t="shared" si="1382"/>
        <v>4856.6000000000004</v>
      </c>
      <c r="O1394" s="10">
        <f>O1395</f>
        <v>0</v>
      </c>
      <c r="P1394" s="10">
        <f>P1395</f>
        <v>0</v>
      </c>
      <c r="Q1394" s="10">
        <f>Q1395</f>
        <v>0</v>
      </c>
      <c r="R1394" s="10">
        <f t="shared" si="1334"/>
        <v>5173.6000000000004</v>
      </c>
      <c r="S1394" s="10">
        <f>S1395</f>
        <v>0</v>
      </c>
      <c r="T1394" s="69">
        <f t="shared" si="1371"/>
        <v>5173.6000000000004</v>
      </c>
      <c r="U1394" s="10">
        <f t="shared" si="1336"/>
        <v>4983.8999999999996</v>
      </c>
      <c r="V1394" s="10">
        <f>V1395</f>
        <v>0</v>
      </c>
      <c r="W1394" s="69">
        <f t="shared" si="1372"/>
        <v>4983.8999999999996</v>
      </c>
      <c r="X1394" s="10">
        <f t="shared" si="1338"/>
        <v>4856.6000000000004</v>
      </c>
      <c r="Y1394" s="10">
        <f>Y1395</f>
        <v>0</v>
      </c>
      <c r="Z1394" s="69">
        <f t="shared" si="1373"/>
        <v>4856.6000000000004</v>
      </c>
      <c r="AA1394" s="10">
        <f>AA1395</f>
        <v>0</v>
      </c>
      <c r="AB1394" s="20"/>
      <c r="AC1394" s="20"/>
    </row>
    <row r="1395" spans="1:34" x14ac:dyDescent="0.3">
      <c r="A1395" s="59" t="s">
        <v>896</v>
      </c>
      <c r="B1395" s="60">
        <v>800</v>
      </c>
      <c r="C1395" s="59" t="s">
        <v>28</v>
      </c>
      <c r="D1395" s="59" t="s">
        <v>29</v>
      </c>
      <c r="E1395" s="61" t="s">
        <v>30</v>
      </c>
      <c r="F1395" s="10">
        <v>5173.6000000000004</v>
      </c>
      <c r="G1395" s="10">
        <v>4983.8999999999996</v>
      </c>
      <c r="H1395" s="10">
        <v>4856.6000000000004</v>
      </c>
      <c r="I1395" s="10"/>
      <c r="J1395" s="10"/>
      <c r="K1395" s="10"/>
      <c r="L1395" s="10">
        <f t="shared" si="1380"/>
        <v>5173.6000000000004</v>
      </c>
      <c r="M1395" s="10">
        <f t="shared" si="1381"/>
        <v>4983.8999999999996</v>
      </c>
      <c r="N1395" s="10">
        <f t="shared" si="1382"/>
        <v>4856.6000000000004</v>
      </c>
      <c r="O1395" s="10"/>
      <c r="P1395" s="10"/>
      <c r="Q1395" s="10"/>
      <c r="R1395" s="10">
        <f t="shared" si="1334"/>
        <v>5173.6000000000004</v>
      </c>
      <c r="S1395" s="10"/>
      <c r="T1395" s="69">
        <f t="shared" si="1371"/>
        <v>5173.6000000000004</v>
      </c>
      <c r="U1395" s="10">
        <f t="shared" si="1336"/>
        <v>4983.8999999999996</v>
      </c>
      <c r="V1395" s="10"/>
      <c r="W1395" s="69">
        <f t="shared" si="1372"/>
        <v>4983.8999999999996</v>
      </c>
      <c r="X1395" s="10">
        <f t="shared" si="1338"/>
        <v>4856.6000000000004</v>
      </c>
      <c r="Y1395" s="10"/>
      <c r="Z1395" s="69">
        <f t="shared" si="1373"/>
        <v>4856.6000000000004</v>
      </c>
      <c r="AA1395" s="10"/>
      <c r="AB1395" s="20"/>
      <c r="AC1395" s="20"/>
    </row>
    <row r="1396" spans="1:34" ht="31.2" x14ac:dyDescent="0.3">
      <c r="A1396" s="59" t="s">
        <v>898</v>
      </c>
      <c r="B1396" s="60"/>
      <c r="C1396" s="59"/>
      <c r="D1396" s="59"/>
      <c r="E1396" s="61" t="s">
        <v>899</v>
      </c>
      <c r="F1396" s="10">
        <f t="shared" ref="F1396:F1397" si="1399">F1397</f>
        <v>29300.6</v>
      </c>
      <c r="G1396" s="10">
        <f t="shared" ref="G1396:G1397" si="1400">G1397</f>
        <v>0</v>
      </c>
      <c r="H1396" s="10">
        <f t="shared" ref="H1396:H1397" si="1401">H1397</f>
        <v>0</v>
      </c>
      <c r="I1396" s="10">
        <f t="shared" ref="I1396:I1397" si="1402">I1397</f>
        <v>11815.8</v>
      </c>
      <c r="J1396" s="10">
        <f t="shared" ref="J1396:J1397" si="1403">J1397</f>
        <v>0</v>
      </c>
      <c r="K1396" s="10">
        <f t="shared" ref="K1396:K1397" si="1404">K1397</f>
        <v>0</v>
      </c>
      <c r="L1396" s="10">
        <f t="shared" si="1380"/>
        <v>41116.399999999994</v>
      </c>
      <c r="M1396" s="10">
        <f t="shared" si="1381"/>
        <v>0</v>
      </c>
      <c r="N1396" s="10">
        <f t="shared" si="1382"/>
        <v>0</v>
      </c>
      <c r="O1396" s="10">
        <f t="shared" ref="O1396:O1397" si="1405">O1397</f>
        <v>11402.1317</v>
      </c>
      <c r="P1396" s="10">
        <f t="shared" ref="P1396:P1397" si="1406">P1397</f>
        <v>0</v>
      </c>
      <c r="Q1396" s="10">
        <f t="shared" ref="Q1396:Q1397" si="1407">Q1397</f>
        <v>0</v>
      </c>
      <c r="R1396" s="10">
        <f t="shared" ref="R1396:R1459" si="1408">L1396+O1396</f>
        <v>52518.531699999992</v>
      </c>
      <c r="S1396" s="10">
        <f t="shared" ref="S1396:S1397" si="1409">S1397</f>
        <v>0</v>
      </c>
      <c r="T1396" s="69">
        <f t="shared" si="1371"/>
        <v>52518.531699999992</v>
      </c>
      <c r="U1396" s="10">
        <f t="shared" ref="U1396:U1459" si="1410">M1396+P1396</f>
        <v>0</v>
      </c>
      <c r="V1396" s="10">
        <f t="shared" ref="V1396:AA1397" si="1411">V1397</f>
        <v>0</v>
      </c>
      <c r="W1396" s="69">
        <f t="shared" si="1372"/>
        <v>0</v>
      </c>
      <c r="X1396" s="10">
        <f t="shared" ref="X1396:X1459" si="1412">N1396+Q1396</f>
        <v>0</v>
      </c>
      <c r="Y1396" s="10">
        <f t="shared" si="1411"/>
        <v>0</v>
      </c>
      <c r="Z1396" s="69">
        <f t="shared" si="1373"/>
        <v>0</v>
      </c>
      <c r="AA1396" s="10">
        <f t="shared" si="1411"/>
        <v>0</v>
      </c>
      <c r="AB1396" s="20"/>
      <c r="AC1396" s="20"/>
    </row>
    <row r="1397" spans="1:34" ht="31.2" x14ac:dyDescent="0.3">
      <c r="A1397" s="59" t="s">
        <v>898</v>
      </c>
      <c r="B1397" s="60" t="s">
        <v>57</v>
      </c>
      <c r="C1397" s="59"/>
      <c r="D1397" s="59"/>
      <c r="E1397" s="61" t="s">
        <v>58</v>
      </c>
      <c r="F1397" s="10">
        <f t="shared" si="1399"/>
        <v>29300.6</v>
      </c>
      <c r="G1397" s="10">
        <f t="shared" si="1400"/>
        <v>0</v>
      </c>
      <c r="H1397" s="10">
        <f t="shared" si="1401"/>
        <v>0</v>
      </c>
      <c r="I1397" s="10">
        <f t="shared" si="1402"/>
        <v>11815.8</v>
      </c>
      <c r="J1397" s="10">
        <f t="shared" si="1403"/>
        <v>0</v>
      </c>
      <c r="K1397" s="10">
        <f t="shared" si="1404"/>
        <v>0</v>
      </c>
      <c r="L1397" s="10">
        <f t="shared" si="1380"/>
        <v>41116.399999999994</v>
      </c>
      <c r="M1397" s="10">
        <f t="shared" si="1381"/>
        <v>0</v>
      </c>
      <c r="N1397" s="10">
        <f t="shared" si="1382"/>
        <v>0</v>
      </c>
      <c r="O1397" s="10">
        <f t="shared" si="1405"/>
        <v>11402.1317</v>
      </c>
      <c r="P1397" s="10">
        <f t="shared" si="1406"/>
        <v>0</v>
      </c>
      <c r="Q1397" s="10">
        <f t="shared" si="1407"/>
        <v>0</v>
      </c>
      <c r="R1397" s="10">
        <f t="shared" si="1408"/>
        <v>52518.531699999992</v>
      </c>
      <c r="S1397" s="10">
        <f t="shared" si="1409"/>
        <v>0</v>
      </c>
      <c r="T1397" s="69">
        <f t="shared" si="1371"/>
        <v>52518.531699999992</v>
      </c>
      <c r="U1397" s="10">
        <f t="shared" si="1410"/>
        <v>0</v>
      </c>
      <c r="V1397" s="10">
        <f t="shared" si="1411"/>
        <v>0</v>
      </c>
      <c r="W1397" s="69">
        <f t="shared" si="1372"/>
        <v>0</v>
      </c>
      <c r="X1397" s="10">
        <f t="shared" si="1412"/>
        <v>0</v>
      </c>
      <c r="Y1397" s="10">
        <f t="shared" si="1411"/>
        <v>0</v>
      </c>
      <c r="Z1397" s="69">
        <f t="shared" si="1373"/>
        <v>0</v>
      </c>
      <c r="AA1397" s="10">
        <f t="shared" si="1411"/>
        <v>0</v>
      </c>
      <c r="AB1397" s="20"/>
      <c r="AC1397" s="20"/>
    </row>
    <row r="1398" spans="1:34" x14ac:dyDescent="0.3">
      <c r="A1398" s="59" t="s">
        <v>898</v>
      </c>
      <c r="B1398" s="60">
        <v>200</v>
      </c>
      <c r="C1398" s="59" t="s">
        <v>28</v>
      </c>
      <c r="D1398" s="59" t="s">
        <v>29</v>
      </c>
      <c r="E1398" s="61" t="s">
        <v>30</v>
      </c>
      <c r="F1398" s="10">
        <v>29300.6</v>
      </c>
      <c r="G1398" s="10">
        <v>0</v>
      </c>
      <c r="H1398" s="10">
        <v>0</v>
      </c>
      <c r="I1398" s="10">
        <v>11815.8</v>
      </c>
      <c r="J1398" s="10"/>
      <c r="K1398" s="10"/>
      <c r="L1398" s="10">
        <f t="shared" si="1380"/>
        <v>41116.399999999994</v>
      </c>
      <c r="M1398" s="10">
        <f t="shared" si="1381"/>
        <v>0</v>
      </c>
      <c r="N1398" s="10">
        <f t="shared" si="1382"/>
        <v>0</v>
      </c>
      <c r="O1398" s="10">
        <v>11402.1317</v>
      </c>
      <c r="P1398" s="10"/>
      <c r="Q1398" s="10"/>
      <c r="R1398" s="10">
        <f t="shared" si="1408"/>
        <v>52518.531699999992</v>
      </c>
      <c r="S1398" s="10"/>
      <c r="T1398" s="69">
        <f t="shared" si="1371"/>
        <v>52518.531699999992</v>
      </c>
      <c r="U1398" s="10">
        <f t="shared" si="1410"/>
        <v>0</v>
      </c>
      <c r="V1398" s="10"/>
      <c r="W1398" s="69">
        <f t="shared" si="1372"/>
        <v>0</v>
      </c>
      <c r="X1398" s="10">
        <f t="shared" si="1412"/>
        <v>0</v>
      </c>
      <c r="Y1398" s="10"/>
      <c r="Z1398" s="69">
        <f t="shared" si="1373"/>
        <v>0</v>
      </c>
      <c r="AA1398" s="10"/>
      <c r="AB1398" s="20"/>
      <c r="AC1398" s="20">
        <v>89</v>
      </c>
    </row>
    <row r="1399" spans="1:34" s="74" customFormat="1" x14ac:dyDescent="0.3">
      <c r="A1399" s="56" t="s">
        <v>900</v>
      </c>
      <c r="B1399" s="57"/>
      <c r="C1399" s="56"/>
      <c r="D1399" s="56"/>
      <c r="E1399" s="58" t="s">
        <v>901</v>
      </c>
      <c r="F1399" s="17">
        <f t="shared" ref="F1399:K1399" si="1413">F1400+F1403</f>
        <v>18506.199999999997</v>
      </c>
      <c r="G1399" s="17">
        <f t="shared" si="1413"/>
        <v>19037</v>
      </c>
      <c r="H1399" s="17">
        <f t="shared" si="1413"/>
        <v>19037</v>
      </c>
      <c r="I1399" s="17">
        <f t="shared" si="1413"/>
        <v>0</v>
      </c>
      <c r="J1399" s="17">
        <f t="shared" si="1413"/>
        <v>0</v>
      </c>
      <c r="K1399" s="17">
        <f t="shared" si="1413"/>
        <v>0</v>
      </c>
      <c r="L1399" s="17">
        <f t="shared" si="1380"/>
        <v>18506.199999999997</v>
      </c>
      <c r="M1399" s="17">
        <f t="shared" si="1381"/>
        <v>19037</v>
      </c>
      <c r="N1399" s="17">
        <f t="shared" si="1382"/>
        <v>19037</v>
      </c>
      <c r="O1399" s="17">
        <f>O1400+O1403+O1406</f>
        <v>4905.1549999999997</v>
      </c>
      <c r="P1399" s="17">
        <f>P1400+P1403+P1406</f>
        <v>4293.8599999999997</v>
      </c>
      <c r="Q1399" s="17">
        <f>Q1400+Q1403+Q1406</f>
        <v>4295.4389999999994</v>
      </c>
      <c r="R1399" s="17">
        <f t="shared" si="1408"/>
        <v>23411.354999999996</v>
      </c>
      <c r="S1399" s="17">
        <f>S1400+S1403+S1406</f>
        <v>0</v>
      </c>
      <c r="T1399" s="68">
        <f t="shared" si="1371"/>
        <v>23411.354999999996</v>
      </c>
      <c r="U1399" s="17">
        <f t="shared" si="1410"/>
        <v>23330.86</v>
      </c>
      <c r="V1399" s="17">
        <f>V1400+V1403+V1406</f>
        <v>0</v>
      </c>
      <c r="W1399" s="68">
        <f t="shared" si="1372"/>
        <v>23330.86</v>
      </c>
      <c r="X1399" s="17">
        <f t="shared" si="1412"/>
        <v>23332.438999999998</v>
      </c>
      <c r="Y1399" s="17">
        <f>Y1400+Y1403+Y1406</f>
        <v>0</v>
      </c>
      <c r="Z1399" s="68">
        <f t="shared" si="1373"/>
        <v>23332.438999999998</v>
      </c>
      <c r="AA1399" s="17">
        <f>AA1400+AA1403+AA1406</f>
        <v>0</v>
      </c>
      <c r="AB1399" s="18"/>
      <c r="AC1399" s="18"/>
      <c r="AD1399" s="16"/>
      <c r="AE1399" s="16"/>
      <c r="AF1399" s="16"/>
      <c r="AG1399" s="16"/>
      <c r="AH1399" s="16"/>
    </row>
    <row r="1400" spans="1:34" ht="46.8" x14ac:dyDescent="0.3">
      <c r="A1400" s="59" t="s">
        <v>902</v>
      </c>
      <c r="B1400" s="60"/>
      <c r="C1400" s="59"/>
      <c r="D1400" s="59"/>
      <c r="E1400" s="61" t="s">
        <v>138</v>
      </c>
      <c r="F1400" s="10">
        <f t="shared" ref="F1400:F1417" si="1414">F1401</f>
        <v>17793.599999999999</v>
      </c>
      <c r="G1400" s="10">
        <f t="shared" ref="G1400:G1417" si="1415">G1401</f>
        <v>19037</v>
      </c>
      <c r="H1400" s="10">
        <f t="shared" ref="H1400:H1417" si="1416">H1401</f>
        <v>19037</v>
      </c>
      <c r="I1400" s="10">
        <f t="shared" ref="I1400:I1417" si="1417">I1401</f>
        <v>0</v>
      </c>
      <c r="J1400" s="10">
        <f t="shared" ref="J1400:J1417" si="1418">J1401</f>
        <v>0</v>
      </c>
      <c r="K1400" s="10">
        <f t="shared" ref="K1400:K1417" si="1419">K1401</f>
        <v>0</v>
      </c>
      <c r="L1400" s="10">
        <f t="shared" si="1380"/>
        <v>17793.599999999999</v>
      </c>
      <c r="M1400" s="10">
        <f t="shared" si="1381"/>
        <v>19037</v>
      </c>
      <c r="N1400" s="10">
        <f t="shared" si="1382"/>
        <v>19037</v>
      </c>
      <c r="O1400" s="10">
        <f t="shared" ref="O1400:O1407" si="1420">O1401</f>
        <v>0</v>
      </c>
      <c r="P1400" s="10">
        <f t="shared" ref="P1400:P1407" si="1421">P1401</f>
        <v>0</v>
      </c>
      <c r="Q1400" s="10">
        <f t="shared" ref="Q1400:Q1407" si="1422">Q1401</f>
        <v>0</v>
      </c>
      <c r="R1400" s="10">
        <f t="shared" si="1408"/>
        <v>17793.599999999999</v>
      </c>
      <c r="S1400" s="10">
        <f t="shared" ref="S1400:S1407" si="1423">S1401</f>
        <v>0</v>
      </c>
      <c r="T1400" s="69">
        <f t="shared" si="1371"/>
        <v>17793.599999999999</v>
      </c>
      <c r="U1400" s="10">
        <f t="shared" si="1410"/>
        <v>19037</v>
      </c>
      <c r="V1400" s="10">
        <f t="shared" ref="V1400:AA1407" si="1424">V1401</f>
        <v>0</v>
      </c>
      <c r="W1400" s="69">
        <f t="shared" si="1372"/>
        <v>19037</v>
      </c>
      <c r="X1400" s="10">
        <f t="shared" si="1412"/>
        <v>19037</v>
      </c>
      <c r="Y1400" s="10">
        <f t="shared" si="1424"/>
        <v>0</v>
      </c>
      <c r="Z1400" s="69">
        <f t="shared" si="1373"/>
        <v>19037</v>
      </c>
      <c r="AA1400" s="10">
        <f t="shared" si="1424"/>
        <v>0</v>
      </c>
      <c r="AB1400" s="20"/>
      <c r="AC1400" s="20"/>
    </row>
    <row r="1401" spans="1:34" ht="46.8" x14ac:dyDescent="0.3">
      <c r="A1401" s="59" t="s">
        <v>902</v>
      </c>
      <c r="B1401" s="60" t="s">
        <v>49</v>
      </c>
      <c r="C1401" s="59"/>
      <c r="D1401" s="59"/>
      <c r="E1401" s="61" t="s">
        <v>50</v>
      </c>
      <c r="F1401" s="10">
        <f t="shared" si="1414"/>
        <v>17793.599999999999</v>
      </c>
      <c r="G1401" s="10">
        <f t="shared" si="1415"/>
        <v>19037</v>
      </c>
      <c r="H1401" s="10">
        <f t="shared" si="1416"/>
        <v>19037</v>
      </c>
      <c r="I1401" s="10">
        <f t="shared" si="1417"/>
        <v>0</v>
      </c>
      <c r="J1401" s="10">
        <f t="shared" si="1418"/>
        <v>0</v>
      </c>
      <c r="K1401" s="10">
        <f t="shared" si="1419"/>
        <v>0</v>
      </c>
      <c r="L1401" s="10">
        <f t="shared" si="1380"/>
        <v>17793.599999999999</v>
      </c>
      <c r="M1401" s="10">
        <f t="shared" si="1381"/>
        <v>19037</v>
      </c>
      <c r="N1401" s="10">
        <f t="shared" si="1382"/>
        <v>19037</v>
      </c>
      <c r="O1401" s="10">
        <f t="shared" si="1420"/>
        <v>0</v>
      </c>
      <c r="P1401" s="10">
        <f t="shared" si="1421"/>
        <v>0</v>
      </c>
      <c r="Q1401" s="10">
        <f t="shared" si="1422"/>
        <v>0</v>
      </c>
      <c r="R1401" s="10">
        <f t="shared" si="1408"/>
        <v>17793.599999999999</v>
      </c>
      <c r="S1401" s="10">
        <f t="shared" si="1423"/>
        <v>0</v>
      </c>
      <c r="T1401" s="69">
        <f t="shared" si="1371"/>
        <v>17793.599999999999</v>
      </c>
      <c r="U1401" s="10">
        <f t="shared" si="1410"/>
        <v>19037</v>
      </c>
      <c r="V1401" s="10">
        <f t="shared" si="1424"/>
        <v>0</v>
      </c>
      <c r="W1401" s="69">
        <f t="shared" si="1372"/>
        <v>19037</v>
      </c>
      <c r="X1401" s="10">
        <f t="shared" si="1412"/>
        <v>19037</v>
      </c>
      <c r="Y1401" s="10">
        <f t="shared" si="1424"/>
        <v>0</v>
      </c>
      <c r="Z1401" s="69">
        <f t="shared" si="1373"/>
        <v>19037</v>
      </c>
      <c r="AA1401" s="10">
        <f t="shared" si="1424"/>
        <v>0</v>
      </c>
      <c r="AB1401" s="20"/>
      <c r="AC1401" s="20"/>
    </row>
    <row r="1402" spans="1:34" x14ac:dyDescent="0.3">
      <c r="A1402" s="59" t="s">
        <v>902</v>
      </c>
      <c r="B1402" s="60">
        <v>600</v>
      </c>
      <c r="C1402" s="59" t="s">
        <v>28</v>
      </c>
      <c r="D1402" s="59" t="s">
        <v>29</v>
      </c>
      <c r="E1402" s="61" t="s">
        <v>30</v>
      </c>
      <c r="F1402" s="10">
        <v>17793.599999999999</v>
      </c>
      <c r="G1402" s="10">
        <v>19037</v>
      </c>
      <c r="H1402" s="10">
        <v>19037</v>
      </c>
      <c r="I1402" s="10"/>
      <c r="J1402" s="10"/>
      <c r="K1402" s="10"/>
      <c r="L1402" s="10">
        <f t="shared" si="1380"/>
        <v>17793.599999999999</v>
      </c>
      <c r="M1402" s="10">
        <f t="shared" si="1381"/>
        <v>19037</v>
      </c>
      <c r="N1402" s="10">
        <f t="shared" si="1382"/>
        <v>19037</v>
      </c>
      <c r="O1402" s="10"/>
      <c r="P1402" s="10"/>
      <c r="Q1402" s="10"/>
      <c r="R1402" s="10">
        <f t="shared" si="1408"/>
        <v>17793.599999999999</v>
      </c>
      <c r="S1402" s="10"/>
      <c r="T1402" s="69">
        <f t="shared" si="1371"/>
        <v>17793.599999999999</v>
      </c>
      <c r="U1402" s="10">
        <f t="shared" si="1410"/>
        <v>19037</v>
      </c>
      <c r="V1402" s="10"/>
      <c r="W1402" s="69">
        <f t="shared" si="1372"/>
        <v>19037</v>
      </c>
      <c r="X1402" s="10">
        <f t="shared" si="1412"/>
        <v>19037</v>
      </c>
      <c r="Y1402" s="10"/>
      <c r="Z1402" s="69">
        <f t="shared" si="1373"/>
        <v>19037</v>
      </c>
      <c r="AA1402" s="10"/>
      <c r="AB1402" s="20"/>
      <c r="AC1402" s="20"/>
    </row>
    <row r="1403" spans="1:34" x14ac:dyDescent="0.3">
      <c r="A1403" s="59" t="s">
        <v>903</v>
      </c>
      <c r="B1403" s="60"/>
      <c r="C1403" s="59"/>
      <c r="D1403" s="59"/>
      <c r="E1403" s="61" t="s">
        <v>193</v>
      </c>
      <c r="F1403" s="10">
        <f t="shared" si="1414"/>
        <v>712.6</v>
      </c>
      <c r="G1403" s="10">
        <f t="shared" si="1415"/>
        <v>0</v>
      </c>
      <c r="H1403" s="10">
        <f t="shared" si="1416"/>
        <v>0</v>
      </c>
      <c r="I1403" s="10">
        <f t="shared" si="1417"/>
        <v>0</v>
      </c>
      <c r="J1403" s="10">
        <f t="shared" si="1418"/>
        <v>0</v>
      </c>
      <c r="K1403" s="10">
        <f t="shared" si="1419"/>
        <v>0</v>
      </c>
      <c r="L1403" s="10">
        <f t="shared" si="1380"/>
        <v>712.6</v>
      </c>
      <c r="M1403" s="10">
        <f t="shared" si="1381"/>
        <v>0</v>
      </c>
      <c r="N1403" s="10">
        <f t="shared" si="1382"/>
        <v>0</v>
      </c>
      <c r="O1403" s="10">
        <f t="shared" si="1420"/>
        <v>466.4</v>
      </c>
      <c r="P1403" s="10">
        <f t="shared" si="1421"/>
        <v>0</v>
      </c>
      <c r="Q1403" s="10">
        <f t="shared" si="1422"/>
        <v>0</v>
      </c>
      <c r="R1403" s="10">
        <f t="shared" si="1408"/>
        <v>1179</v>
      </c>
      <c r="S1403" s="10">
        <f t="shared" si="1423"/>
        <v>0</v>
      </c>
      <c r="T1403" s="69">
        <f t="shared" si="1371"/>
        <v>1179</v>
      </c>
      <c r="U1403" s="10">
        <f t="shared" si="1410"/>
        <v>0</v>
      </c>
      <c r="V1403" s="10">
        <f t="shared" si="1424"/>
        <v>0</v>
      </c>
      <c r="W1403" s="69">
        <f t="shared" si="1372"/>
        <v>0</v>
      </c>
      <c r="X1403" s="10">
        <f t="shared" si="1412"/>
        <v>0</v>
      </c>
      <c r="Y1403" s="10">
        <f t="shared" si="1424"/>
        <v>0</v>
      </c>
      <c r="Z1403" s="69">
        <f t="shared" si="1373"/>
        <v>0</v>
      </c>
      <c r="AA1403" s="10">
        <f t="shared" si="1424"/>
        <v>0</v>
      </c>
      <c r="AB1403" s="20"/>
      <c r="AC1403" s="20"/>
    </row>
    <row r="1404" spans="1:34" ht="46.8" x14ac:dyDescent="0.3">
      <c r="A1404" s="59" t="s">
        <v>903</v>
      </c>
      <c r="B1404" s="60" t="s">
        <v>49</v>
      </c>
      <c r="C1404" s="59"/>
      <c r="D1404" s="59"/>
      <c r="E1404" s="61" t="s">
        <v>50</v>
      </c>
      <c r="F1404" s="10">
        <f t="shared" si="1414"/>
        <v>712.6</v>
      </c>
      <c r="G1404" s="10">
        <f t="shared" si="1415"/>
        <v>0</v>
      </c>
      <c r="H1404" s="10">
        <f t="shared" si="1416"/>
        <v>0</v>
      </c>
      <c r="I1404" s="10">
        <f t="shared" si="1417"/>
        <v>0</v>
      </c>
      <c r="J1404" s="10">
        <f t="shared" si="1418"/>
        <v>0</v>
      </c>
      <c r="K1404" s="10">
        <f t="shared" si="1419"/>
        <v>0</v>
      </c>
      <c r="L1404" s="10">
        <f t="shared" si="1380"/>
        <v>712.6</v>
      </c>
      <c r="M1404" s="10">
        <f t="shared" si="1381"/>
        <v>0</v>
      </c>
      <c r="N1404" s="10">
        <f t="shared" si="1382"/>
        <v>0</v>
      </c>
      <c r="O1404" s="10">
        <f t="shared" si="1420"/>
        <v>466.4</v>
      </c>
      <c r="P1404" s="10">
        <f t="shared" si="1421"/>
        <v>0</v>
      </c>
      <c r="Q1404" s="10">
        <f t="shared" si="1422"/>
        <v>0</v>
      </c>
      <c r="R1404" s="10">
        <f t="shared" si="1408"/>
        <v>1179</v>
      </c>
      <c r="S1404" s="10">
        <f t="shared" si="1423"/>
        <v>0</v>
      </c>
      <c r="T1404" s="69">
        <f t="shared" si="1371"/>
        <v>1179</v>
      </c>
      <c r="U1404" s="10">
        <f t="shared" si="1410"/>
        <v>0</v>
      </c>
      <c r="V1404" s="10">
        <f t="shared" si="1424"/>
        <v>0</v>
      </c>
      <c r="W1404" s="69">
        <f t="shared" si="1372"/>
        <v>0</v>
      </c>
      <c r="X1404" s="10">
        <f t="shared" si="1412"/>
        <v>0</v>
      </c>
      <c r="Y1404" s="10">
        <f t="shared" si="1424"/>
        <v>0</v>
      </c>
      <c r="Z1404" s="69">
        <f t="shared" si="1373"/>
        <v>0</v>
      </c>
      <c r="AA1404" s="10">
        <f t="shared" si="1424"/>
        <v>0</v>
      </c>
      <c r="AB1404" s="20"/>
      <c r="AC1404" s="20"/>
    </row>
    <row r="1405" spans="1:34" x14ac:dyDescent="0.3">
      <c r="A1405" s="59" t="s">
        <v>903</v>
      </c>
      <c r="B1405" s="60">
        <v>600</v>
      </c>
      <c r="C1405" s="59" t="s">
        <v>28</v>
      </c>
      <c r="D1405" s="59" t="s">
        <v>29</v>
      </c>
      <c r="E1405" s="61" t="s">
        <v>30</v>
      </c>
      <c r="F1405" s="10">
        <v>712.6</v>
      </c>
      <c r="G1405" s="10">
        <v>0</v>
      </c>
      <c r="H1405" s="10">
        <v>0</v>
      </c>
      <c r="I1405" s="10"/>
      <c r="J1405" s="10"/>
      <c r="K1405" s="10"/>
      <c r="L1405" s="10">
        <f t="shared" si="1380"/>
        <v>712.6</v>
      </c>
      <c r="M1405" s="10">
        <f t="shared" si="1381"/>
        <v>0</v>
      </c>
      <c r="N1405" s="10">
        <f t="shared" si="1382"/>
        <v>0</v>
      </c>
      <c r="O1405" s="10">
        <v>466.4</v>
      </c>
      <c r="P1405" s="10"/>
      <c r="Q1405" s="10"/>
      <c r="R1405" s="10">
        <f t="shared" si="1408"/>
        <v>1179</v>
      </c>
      <c r="S1405" s="10"/>
      <c r="T1405" s="69">
        <f t="shared" si="1371"/>
        <v>1179</v>
      </c>
      <c r="U1405" s="10">
        <f t="shared" si="1410"/>
        <v>0</v>
      </c>
      <c r="V1405" s="10"/>
      <c r="W1405" s="69">
        <f t="shared" si="1372"/>
        <v>0</v>
      </c>
      <c r="X1405" s="10">
        <f t="shared" si="1412"/>
        <v>0</v>
      </c>
      <c r="Y1405" s="10"/>
      <c r="Z1405" s="69">
        <f t="shared" si="1373"/>
        <v>0</v>
      </c>
      <c r="AA1405" s="10"/>
      <c r="AB1405" s="20"/>
      <c r="AC1405" s="20"/>
    </row>
    <row r="1406" spans="1:34" ht="62.4" x14ac:dyDescent="0.3">
      <c r="A1406" s="59" t="s">
        <v>904</v>
      </c>
      <c r="B1406" s="60"/>
      <c r="C1406" s="59"/>
      <c r="D1406" s="59"/>
      <c r="E1406" s="62" t="s">
        <v>905</v>
      </c>
      <c r="F1406" s="10"/>
      <c r="G1406" s="10"/>
      <c r="H1406" s="10"/>
      <c r="I1406" s="10"/>
      <c r="J1406" s="10"/>
      <c r="K1406" s="10"/>
      <c r="L1406" s="10"/>
      <c r="M1406" s="10"/>
      <c r="N1406" s="10"/>
      <c r="O1406" s="10">
        <f t="shared" si="1420"/>
        <v>4438.7550000000001</v>
      </c>
      <c r="P1406" s="10">
        <f t="shared" si="1421"/>
        <v>4293.8599999999997</v>
      </c>
      <c r="Q1406" s="10">
        <f t="shared" si="1422"/>
        <v>4295.4389999999994</v>
      </c>
      <c r="R1406" s="10">
        <f t="shared" si="1408"/>
        <v>4438.7550000000001</v>
      </c>
      <c r="S1406" s="10">
        <f t="shared" si="1423"/>
        <v>0</v>
      </c>
      <c r="T1406" s="69">
        <f t="shared" si="1371"/>
        <v>4438.7550000000001</v>
      </c>
      <c r="U1406" s="10">
        <f t="shared" si="1410"/>
        <v>4293.8599999999997</v>
      </c>
      <c r="V1406" s="10">
        <f t="shared" si="1424"/>
        <v>0</v>
      </c>
      <c r="W1406" s="69">
        <f t="shared" si="1372"/>
        <v>4293.8599999999997</v>
      </c>
      <c r="X1406" s="10">
        <f t="shared" si="1412"/>
        <v>4295.4389999999994</v>
      </c>
      <c r="Y1406" s="10">
        <f t="shared" si="1424"/>
        <v>0</v>
      </c>
      <c r="Z1406" s="69">
        <f t="shared" si="1373"/>
        <v>4295.4389999999994</v>
      </c>
      <c r="AA1406" s="10">
        <f t="shared" si="1424"/>
        <v>0</v>
      </c>
      <c r="AB1406" s="20"/>
      <c r="AC1406" s="20"/>
    </row>
    <row r="1407" spans="1:34" ht="46.8" x14ac:dyDescent="0.3">
      <c r="A1407" s="59" t="s">
        <v>904</v>
      </c>
      <c r="B1407" s="60" t="s">
        <v>49</v>
      </c>
      <c r="C1407" s="59"/>
      <c r="D1407" s="59"/>
      <c r="E1407" s="61" t="s">
        <v>50</v>
      </c>
      <c r="F1407" s="10"/>
      <c r="G1407" s="10"/>
      <c r="H1407" s="10"/>
      <c r="I1407" s="10"/>
      <c r="J1407" s="10"/>
      <c r="K1407" s="10"/>
      <c r="L1407" s="10"/>
      <c r="M1407" s="10"/>
      <c r="N1407" s="10"/>
      <c r="O1407" s="10">
        <f t="shared" si="1420"/>
        <v>4438.7550000000001</v>
      </c>
      <c r="P1407" s="10">
        <f t="shared" si="1421"/>
        <v>4293.8599999999997</v>
      </c>
      <c r="Q1407" s="10">
        <f t="shared" si="1422"/>
        <v>4295.4389999999994</v>
      </c>
      <c r="R1407" s="10">
        <f t="shared" si="1408"/>
        <v>4438.7550000000001</v>
      </c>
      <c r="S1407" s="10">
        <f t="shared" si="1423"/>
        <v>0</v>
      </c>
      <c r="T1407" s="69">
        <f t="shared" si="1371"/>
        <v>4438.7550000000001</v>
      </c>
      <c r="U1407" s="10">
        <f t="shared" si="1410"/>
        <v>4293.8599999999997</v>
      </c>
      <c r="V1407" s="10">
        <f t="shared" si="1424"/>
        <v>0</v>
      </c>
      <c r="W1407" s="69">
        <f t="shared" si="1372"/>
        <v>4293.8599999999997</v>
      </c>
      <c r="X1407" s="10">
        <f t="shared" si="1412"/>
        <v>4295.4389999999994</v>
      </c>
      <c r="Y1407" s="10">
        <f t="shared" si="1424"/>
        <v>0</v>
      </c>
      <c r="Z1407" s="69">
        <f t="shared" si="1373"/>
        <v>4295.4389999999994</v>
      </c>
      <c r="AA1407" s="10">
        <f t="shared" si="1424"/>
        <v>0</v>
      </c>
      <c r="AB1407" s="20"/>
      <c r="AC1407" s="20"/>
    </row>
    <row r="1408" spans="1:34" x14ac:dyDescent="0.3">
      <c r="A1408" s="59" t="s">
        <v>904</v>
      </c>
      <c r="B1408" s="60">
        <v>600</v>
      </c>
      <c r="C1408" s="59" t="s">
        <v>28</v>
      </c>
      <c r="D1408" s="59" t="s">
        <v>29</v>
      </c>
      <c r="E1408" s="61" t="s">
        <v>30</v>
      </c>
      <c r="F1408" s="10"/>
      <c r="G1408" s="10"/>
      <c r="H1408" s="10"/>
      <c r="I1408" s="10"/>
      <c r="J1408" s="10"/>
      <c r="K1408" s="10"/>
      <c r="L1408" s="10"/>
      <c r="M1408" s="10"/>
      <c r="N1408" s="10"/>
      <c r="O1408" s="10">
        <f>3138.2+1300.555</f>
        <v>4438.7550000000001</v>
      </c>
      <c r="P1408" s="10">
        <f>4254.4+39.46</f>
        <v>4293.8599999999997</v>
      </c>
      <c r="Q1408" s="10">
        <f>4254.4+41.039</f>
        <v>4295.4389999999994</v>
      </c>
      <c r="R1408" s="10">
        <f t="shared" si="1408"/>
        <v>4438.7550000000001</v>
      </c>
      <c r="S1408" s="10"/>
      <c r="T1408" s="69">
        <f t="shared" si="1371"/>
        <v>4438.7550000000001</v>
      </c>
      <c r="U1408" s="10">
        <f t="shared" si="1410"/>
        <v>4293.8599999999997</v>
      </c>
      <c r="V1408" s="10"/>
      <c r="W1408" s="69">
        <f t="shared" si="1372"/>
        <v>4293.8599999999997</v>
      </c>
      <c r="X1408" s="10">
        <f t="shared" si="1412"/>
        <v>4295.4389999999994</v>
      </c>
      <c r="Y1408" s="10"/>
      <c r="Z1408" s="69">
        <f t="shared" si="1373"/>
        <v>4295.4389999999994</v>
      </c>
      <c r="AA1408" s="10"/>
      <c r="AB1408" s="20"/>
      <c r="AC1408" s="20"/>
    </row>
    <row r="1409" spans="1:34" ht="46.8" x14ac:dyDescent="0.3">
      <c r="A1409" s="59" t="s">
        <v>906</v>
      </c>
      <c r="B1409" s="60"/>
      <c r="C1409" s="59"/>
      <c r="D1409" s="59"/>
      <c r="E1409" s="61" t="s">
        <v>907</v>
      </c>
      <c r="F1409" s="10">
        <f t="shared" ref="F1409:K1409" si="1425">F1417</f>
        <v>141000</v>
      </c>
      <c r="G1409" s="10">
        <f t="shared" si="1425"/>
        <v>141000</v>
      </c>
      <c r="H1409" s="10">
        <f t="shared" si="1425"/>
        <v>141000</v>
      </c>
      <c r="I1409" s="10">
        <f t="shared" si="1425"/>
        <v>0</v>
      </c>
      <c r="J1409" s="10">
        <f t="shared" si="1425"/>
        <v>0</v>
      </c>
      <c r="K1409" s="10">
        <f t="shared" si="1425"/>
        <v>0</v>
      </c>
      <c r="L1409" s="10">
        <f t="shared" si="1380"/>
        <v>141000</v>
      </c>
      <c r="M1409" s="10">
        <f t="shared" si="1381"/>
        <v>141000</v>
      </c>
      <c r="N1409" s="10">
        <f t="shared" si="1382"/>
        <v>141000</v>
      </c>
      <c r="O1409" s="10">
        <f>O1417+O1410+O1415</f>
        <v>2958.0102900000002</v>
      </c>
      <c r="P1409" s="10">
        <f>P1417+P1410+P1415</f>
        <v>0</v>
      </c>
      <c r="Q1409" s="10">
        <f>Q1417+Q1410+Q1415</f>
        <v>0</v>
      </c>
      <c r="R1409" s="10">
        <f t="shared" si="1408"/>
        <v>143958.01029000001</v>
      </c>
      <c r="S1409" s="10">
        <f>S1417+S1410+S1415</f>
        <v>0</v>
      </c>
      <c r="T1409" s="68">
        <f t="shared" si="1371"/>
        <v>143958.01029000001</v>
      </c>
      <c r="U1409" s="10">
        <f t="shared" si="1410"/>
        <v>141000</v>
      </c>
      <c r="V1409" s="10">
        <f>V1417+V1410+V1415</f>
        <v>0</v>
      </c>
      <c r="W1409" s="68">
        <f t="shared" si="1372"/>
        <v>141000</v>
      </c>
      <c r="X1409" s="10">
        <f t="shared" si="1412"/>
        <v>141000</v>
      </c>
      <c r="Y1409" s="10">
        <f>Y1417+Y1410+Y1415</f>
        <v>0</v>
      </c>
      <c r="Z1409" s="68">
        <f t="shared" si="1373"/>
        <v>141000</v>
      </c>
      <c r="AA1409" s="10">
        <f>AA1417+AA1410+AA1415</f>
        <v>0</v>
      </c>
      <c r="AB1409" s="20"/>
      <c r="AC1409" s="20"/>
    </row>
    <row r="1410" spans="1:34" ht="31.2" x14ac:dyDescent="0.3">
      <c r="A1410" s="59" t="s">
        <v>906</v>
      </c>
      <c r="B1410" s="60">
        <v>200</v>
      </c>
      <c r="C1410" s="59"/>
      <c r="D1410" s="59"/>
      <c r="E1410" s="61" t="s">
        <v>58</v>
      </c>
      <c r="F1410" s="10"/>
      <c r="G1410" s="10"/>
      <c r="H1410" s="10"/>
      <c r="I1410" s="10"/>
      <c r="J1410" s="10"/>
      <c r="K1410" s="10"/>
      <c r="L1410" s="10"/>
      <c r="M1410" s="10"/>
      <c r="N1410" s="10"/>
      <c r="O1410" s="10">
        <f>O1411+O1414+O1412+O1413</f>
        <v>548.65493000000004</v>
      </c>
      <c r="P1410" s="10">
        <f>P1411+P1414+P1412+P1413</f>
        <v>0</v>
      </c>
      <c r="Q1410" s="10">
        <f>Q1411+Q1414+Q1412+Q1413</f>
        <v>0</v>
      </c>
      <c r="R1410" s="10">
        <f t="shared" si="1408"/>
        <v>548.65493000000004</v>
      </c>
      <c r="S1410" s="10">
        <f>S1411+S1414+S1412+S1413</f>
        <v>0</v>
      </c>
      <c r="T1410" s="68">
        <f t="shared" si="1371"/>
        <v>548.65493000000004</v>
      </c>
      <c r="U1410" s="10">
        <f t="shared" si="1410"/>
        <v>0</v>
      </c>
      <c r="V1410" s="10">
        <f>V1411+V1414+V1412+V1413</f>
        <v>0</v>
      </c>
      <c r="W1410" s="68">
        <f t="shared" si="1372"/>
        <v>0</v>
      </c>
      <c r="X1410" s="10">
        <f t="shared" si="1412"/>
        <v>0</v>
      </c>
      <c r="Y1410" s="10">
        <f>Y1411+Y1414+Y1412+Y1413</f>
        <v>0</v>
      </c>
      <c r="Z1410" s="68">
        <f t="shared" si="1373"/>
        <v>0</v>
      </c>
      <c r="AA1410" s="10">
        <f>AA1411+AA1414+AA1412+AA1413</f>
        <v>0</v>
      </c>
      <c r="AB1410" s="20"/>
      <c r="AC1410" s="20"/>
    </row>
    <row r="1411" spans="1:34" x14ac:dyDescent="0.3">
      <c r="A1411" s="59" t="s">
        <v>906</v>
      </c>
      <c r="B1411" s="60">
        <v>200</v>
      </c>
      <c r="C1411" s="59" t="s">
        <v>28</v>
      </c>
      <c r="D1411" s="59" t="s">
        <v>29</v>
      </c>
      <c r="E1411" s="61" t="s">
        <v>30</v>
      </c>
      <c r="F1411" s="10"/>
      <c r="G1411" s="10"/>
      <c r="H1411" s="10"/>
      <c r="I1411" s="10"/>
      <c r="J1411" s="10"/>
      <c r="K1411" s="10"/>
      <c r="L1411" s="10"/>
      <c r="M1411" s="10"/>
      <c r="N1411" s="10"/>
      <c r="O1411" s="10">
        <f>127.92184+0.25+1</f>
        <v>129.17184</v>
      </c>
      <c r="P1411" s="10"/>
      <c r="Q1411" s="10"/>
      <c r="R1411" s="10">
        <f t="shared" si="1408"/>
        <v>129.17184</v>
      </c>
      <c r="S1411" s="10"/>
      <c r="T1411" s="68">
        <f t="shared" si="1371"/>
        <v>129.17184</v>
      </c>
      <c r="U1411" s="10">
        <f t="shared" si="1410"/>
        <v>0</v>
      </c>
      <c r="V1411" s="10"/>
      <c r="W1411" s="68">
        <f t="shared" si="1372"/>
        <v>0</v>
      </c>
      <c r="X1411" s="10">
        <f t="shared" si="1412"/>
        <v>0</v>
      </c>
      <c r="Y1411" s="10"/>
      <c r="Z1411" s="68">
        <f t="shared" si="1373"/>
        <v>0</v>
      </c>
      <c r="AA1411" s="10"/>
      <c r="AB1411" s="20"/>
      <c r="AC1411" s="20"/>
    </row>
    <row r="1412" spans="1:34" x14ac:dyDescent="0.3">
      <c r="A1412" s="59" t="s">
        <v>906</v>
      </c>
      <c r="B1412" s="60">
        <v>200</v>
      </c>
      <c r="C1412" s="59" t="s">
        <v>233</v>
      </c>
      <c r="D1412" s="59" t="s">
        <v>65</v>
      </c>
      <c r="E1412" s="61" t="s">
        <v>519</v>
      </c>
      <c r="F1412" s="10"/>
      <c r="G1412" s="10"/>
      <c r="H1412" s="10"/>
      <c r="I1412" s="10"/>
      <c r="J1412" s="10"/>
      <c r="K1412" s="10"/>
      <c r="L1412" s="10"/>
      <c r="M1412" s="10"/>
      <c r="N1412" s="10"/>
      <c r="O1412" s="10">
        <v>377.03154000000001</v>
      </c>
      <c r="P1412" s="10"/>
      <c r="Q1412" s="10"/>
      <c r="R1412" s="10">
        <f t="shared" si="1408"/>
        <v>377.03154000000001</v>
      </c>
      <c r="S1412" s="10"/>
      <c r="T1412" s="68">
        <f t="shared" si="1371"/>
        <v>377.03154000000001</v>
      </c>
      <c r="U1412" s="10">
        <f t="shared" si="1410"/>
        <v>0</v>
      </c>
      <c r="V1412" s="10"/>
      <c r="W1412" s="68">
        <f t="shared" si="1372"/>
        <v>0</v>
      </c>
      <c r="X1412" s="10">
        <f t="shared" si="1412"/>
        <v>0</v>
      </c>
      <c r="Y1412" s="10"/>
      <c r="Z1412" s="68">
        <f t="shared" si="1373"/>
        <v>0</v>
      </c>
      <c r="AA1412" s="10"/>
      <c r="AB1412" s="20"/>
      <c r="AC1412" s="20"/>
    </row>
    <row r="1413" spans="1:34" x14ac:dyDescent="0.3">
      <c r="A1413" s="59" t="s">
        <v>906</v>
      </c>
      <c r="B1413" s="60">
        <v>200</v>
      </c>
      <c r="C1413" s="59" t="s">
        <v>314</v>
      </c>
      <c r="D1413" s="59" t="s">
        <v>97</v>
      </c>
      <c r="E1413" s="61" t="s">
        <v>514</v>
      </c>
      <c r="F1413" s="10"/>
      <c r="G1413" s="10"/>
      <c r="H1413" s="10"/>
      <c r="I1413" s="10"/>
      <c r="J1413" s="10"/>
      <c r="K1413" s="10"/>
      <c r="L1413" s="10"/>
      <c r="M1413" s="10"/>
      <c r="N1413" s="10"/>
      <c r="O1413" s="10">
        <v>30</v>
      </c>
      <c r="P1413" s="10"/>
      <c r="Q1413" s="10"/>
      <c r="R1413" s="10">
        <f t="shared" si="1408"/>
        <v>30</v>
      </c>
      <c r="S1413" s="10"/>
      <c r="T1413" s="68">
        <f t="shared" si="1371"/>
        <v>30</v>
      </c>
      <c r="U1413" s="10">
        <f t="shared" si="1410"/>
        <v>0</v>
      </c>
      <c r="V1413" s="10"/>
      <c r="W1413" s="68">
        <f t="shared" si="1372"/>
        <v>0</v>
      </c>
      <c r="X1413" s="10">
        <f t="shared" si="1412"/>
        <v>0</v>
      </c>
      <c r="Y1413" s="10"/>
      <c r="Z1413" s="68">
        <f t="shared" si="1373"/>
        <v>0</v>
      </c>
      <c r="AA1413" s="10"/>
      <c r="AB1413" s="20"/>
      <c r="AC1413" s="20"/>
    </row>
    <row r="1414" spans="1:34" x14ac:dyDescent="0.3">
      <c r="A1414" s="59" t="s">
        <v>906</v>
      </c>
      <c r="B1414" s="60">
        <v>200</v>
      </c>
      <c r="C1414" s="59" t="s">
        <v>61</v>
      </c>
      <c r="D1414" s="59" t="s">
        <v>28</v>
      </c>
      <c r="E1414" s="61" t="s">
        <v>62</v>
      </c>
      <c r="F1414" s="10"/>
      <c r="G1414" s="10"/>
      <c r="H1414" s="10"/>
      <c r="I1414" s="10"/>
      <c r="J1414" s="10"/>
      <c r="K1414" s="10"/>
      <c r="L1414" s="10"/>
      <c r="M1414" s="10"/>
      <c r="N1414" s="10"/>
      <c r="O1414" s="10">
        <f>3.4+2.70155+6.35</f>
        <v>12.451549999999999</v>
      </c>
      <c r="P1414" s="10"/>
      <c r="Q1414" s="10"/>
      <c r="R1414" s="10">
        <f t="shared" si="1408"/>
        <v>12.451549999999999</v>
      </c>
      <c r="S1414" s="10"/>
      <c r="T1414" s="68">
        <f t="shared" si="1371"/>
        <v>12.451549999999999</v>
      </c>
      <c r="U1414" s="10">
        <f t="shared" si="1410"/>
        <v>0</v>
      </c>
      <c r="V1414" s="10"/>
      <c r="W1414" s="68">
        <f t="shared" si="1372"/>
        <v>0</v>
      </c>
      <c r="X1414" s="10">
        <f t="shared" si="1412"/>
        <v>0</v>
      </c>
      <c r="Y1414" s="10"/>
      <c r="Z1414" s="68">
        <f t="shared" si="1373"/>
        <v>0</v>
      </c>
      <c r="AA1414" s="10"/>
      <c r="AB1414" s="20"/>
      <c r="AC1414" s="20"/>
    </row>
    <row r="1415" spans="1:34" ht="46.8" x14ac:dyDescent="0.3">
      <c r="A1415" s="59" t="s">
        <v>906</v>
      </c>
      <c r="B1415" s="60" t="s">
        <v>49</v>
      </c>
      <c r="C1415" s="59"/>
      <c r="D1415" s="59"/>
      <c r="E1415" s="61" t="s">
        <v>50</v>
      </c>
      <c r="F1415" s="10"/>
      <c r="G1415" s="10"/>
      <c r="H1415" s="10"/>
      <c r="I1415" s="10"/>
      <c r="J1415" s="10"/>
      <c r="K1415" s="10"/>
      <c r="L1415" s="10"/>
      <c r="M1415" s="10"/>
      <c r="N1415" s="10"/>
      <c r="O1415" s="10">
        <f>O1416</f>
        <v>1404.4864600000001</v>
      </c>
      <c r="P1415" s="10">
        <f>P1416</f>
        <v>0</v>
      </c>
      <c r="Q1415" s="10">
        <f>Q1416</f>
        <v>0</v>
      </c>
      <c r="R1415" s="10">
        <f t="shared" si="1408"/>
        <v>1404.4864600000001</v>
      </c>
      <c r="S1415" s="10">
        <f>S1416</f>
        <v>0</v>
      </c>
      <c r="T1415" s="68">
        <f t="shared" si="1371"/>
        <v>1404.4864600000001</v>
      </c>
      <c r="U1415" s="10">
        <f t="shared" si="1410"/>
        <v>0</v>
      </c>
      <c r="V1415" s="10">
        <f>V1416</f>
        <v>0</v>
      </c>
      <c r="W1415" s="68">
        <f t="shared" si="1372"/>
        <v>0</v>
      </c>
      <c r="X1415" s="10">
        <f t="shared" si="1412"/>
        <v>0</v>
      </c>
      <c r="Y1415" s="10">
        <f>Y1416</f>
        <v>0</v>
      </c>
      <c r="Z1415" s="68">
        <f t="shared" si="1373"/>
        <v>0</v>
      </c>
      <c r="AA1415" s="10">
        <f>AA1416</f>
        <v>0</v>
      </c>
      <c r="AB1415" s="20"/>
      <c r="AC1415" s="20"/>
    </row>
    <row r="1416" spans="1:34" x14ac:dyDescent="0.3">
      <c r="A1416" s="59" t="s">
        <v>906</v>
      </c>
      <c r="B1416" s="60">
        <v>600</v>
      </c>
      <c r="C1416" s="59" t="s">
        <v>233</v>
      </c>
      <c r="D1416" s="59" t="s">
        <v>65</v>
      </c>
      <c r="E1416" s="61" t="s">
        <v>519</v>
      </c>
      <c r="F1416" s="10"/>
      <c r="G1416" s="10"/>
      <c r="H1416" s="10"/>
      <c r="I1416" s="10"/>
      <c r="J1416" s="10"/>
      <c r="K1416" s="10"/>
      <c r="L1416" s="10"/>
      <c r="M1416" s="10"/>
      <c r="N1416" s="10"/>
      <c r="O1416" s="10">
        <v>1404.4864600000001</v>
      </c>
      <c r="P1416" s="10"/>
      <c r="Q1416" s="10"/>
      <c r="R1416" s="10">
        <f t="shared" si="1408"/>
        <v>1404.4864600000001</v>
      </c>
      <c r="S1416" s="10"/>
      <c r="T1416" s="68">
        <f t="shared" si="1371"/>
        <v>1404.4864600000001</v>
      </c>
      <c r="U1416" s="10">
        <f t="shared" si="1410"/>
        <v>0</v>
      </c>
      <c r="V1416" s="10"/>
      <c r="W1416" s="68">
        <f t="shared" si="1372"/>
        <v>0</v>
      </c>
      <c r="X1416" s="10">
        <f t="shared" si="1412"/>
        <v>0</v>
      </c>
      <c r="Y1416" s="10"/>
      <c r="Z1416" s="68">
        <f t="shared" si="1373"/>
        <v>0</v>
      </c>
      <c r="AA1416" s="10"/>
      <c r="AB1416" s="20"/>
      <c r="AC1416" s="20"/>
    </row>
    <row r="1417" spans="1:34" x14ac:dyDescent="0.3">
      <c r="A1417" s="59" t="s">
        <v>906</v>
      </c>
      <c r="B1417" s="60" t="s">
        <v>43</v>
      </c>
      <c r="C1417" s="59"/>
      <c r="D1417" s="59"/>
      <c r="E1417" s="61" t="s">
        <v>44</v>
      </c>
      <c r="F1417" s="10">
        <f t="shared" si="1414"/>
        <v>141000</v>
      </c>
      <c r="G1417" s="10">
        <f t="shared" si="1415"/>
        <v>141000</v>
      </c>
      <c r="H1417" s="10">
        <f t="shared" si="1416"/>
        <v>141000</v>
      </c>
      <c r="I1417" s="10">
        <f t="shared" si="1417"/>
        <v>0</v>
      </c>
      <c r="J1417" s="10">
        <f t="shared" si="1418"/>
        <v>0</v>
      </c>
      <c r="K1417" s="10">
        <f t="shared" si="1419"/>
        <v>0</v>
      </c>
      <c r="L1417" s="10">
        <f t="shared" si="1380"/>
        <v>141000</v>
      </c>
      <c r="M1417" s="10">
        <f t="shared" si="1381"/>
        <v>141000</v>
      </c>
      <c r="N1417" s="10">
        <f t="shared" si="1382"/>
        <v>141000</v>
      </c>
      <c r="O1417" s="10">
        <f>O1418+O1419+O1420</f>
        <v>1004.8688999999999</v>
      </c>
      <c r="P1417" s="10">
        <f>P1418+P1419+P1420</f>
        <v>0</v>
      </c>
      <c r="Q1417" s="10">
        <f>Q1418+Q1419+Q1420</f>
        <v>0</v>
      </c>
      <c r="R1417" s="10">
        <f t="shared" si="1408"/>
        <v>142004.8689</v>
      </c>
      <c r="S1417" s="10">
        <f>S1418+S1419+S1420</f>
        <v>0</v>
      </c>
      <c r="T1417" s="68">
        <f t="shared" si="1371"/>
        <v>142004.8689</v>
      </c>
      <c r="U1417" s="10">
        <f t="shared" si="1410"/>
        <v>141000</v>
      </c>
      <c r="V1417" s="10">
        <f>V1418+V1419+V1420</f>
        <v>0</v>
      </c>
      <c r="W1417" s="68">
        <f t="shared" si="1372"/>
        <v>141000</v>
      </c>
      <c r="X1417" s="10">
        <f t="shared" si="1412"/>
        <v>141000</v>
      </c>
      <c r="Y1417" s="10">
        <f>Y1418+Y1419+Y1420</f>
        <v>0</v>
      </c>
      <c r="Z1417" s="68">
        <f t="shared" si="1373"/>
        <v>141000</v>
      </c>
      <c r="AA1417" s="10">
        <f>AA1418+AA1419+AA1420</f>
        <v>0</v>
      </c>
      <c r="AB1417" s="20"/>
      <c r="AC1417" s="20"/>
    </row>
    <row r="1418" spans="1:34" x14ac:dyDescent="0.3">
      <c r="A1418" s="59" t="s">
        <v>906</v>
      </c>
      <c r="B1418" s="60">
        <v>800</v>
      </c>
      <c r="C1418" s="59" t="s">
        <v>28</v>
      </c>
      <c r="D1418" s="59" t="s">
        <v>29</v>
      </c>
      <c r="E1418" s="61" t="s">
        <v>30</v>
      </c>
      <c r="F1418" s="10">
        <v>141000</v>
      </c>
      <c r="G1418" s="10">
        <v>141000</v>
      </c>
      <c r="H1418" s="10">
        <v>141000</v>
      </c>
      <c r="I1418" s="10"/>
      <c r="J1418" s="10"/>
      <c r="K1418" s="10"/>
      <c r="L1418" s="10">
        <f t="shared" si="1380"/>
        <v>141000</v>
      </c>
      <c r="M1418" s="10">
        <f t="shared" si="1381"/>
        <v>141000</v>
      </c>
      <c r="N1418" s="10">
        <f t="shared" si="1382"/>
        <v>141000</v>
      </c>
      <c r="O1418" s="10"/>
      <c r="P1418" s="10"/>
      <c r="Q1418" s="10"/>
      <c r="R1418" s="10">
        <f t="shared" si="1408"/>
        <v>141000</v>
      </c>
      <c r="S1418" s="10"/>
      <c r="T1418" s="68">
        <f t="shared" si="1371"/>
        <v>141000</v>
      </c>
      <c r="U1418" s="10">
        <f t="shared" si="1410"/>
        <v>141000</v>
      </c>
      <c r="V1418" s="10"/>
      <c r="W1418" s="68">
        <f t="shared" si="1372"/>
        <v>141000</v>
      </c>
      <c r="X1418" s="10">
        <f t="shared" si="1412"/>
        <v>141000</v>
      </c>
      <c r="Y1418" s="10"/>
      <c r="Z1418" s="68">
        <f t="shared" si="1373"/>
        <v>141000</v>
      </c>
      <c r="AA1418" s="10"/>
      <c r="AB1418" s="20"/>
      <c r="AC1418" s="20"/>
    </row>
    <row r="1419" spans="1:34" x14ac:dyDescent="0.3">
      <c r="A1419" s="59" t="s">
        <v>906</v>
      </c>
      <c r="B1419" s="60">
        <v>800</v>
      </c>
      <c r="C1419" s="59" t="s">
        <v>233</v>
      </c>
      <c r="D1419" s="59" t="s">
        <v>65</v>
      </c>
      <c r="E1419" s="61" t="s">
        <v>519</v>
      </c>
      <c r="F1419" s="10"/>
      <c r="G1419" s="10"/>
      <c r="H1419" s="10"/>
      <c r="I1419" s="10"/>
      <c r="J1419" s="10"/>
      <c r="K1419" s="10"/>
      <c r="L1419" s="10"/>
      <c r="M1419" s="10"/>
      <c r="N1419" s="10"/>
      <c r="O1419" s="10">
        <f>184.09+0.93549+464.69005</f>
        <v>649.71553999999992</v>
      </c>
      <c r="P1419" s="10"/>
      <c r="Q1419" s="10"/>
      <c r="R1419" s="10">
        <f t="shared" si="1408"/>
        <v>649.71553999999992</v>
      </c>
      <c r="S1419" s="10"/>
      <c r="T1419" s="68">
        <f t="shared" si="1371"/>
        <v>649.71553999999992</v>
      </c>
      <c r="U1419" s="10">
        <f t="shared" si="1410"/>
        <v>0</v>
      </c>
      <c r="V1419" s="10"/>
      <c r="W1419" s="68">
        <f t="shared" si="1372"/>
        <v>0</v>
      </c>
      <c r="X1419" s="10">
        <f t="shared" si="1412"/>
        <v>0</v>
      </c>
      <c r="Y1419" s="10"/>
      <c r="Z1419" s="68">
        <f t="shared" si="1373"/>
        <v>0</v>
      </c>
      <c r="AA1419" s="10"/>
      <c r="AB1419" s="20"/>
      <c r="AC1419" s="20"/>
    </row>
    <row r="1420" spans="1:34" x14ac:dyDescent="0.3">
      <c r="A1420" s="59" t="s">
        <v>906</v>
      </c>
      <c r="B1420" s="60">
        <v>800</v>
      </c>
      <c r="C1420" s="59" t="s">
        <v>314</v>
      </c>
      <c r="D1420" s="59" t="s">
        <v>97</v>
      </c>
      <c r="E1420" s="61" t="s">
        <v>514</v>
      </c>
      <c r="F1420" s="10"/>
      <c r="G1420" s="10"/>
      <c r="H1420" s="10"/>
      <c r="I1420" s="10"/>
      <c r="J1420" s="10"/>
      <c r="K1420" s="10"/>
      <c r="L1420" s="10"/>
      <c r="M1420" s="10"/>
      <c r="N1420" s="10"/>
      <c r="O1420" s="10">
        <f>0.15336+305+50</f>
        <v>355.15336000000002</v>
      </c>
      <c r="P1420" s="10"/>
      <c r="Q1420" s="10"/>
      <c r="R1420" s="10">
        <f t="shared" si="1408"/>
        <v>355.15336000000002</v>
      </c>
      <c r="S1420" s="10"/>
      <c r="T1420" s="68">
        <f t="shared" si="1371"/>
        <v>355.15336000000002</v>
      </c>
      <c r="U1420" s="10">
        <f t="shared" si="1410"/>
        <v>0</v>
      </c>
      <c r="V1420" s="10"/>
      <c r="W1420" s="68">
        <f t="shared" si="1372"/>
        <v>0</v>
      </c>
      <c r="X1420" s="10">
        <f t="shared" si="1412"/>
        <v>0</v>
      </c>
      <c r="Y1420" s="10"/>
      <c r="Z1420" s="68">
        <f t="shared" si="1373"/>
        <v>0</v>
      </c>
      <c r="AA1420" s="10"/>
      <c r="AB1420" s="20"/>
      <c r="AC1420" s="20"/>
    </row>
    <row r="1421" spans="1:34" s="74" customFormat="1" x14ac:dyDescent="0.3">
      <c r="A1421" s="56" t="s">
        <v>908</v>
      </c>
      <c r="B1421" s="57"/>
      <c r="C1421" s="56"/>
      <c r="D1421" s="56"/>
      <c r="E1421" s="58" t="s">
        <v>909</v>
      </c>
      <c r="F1421" s="17">
        <f t="shared" ref="F1421:K1421" si="1426">F1422+F1425+F1428+F1431+F1434+F1437+F1440+F1447+F1450+F1453+F1456+F1459+F1462+F1465+F1468+F1471+F1474+F1477+F1480+F1485+F1488+F1491+F1498+F1501+F1504+F1507+F1510</f>
        <v>657975.39999999991</v>
      </c>
      <c r="G1421" s="17">
        <f t="shared" si="1426"/>
        <v>562659</v>
      </c>
      <c r="H1421" s="17">
        <f t="shared" si="1426"/>
        <v>449077.20000000007</v>
      </c>
      <c r="I1421" s="17">
        <f t="shared" si="1426"/>
        <v>-74.099999999999994</v>
      </c>
      <c r="J1421" s="17">
        <f t="shared" si="1426"/>
        <v>0</v>
      </c>
      <c r="K1421" s="17">
        <f t="shared" si="1426"/>
        <v>0</v>
      </c>
      <c r="L1421" s="17">
        <f t="shared" si="1380"/>
        <v>657901.29999999993</v>
      </c>
      <c r="M1421" s="17">
        <f t="shared" si="1381"/>
        <v>562659</v>
      </c>
      <c r="N1421" s="17">
        <f t="shared" si="1382"/>
        <v>449077.20000000007</v>
      </c>
      <c r="O1421" s="17">
        <f>O1422+O1425+O1428+O1431+O1434+O1437+O1440+O1447+O1450+O1453+O1456+O1459+O1462+O1465+O1468+O1471+O1474+O1477+O1480+O1485+O1488+O1491+O1498+O1501+O1504+O1507+O1510</f>
        <v>14190.600000000002</v>
      </c>
      <c r="P1421" s="17">
        <f>P1422+P1425+P1428+P1431+P1434+P1437+P1440+P1447+P1450+P1453+P1456+P1459+P1462+P1465+P1468+P1471+P1474+P1477+P1480+P1485+P1488+P1491+P1498+P1501+P1504+P1507+P1510</f>
        <v>15460.699999999999</v>
      </c>
      <c r="Q1421" s="17">
        <f>Q1422+Q1425+Q1428+Q1431+Q1434+Q1437+Q1440+Q1447+Q1450+Q1453+Q1456+Q1459+Q1462+Q1465+Q1468+Q1471+Q1474+Q1477+Q1480+Q1485+Q1488+Q1491+Q1498+Q1501+Q1504+Q1507+Q1510</f>
        <v>15460.699999999999</v>
      </c>
      <c r="R1421" s="17">
        <f t="shared" si="1408"/>
        <v>672091.89999999991</v>
      </c>
      <c r="S1421" s="17">
        <f>S1422+S1425+S1428+S1431+S1434+S1437+S1440+S1447+S1450+S1453+S1456+S1459+S1462+S1465+S1468+S1471+S1474+S1477+S1480+S1485+S1488+S1491+S1498+S1501+S1504+S1507+S1510</f>
        <v>0</v>
      </c>
      <c r="T1421" s="68">
        <f t="shared" si="1371"/>
        <v>672091.89999999991</v>
      </c>
      <c r="U1421" s="17">
        <f t="shared" si="1410"/>
        <v>578119.69999999995</v>
      </c>
      <c r="V1421" s="17">
        <f>V1422+V1425+V1428+V1431+V1434+V1437+V1440+V1447+V1450+V1453+V1456+V1459+V1462+V1465+V1468+V1471+V1474+V1477+V1480+V1485+V1488+V1491+V1498+V1501+V1504+V1507+V1510</f>
        <v>0</v>
      </c>
      <c r="W1421" s="68">
        <f t="shared" si="1372"/>
        <v>578119.69999999995</v>
      </c>
      <c r="X1421" s="17">
        <f t="shared" si="1412"/>
        <v>464537.90000000008</v>
      </c>
      <c r="Y1421" s="17">
        <f>Y1422+Y1425+Y1428+Y1431+Y1434+Y1437+Y1440+Y1447+Y1450+Y1453+Y1456+Y1459+Y1462+Y1465+Y1468+Y1471+Y1474+Y1477+Y1480+Y1485+Y1488+Y1491+Y1498+Y1501+Y1504+Y1507+Y1510</f>
        <v>0</v>
      </c>
      <c r="Z1421" s="68">
        <f t="shared" si="1373"/>
        <v>464537.90000000008</v>
      </c>
      <c r="AA1421" s="17">
        <f>AA1422+AA1425+AA1428+AA1431+AA1434+AA1437+AA1440+AA1447+AA1450+AA1453+AA1456+AA1459+AA1462+AA1465+AA1468+AA1471+AA1474+AA1477+AA1480+AA1485+AA1488+AA1491+AA1498+AA1501+AA1504+AA1507+AA1510</f>
        <v>0</v>
      </c>
      <c r="AB1421" s="18"/>
      <c r="AC1421" s="18"/>
      <c r="AD1421" s="16"/>
      <c r="AE1421" s="16"/>
      <c r="AF1421" s="16"/>
      <c r="AG1421" s="16"/>
      <c r="AH1421" s="16"/>
    </row>
    <row r="1422" spans="1:34" ht="31.2" x14ac:dyDescent="0.3">
      <c r="A1422" s="59" t="s">
        <v>910</v>
      </c>
      <c r="B1422" s="60"/>
      <c r="C1422" s="59"/>
      <c r="D1422" s="59"/>
      <c r="E1422" s="61" t="s">
        <v>911</v>
      </c>
      <c r="F1422" s="10">
        <f t="shared" ref="F1422:F1432" si="1427">F1423</f>
        <v>0</v>
      </c>
      <c r="G1422" s="10">
        <f t="shared" ref="G1422:G1432" si="1428">G1423</f>
        <v>100787.8</v>
      </c>
      <c r="H1422" s="10">
        <f t="shared" ref="H1422:H1432" si="1429">H1423</f>
        <v>0</v>
      </c>
      <c r="I1422" s="10">
        <f t="shared" ref="I1422:I1438" si="1430">I1423</f>
        <v>0</v>
      </c>
      <c r="J1422" s="10">
        <f t="shared" ref="J1422:J1438" si="1431">J1423</f>
        <v>0</v>
      </c>
      <c r="K1422" s="10">
        <f t="shared" ref="K1422:K1438" si="1432">K1423</f>
        <v>0</v>
      </c>
      <c r="L1422" s="10">
        <f t="shared" si="1380"/>
        <v>0</v>
      </c>
      <c r="M1422" s="10">
        <f t="shared" si="1381"/>
        <v>100787.8</v>
      </c>
      <c r="N1422" s="10">
        <f t="shared" si="1382"/>
        <v>0</v>
      </c>
      <c r="O1422" s="10">
        <f t="shared" ref="O1422:O1438" si="1433">O1423</f>
        <v>0</v>
      </c>
      <c r="P1422" s="10">
        <f t="shared" ref="P1422:P1438" si="1434">P1423</f>
        <v>0</v>
      </c>
      <c r="Q1422" s="10">
        <f t="shared" ref="Q1422:Q1438" si="1435">Q1423</f>
        <v>0</v>
      </c>
      <c r="R1422" s="10">
        <f t="shared" si="1408"/>
        <v>0</v>
      </c>
      <c r="S1422" s="10">
        <f t="shared" ref="S1422:S1438" si="1436">S1423</f>
        <v>0</v>
      </c>
      <c r="T1422" s="69">
        <f t="shared" si="1371"/>
        <v>0</v>
      </c>
      <c r="U1422" s="10">
        <f t="shared" si="1410"/>
        <v>100787.8</v>
      </c>
      <c r="V1422" s="10">
        <f t="shared" ref="V1422:AA1438" si="1437">V1423</f>
        <v>0</v>
      </c>
      <c r="W1422" s="69">
        <f t="shared" si="1372"/>
        <v>100787.8</v>
      </c>
      <c r="X1422" s="10">
        <f t="shared" si="1412"/>
        <v>0</v>
      </c>
      <c r="Y1422" s="10">
        <f t="shared" si="1437"/>
        <v>0</v>
      </c>
      <c r="Z1422" s="69">
        <f t="shared" si="1373"/>
        <v>0</v>
      </c>
      <c r="AA1422" s="10">
        <f t="shared" si="1437"/>
        <v>0</v>
      </c>
      <c r="AB1422" s="20"/>
      <c r="AC1422" s="20"/>
    </row>
    <row r="1423" spans="1:34" x14ac:dyDescent="0.3">
      <c r="A1423" s="59" t="s">
        <v>910</v>
      </c>
      <c r="B1423" s="60" t="s">
        <v>43</v>
      </c>
      <c r="C1423" s="59"/>
      <c r="D1423" s="59"/>
      <c r="E1423" s="61" t="s">
        <v>44</v>
      </c>
      <c r="F1423" s="10">
        <f t="shared" si="1427"/>
        <v>0</v>
      </c>
      <c r="G1423" s="10">
        <f t="shared" si="1428"/>
        <v>100787.8</v>
      </c>
      <c r="H1423" s="10">
        <f t="shared" si="1429"/>
        <v>0</v>
      </c>
      <c r="I1423" s="10">
        <f t="shared" si="1430"/>
        <v>0</v>
      </c>
      <c r="J1423" s="10">
        <f t="shared" si="1431"/>
        <v>0</v>
      </c>
      <c r="K1423" s="10">
        <f t="shared" si="1432"/>
        <v>0</v>
      </c>
      <c r="L1423" s="10">
        <f t="shared" si="1380"/>
        <v>0</v>
      </c>
      <c r="M1423" s="10">
        <f t="shared" si="1381"/>
        <v>100787.8</v>
      </c>
      <c r="N1423" s="10">
        <f t="shared" si="1382"/>
        <v>0</v>
      </c>
      <c r="O1423" s="10">
        <f t="shared" si="1433"/>
        <v>0</v>
      </c>
      <c r="P1423" s="10">
        <f t="shared" si="1434"/>
        <v>0</v>
      </c>
      <c r="Q1423" s="10">
        <f t="shared" si="1435"/>
        <v>0</v>
      </c>
      <c r="R1423" s="10">
        <f t="shared" si="1408"/>
        <v>0</v>
      </c>
      <c r="S1423" s="10">
        <f t="shared" si="1436"/>
        <v>0</v>
      </c>
      <c r="T1423" s="69">
        <f t="shared" ref="T1423:T1486" si="1438">R1423+S1423</f>
        <v>0</v>
      </c>
      <c r="U1423" s="10">
        <f t="shared" si="1410"/>
        <v>100787.8</v>
      </c>
      <c r="V1423" s="10">
        <f t="shared" si="1437"/>
        <v>0</v>
      </c>
      <c r="W1423" s="69">
        <f t="shared" ref="W1423:W1486" si="1439">U1423+V1423</f>
        <v>100787.8</v>
      </c>
      <c r="X1423" s="10">
        <f t="shared" si="1412"/>
        <v>0</v>
      </c>
      <c r="Y1423" s="10">
        <f t="shared" si="1437"/>
        <v>0</v>
      </c>
      <c r="Z1423" s="69">
        <f t="shared" ref="Z1423:Z1486" si="1440">X1423+Y1423</f>
        <v>0</v>
      </c>
      <c r="AA1423" s="10">
        <f t="shared" si="1437"/>
        <v>0</v>
      </c>
      <c r="AB1423" s="20"/>
      <c r="AC1423" s="20"/>
    </row>
    <row r="1424" spans="1:34" ht="31.2" x14ac:dyDescent="0.3">
      <c r="A1424" s="59" t="s">
        <v>910</v>
      </c>
      <c r="B1424" s="60">
        <v>800</v>
      </c>
      <c r="C1424" s="59" t="s">
        <v>28</v>
      </c>
      <c r="D1424" s="59" t="s">
        <v>63</v>
      </c>
      <c r="E1424" s="61" t="s">
        <v>912</v>
      </c>
      <c r="F1424" s="10">
        <v>0</v>
      </c>
      <c r="G1424" s="10">
        <v>100787.8</v>
      </c>
      <c r="H1424" s="10">
        <v>0</v>
      </c>
      <c r="I1424" s="10"/>
      <c r="J1424" s="10"/>
      <c r="K1424" s="10"/>
      <c r="L1424" s="10">
        <f t="shared" si="1380"/>
        <v>0</v>
      </c>
      <c r="M1424" s="10">
        <f t="shared" si="1381"/>
        <v>100787.8</v>
      </c>
      <c r="N1424" s="10">
        <f t="shared" si="1382"/>
        <v>0</v>
      </c>
      <c r="O1424" s="10"/>
      <c r="P1424" s="10"/>
      <c r="Q1424" s="10"/>
      <c r="R1424" s="10">
        <f t="shared" si="1408"/>
        <v>0</v>
      </c>
      <c r="S1424" s="10"/>
      <c r="T1424" s="69">
        <f t="shared" si="1438"/>
        <v>0</v>
      </c>
      <c r="U1424" s="10">
        <f t="shared" si="1410"/>
        <v>100787.8</v>
      </c>
      <c r="V1424" s="10"/>
      <c r="W1424" s="69">
        <f t="shared" si="1439"/>
        <v>100787.8</v>
      </c>
      <c r="X1424" s="10">
        <f t="shared" si="1412"/>
        <v>0</v>
      </c>
      <c r="Y1424" s="10"/>
      <c r="Z1424" s="69">
        <f t="shared" si="1440"/>
        <v>0</v>
      </c>
      <c r="AA1424" s="10"/>
      <c r="AB1424" s="20"/>
      <c r="AC1424" s="20"/>
    </row>
    <row r="1425" spans="1:29" ht="31.2" x14ac:dyDescent="0.3">
      <c r="A1425" s="59" t="s">
        <v>913</v>
      </c>
      <c r="B1425" s="60"/>
      <c r="C1425" s="59"/>
      <c r="D1425" s="59"/>
      <c r="E1425" s="61" t="s">
        <v>914</v>
      </c>
      <c r="F1425" s="10">
        <f t="shared" si="1427"/>
        <v>659.4</v>
      </c>
      <c r="G1425" s="10">
        <f t="shared" si="1428"/>
        <v>290.60000000000002</v>
      </c>
      <c r="H1425" s="10">
        <f t="shared" si="1429"/>
        <v>136.80000000000001</v>
      </c>
      <c r="I1425" s="10">
        <f t="shared" si="1430"/>
        <v>0</v>
      </c>
      <c r="J1425" s="10">
        <f t="shared" si="1431"/>
        <v>0</v>
      </c>
      <c r="K1425" s="10">
        <f t="shared" si="1432"/>
        <v>0</v>
      </c>
      <c r="L1425" s="10">
        <f t="shared" si="1380"/>
        <v>659.4</v>
      </c>
      <c r="M1425" s="10">
        <f t="shared" si="1381"/>
        <v>290.60000000000002</v>
      </c>
      <c r="N1425" s="10">
        <f t="shared" si="1382"/>
        <v>136.80000000000001</v>
      </c>
      <c r="O1425" s="10">
        <f t="shared" si="1433"/>
        <v>0</v>
      </c>
      <c r="P1425" s="10">
        <f t="shared" si="1434"/>
        <v>0</v>
      </c>
      <c r="Q1425" s="10">
        <f t="shared" si="1435"/>
        <v>0</v>
      </c>
      <c r="R1425" s="10">
        <f t="shared" si="1408"/>
        <v>659.4</v>
      </c>
      <c r="S1425" s="10">
        <f t="shared" si="1436"/>
        <v>0</v>
      </c>
      <c r="T1425" s="69">
        <f t="shared" si="1438"/>
        <v>659.4</v>
      </c>
      <c r="U1425" s="10">
        <f t="shared" si="1410"/>
        <v>290.60000000000002</v>
      </c>
      <c r="V1425" s="10">
        <f t="shared" si="1437"/>
        <v>0</v>
      </c>
      <c r="W1425" s="69">
        <f t="shared" si="1439"/>
        <v>290.60000000000002</v>
      </c>
      <c r="X1425" s="10">
        <f t="shared" si="1412"/>
        <v>136.80000000000001</v>
      </c>
      <c r="Y1425" s="10">
        <f t="shared" si="1437"/>
        <v>0</v>
      </c>
      <c r="Z1425" s="69">
        <f t="shared" si="1440"/>
        <v>136.80000000000001</v>
      </c>
      <c r="AA1425" s="10">
        <f t="shared" si="1437"/>
        <v>0</v>
      </c>
      <c r="AB1425" s="20"/>
      <c r="AC1425" s="20"/>
    </row>
    <row r="1426" spans="1:29" x14ac:dyDescent="0.3">
      <c r="A1426" s="59" t="s">
        <v>913</v>
      </c>
      <c r="B1426" s="60" t="s">
        <v>43</v>
      </c>
      <c r="C1426" s="59"/>
      <c r="D1426" s="59"/>
      <c r="E1426" s="61" t="s">
        <v>44</v>
      </c>
      <c r="F1426" s="10">
        <f t="shared" si="1427"/>
        <v>659.4</v>
      </c>
      <c r="G1426" s="10">
        <f t="shared" si="1428"/>
        <v>290.60000000000002</v>
      </c>
      <c r="H1426" s="10">
        <f t="shared" si="1429"/>
        <v>136.80000000000001</v>
      </c>
      <c r="I1426" s="10">
        <f t="shared" si="1430"/>
        <v>0</v>
      </c>
      <c r="J1426" s="10">
        <f t="shared" si="1431"/>
        <v>0</v>
      </c>
      <c r="K1426" s="10">
        <f t="shared" si="1432"/>
        <v>0</v>
      </c>
      <c r="L1426" s="10">
        <f t="shared" si="1380"/>
        <v>659.4</v>
      </c>
      <c r="M1426" s="10">
        <f t="shared" si="1381"/>
        <v>290.60000000000002</v>
      </c>
      <c r="N1426" s="10">
        <f t="shared" si="1382"/>
        <v>136.80000000000001</v>
      </c>
      <c r="O1426" s="10">
        <f t="shared" si="1433"/>
        <v>0</v>
      </c>
      <c r="P1426" s="10">
        <f t="shared" si="1434"/>
        <v>0</v>
      </c>
      <c r="Q1426" s="10">
        <f t="shared" si="1435"/>
        <v>0</v>
      </c>
      <c r="R1426" s="10">
        <f t="shared" si="1408"/>
        <v>659.4</v>
      </c>
      <c r="S1426" s="10">
        <f t="shared" si="1436"/>
        <v>0</v>
      </c>
      <c r="T1426" s="69">
        <f t="shared" si="1438"/>
        <v>659.4</v>
      </c>
      <c r="U1426" s="10">
        <f t="shared" si="1410"/>
        <v>290.60000000000002</v>
      </c>
      <c r="V1426" s="10">
        <f t="shared" si="1437"/>
        <v>0</v>
      </c>
      <c r="W1426" s="69">
        <f t="shared" si="1439"/>
        <v>290.60000000000002</v>
      </c>
      <c r="X1426" s="10">
        <f t="shared" si="1412"/>
        <v>136.80000000000001</v>
      </c>
      <c r="Y1426" s="10">
        <f t="shared" si="1437"/>
        <v>0</v>
      </c>
      <c r="Z1426" s="69">
        <f t="shared" si="1440"/>
        <v>136.80000000000001</v>
      </c>
      <c r="AA1426" s="10">
        <f t="shared" si="1437"/>
        <v>0</v>
      </c>
      <c r="AB1426" s="20"/>
      <c r="AC1426" s="20"/>
    </row>
    <row r="1427" spans="1:29" x14ac:dyDescent="0.3">
      <c r="A1427" s="59" t="s">
        <v>913</v>
      </c>
      <c r="B1427" s="60">
        <v>800</v>
      </c>
      <c r="C1427" s="59" t="s">
        <v>28</v>
      </c>
      <c r="D1427" s="59" t="s">
        <v>29</v>
      </c>
      <c r="E1427" s="61" t="s">
        <v>30</v>
      </c>
      <c r="F1427" s="10">
        <v>659.4</v>
      </c>
      <c r="G1427" s="10">
        <v>290.60000000000002</v>
      </c>
      <c r="H1427" s="10">
        <v>136.80000000000001</v>
      </c>
      <c r="I1427" s="10"/>
      <c r="J1427" s="10"/>
      <c r="K1427" s="10"/>
      <c r="L1427" s="10">
        <f t="shared" si="1380"/>
        <v>659.4</v>
      </c>
      <c r="M1427" s="10">
        <f t="shared" si="1381"/>
        <v>290.60000000000002</v>
      </c>
      <c r="N1427" s="10">
        <f t="shared" si="1382"/>
        <v>136.80000000000001</v>
      </c>
      <c r="O1427" s="10"/>
      <c r="P1427" s="10"/>
      <c r="Q1427" s="10"/>
      <c r="R1427" s="10">
        <f t="shared" si="1408"/>
        <v>659.4</v>
      </c>
      <c r="S1427" s="10"/>
      <c r="T1427" s="69">
        <f t="shared" si="1438"/>
        <v>659.4</v>
      </c>
      <c r="U1427" s="10">
        <f t="shared" si="1410"/>
        <v>290.60000000000002</v>
      </c>
      <c r="V1427" s="10"/>
      <c r="W1427" s="69">
        <f t="shared" si="1439"/>
        <v>290.60000000000002</v>
      </c>
      <c r="X1427" s="10">
        <f t="shared" si="1412"/>
        <v>136.80000000000001</v>
      </c>
      <c r="Y1427" s="10"/>
      <c r="Z1427" s="69">
        <f t="shared" si="1440"/>
        <v>136.80000000000001</v>
      </c>
      <c r="AA1427" s="10"/>
      <c r="AB1427" s="20"/>
      <c r="AC1427" s="20"/>
    </row>
    <row r="1428" spans="1:29" ht="46.8" x14ac:dyDescent="0.3">
      <c r="A1428" s="59" t="s">
        <v>915</v>
      </c>
      <c r="B1428" s="60"/>
      <c r="C1428" s="59"/>
      <c r="D1428" s="59"/>
      <c r="E1428" s="62" t="s">
        <v>916</v>
      </c>
      <c r="F1428" s="10">
        <f t="shared" si="1427"/>
        <v>3595.4</v>
      </c>
      <c r="G1428" s="10">
        <f t="shared" si="1428"/>
        <v>3595.4</v>
      </c>
      <c r="H1428" s="10">
        <f t="shared" si="1429"/>
        <v>3595.4</v>
      </c>
      <c r="I1428" s="10">
        <f t="shared" si="1430"/>
        <v>0</v>
      </c>
      <c r="J1428" s="10">
        <f t="shared" si="1431"/>
        <v>0</v>
      </c>
      <c r="K1428" s="10">
        <f t="shared" si="1432"/>
        <v>0</v>
      </c>
      <c r="L1428" s="10">
        <f t="shared" si="1380"/>
        <v>3595.4</v>
      </c>
      <c r="M1428" s="10">
        <f t="shared" si="1381"/>
        <v>3595.4</v>
      </c>
      <c r="N1428" s="10">
        <f t="shared" si="1382"/>
        <v>3595.4</v>
      </c>
      <c r="O1428" s="10">
        <f t="shared" si="1433"/>
        <v>-241.5</v>
      </c>
      <c r="P1428" s="10">
        <f t="shared" si="1434"/>
        <v>0</v>
      </c>
      <c r="Q1428" s="10">
        <f t="shared" si="1435"/>
        <v>0</v>
      </c>
      <c r="R1428" s="10">
        <f t="shared" si="1408"/>
        <v>3353.9</v>
      </c>
      <c r="S1428" s="10">
        <f t="shared" si="1436"/>
        <v>0</v>
      </c>
      <c r="T1428" s="69">
        <f t="shared" si="1438"/>
        <v>3353.9</v>
      </c>
      <c r="U1428" s="10">
        <f t="shared" si="1410"/>
        <v>3595.4</v>
      </c>
      <c r="V1428" s="10">
        <f t="shared" si="1437"/>
        <v>0</v>
      </c>
      <c r="W1428" s="69">
        <f t="shared" si="1439"/>
        <v>3595.4</v>
      </c>
      <c r="X1428" s="10">
        <f t="shared" si="1412"/>
        <v>3595.4</v>
      </c>
      <c r="Y1428" s="10">
        <f t="shared" si="1437"/>
        <v>0</v>
      </c>
      <c r="Z1428" s="69">
        <f t="shared" si="1440"/>
        <v>3595.4</v>
      </c>
      <c r="AA1428" s="10">
        <f t="shared" si="1437"/>
        <v>0</v>
      </c>
      <c r="AB1428" s="20"/>
      <c r="AC1428" s="20"/>
    </row>
    <row r="1429" spans="1:29" ht="31.2" x14ac:dyDescent="0.3">
      <c r="A1429" s="59" t="s">
        <v>915</v>
      </c>
      <c r="B1429" s="60" t="s">
        <v>57</v>
      </c>
      <c r="C1429" s="59"/>
      <c r="D1429" s="59"/>
      <c r="E1429" s="61" t="s">
        <v>58</v>
      </c>
      <c r="F1429" s="10">
        <f t="shared" si="1427"/>
        <v>3595.4</v>
      </c>
      <c r="G1429" s="10">
        <f t="shared" si="1428"/>
        <v>3595.4</v>
      </c>
      <c r="H1429" s="10">
        <f t="shared" si="1429"/>
        <v>3595.4</v>
      </c>
      <c r="I1429" s="10">
        <f t="shared" si="1430"/>
        <v>0</v>
      </c>
      <c r="J1429" s="10">
        <f t="shared" si="1431"/>
        <v>0</v>
      </c>
      <c r="K1429" s="10">
        <f t="shared" si="1432"/>
        <v>0</v>
      </c>
      <c r="L1429" s="10">
        <f t="shared" si="1380"/>
        <v>3595.4</v>
      </c>
      <c r="M1429" s="10">
        <f t="shared" si="1381"/>
        <v>3595.4</v>
      </c>
      <c r="N1429" s="10">
        <f t="shared" si="1382"/>
        <v>3595.4</v>
      </c>
      <c r="O1429" s="10">
        <f t="shared" si="1433"/>
        <v>-241.5</v>
      </c>
      <c r="P1429" s="10">
        <f t="shared" si="1434"/>
        <v>0</v>
      </c>
      <c r="Q1429" s="10">
        <f t="shared" si="1435"/>
        <v>0</v>
      </c>
      <c r="R1429" s="10">
        <f t="shared" si="1408"/>
        <v>3353.9</v>
      </c>
      <c r="S1429" s="10">
        <f t="shared" si="1436"/>
        <v>0</v>
      </c>
      <c r="T1429" s="69">
        <f t="shared" si="1438"/>
        <v>3353.9</v>
      </c>
      <c r="U1429" s="10">
        <f t="shared" si="1410"/>
        <v>3595.4</v>
      </c>
      <c r="V1429" s="10">
        <f t="shared" si="1437"/>
        <v>0</v>
      </c>
      <c r="W1429" s="69">
        <f t="shared" si="1439"/>
        <v>3595.4</v>
      </c>
      <c r="X1429" s="10">
        <f t="shared" si="1412"/>
        <v>3595.4</v>
      </c>
      <c r="Y1429" s="10">
        <f t="shared" si="1437"/>
        <v>0</v>
      </c>
      <c r="Z1429" s="69">
        <f t="shared" si="1440"/>
        <v>3595.4</v>
      </c>
      <c r="AA1429" s="10">
        <f t="shared" si="1437"/>
        <v>0</v>
      </c>
      <c r="AB1429" s="20"/>
      <c r="AC1429" s="20"/>
    </row>
    <row r="1430" spans="1:29" ht="31.2" x14ac:dyDescent="0.3">
      <c r="A1430" s="59" t="s">
        <v>915</v>
      </c>
      <c r="B1430" s="60">
        <v>200</v>
      </c>
      <c r="C1430" s="59" t="s">
        <v>63</v>
      </c>
      <c r="D1430" s="59" t="s">
        <v>314</v>
      </c>
      <c r="E1430" s="61" t="s">
        <v>433</v>
      </c>
      <c r="F1430" s="10">
        <v>3595.4</v>
      </c>
      <c r="G1430" s="10">
        <v>3595.4</v>
      </c>
      <c r="H1430" s="10">
        <v>3595.4</v>
      </c>
      <c r="I1430" s="10"/>
      <c r="J1430" s="10"/>
      <c r="K1430" s="10"/>
      <c r="L1430" s="10">
        <f t="shared" si="1380"/>
        <v>3595.4</v>
      </c>
      <c r="M1430" s="10">
        <f t="shared" si="1381"/>
        <v>3595.4</v>
      </c>
      <c r="N1430" s="10">
        <f t="shared" si="1382"/>
        <v>3595.4</v>
      </c>
      <c r="O1430" s="10">
        <v>-241.5</v>
      </c>
      <c r="P1430" s="10"/>
      <c r="Q1430" s="10"/>
      <c r="R1430" s="10">
        <f t="shared" si="1408"/>
        <v>3353.9</v>
      </c>
      <c r="S1430" s="10"/>
      <c r="T1430" s="69">
        <f t="shared" si="1438"/>
        <v>3353.9</v>
      </c>
      <c r="U1430" s="10">
        <f t="shared" si="1410"/>
        <v>3595.4</v>
      </c>
      <c r="V1430" s="10"/>
      <c r="W1430" s="69">
        <f t="shared" si="1439"/>
        <v>3595.4</v>
      </c>
      <c r="X1430" s="10">
        <f t="shared" si="1412"/>
        <v>3595.4</v>
      </c>
      <c r="Y1430" s="10"/>
      <c r="Z1430" s="69">
        <f t="shared" si="1440"/>
        <v>3595.4</v>
      </c>
      <c r="AA1430" s="10"/>
      <c r="AB1430" s="20"/>
      <c r="AC1430" s="20"/>
    </row>
    <row r="1431" spans="1:29" ht="31.2" x14ac:dyDescent="0.3">
      <c r="A1431" s="59" t="s">
        <v>917</v>
      </c>
      <c r="B1431" s="60"/>
      <c r="C1431" s="59"/>
      <c r="D1431" s="59"/>
      <c r="E1431" s="61" t="s">
        <v>918</v>
      </c>
      <c r="F1431" s="10">
        <f t="shared" si="1427"/>
        <v>51166.2</v>
      </c>
      <c r="G1431" s="10">
        <f t="shared" si="1428"/>
        <v>52152.3</v>
      </c>
      <c r="H1431" s="10">
        <f t="shared" si="1429"/>
        <v>39834.199999999997</v>
      </c>
      <c r="I1431" s="10">
        <f t="shared" si="1430"/>
        <v>0</v>
      </c>
      <c r="J1431" s="10">
        <f t="shared" si="1431"/>
        <v>0</v>
      </c>
      <c r="K1431" s="10">
        <f t="shared" si="1432"/>
        <v>0</v>
      </c>
      <c r="L1431" s="10">
        <f t="shared" si="1380"/>
        <v>51166.2</v>
      </c>
      <c r="M1431" s="10">
        <f t="shared" si="1381"/>
        <v>52152.3</v>
      </c>
      <c r="N1431" s="10">
        <f t="shared" si="1382"/>
        <v>39834.199999999997</v>
      </c>
      <c r="O1431" s="10">
        <f t="shared" si="1433"/>
        <v>0</v>
      </c>
      <c r="P1431" s="10">
        <f t="shared" si="1434"/>
        <v>0</v>
      </c>
      <c r="Q1431" s="10">
        <f t="shared" si="1435"/>
        <v>0</v>
      </c>
      <c r="R1431" s="10">
        <f t="shared" si="1408"/>
        <v>51166.2</v>
      </c>
      <c r="S1431" s="10">
        <f t="shared" si="1436"/>
        <v>0</v>
      </c>
      <c r="T1431" s="69">
        <f t="shared" si="1438"/>
        <v>51166.2</v>
      </c>
      <c r="U1431" s="10">
        <f t="shared" si="1410"/>
        <v>52152.3</v>
      </c>
      <c r="V1431" s="10">
        <f t="shared" si="1437"/>
        <v>0</v>
      </c>
      <c r="W1431" s="69">
        <f t="shared" si="1439"/>
        <v>52152.3</v>
      </c>
      <c r="X1431" s="10">
        <f t="shared" si="1412"/>
        <v>39834.199999999997</v>
      </c>
      <c r="Y1431" s="10">
        <f t="shared" si="1437"/>
        <v>0</v>
      </c>
      <c r="Z1431" s="69">
        <f t="shared" si="1440"/>
        <v>39834.199999999997</v>
      </c>
      <c r="AA1431" s="10">
        <f t="shared" si="1437"/>
        <v>0</v>
      </c>
      <c r="AB1431" s="20"/>
      <c r="AC1431" s="20"/>
    </row>
    <row r="1432" spans="1:29" ht="31.2" x14ac:dyDescent="0.3">
      <c r="A1432" s="59" t="s">
        <v>917</v>
      </c>
      <c r="B1432" s="60" t="s">
        <v>57</v>
      </c>
      <c r="C1432" s="59"/>
      <c r="D1432" s="59"/>
      <c r="E1432" s="61" t="s">
        <v>58</v>
      </c>
      <c r="F1432" s="10">
        <f t="shared" si="1427"/>
        <v>51166.2</v>
      </c>
      <c r="G1432" s="10">
        <f t="shared" si="1428"/>
        <v>52152.3</v>
      </c>
      <c r="H1432" s="10">
        <f t="shared" si="1429"/>
        <v>39834.199999999997</v>
      </c>
      <c r="I1432" s="10">
        <f t="shared" si="1430"/>
        <v>0</v>
      </c>
      <c r="J1432" s="10">
        <f t="shared" si="1431"/>
        <v>0</v>
      </c>
      <c r="K1432" s="10">
        <f t="shared" si="1432"/>
        <v>0</v>
      </c>
      <c r="L1432" s="10">
        <f t="shared" si="1380"/>
        <v>51166.2</v>
      </c>
      <c r="M1432" s="10">
        <f t="shared" si="1381"/>
        <v>52152.3</v>
      </c>
      <c r="N1432" s="10">
        <f t="shared" si="1382"/>
        <v>39834.199999999997</v>
      </c>
      <c r="O1432" s="10">
        <f t="shared" si="1433"/>
        <v>0</v>
      </c>
      <c r="P1432" s="10">
        <f t="shared" si="1434"/>
        <v>0</v>
      </c>
      <c r="Q1432" s="10">
        <f t="shared" si="1435"/>
        <v>0</v>
      </c>
      <c r="R1432" s="10">
        <f t="shared" si="1408"/>
        <v>51166.2</v>
      </c>
      <c r="S1432" s="10">
        <f t="shared" si="1436"/>
        <v>0</v>
      </c>
      <c r="T1432" s="69">
        <f t="shared" si="1438"/>
        <v>51166.2</v>
      </c>
      <c r="U1432" s="10">
        <f t="shared" si="1410"/>
        <v>52152.3</v>
      </c>
      <c r="V1432" s="10">
        <f t="shared" si="1437"/>
        <v>0</v>
      </c>
      <c r="W1432" s="69">
        <f t="shared" si="1439"/>
        <v>52152.3</v>
      </c>
      <c r="X1432" s="10">
        <f t="shared" si="1412"/>
        <v>39834.199999999997</v>
      </c>
      <c r="Y1432" s="10">
        <f t="shared" si="1437"/>
        <v>0</v>
      </c>
      <c r="Z1432" s="69">
        <f t="shared" si="1440"/>
        <v>39834.199999999997</v>
      </c>
      <c r="AA1432" s="10">
        <f t="shared" si="1437"/>
        <v>0</v>
      </c>
      <c r="AB1432" s="20"/>
      <c r="AC1432" s="20"/>
    </row>
    <row r="1433" spans="1:29" x14ac:dyDescent="0.3">
      <c r="A1433" s="59" t="s">
        <v>917</v>
      </c>
      <c r="B1433" s="60">
        <v>200</v>
      </c>
      <c r="C1433" s="59" t="s">
        <v>28</v>
      </c>
      <c r="D1433" s="59" t="s">
        <v>29</v>
      </c>
      <c r="E1433" s="61" t="s">
        <v>30</v>
      </c>
      <c r="F1433" s="10">
        <f>18244.6+32921.6</f>
        <v>51166.2</v>
      </c>
      <c r="G1433" s="10">
        <f>19230.7+32921.6</f>
        <v>52152.3</v>
      </c>
      <c r="H1433" s="10">
        <f>13988.8+25845.4</f>
        <v>39834.199999999997</v>
      </c>
      <c r="I1433" s="10"/>
      <c r="J1433" s="10"/>
      <c r="K1433" s="10"/>
      <c r="L1433" s="10">
        <f t="shared" ref="L1433:L1496" si="1441">F1433+I1433</f>
        <v>51166.2</v>
      </c>
      <c r="M1433" s="10">
        <f t="shared" ref="M1433:M1496" si="1442">G1433+J1433</f>
        <v>52152.3</v>
      </c>
      <c r="N1433" s="10">
        <f t="shared" ref="N1433:N1496" si="1443">H1433+K1433</f>
        <v>39834.199999999997</v>
      </c>
      <c r="O1433" s="10"/>
      <c r="P1433" s="10"/>
      <c r="Q1433" s="10"/>
      <c r="R1433" s="10">
        <f t="shared" si="1408"/>
        <v>51166.2</v>
      </c>
      <c r="S1433" s="10"/>
      <c r="T1433" s="69">
        <f t="shared" si="1438"/>
        <v>51166.2</v>
      </c>
      <c r="U1433" s="10">
        <f t="shared" si="1410"/>
        <v>52152.3</v>
      </c>
      <c r="V1433" s="10"/>
      <c r="W1433" s="69">
        <f t="shared" si="1439"/>
        <v>52152.3</v>
      </c>
      <c r="X1433" s="10">
        <f t="shared" si="1412"/>
        <v>39834.199999999997</v>
      </c>
      <c r="Y1433" s="10"/>
      <c r="Z1433" s="69">
        <f t="shared" si="1440"/>
        <v>39834.199999999997</v>
      </c>
      <c r="AA1433" s="10"/>
      <c r="AB1433" s="20"/>
      <c r="AC1433" s="20"/>
    </row>
    <row r="1434" spans="1:29" ht="31.2" x14ac:dyDescent="0.3">
      <c r="A1434" s="59" t="s">
        <v>919</v>
      </c>
      <c r="B1434" s="60"/>
      <c r="C1434" s="59"/>
      <c r="D1434" s="59"/>
      <c r="E1434" s="61" t="s">
        <v>920</v>
      </c>
      <c r="F1434" s="10">
        <f t="shared" ref="F1434:F1438" si="1444">F1435</f>
        <v>218.5</v>
      </c>
      <c r="G1434" s="10">
        <f t="shared" ref="G1434:G1438" si="1445">G1435</f>
        <v>218.5</v>
      </c>
      <c r="H1434" s="10">
        <f t="shared" ref="H1434:H1438" si="1446">H1435</f>
        <v>218.5</v>
      </c>
      <c r="I1434" s="10">
        <f t="shared" si="1430"/>
        <v>0</v>
      </c>
      <c r="J1434" s="10">
        <f t="shared" si="1431"/>
        <v>0</v>
      </c>
      <c r="K1434" s="10">
        <f t="shared" si="1432"/>
        <v>0</v>
      </c>
      <c r="L1434" s="10">
        <f t="shared" si="1441"/>
        <v>218.5</v>
      </c>
      <c r="M1434" s="10">
        <f t="shared" si="1442"/>
        <v>218.5</v>
      </c>
      <c r="N1434" s="10">
        <f t="shared" si="1443"/>
        <v>218.5</v>
      </c>
      <c r="O1434" s="10">
        <f t="shared" si="1433"/>
        <v>241.5</v>
      </c>
      <c r="P1434" s="10">
        <f t="shared" si="1434"/>
        <v>0</v>
      </c>
      <c r="Q1434" s="10">
        <f t="shared" si="1435"/>
        <v>0</v>
      </c>
      <c r="R1434" s="10">
        <f t="shared" si="1408"/>
        <v>460</v>
      </c>
      <c r="S1434" s="10">
        <f t="shared" si="1436"/>
        <v>0</v>
      </c>
      <c r="T1434" s="69">
        <f t="shared" si="1438"/>
        <v>460</v>
      </c>
      <c r="U1434" s="10">
        <f t="shared" si="1410"/>
        <v>218.5</v>
      </c>
      <c r="V1434" s="10">
        <f t="shared" si="1437"/>
        <v>0</v>
      </c>
      <c r="W1434" s="69">
        <f t="shared" si="1439"/>
        <v>218.5</v>
      </c>
      <c r="X1434" s="10">
        <f t="shared" si="1412"/>
        <v>218.5</v>
      </c>
      <c r="Y1434" s="10">
        <f t="shared" si="1437"/>
        <v>0</v>
      </c>
      <c r="Z1434" s="69">
        <f t="shared" si="1440"/>
        <v>218.5</v>
      </c>
      <c r="AA1434" s="10">
        <f t="shared" si="1437"/>
        <v>0</v>
      </c>
      <c r="AB1434" s="20"/>
      <c r="AC1434" s="20"/>
    </row>
    <row r="1435" spans="1:29" ht="31.2" x14ac:dyDescent="0.3">
      <c r="A1435" s="59" t="s">
        <v>919</v>
      </c>
      <c r="B1435" s="60" t="s">
        <v>183</v>
      </c>
      <c r="C1435" s="59"/>
      <c r="D1435" s="59"/>
      <c r="E1435" s="61" t="s">
        <v>184</v>
      </c>
      <c r="F1435" s="10">
        <f t="shared" si="1444"/>
        <v>218.5</v>
      </c>
      <c r="G1435" s="10">
        <f t="shared" si="1445"/>
        <v>218.5</v>
      </c>
      <c r="H1435" s="10">
        <f t="shared" si="1446"/>
        <v>218.5</v>
      </c>
      <c r="I1435" s="10">
        <f t="shared" si="1430"/>
        <v>0</v>
      </c>
      <c r="J1435" s="10">
        <f t="shared" si="1431"/>
        <v>0</v>
      </c>
      <c r="K1435" s="10">
        <f t="shared" si="1432"/>
        <v>0</v>
      </c>
      <c r="L1435" s="10">
        <f t="shared" si="1441"/>
        <v>218.5</v>
      </c>
      <c r="M1435" s="10">
        <f t="shared" si="1442"/>
        <v>218.5</v>
      </c>
      <c r="N1435" s="10">
        <f t="shared" si="1443"/>
        <v>218.5</v>
      </c>
      <c r="O1435" s="10">
        <f t="shared" si="1433"/>
        <v>241.5</v>
      </c>
      <c r="P1435" s="10">
        <f t="shared" si="1434"/>
        <v>0</v>
      </c>
      <c r="Q1435" s="10">
        <f t="shared" si="1435"/>
        <v>0</v>
      </c>
      <c r="R1435" s="10">
        <f t="shared" si="1408"/>
        <v>460</v>
      </c>
      <c r="S1435" s="10">
        <f t="shared" si="1436"/>
        <v>0</v>
      </c>
      <c r="T1435" s="69">
        <f t="shared" si="1438"/>
        <v>460</v>
      </c>
      <c r="U1435" s="10">
        <f t="shared" si="1410"/>
        <v>218.5</v>
      </c>
      <c r="V1435" s="10">
        <f t="shared" si="1437"/>
        <v>0</v>
      </c>
      <c r="W1435" s="69">
        <f t="shared" si="1439"/>
        <v>218.5</v>
      </c>
      <c r="X1435" s="10">
        <f t="shared" si="1412"/>
        <v>218.5</v>
      </c>
      <c r="Y1435" s="10">
        <f t="shared" si="1437"/>
        <v>0</v>
      </c>
      <c r="Z1435" s="69">
        <f t="shared" si="1440"/>
        <v>218.5</v>
      </c>
      <c r="AA1435" s="10">
        <f t="shared" si="1437"/>
        <v>0</v>
      </c>
      <c r="AB1435" s="20"/>
      <c r="AC1435" s="20"/>
    </row>
    <row r="1436" spans="1:29" x14ac:dyDescent="0.3">
      <c r="A1436" s="59" t="s">
        <v>919</v>
      </c>
      <c r="B1436" s="60">
        <v>300</v>
      </c>
      <c r="C1436" s="59" t="s">
        <v>28</v>
      </c>
      <c r="D1436" s="59" t="s">
        <v>29</v>
      </c>
      <c r="E1436" s="61" t="s">
        <v>30</v>
      </c>
      <c r="F1436" s="10">
        <f>172.5+46</f>
        <v>218.5</v>
      </c>
      <c r="G1436" s="10">
        <f>172.5+46</f>
        <v>218.5</v>
      </c>
      <c r="H1436" s="10">
        <f>172.5+46</f>
        <v>218.5</v>
      </c>
      <c r="I1436" s="10"/>
      <c r="J1436" s="10"/>
      <c r="K1436" s="10"/>
      <c r="L1436" s="10">
        <f t="shared" si="1441"/>
        <v>218.5</v>
      </c>
      <c r="M1436" s="10">
        <f t="shared" si="1442"/>
        <v>218.5</v>
      </c>
      <c r="N1436" s="10">
        <f t="shared" si="1443"/>
        <v>218.5</v>
      </c>
      <c r="O1436" s="10">
        <v>241.5</v>
      </c>
      <c r="P1436" s="10"/>
      <c r="Q1436" s="10"/>
      <c r="R1436" s="10">
        <f t="shared" si="1408"/>
        <v>460</v>
      </c>
      <c r="S1436" s="10"/>
      <c r="T1436" s="69">
        <f t="shared" si="1438"/>
        <v>460</v>
      </c>
      <c r="U1436" s="10">
        <f t="shared" si="1410"/>
        <v>218.5</v>
      </c>
      <c r="V1436" s="10"/>
      <c r="W1436" s="69">
        <f t="shared" si="1439"/>
        <v>218.5</v>
      </c>
      <c r="X1436" s="10">
        <f t="shared" si="1412"/>
        <v>218.5</v>
      </c>
      <c r="Y1436" s="10"/>
      <c r="Z1436" s="69">
        <f t="shared" si="1440"/>
        <v>218.5</v>
      </c>
      <c r="AA1436" s="10"/>
      <c r="AB1436" s="20"/>
      <c r="AC1436" s="20"/>
    </row>
    <row r="1437" spans="1:29" ht="31.2" x14ac:dyDescent="0.3">
      <c r="A1437" s="59" t="s">
        <v>921</v>
      </c>
      <c r="B1437" s="60"/>
      <c r="C1437" s="59"/>
      <c r="D1437" s="59"/>
      <c r="E1437" s="61" t="s">
        <v>922</v>
      </c>
      <c r="F1437" s="10">
        <f t="shared" si="1444"/>
        <v>109816.2</v>
      </c>
      <c r="G1437" s="10">
        <f t="shared" si="1445"/>
        <v>109816.2</v>
      </c>
      <c r="H1437" s="10">
        <f t="shared" si="1446"/>
        <v>109816.2</v>
      </c>
      <c r="I1437" s="10">
        <f t="shared" si="1430"/>
        <v>0</v>
      </c>
      <c r="J1437" s="10">
        <f t="shared" si="1431"/>
        <v>0</v>
      </c>
      <c r="K1437" s="10">
        <f t="shared" si="1432"/>
        <v>0</v>
      </c>
      <c r="L1437" s="10">
        <f t="shared" si="1441"/>
        <v>109816.2</v>
      </c>
      <c r="M1437" s="10">
        <f t="shared" si="1442"/>
        <v>109816.2</v>
      </c>
      <c r="N1437" s="10">
        <f t="shared" si="1443"/>
        <v>109816.2</v>
      </c>
      <c r="O1437" s="10">
        <f t="shared" si="1433"/>
        <v>612</v>
      </c>
      <c r="P1437" s="10">
        <f t="shared" si="1434"/>
        <v>0</v>
      </c>
      <c r="Q1437" s="10">
        <f t="shared" si="1435"/>
        <v>0</v>
      </c>
      <c r="R1437" s="10">
        <f t="shared" si="1408"/>
        <v>110428.2</v>
      </c>
      <c r="S1437" s="10">
        <f t="shared" si="1436"/>
        <v>0</v>
      </c>
      <c r="T1437" s="69">
        <f t="shared" si="1438"/>
        <v>110428.2</v>
      </c>
      <c r="U1437" s="10">
        <f t="shared" si="1410"/>
        <v>109816.2</v>
      </c>
      <c r="V1437" s="10">
        <f t="shared" si="1437"/>
        <v>0</v>
      </c>
      <c r="W1437" s="69">
        <f t="shared" si="1439"/>
        <v>109816.2</v>
      </c>
      <c r="X1437" s="10">
        <f t="shared" si="1412"/>
        <v>109816.2</v>
      </c>
      <c r="Y1437" s="10">
        <f t="shared" si="1437"/>
        <v>0</v>
      </c>
      <c r="Z1437" s="69">
        <f t="shared" si="1440"/>
        <v>109816.2</v>
      </c>
      <c r="AA1437" s="10">
        <f t="shared" si="1437"/>
        <v>0</v>
      </c>
      <c r="AB1437" s="20"/>
      <c r="AC1437" s="20"/>
    </row>
    <row r="1438" spans="1:29" ht="31.2" x14ac:dyDescent="0.3">
      <c r="A1438" s="59" t="s">
        <v>921</v>
      </c>
      <c r="B1438" s="60" t="s">
        <v>57</v>
      </c>
      <c r="C1438" s="59"/>
      <c r="D1438" s="59"/>
      <c r="E1438" s="61" t="s">
        <v>58</v>
      </c>
      <c r="F1438" s="10">
        <f t="shared" si="1444"/>
        <v>109816.2</v>
      </c>
      <c r="G1438" s="10">
        <f t="shared" si="1445"/>
        <v>109816.2</v>
      </c>
      <c r="H1438" s="10">
        <f t="shared" si="1446"/>
        <v>109816.2</v>
      </c>
      <c r="I1438" s="10">
        <f t="shared" si="1430"/>
        <v>0</v>
      </c>
      <c r="J1438" s="10">
        <f t="shared" si="1431"/>
        <v>0</v>
      </c>
      <c r="K1438" s="10">
        <f t="shared" si="1432"/>
        <v>0</v>
      </c>
      <c r="L1438" s="10">
        <f t="shared" si="1441"/>
        <v>109816.2</v>
      </c>
      <c r="M1438" s="10">
        <f t="shared" si="1442"/>
        <v>109816.2</v>
      </c>
      <c r="N1438" s="10">
        <f t="shared" si="1443"/>
        <v>109816.2</v>
      </c>
      <c r="O1438" s="10">
        <f t="shared" si="1433"/>
        <v>612</v>
      </c>
      <c r="P1438" s="10">
        <f t="shared" si="1434"/>
        <v>0</v>
      </c>
      <c r="Q1438" s="10">
        <f t="shared" si="1435"/>
        <v>0</v>
      </c>
      <c r="R1438" s="10">
        <f t="shared" si="1408"/>
        <v>110428.2</v>
      </c>
      <c r="S1438" s="10">
        <f t="shared" si="1436"/>
        <v>0</v>
      </c>
      <c r="T1438" s="69">
        <f t="shared" si="1438"/>
        <v>110428.2</v>
      </c>
      <c r="U1438" s="10">
        <f t="shared" si="1410"/>
        <v>109816.2</v>
      </c>
      <c r="V1438" s="10">
        <f t="shared" si="1437"/>
        <v>0</v>
      </c>
      <c r="W1438" s="69">
        <f t="shared" si="1439"/>
        <v>109816.2</v>
      </c>
      <c r="X1438" s="10">
        <f t="shared" si="1412"/>
        <v>109816.2</v>
      </c>
      <c r="Y1438" s="10">
        <f t="shared" si="1437"/>
        <v>0</v>
      </c>
      <c r="Z1438" s="69">
        <f t="shared" si="1440"/>
        <v>109816.2</v>
      </c>
      <c r="AA1438" s="10">
        <f t="shared" si="1437"/>
        <v>0</v>
      </c>
      <c r="AB1438" s="20"/>
      <c r="AC1438" s="20"/>
    </row>
    <row r="1439" spans="1:29" x14ac:dyDescent="0.3">
      <c r="A1439" s="59" t="s">
        <v>921</v>
      </c>
      <c r="B1439" s="60">
        <v>200</v>
      </c>
      <c r="C1439" s="59" t="s">
        <v>28</v>
      </c>
      <c r="D1439" s="59" t="s">
        <v>29</v>
      </c>
      <c r="E1439" s="61" t="s">
        <v>30</v>
      </c>
      <c r="F1439" s="10">
        <v>109816.2</v>
      </c>
      <c r="G1439" s="10">
        <v>109816.2</v>
      </c>
      <c r="H1439" s="10">
        <v>109816.2</v>
      </c>
      <c r="I1439" s="10"/>
      <c r="J1439" s="10"/>
      <c r="K1439" s="10"/>
      <c r="L1439" s="10">
        <f t="shared" si="1441"/>
        <v>109816.2</v>
      </c>
      <c r="M1439" s="10">
        <f t="shared" si="1442"/>
        <v>109816.2</v>
      </c>
      <c r="N1439" s="10">
        <f t="shared" si="1443"/>
        <v>109816.2</v>
      </c>
      <c r="O1439" s="10">
        <v>612</v>
      </c>
      <c r="P1439" s="10"/>
      <c r="Q1439" s="10"/>
      <c r="R1439" s="10">
        <f t="shared" si="1408"/>
        <v>110428.2</v>
      </c>
      <c r="S1439" s="10"/>
      <c r="T1439" s="69">
        <f t="shared" si="1438"/>
        <v>110428.2</v>
      </c>
      <c r="U1439" s="10">
        <f t="shared" si="1410"/>
        <v>109816.2</v>
      </c>
      <c r="V1439" s="10"/>
      <c r="W1439" s="69">
        <f t="shared" si="1439"/>
        <v>109816.2</v>
      </c>
      <c r="X1439" s="10">
        <f t="shared" si="1412"/>
        <v>109816.2</v>
      </c>
      <c r="Y1439" s="10"/>
      <c r="Z1439" s="69">
        <f t="shared" si="1440"/>
        <v>109816.2</v>
      </c>
      <c r="AA1439" s="10"/>
      <c r="AB1439" s="20"/>
      <c r="AC1439" s="20"/>
    </row>
    <row r="1440" spans="1:29" ht="62.4" x14ac:dyDescent="0.3">
      <c r="A1440" s="59" t="s">
        <v>923</v>
      </c>
      <c r="B1440" s="60"/>
      <c r="C1440" s="59"/>
      <c r="D1440" s="59"/>
      <c r="E1440" s="61" t="s">
        <v>924</v>
      </c>
      <c r="F1440" s="10">
        <f t="shared" ref="F1440:K1440" si="1447">F1441+F1443+F1445</f>
        <v>3190.6000000000004</v>
      </c>
      <c r="G1440" s="10">
        <f t="shared" si="1447"/>
        <v>3222.7000000000003</v>
      </c>
      <c r="H1440" s="10">
        <f t="shared" si="1447"/>
        <v>3222.7000000000003</v>
      </c>
      <c r="I1440" s="10">
        <f t="shared" si="1447"/>
        <v>0</v>
      </c>
      <c r="J1440" s="10">
        <f t="shared" si="1447"/>
        <v>0</v>
      </c>
      <c r="K1440" s="10">
        <f t="shared" si="1447"/>
        <v>0</v>
      </c>
      <c r="L1440" s="10">
        <f t="shared" si="1441"/>
        <v>3190.6000000000004</v>
      </c>
      <c r="M1440" s="10">
        <f t="shared" si="1442"/>
        <v>3222.7000000000003</v>
      </c>
      <c r="N1440" s="10">
        <f t="shared" si="1443"/>
        <v>3222.7000000000003</v>
      </c>
      <c r="O1440" s="10">
        <f>O1441+O1443+O1445</f>
        <v>142.1</v>
      </c>
      <c r="P1440" s="10">
        <f>P1441+P1443+P1445</f>
        <v>171.3</v>
      </c>
      <c r="Q1440" s="10">
        <f>Q1441+Q1443+Q1445</f>
        <v>171.3</v>
      </c>
      <c r="R1440" s="10">
        <f t="shared" si="1408"/>
        <v>3332.7000000000003</v>
      </c>
      <c r="S1440" s="10">
        <f>S1441+S1443+S1445</f>
        <v>0</v>
      </c>
      <c r="T1440" s="69">
        <f t="shared" si="1438"/>
        <v>3332.7000000000003</v>
      </c>
      <c r="U1440" s="10">
        <f t="shared" si="1410"/>
        <v>3394.0000000000005</v>
      </c>
      <c r="V1440" s="10">
        <f>V1441+V1443+V1445</f>
        <v>0</v>
      </c>
      <c r="W1440" s="69">
        <f t="shared" si="1439"/>
        <v>3394.0000000000005</v>
      </c>
      <c r="X1440" s="10">
        <f t="shared" si="1412"/>
        <v>3394.0000000000005</v>
      </c>
      <c r="Y1440" s="10">
        <f>Y1441+Y1443+Y1445</f>
        <v>0</v>
      </c>
      <c r="Z1440" s="69">
        <f t="shared" si="1440"/>
        <v>3394.0000000000005</v>
      </c>
      <c r="AA1440" s="10">
        <f>AA1441+AA1443+AA1445</f>
        <v>0</v>
      </c>
      <c r="AB1440" s="20"/>
      <c r="AC1440" s="20"/>
    </row>
    <row r="1441" spans="1:29" ht="93.6" x14ac:dyDescent="0.3">
      <c r="A1441" s="59" t="s">
        <v>923</v>
      </c>
      <c r="B1441" s="60" t="s">
        <v>139</v>
      </c>
      <c r="C1441" s="59"/>
      <c r="D1441" s="59"/>
      <c r="E1441" s="61" t="s">
        <v>140</v>
      </c>
      <c r="F1441" s="10">
        <f t="shared" ref="F1441:K1441" si="1448">F1442</f>
        <v>1014.4</v>
      </c>
      <c r="G1441" s="10">
        <f t="shared" si="1448"/>
        <v>1046.5</v>
      </c>
      <c r="H1441" s="10">
        <f t="shared" si="1448"/>
        <v>1046.5</v>
      </c>
      <c r="I1441" s="10">
        <f t="shared" si="1448"/>
        <v>0</v>
      </c>
      <c r="J1441" s="10">
        <f t="shared" si="1448"/>
        <v>0</v>
      </c>
      <c r="K1441" s="10">
        <f t="shared" si="1448"/>
        <v>0</v>
      </c>
      <c r="L1441" s="10">
        <f t="shared" si="1441"/>
        <v>1014.4</v>
      </c>
      <c r="M1441" s="10">
        <f t="shared" si="1442"/>
        <v>1046.5</v>
      </c>
      <c r="N1441" s="10">
        <f t="shared" si="1443"/>
        <v>1046.5</v>
      </c>
      <c r="O1441" s="10">
        <f>O1442</f>
        <v>142.1</v>
      </c>
      <c r="P1441" s="10">
        <f>P1442</f>
        <v>171.3</v>
      </c>
      <c r="Q1441" s="10">
        <f>Q1442</f>
        <v>171.3</v>
      </c>
      <c r="R1441" s="10">
        <f t="shared" si="1408"/>
        <v>1156.5</v>
      </c>
      <c r="S1441" s="10">
        <f>S1442</f>
        <v>0</v>
      </c>
      <c r="T1441" s="69">
        <f t="shared" si="1438"/>
        <v>1156.5</v>
      </c>
      <c r="U1441" s="10">
        <f t="shared" si="1410"/>
        <v>1217.8</v>
      </c>
      <c r="V1441" s="10">
        <f>V1442</f>
        <v>0</v>
      </c>
      <c r="W1441" s="69">
        <f t="shared" si="1439"/>
        <v>1217.8</v>
      </c>
      <c r="X1441" s="10">
        <f t="shared" si="1412"/>
        <v>1217.8</v>
      </c>
      <c r="Y1441" s="10">
        <f>Y1442</f>
        <v>0</v>
      </c>
      <c r="Z1441" s="69">
        <f t="shared" si="1440"/>
        <v>1217.8</v>
      </c>
      <c r="AA1441" s="10">
        <f>AA1442</f>
        <v>0</v>
      </c>
      <c r="AB1441" s="20"/>
      <c r="AC1441" s="20"/>
    </row>
    <row r="1442" spans="1:29" ht="46.8" x14ac:dyDescent="0.3">
      <c r="A1442" s="59" t="s">
        <v>923</v>
      </c>
      <c r="B1442" s="60">
        <v>100</v>
      </c>
      <c r="C1442" s="59" t="s">
        <v>97</v>
      </c>
      <c r="D1442" s="59" t="s">
        <v>160</v>
      </c>
      <c r="E1442" s="61" t="s">
        <v>161</v>
      </c>
      <c r="F1442" s="10">
        <v>1014.4</v>
      </c>
      <c r="G1442" s="10">
        <v>1046.5</v>
      </c>
      <c r="H1442" s="10">
        <v>1046.5</v>
      </c>
      <c r="I1442" s="10"/>
      <c r="J1442" s="10"/>
      <c r="K1442" s="10"/>
      <c r="L1442" s="10">
        <f t="shared" si="1441"/>
        <v>1014.4</v>
      </c>
      <c r="M1442" s="10">
        <f t="shared" si="1442"/>
        <v>1046.5</v>
      </c>
      <c r="N1442" s="10">
        <f t="shared" si="1443"/>
        <v>1046.5</v>
      </c>
      <c r="O1442" s="10">
        <v>142.1</v>
      </c>
      <c r="P1442" s="10">
        <v>171.3</v>
      </c>
      <c r="Q1442" s="10">
        <v>171.3</v>
      </c>
      <c r="R1442" s="10">
        <f t="shared" si="1408"/>
        <v>1156.5</v>
      </c>
      <c r="S1442" s="10"/>
      <c r="T1442" s="69">
        <f t="shared" si="1438"/>
        <v>1156.5</v>
      </c>
      <c r="U1442" s="10">
        <f t="shared" si="1410"/>
        <v>1217.8</v>
      </c>
      <c r="V1442" s="10"/>
      <c r="W1442" s="69">
        <f t="shared" si="1439"/>
        <v>1217.8</v>
      </c>
      <c r="X1442" s="10">
        <f t="shared" si="1412"/>
        <v>1217.8</v>
      </c>
      <c r="Y1442" s="10"/>
      <c r="Z1442" s="69">
        <f t="shared" si="1440"/>
        <v>1217.8</v>
      </c>
      <c r="AA1442" s="10"/>
      <c r="AB1442" s="20"/>
      <c r="AC1442" s="20"/>
    </row>
    <row r="1443" spans="1:29" ht="31.2" x14ac:dyDescent="0.3">
      <c r="A1443" s="59" t="s">
        <v>923</v>
      </c>
      <c r="B1443" s="60" t="s">
        <v>57</v>
      </c>
      <c r="C1443" s="59"/>
      <c r="D1443" s="59"/>
      <c r="E1443" s="61" t="s">
        <v>58</v>
      </c>
      <c r="F1443" s="10">
        <f t="shared" ref="F1443:K1443" si="1449">F1444</f>
        <v>2156.8000000000002</v>
      </c>
      <c r="G1443" s="10">
        <f t="shared" si="1449"/>
        <v>2156.8000000000002</v>
      </c>
      <c r="H1443" s="10">
        <f t="shared" si="1449"/>
        <v>2156.8000000000002</v>
      </c>
      <c r="I1443" s="10">
        <f t="shared" si="1449"/>
        <v>0</v>
      </c>
      <c r="J1443" s="10">
        <f t="shared" si="1449"/>
        <v>0</v>
      </c>
      <c r="K1443" s="10">
        <f t="shared" si="1449"/>
        <v>0</v>
      </c>
      <c r="L1443" s="10">
        <f t="shared" si="1441"/>
        <v>2156.8000000000002</v>
      </c>
      <c r="M1443" s="10">
        <f t="shared" si="1442"/>
        <v>2156.8000000000002</v>
      </c>
      <c r="N1443" s="10">
        <f t="shared" si="1443"/>
        <v>2156.8000000000002</v>
      </c>
      <c r="O1443" s="10">
        <f>O1444</f>
        <v>0</v>
      </c>
      <c r="P1443" s="10">
        <f>P1444</f>
        <v>0</v>
      </c>
      <c r="Q1443" s="10">
        <f>Q1444</f>
        <v>0</v>
      </c>
      <c r="R1443" s="10">
        <f t="shared" si="1408"/>
        <v>2156.8000000000002</v>
      </c>
      <c r="S1443" s="10">
        <f>S1444</f>
        <v>0</v>
      </c>
      <c r="T1443" s="69">
        <f t="shared" si="1438"/>
        <v>2156.8000000000002</v>
      </c>
      <c r="U1443" s="10">
        <f t="shared" si="1410"/>
        <v>2156.8000000000002</v>
      </c>
      <c r="V1443" s="10">
        <f>V1444</f>
        <v>0</v>
      </c>
      <c r="W1443" s="69">
        <f t="shared" si="1439"/>
        <v>2156.8000000000002</v>
      </c>
      <c r="X1443" s="10">
        <f t="shared" si="1412"/>
        <v>2156.8000000000002</v>
      </c>
      <c r="Y1443" s="10">
        <f>Y1444</f>
        <v>0</v>
      </c>
      <c r="Z1443" s="69">
        <f t="shared" si="1440"/>
        <v>2156.8000000000002</v>
      </c>
      <c r="AA1443" s="10">
        <f>AA1444</f>
        <v>0</v>
      </c>
      <c r="AB1443" s="20"/>
      <c r="AC1443" s="20"/>
    </row>
    <row r="1444" spans="1:29" ht="46.8" x14ac:dyDescent="0.3">
      <c r="A1444" s="59" t="s">
        <v>923</v>
      </c>
      <c r="B1444" s="60">
        <v>200</v>
      </c>
      <c r="C1444" s="59" t="s">
        <v>97</v>
      </c>
      <c r="D1444" s="59" t="s">
        <v>160</v>
      </c>
      <c r="E1444" s="61" t="s">
        <v>161</v>
      </c>
      <c r="F1444" s="10">
        <v>2156.8000000000002</v>
      </c>
      <c r="G1444" s="10">
        <v>2156.8000000000002</v>
      </c>
      <c r="H1444" s="10">
        <v>2156.8000000000002</v>
      </c>
      <c r="I1444" s="10"/>
      <c r="J1444" s="10"/>
      <c r="K1444" s="10"/>
      <c r="L1444" s="10">
        <f t="shared" si="1441"/>
        <v>2156.8000000000002</v>
      </c>
      <c r="M1444" s="10">
        <f t="shared" si="1442"/>
        <v>2156.8000000000002</v>
      </c>
      <c r="N1444" s="10">
        <f t="shared" si="1443"/>
        <v>2156.8000000000002</v>
      </c>
      <c r="O1444" s="10"/>
      <c r="P1444" s="10"/>
      <c r="Q1444" s="10"/>
      <c r="R1444" s="10">
        <f t="shared" si="1408"/>
        <v>2156.8000000000002</v>
      </c>
      <c r="S1444" s="10"/>
      <c r="T1444" s="69">
        <f t="shared" si="1438"/>
        <v>2156.8000000000002</v>
      </c>
      <c r="U1444" s="10">
        <f t="shared" si="1410"/>
        <v>2156.8000000000002</v>
      </c>
      <c r="V1444" s="10"/>
      <c r="W1444" s="69">
        <f t="shared" si="1439"/>
        <v>2156.8000000000002</v>
      </c>
      <c r="X1444" s="10">
        <f t="shared" si="1412"/>
        <v>2156.8000000000002</v>
      </c>
      <c r="Y1444" s="10"/>
      <c r="Z1444" s="69">
        <f t="shared" si="1440"/>
        <v>2156.8000000000002</v>
      </c>
      <c r="AA1444" s="10"/>
      <c r="AB1444" s="20"/>
      <c r="AC1444" s="20"/>
    </row>
    <row r="1445" spans="1:29" x14ac:dyDescent="0.3">
      <c r="A1445" s="59" t="s">
        <v>923</v>
      </c>
      <c r="B1445" s="60" t="s">
        <v>43</v>
      </c>
      <c r="C1445" s="59"/>
      <c r="D1445" s="59"/>
      <c r="E1445" s="61" t="s">
        <v>44</v>
      </c>
      <c r="F1445" s="10">
        <f t="shared" ref="F1445:K1445" si="1450">F1446</f>
        <v>19.399999999999999</v>
      </c>
      <c r="G1445" s="10">
        <f t="shared" si="1450"/>
        <v>19.399999999999999</v>
      </c>
      <c r="H1445" s="10">
        <f t="shared" si="1450"/>
        <v>19.399999999999999</v>
      </c>
      <c r="I1445" s="10">
        <f t="shared" si="1450"/>
        <v>0</v>
      </c>
      <c r="J1445" s="10">
        <f t="shared" si="1450"/>
        <v>0</v>
      </c>
      <c r="K1445" s="10">
        <f t="shared" si="1450"/>
        <v>0</v>
      </c>
      <c r="L1445" s="10">
        <f t="shared" si="1441"/>
        <v>19.399999999999999</v>
      </c>
      <c r="M1445" s="10">
        <f t="shared" si="1442"/>
        <v>19.399999999999999</v>
      </c>
      <c r="N1445" s="10">
        <f t="shared" si="1443"/>
        <v>19.399999999999999</v>
      </c>
      <c r="O1445" s="10">
        <f>O1446</f>
        <v>0</v>
      </c>
      <c r="P1445" s="10">
        <f>P1446</f>
        <v>0</v>
      </c>
      <c r="Q1445" s="10">
        <f>Q1446</f>
        <v>0</v>
      </c>
      <c r="R1445" s="10">
        <f t="shared" si="1408"/>
        <v>19.399999999999999</v>
      </c>
      <c r="S1445" s="10">
        <f>S1446</f>
        <v>0</v>
      </c>
      <c r="T1445" s="69">
        <f t="shared" si="1438"/>
        <v>19.399999999999999</v>
      </c>
      <c r="U1445" s="10">
        <f t="shared" si="1410"/>
        <v>19.399999999999999</v>
      </c>
      <c r="V1445" s="10">
        <f>V1446</f>
        <v>0</v>
      </c>
      <c r="W1445" s="69">
        <f t="shared" si="1439"/>
        <v>19.399999999999999</v>
      </c>
      <c r="X1445" s="10">
        <f t="shared" si="1412"/>
        <v>19.399999999999999</v>
      </c>
      <c r="Y1445" s="10">
        <f>Y1446</f>
        <v>0</v>
      </c>
      <c r="Z1445" s="69">
        <f t="shared" si="1440"/>
        <v>19.399999999999999</v>
      </c>
      <c r="AA1445" s="10">
        <f>AA1446</f>
        <v>0</v>
      </c>
      <c r="AB1445" s="20"/>
      <c r="AC1445" s="20"/>
    </row>
    <row r="1446" spans="1:29" ht="46.8" x14ac:dyDescent="0.3">
      <c r="A1446" s="59" t="s">
        <v>923</v>
      </c>
      <c r="B1446" s="60">
        <v>800</v>
      </c>
      <c r="C1446" s="59" t="s">
        <v>97</v>
      </c>
      <c r="D1446" s="59" t="s">
        <v>160</v>
      </c>
      <c r="E1446" s="61" t="s">
        <v>161</v>
      </c>
      <c r="F1446" s="10">
        <v>19.399999999999999</v>
      </c>
      <c r="G1446" s="10">
        <v>19.399999999999999</v>
      </c>
      <c r="H1446" s="10">
        <v>19.399999999999999</v>
      </c>
      <c r="I1446" s="10"/>
      <c r="J1446" s="10"/>
      <c r="K1446" s="10"/>
      <c r="L1446" s="10">
        <f t="shared" si="1441"/>
        <v>19.399999999999999</v>
      </c>
      <c r="M1446" s="10">
        <f t="shared" si="1442"/>
        <v>19.399999999999999</v>
      </c>
      <c r="N1446" s="10">
        <f t="shared" si="1443"/>
        <v>19.399999999999999</v>
      </c>
      <c r="O1446" s="10"/>
      <c r="P1446" s="10"/>
      <c r="Q1446" s="10"/>
      <c r="R1446" s="10">
        <f t="shared" si="1408"/>
        <v>19.399999999999999</v>
      </c>
      <c r="S1446" s="10"/>
      <c r="T1446" s="69">
        <f t="shared" si="1438"/>
        <v>19.399999999999999</v>
      </c>
      <c r="U1446" s="10">
        <f t="shared" si="1410"/>
        <v>19.399999999999999</v>
      </c>
      <c r="V1446" s="10"/>
      <c r="W1446" s="69">
        <f t="shared" si="1439"/>
        <v>19.399999999999999</v>
      </c>
      <c r="X1446" s="10">
        <f t="shared" si="1412"/>
        <v>19.399999999999999</v>
      </c>
      <c r="Y1446" s="10"/>
      <c r="Z1446" s="69">
        <f t="shared" si="1440"/>
        <v>19.399999999999999</v>
      </c>
      <c r="AA1446" s="10"/>
      <c r="AB1446" s="20"/>
      <c r="AC1446" s="20"/>
    </row>
    <row r="1447" spans="1:29" ht="78" x14ac:dyDescent="0.3">
      <c r="A1447" s="59" t="s">
        <v>925</v>
      </c>
      <c r="B1447" s="60"/>
      <c r="C1447" s="59"/>
      <c r="D1447" s="59"/>
      <c r="E1447" s="61" t="s">
        <v>926</v>
      </c>
      <c r="F1447" s="10">
        <f t="shared" ref="F1447:F1478" si="1451">F1448</f>
        <v>3202.5</v>
      </c>
      <c r="G1447" s="10">
        <f t="shared" ref="G1447:G1478" si="1452">G1448</f>
        <v>2202.5</v>
      </c>
      <c r="H1447" s="10">
        <f t="shared" ref="H1447:H1478" si="1453">H1448</f>
        <v>2202.5</v>
      </c>
      <c r="I1447" s="10">
        <f t="shared" ref="I1447:I1478" si="1454">I1448</f>
        <v>0</v>
      </c>
      <c r="J1447" s="10">
        <f t="shared" ref="J1447:J1478" si="1455">J1448</f>
        <v>0</v>
      </c>
      <c r="K1447" s="10">
        <f t="shared" ref="K1447:K1478" si="1456">K1448</f>
        <v>0</v>
      </c>
      <c r="L1447" s="10">
        <f t="shared" si="1441"/>
        <v>3202.5</v>
      </c>
      <c r="M1447" s="10">
        <f t="shared" si="1442"/>
        <v>2202.5</v>
      </c>
      <c r="N1447" s="10">
        <f t="shared" si="1443"/>
        <v>2202.5</v>
      </c>
      <c r="O1447" s="10">
        <f t="shared" ref="O1447:O1478" si="1457">O1448</f>
        <v>0</v>
      </c>
      <c r="P1447" s="10">
        <f t="shared" ref="P1447:P1478" si="1458">P1448</f>
        <v>0</v>
      </c>
      <c r="Q1447" s="10">
        <f t="shared" ref="Q1447:Q1478" si="1459">Q1448</f>
        <v>0</v>
      </c>
      <c r="R1447" s="10">
        <f t="shared" si="1408"/>
        <v>3202.5</v>
      </c>
      <c r="S1447" s="10">
        <f t="shared" ref="S1447:S1478" si="1460">S1448</f>
        <v>0</v>
      </c>
      <c r="T1447" s="69">
        <f t="shared" si="1438"/>
        <v>3202.5</v>
      </c>
      <c r="U1447" s="10">
        <f t="shared" si="1410"/>
        <v>2202.5</v>
      </c>
      <c r="V1447" s="10">
        <f t="shared" ref="V1447:AA1478" si="1461">V1448</f>
        <v>0</v>
      </c>
      <c r="W1447" s="69">
        <f t="shared" si="1439"/>
        <v>2202.5</v>
      </c>
      <c r="X1447" s="10">
        <f t="shared" si="1412"/>
        <v>2202.5</v>
      </c>
      <c r="Y1447" s="10">
        <f t="shared" si="1461"/>
        <v>0</v>
      </c>
      <c r="Z1447" s="69">
        <f t="shared" si="1440"/>
        <v>2202.5</v>
      </c>
      <c r="AA1447" s="10">
        <f t="shared" si="1461"/>
        <v>0</v>
      </c>
      <c r="AB1447" s="20"/>
      <c r="AC1447" s="20"/>
    </row>
    <row r="1448" spans="1:29" ht="31.2" x14ac:dyDescent="0.3">
      <c r="A1448" s="59" t="s">
        <v>925</v>
      </c>
      <c r="B1448" s="60" t="s">
        <v>57</v>
      </c>
      <c r="C1448" s="59"/>
      <c r="D1448" s="59"/>
      <c r="E1448" s="61" t="s">
        <v>58</v>
      </c>
      <c r="F1448" s="10">
        <f t="shared" si="1451"/>
        <v>3202.5</v>
      </c>
      <c r="G1448" s="10">
        <f t="shared" si="1452"/>
        <v>2202.5</v>
      </c>
      <c r="H1448" s="10">
        <f t="shared" si="1453"/>
        <v>2202.5</v>
      </c>
      <c r="I1448" s="10">
        <f t="shared" si="1454"/>
        <v>0</v>
      </c>
      <c r="J1448" s="10">
        <f t="shared" si="1455"/>
        <v>0</v>
      </c>
      <c r="K1448" s="10">
        <f t="shared" si="1456"/>
        <v>0</v>
      </c>
      <c r="L1448" s="10">
        <f t="shared" si="1441"/>
        <v>3202.5</v>
      </c>
      <c r="M1448" s="10">
        <f t="shared" si="1442"/>
        <v>2202.5</v>
      </c>
      <c r="N1448" s="10">
        <f t="shared" si="1443"/>
        <v>2202.5</v>
      </c>
      <c r="O1448" s="10">
        <f t="shared" si="1457"/>
        <v>0</v>
      </c>
      <c r="P1448" s="10">
        <f t="shared" si="1458"/>
        <v>0</v>
      </c>
      <c r="Q1448" s="10">
        <f t="shared" si="1459"/>
        <v>0</v>
      </c>
      <c r="R1448" s="10">
        <f t="shared" si="1408"/>
        <v>3202.5</v>
      </c>
      <c r="S1448" s="10">
        <f t="shared" si="1460"/>
        <v>0</v>
      </c>
      <c r="T1448" s="69">
        <f t="shared" si="1438"/>
        <v>3202.5</v>
      </c>
      <c r="U1448" s="10">
        <f t="shared" si="1410"/>
        <v>2202.5</v>
      </c>
      <c r="V1448" s="10">
        <f t="shared" si="1461"/>
        <v>0</v>
      </c>
      <c r="W1448" s="69">
        <f t="shared" si="1439"/>
        <v>2202.5</v>
      </c>
      <c r="X1448" s="10">
        <f t="shared" si="1412"/>
        <v>2202.5</v>
      </c>
      <c r="Y1448" s="10">
        <f t="shared" si="1461"/>
        <v>0</v>
      </c>
      <c r="Z1448" s="69">
        <f t="shared" si="1440"/>
        <v>2202.5</v>
      </c>
      <c r="AA1448" s="10">
        <f t="shared" si="1461"/>
        <v>0</v>
      </c>
      <c r="AB1448" s="20"/>
      <c r="AC1448" s="20"/>
    </row>
    <row r="1449" spans="1:29" x14ac:dyDescent="0.3">
      <c r="A1449" s="59" t="s">
        <v>925</v>
      </c>
      <c r="B1449" s="60">
        <v>200</v>
      </c>
      <c r="C1449" s="59" t="s">
        <v>28</v>
      </c>
      <c r="D1449" s="59" t="s">
        <v>29</v>
      </c>
      <c r="E1449" s="61" t="s">
        <v>30</v>
      </c>
      <c r="F1449" s="10">
        <v>3202.5</v>
      </c>
      <c r="G1449" s="10">
        <v>2202.5</v>
      </c>
      <c r="H1449" s="10">
        <v>2202.5</v>
      </c>
      <c r="I1449" s="10"/>
      <c r="J1449" s="10"/>
      <c r="K1449" s="10"/>
      <c r="L1449" s="10">
        <f t="shared" si="1441"/>
        <v>3202.5</v>
      </c>
      <c r="M1449" s="10">
        <f t="shared" si="1442"/>
        <v>2202.5</v>
      </c>
      <c r="N1449" s="10">
        <f t="shared" si="1443"/>
        <v>2202.5</v>
      </c>
      <c r="O1449" s="10"/>
      <c r="P1449" s="10"/>
      <c r="Q1449" s="10"/>
      <c r="R1449" s="10">
        <f t="shared" si="1408"/>
        <v>3202.5</v>
      </c>
      <c r="S1449" s="10"/>
      <c r="T1449" s="69">
        <f t="shared" si="1438"/>
        <v>3202.5</v>
      </c>
      <c r="U1449" s="10">
        <f t="shared" si="1410"/>
        <v>2202.5</v>
      </c>
      <c r="V1449" s="10"/>
      <c r="W1449" s="69">
        <f t="shared" si="1439"/>
        <v>2202.5</v>
      </c>
      <c r="X1449" s="10">
        <f t="shared" si="1412"/>
        <v>2202.5</v>
      </c>
      <c r="Y1449" s="10"/>
      <c r="Z1449" s="69">
        <f t="shared" si="1440"/>
        <v>2202.5</v>
      </c>
      <c r="AA1449" s="10"/>
      <c r="AB1449" s="20"/>
      <c r="AC1449" s="20"/>
    </row>
    <row r="1450" spans="1:29" ht="46.8" x14ac:dyDescent="0.3">
      <c r="A1450" s="59" t="s">
        <v>927</v>
      </c>
      <c r="B1450" s="60"/>
      <c r="C1450" s="59"/>
      <c r="D1450" s="59"/>
      <c r="E1450" s="61" t="s">
        <v>928</v>
      </c>
      <c r="F1450" s="10">
        <f t="shared" si="1451"/>
        <v>18768.199999999997</v>
      </c>
      <c r="G1450" s="10">
        <f t="shared" si="1452"/>
        <v>11868.2</v>
      </c>
      <c r="H1450" s="10">
        <f t="shared" si="1453"/>
        <v>11868.2</v>
      </c>
      <c r="I1450" s="10">
        <f t="shared" si="1454"/>
        <v>0</v>
      </c>
      <c r="J1450" s="10">
        <f t="shared" si="1455"/>
        <v>0</v>
      </c>
      <c r="K1450" s="10">
        <f t="shared" si="1456"/>
        <v>0</v>
      </c>
      <c r="L1450" s="10">
        <f t="shared" si="1441"/>
        <v>18768.199999999997</v>
      </c>
      <c r="M1450" s="10">
        <f t="shared" si="1442"/>
        <v>11868.2</v>
      </c>
      <c r="N1450" s="10">
        <f t="shared" si="1443"/>
        <v>11868.2</v>
      </c>
      <c r="O1450" s="10">
        <f t="shared" si="1457"/>
        <v>0</v>
      </c>
      <c r="P1450" s="10">
        <f t="shared" si="1458"/>
        <v>0</v>
      </c>
      <c r="Q1450" s="10">
        <f t="shared" si="1459"/>
        <v>0</v>
      </c>
      <c r="R1450" s="10">
        <f t="shared" si="1408"/>
        <v>18768.199999999997</v>
      </c>
      <c r="S1450" s="10">
        <f t="shared" si="1460"/>
        <v>0</v>
      </c>
      <c r="T1450" s="69">
        <f t="shared" si="1438"/>
        <v>18768.199999999997</v>
      </c>
      <c r="U1450" s="10">
        <f t="shared" si="1410"/>
        <v>11868.2</v>
      </c>
      <c r="V1450" s="10">
        <f t="shared" si="1461"/>
        <v>0</v>
      </c>
      <c r="W1450" s="69">
        <f t="shared" si="1439"/>
        <v>11868.2</v>
      </c>
      <c r="X1450" s="10">
        <f t="shared" si="1412"/>
        <v>11868.2</v>
      </c>
      <c r="Y1450" s="10">
        <f t="shared" si="1461"/>
        <v>0</v>
      </c>
      <c r="Z1450" s="69">
        <f t="shared" si="1440"/>
        <v>11868.2</v>
      </c>
      <c r="AA1450" s="10">
        <f t="shared" si="1461"/>
        <v>0</v>
      </c>
      <c r="AB1450" s="20"/>
      <c r="AC1450" s="20"/>
    </row>
    <row r="1451" spans="1:29" ht="31.2" x14ac:dyDescent="0.3">
      <c r="A1451" s="59" t="s">
        <v>927</v>
      </c>
      <c r="B1451" s="60" t="s">
        <v>57</v>
      </c>
      <c r="C1451" s="59"/>
      <c r="D1451" s="59"/>
      <c r="E1451" s="61" t="s">
        <v>58</v>
      </c>
      <c r="F1451" s="10">
        <f t="shared" si="1451"/>
        <v>18768.199999999997</v>
      </c>
      <c r="G1451" s="10">
        <f t="shared" si="1452"/>
        <v>11868.2</v>
      </c>
      <c r="H1451" s="10">
        <f t="shared" si="1453"/>
        <v>11868.2</v>
      </c>
      <c r="I1451" s="10">
        <f t="shared" si="1454"/>
        <v>0</v>
      </c>
      <c r="J1451" s="10">
        <f t="shared" si="1455"/>
        <v>0</v>
      </c>
      <c r="K1451" s="10">
        <f t="shared" si="1456"/>
        <v>0</v>
      </c>
      <c r="L1451" s="10">
        <f t="shared" si="1441"/>
        <v>18768.199999999997</v>
      </c>
      <c r="M1451" s="10">
        <f t="shared" si="1442"/>
        <v>11868.2</v>
      </c>
      <c r="N1451" s="10">
        <f t="shared" si="1443"/>
        <v>11868.2</v>
      </c>
      <c r="O1451" s="10">
        <f t="shared" si="1457"/>
        <v>0</v>
      </c>
      <c r="P1451" s="10">
        <f t="shared" si="1458"/>
        <v>0</v>
      </c>
      <c r="Q1451" s="10">
        <f t="shared" si="1459"/>
        <v>0</v>
      </c>
      <c r="R1451" s="10">
        <f t="shared" si="1408"/>
        <v>18768.199999999997</v>
      </c>
      <c r="S1451" s="10">
        <f t="shared" si="1460"/>
        <v>0</v>
      </c>
      <c r="T1451" s="69">
        <f t="shared" si="1438"/>
        <v>18768.199999999997</v>
      </c>
      <c r="U1451" s="10">
        <f t="shared" si="1410"/>
        <v>11868.2</v>
      </c>
      <c r="V1451" s="10">
        <f t="shared" si="1461"/>
        <v>0</v>
      </c>
      <c r="W1451" s="69">
        <f t="shared" si="1439"/>
        <v>11868.2</v>
      </c>
      <c r="X1451" s="10">
        <f t="shared" si="1412"/>
        <v>11868.2</v>
      </c>
      <c r="Y1451" s="10">
        <f t="shared" si="1461"/>
        <v>0</v>
      </c>
      <c r="Z1451" s="69">
        <f t="shared" si="1440"/>
        <v>11868.2</v>
      </c>
      <c r="AA1451" s="10">
        <f t="shared" si="1461"/>
        <v>0</v>
      </c>
      <c r="AB1451" s="20"/>
      <c r="AC1451" s="20"/>
    </row>
    <row r="1452" spans="1:29" x14ac:dyDescent="0.3">
      <c r="A1452" s="59" t="s">
        <v>927</v>
      </c>
      <c r="B1452" s="60" t="s">
        <v>57</v>
      </c>
      <c r="C1452" s="59" t="s">
        <v>28</v>
      </c>
      <c r="D1452" s="59" t="s">
        <v>29</v>
      </c>
      <c r="E1452" s="61" t="s">
        <v>30</v>
      </c>
      <c r="F1452" s="10">
        <v>18768.199999999997</v>
      </c>
      <c r="G1452" s="10">
        <v>11868.2</v>
      </c>
      <c r="H1452" s="10">
        <v>11868.2</v>
      </c>
      <c r="I1452" s="10"/>
      <c r="J1452" s="10"/>
      <c r="K1452" s="10"/>
      <c r="L1452" s="10">
        <f t="shared" si="1441"/>
        <v>18768.199999999997</v>
      </c>
      <c r="M1452" s="10">
        <f t="shared" si="1442"/>
        <v>11868.2</v>
      </c>
      <c r="N1452" s="10">
        <f t="shared" si="1443"/>
        <v>11868.2</v>
      </c>
      <c r="O1452" s="10"/>
      <c r="P1452" s="10"/>
      <c r="Q1452" s="10"/>
      <c r="R1452" s="10">
        <f t="shared" si="1408"/>
        <v>18768.199999999997</v>
      </c>
      <c r="S1452" s="10"/>
      <c r="T1452" s="69">
        <f t="shared" si="1438"/>
        <v>18768.199999999997</v>
      </c>
      <c r="U1452" s="10">
        <f t="shared" si="1410"/>
        <v>11868.2</v>
      </c>
      <c r="V1452" s="10"/>
      <c r="W1452" s="69">
        <f t="shared" si="1439"/>
        <v>11868.2</v>
      </c>
      <c r="X1452" s="10">
        <f t="shared" si="1412"/>
        <v>11868.2</v>
      </c>
      <c r="Y1452" s="10"/>
      <c r="Z1452" s="69">
        <f t="shared" si="1440"/>
        <v>11868.2</v>
      </c>
      <c r="AA1452" s="10"/>
      <c r="AB1452" s="20"/>
      <c r="AC1452" s="20"/>
    </row>
    <row r="1453" spans="1:29" ht="31.2" x14ac:dyDescent="0.3">
      <c r="A1453" s="59" t="s">
        <v>929</v>
      </c>
      <c r="B1453" s="60"/>
      <c r="C1453" s="59"/>
      <c r="D1453" s="59"/>
      <c r="E1453" s="61" t="s">
        <v>930</v>
      </c>
      <c r="F1453" s="10">
        <f t="shared" si="1451"/>
        <v>3668.2999999999997</v>
      </c>
      <c r="G1453" s="10">
        <f t="shared" si="1452"/>
        <v>3668.2999999999997</v>
      </c>
      <c r="H1453" s="10">
        <f t="shared" si="1453"/>
        <v>3668.2999999999997</v>
      </c>
      <c r="I1453" s="10">
        <f t="shared" si="1454"/>
        <v>0</v>
      </c>
      <c r="J1453" s="10">
        <f t="shared" si="1455"/>
        <v>0</v>
      </c>
      <c r="K1453" s="10">
        <f t="shared" si="1456"/>
        <v>0</v>
      </c>
      <c r="L1453" s="10">
        <f t="shared" si="1441"/>
        <v>3668.2999999999997</v>
      </c>
      <c r="M1453" s="10">
        <f t="shared" si="1442"/>
        <v>3668.2999999999997</v>
      </c>
      <c r="N1453" s="10">
        <f t="shared" si="1443"/>
        <v>3668.2999999999997</v>
      </c>
      <c r="O1453" s="10">
        <f t="shared" si="1457"/>
        <v>0</v>
      </c>
      <c r="P1453" s="10">
        <f t="shared" si="1458"/>
        <v>0</v>
      </c>
      <c r="Q1453" s="10">
        <f t="shared" si="1459"/>
        <v>0</v>
      </c>
      <c r="R1453" s="10">
        <f t="shared" si="1408"/>
        <v>3668.2999999999997</v>
      </c>
      <c r="S1453" s="10">
        <f t="shared" si="1460"/>
        <v>0</v>
      </c>
      <c r="T1453" s="69">
        <f t="shared" si="1438"/>
        <v>3668.2999999999997</v>
      </c>
      <c r="U1453" s="10">
        <f t="shared" si="1410"/>
        <v>3668.2999999999997</v>
      </c>
      <c r="V1453" s="10">
        <f t="shared" si="1461"/>
        <v>0</v>
      </c>
      <c r="W1453" s="69">
        <f t="shared" si="1439"/>
        <v>3668.2999999999997</v>
      </c>
      <c r="X1453" s="10">
        <f t="shared" si="1412"/>
        <v>3668.2999999999997</v>
      </c>
      <c r="Y1453" s="10">
        <f t="shared" si="1461"/>
        <v>0</v>
      </c>
      <c r="Z1453" s="69">
        <f t="shared" si="1440"/>
        <v>3668.2999999999997</v>
      </c>
      <c r="AA1453" s="10">
        <f t="shared" si="1461"/>
        <v>0</v>
      </c>
      <c r="AB1453" s="20"/>
      <c r="AC1453" s="20"/>
    </row>
    <row r="1454" spans="1:29" x14ac:dyDescent="0.3">
      <c r="A1454" s="59" t="s">
        <v>929</v>
      </c>
      <c r="B1454" s="60" t="s">
        <v>43</v>
      </c>
      <c r="C1454" s="59"/>
      <c r="D1454" s="59"/>
      <c r="E1454" s="61" t="s">
        <v>44</v>
      </c>
      <c r="F1454" s="10">
        <f t="shared" si="1451"/>
        <v>3668.2999999999997</v>
      </c>
      <c r="G1454" s="10">
        <f t="shared" si="1452"/>
        <v>3668.2999999999997</v>
      </c>
      <c r="H1454" s="10">
        <f t="shared" si="1453"/>
        <v>3668.2999999999997</v>
      </c>
      <c r="I1454" s="10">
        <f t="shared" si="1454"/>
        <v>0</v>
      </c>
      <c r="J1454" s="10">
        <f t="shared" si="1455"/>
        <v>0</v>
      </c>
      <c r="K1454" s="10">
        <f t="shared" si="1456"/>
        <v>0</v>
      </c>
      <c r="L1454" s="10">
        <f t="shared" si="1441"/>
        <v>3668.2999999999997</v>
      </c>
      <c r="M1454" s="10">
        <f t="shared" si="1442"/>
        <v>3668.2999999999997</v>
      </c>
      <c r="N1454" s="10">
        <f t="shared" si="1443"/>
        <v>3668.2999999999997</v>
      </c>
      <c r="O1454" s="10">
        <f t="shared" si="1457"/>
        <v>0</v>
      </c>
      <c r="P1454" s="10">
        <f t="shared" si="1458"/>
        <v>0</v>
      </c>
      <c r="Q1454" s="10">
        <f t="shared" si="1459"/>
        <v>0</v>
      </c>
      <c r="R1454" s="10">
        <f t="shared" si="1408"/>
        <v>3668.2999999999997</v>
      </c>
      <c r="S1454" s="10">
        <f t="shared" si="1460"/>
        <v>0</v>
      </c>
      <c r="T1454" s="69">
        <f t="shared" si="1438"/>
        <v>3668.2999999999997</v>
      </c>
      <c r="U1454" s="10">
        <f t="shared" si="1410"/>
        <v>3668.2999999999997</v>
      </c>
      <c r="V1454" s="10">
        <f t="shared" si="1461"/>
        <v>0</v>
      </c>
      <c r="W1454" s="69">
        <f t="shared" si="1439"/>
        <v>3668.2999999999997</v>
      </c>
      <c r="X1454" s="10">
        <f t="shared" si="1412"/>
        <v>3668.2999999999997</v>
      </c>
      <c r="Y1454" s="10">
        <f t="shared" si="1461"/>
        <v>0</v>
      </c>
      <c r="Z1454" s="69">
        <f t="shared" si="1440"/>
        <v>3668.2999999999997</v>
      </c>
      <c r="AA1454" s="10">
        <f t="shared" si="1461"/>
        <v>0</v>
      </c>
      <c r="AB1454" s="20"/>
      <c r="AC1454" s="20"/>
    </row>
    <row r="1455" spans="1:29" x14ac:dyDescent="0.3">
      <c r="A1455" s="59" t="s">
        <v>929</v>
      </c>
      <c r="B1455" s="60">
        <v>800</v>
      </c>
      <c r="C1455" s="59" t="s">
        <v>28</v>
      </c>
      <c r="D1455" s="59" t="s">
        <v>29</v>
      </c>
      <c r="E1455" s="61" t="s">
        <v>30</v>
      </c>
      <c r="F1455" s="10">
        <v>3668.2999999999997</v>
      </c>
      <c r="G1455" s="10">
        <v>3668.2999999999997</v>
      </c>
      <c r="H1455" s="10">
        <v>3668.2999999999997</v>
      </c>
      <c r="I1455" s="10"/>
      <c r="J1455" s="10"/>
      <c r="K1455" s="10"/>
      <c r="L1455" s="10">
        <f t="shared" si="1441"/>
        <v>3668.2999999999997</v>
      </c>
      <c r="M1455" s="10">
        <f t="shared" si="1442"/>
        <v>3668.2999999999997</v>
      </c>
      <c r="N1455" s="10">
        <f t="shared" si="1443"/>
        <v>3668.2999999999997</v>
      </c>
      <c r="O1455" s="10"/>
      <c r="P1455" s="10"/>
      <c r="Q1455" s="10"/>
      <c r="R1455" s="10">
        <f t="shared" si="1408"/>
        <v>3668.2999999999997</v>
      </c>
      <c r="S1455" s="10"/>
      <c r="T1455" s="69">
        <f t="shared" si="1438"/>
        <v>3668.2999999999997</v>
      </c>
      <c r="U1455" s="10">
        <f t="shared" si="1410"/>
        <v>3668.2999999999997</v>
      </c>
      <c r="V1455" s="10"/>
      <c r="W1455" s="69">
        <f t="shared" si="1439"/>
        <v>3668.2999999999997</v>
      </c>
      <c r="X1455" s="10">
        <f t="shared" si="1412"/>
        <v>3668.2999999999997</v>
      </c>
      <c r="Y1455" s="10"/>
      <c r="Z1455" s="69">
        <f t="shared" si="1440"/>
        <v>3668.2999999999997</v>
      </c>
      <c r="AA1455" s="10"/>
      <c r="AB1455" s="20"/>
      <c r="AC1455" s="20"/>
    </row>
    <row r="1456" spans="1:29" ht="46.8" x14ac:dyDescent="0.3">
      <c r="A1456" s="59" t="s">
        <v>931</v>
      </c>
      <c r="B1456" s="60"/>
      <c r="C1456" s="59"/>
      <c r="D1456" s="59"/>
      <c r="E1456" s="61" t="s">
        <v>932</v>
      </c>
      <c r="F1456" s="10">
        <f t="shared" si="1451"/>
        <v>61.5</v>
      </c>
      <c r="G1456" s="10">
        <f t="shared" si="1452"/>
        <v>61.5</v>
      </c>
      <c r="H1456" s="10">
        <f t="shared" si="1453"/>
        <v>61.5</v>
      </c>
      <c r="I1456" s="10">
        <f t="shared" si="1454"/>
        <v>0</v>
      </c>
      <c r="J1456" s="10">
        <f t="shared" si="1455"/>
        <v>0</v>
      </c>
      <c r="K1456" s="10">
        <f t="shared" si="1456"/>
        <v>0</v>
      </c>
      <c r="L1456" s="10">
        <f t="shared" si="1441"/>
        <v>61.5</v>
      </c>
      <c r="M1456" s="10">
        <f t="shared" si="1442"/>
        <v>61.5</v>
      </c>
      <c r="N1456" s="10">
        <f t="shared" si="1443"/>
        <v>61.5</v>
      </c>
      <c r="O1456" s="10">
        <f t="shared" si="1457"/>
        <v>0</v>
      </c>
      <c r="P1456" s="10">
        <f t="shared" si="1458"/>
        <v>0</v>
      </c>
      <c r="Q1456" s="10">
        <f t="shared" si="1459"/>
        <v>0</v>
      </c>
      <c r="R1456" s="10">
        <f t="shared" si="1408"/>
        <v>61.5</v>
      </c>
      <c r="S1456" s="10">
        <f t="shared" si="1460"/>
        <v>0</v>
      </c>
      <c r="T1456" s="69">
        <f t="shared" si="1438"/>
        <v>61.5</v>
      </c>
      <c r="U1456" s="10">
        <f t="shared" si="1410"/>
        <v>61.5</v>
      </c>
      <c r="V1456" s="10">
        <f t="shared" si="1461"/>
        <v>0</v>
      </c>
      <c r="W1456" s="69">
        <f t="shared" si="1439"/>
        <v>61.5</v>
      </c>
      <c r="X1456" s="10">
        <f t="shared" si="1412"/>
        <v>61.5</v>
      </c>
      <c r="Y1456" s="10">
        <f t="shared" si="1461"/>
        <v>0</v>
      </c>
      <c r="Z1456" s="69">
        <f t="shared" si="1440"/>
        <v>61.5</v>
      </c>
      <c r="AA1456" s="10">
        <f t="shared" si="1461"/>
        <v>0</v>
      </c>
      <c r="AB1456" s="20"/>
      <c r="AC1456" s="20"/>
    </row>
    <row r="1457" spans="1:29" ht="31.2" x14ac:dyDescent="0.3">
      <c r="A1457" s="59" t="s">
        <v>931</v>
      </c>
      <c r="B1457" s="60" t="s">
        <v>57</v>
      </c>
      <c r="C1457" s="59"/>
      <c r="D1457" s="59"/>
      <c r="E1457" s="61" t="s">
        <v>58</v>
      </c>
      <c r="F1457" s="10">
        <f t="shared" si="1451"/>
        <v>61.5</v>
      </c>
      <c r="G1457" s="10">
        <f t="shared" si="1452"/>
        <v>61.5</v>
      </c>
      <c r="H1457" s="10">
        <f t="shared" si="1453"/>
        <v>61.5</v>
      </c>
      <c r="I1457" s="10">
        <f t="shared" si="1454"/>
        <v>0</v>
      </c>
      <c r="J1457" s="10">
        <f t="shared" si="1455"/>
        <v>0</v>
      </c>
      <c r="K1457" s="10">
        <f t="shared" si="1456"/>
        <v>0</v>
      </c>
      <c r="L1457" s="10">
        <f t="shared" si="1441"/>
        <v>61.5</v>
      </c>
      <c r="M1457" s="10">
        <f t="shared" si="1442"/>
        <v>61.5</v>
      </c>
      <c r="N1457" s="10">
        <f t="shared" si="1443"/>
        <v>61.5</v>
      </c>
      <c r="O1457" s="10">
        <f t="shared" si="1457"/>
        <v>0</v>
      </c>
      <c r="P1457" s="10">
        <f t="shared" si="1458"/>
        <v>0</v>
      </c>
      <c r="Q1457" s="10">
        <f t="shared" si="1459"/>
        <v>0</v>
      </c>
      <c r="R1457" s="10">
        <f t="shared" si="1408"/>
        <v>61.5</v>
      </c>
      <c r="S1457" s="10">
        <f t="shared" si="1460"/>
        <v>0</v>
      </c>
      <c r="T1457" s="69">
        <f t="shared" si="1438"/>
        <v>61.5</v>
      </c>
      <c r="U1457" s="10">
        <f t="shared" si="1410"/>
        <v>61.5</v>
      </c>
      <c r="V1457" s="10">
        <f t="shared" si="1461"/>
        <v>0</v>
      </c>
      <c r="W1457" s="69">
        <f t="shared" si="1439"/>
        <v>61.5</v>
      </c>
      <c r="X1457" s="10">
        <f t="shared" si="1412"/>
        <v>61.5</v>
      </c>
      <c r="Y1457" s="10">
        <f t="shared" si="1461"/>
        <v>0</v>
      </c>
      <c r="Z1457" s="69">
        <f t="shared" si="1440"/>
        <v>61.5</v>
      </c>
      <c r="AA1457" s="10">
        <f t="shared" si="1461"/>
        <v>0</v>
      </c>
      <c r="AB1457" s="20"/>
      <c r="AC1457" s="20"/>
    </row>
    <row r="1458" spans="1:29" x14ac:dyDescent="0.3">
      <c r="A1458" s="59" t="s">
        <v>931</v>
      </c>
      <c r="B1458" s="60" t="s">
        <v>57</v>
      </c>
      <c r="C1458" s="59" t="s">
        <v>28</v>
      </c>
      <c r="D1458" s="59" t="s">
        <v>29</v>
      </c>
      <c r="E1458" s="61" t="s">
        <v>30</v>
      </c>
      <c r="F1458" s="10">
        <v>61.5</v>
      </c>
      <c r="G1458" s="10">
        <v>61.5</v>
      </c>
      <c r="H1458" s="10">
        <v>61.5</v>
      </c>
      <c r="I1458" s="10"/>
      <c r="J1458" s="10"/>
      <c r="K1458" s="10"/>
      <c r="L1458" s="10">
        <f t="shared" si="1441"/>
        <v>61.5</v>
      </c>
      <c r="M1458" s="10">
        <f t="shared" si="1442"/>
        <v>61.5</v>
      </c>
      <c r="N1458" s="10">
        <f t="shared" si="1443"/>
        <v>61.5</v>
      </c>
      <c r="O1458" s="10"/>
      <c r="P1458" s="10"/>
      <c r="Q1458" s="10"/>
      <c r="R1458" s="10">
        <f t="shared" si="1408"/>
        <v>61.5</v>
      </c>
      <c r="S1458" s="10"/>
      <c r="T1458" s="69">
        <f t="shared" si="1438"/>
        <v>61.5</v>
      </c>
      <c r="U1458" s="10">
        <f t="shared" si="1410"/>
        <v>61.5</v>
      </c>
      <c r="V1458" s="10"/>
      <c r="W1458" s="69">
        <f t="shared" si="1439"/>
        <v>61.5</v>
      </c>
      <c r="X1458" s="10">
        <f t="shared" si="1412"/>
        <v>61.5</v>
      </c>
      <c r="Y1458" s="10"/>
      <c r="Z1458" s="69">
        <f t="shared" si="1440"/>
        <v>61.5</v>
      </c>
      <c r="AA1458" s="10"/>
      <c r="AB1458" s="20"/>
      <c r="AC1458" s="20"/>
    </row>
    <row r="1459" spans="1:29" ht="62.4" x14ac:dyDescent="0.3">
      <c r="A1459" s="59" t="s">
        <v>933</v>
      </c>
      <c r="B1459" s="60"/>
      <c r="C1459" s="59"/>
      <c r="D1459" s="59"/>
      <c r="E1459" s="61" t="s">
        <v>934</v>
      </c>
      <c r="F1459" s="10">
        <f t="shared" si="1451"/>
        <v>2250.1999999999998</v>
      </c>
      <c r="G1459" s="10">
        <f t="shared" si="1452"/>
        <v>2250.1999999999998</v>
      </c>
      <c r="H1459" s="10">
        <f t="shared" si="1453"/>
        <v>2250.1999999999998</v>
      </c>
      <c r="I1459" s="10">
        <f t="shared" si="1454"/>
        <v>-74.099999999999994</v>
      </c>
      <c r="J1459" s="10">
        <f t="shared" si="1455"/>
        <v>0</v>
      </c>
      <c r="K1459" s="10">
        <f t="shared" si="1456"/>
        <v>0</v>
      </c>
      <c r="L1459" s="10">
        <f t="shared" si="1441"/>
        <v>2176.1</v>
      </c>
      <c r="M1459" s="10">
        <f t="shared" si="1442"/>
        <v>2250.1999999999998</v>
      </c>
      <c r="N1459" s="10">
        <f t="shared" si="1443"/>
        <v>2250.1999999999998</v>
      </c>
      <c r="O1459" s="10">
        <f t="shared" si="1457"/>
        <v>0</v>
      </c>
      <c r="P1459" s="10">
        <f t="shared" si="1458"/>
        <v>0</v>
      </c>
      <c r="Q1459" s="10">
        <f t="shared" si="1459"/>
        <v>0</v>
      </c>
      <c r="R1459" s="10">
        <f t="shared" si="1408"/>
        <v>2176.1</v>
      </c>
      <c r="S1459" s="10">
        <f t="shared" si="1460"/>
        <v>0</v>
      </c>
      <c r="T1459" s="69">
        <f t="shared" si="1438"/>
        <v>2176.1</v>
      </c>
      <c r="U1459" s="10">
        <f t="shared" si="1410"/>
        <v>2250.1999999999998</v>
      </c>
      <c r="V1459" s="10">
        <f t="shared" si="1461"/>
        <v>0</v>
      </c>
      <c r="W1459" s="69">
        <f t="shared" si="1439"/>
        <v>2250.1999999999998</v>
      </c>
      <c r="X1459" s="10">
        <f t="shared" si="1412"/>
        <v>2250.1999999999998</v>
      </c>
      <c r="Y1459" s="10">
        <f t="shared" si="1461"/>
        <v>0</v>
      </c>
      <c r="Z1459" s="69">
        <f t="shared" si="1440"/>
        <v>2250.1999999999998</v>
      </c>
      <c r="AA1459" s="10">
        <f t="shared" si="1461"/>
        <v>0</v>
      </c>
      <c r="AB1459" s="20"/>
      <c r="AC1459" s="20"/>
    </row>
    <row r="1460" spans="1:29" ht="31.2" x14ac:dyDescent="0.3">
      <c r="A1460" s="59" t="s">
        <v>933</v>
      </c>
      <c r="B1460" s="60" t="s">
        <v>57</v>
      </c>
      <c r="C1460" s="59"/>
      <c r="D1460" s="59"/>
      <c r="E1460" s="61" t="s">
        <v>58</v>
      </c>
      <c r="F1460" s="10">
        <f t="shared" si="1451"/>
        <v>2250.1999999999998</v>
      </c>
      <c r="G1460" s="10">
        <f t="shared" si="1452"/>
        <v>2250.1999999999998</v>
      </c>
      <c r="H1460" s="10">
        <f t="shared" si="1453"/>
        <v>2250.1999999999998</v>
      </c>
      <c r="I1460" s="10">
        <f t="shared" si="1454"/>
        <v>-74.099999999999994</v>
      </c>
      <c r="J1460" s="10">
        <f t="shared" si="1455"/>
        <v>0</v>
      </c>
      <c r="K1460" s="10">
        <f t="shared" si="1456"/>
        <v>0</v>
      </c>
      <c r="L1460" s="10">
        <f t="shared" si="1441"/>
        <v>2176.1</v>
      </c>
      <c r="M1460" s="10">
        <f t="shared" si="1442"/>
        <v>2250.1999999999998</v>
      </c>
      <c r="N1460" s="10">
        <f t="shared" si="1443"/>
        <v>2250.1999999999998</v>
      </c>
      <c r="O1460" s="10">
        <f t="shared" si="1457"/>
        <v>0</v>
      </c>
      <c r="P1460" s="10">
        <f t="shared" si="1458"/>
        <v>0</v>
      </c>
      <c r="Q1460" s="10">
        <f t="shared" si="1459"/>
        <v>0</v>
      </c>
      <c r="R1460" s="10">
        <f t="shared" ref="R1460:R1523" si="1462">L1460+O1460</f>
        <v>2176.1</v>
      </c>
      <c r="S1460" s="10">
        <f t="shared" si="1460"/>
        <v>0</v>
      </c>
      <c r="T1460" s="69">
        <f t="shared" si="1438"/>
        <v>2176.1</v>
      </c>
      <c r="U1460" s="10">
        <f t="shared" ref="U1460:U1523" si="1463">M1460+P1460</f>
        <v>2250.1999999999998</v>
      </c>
      <c r="V1460" s="10">
        <f t="shared" si="1461"/>
        <v>0</v>
      </c>
      <c r="W1460" s="69">
        <f t="shared" si="1439"/>
        <v>2250.1999999999998</v>
      </c>
      <c r="X1460" s="10">
        <f t="shared" ref="X1460:X1523" si="1464">N1460+Q1460</f>
        <v>2250.1999999999998</v>
      </c>
      <c r="Y1460" s="10">
        <f t="shared" si="1461"/>
        <v>0</v>
      </c>
      <c r="Z1460" s="69">
        <f t="shared" si="1440"/>
        <v>2250.1999999999998</v>
      </c>
      <c r="AA1460" s="10">
        <f t="shared" si="1461"/>
        <v>0</v>
      </c>
      <c r="AB1460" s="20"/>
      <c r="AC1460" s="20"/>
    </row>
    <row r="1461" spans="1:29" ht="46.8" x14ac:dyDescent="0.3">
      <c r="A1461" s="59" t="s">
        <v>933</v>
      </c>
      <c r="B1461" s="60" t="s">
        <v>57</v>
      </c>
      <c r="C1461" s="59" t="s">
        <v>97</v>
      </c>
      <c r="D1461" s="59" t="s">
        <v>160</v>
      </c>
      <c r="E1461" s="61" t="s">
        <v>161</v>
      </c>
      <c r="F1461" s="10">
        <v>2250.1999999999998</v>
      </c>
      <c r="G1461" s="10">
        <v>2250.1999999999998</v>
      </c>
      <c r="H1461" s="10">
        <v>2250.1999999999998</v>
      </c>
      <c r="I1461" s="10">
        <v>-74.099999999999994</v>
      </c>
      <c r="J1461" s="10"/>
      <c r="K1461" s="10"/>
      <c r="L1461" s="10">
        <f t="shared" si="1441"/>
        <v>2176.1</v>
      </c>
      <c r="M1461" s="10">
        <f t="shared" si="1442"/>
        <v>2250.1999999999998</v>
      </c>
      <c r="N1461" s="10">
        <f t="shared" si="1443"/>
        <v>2250.1999999999998</v>
      </c>
      <c r="O1461" s="10"/>
      <c r="P1461" s="10"/>
      <c r="Q1461" s="10"/>
      <c r="R1461" s="10">
        <f t="shared" si="1462"/>
        <v>2176.1</v>
      </c>
      <c r="S1461" s="10"/>
      <c r="T1461" s="69">
        <f t="shared" si="1438"/>
        <v>2176.1</v>
      </c>
      <c r="U1461" s="10">
        <f t="shared" si="1463"/>
        <v>2250.1999999999998</v>
      </c>
      <c r="V1461" s="10"/>
      <c r="W1461" s="69">
        <f t="shared" si="1439"/>
        <v>2250.1999999999998</v>
      </c>
      <c r="X1461" s="10">
        <f t="shared" si="1464"/>
        <v>2250.1999999999998</v>
      </c>
      <c r="Y1461" s="10"/>
      <c r="Z1461" s="69">
        <f t="shared" si="1440"/>
        <v>2250.1999999999998</v>
      </c>
      <c r="AA1461" s="10"/>
      <c r="AB1461" s="20"/>
      <c r="AC1461" s="20">
        <v>38</v>
      </c>
    </row>
    <row r="1462" spans="1:29" ht="31.2" x14ac:dyDescent="0.3">
      <c r="A1462" s="59" t="s">
        <v>935</v>
      </c>
      <c r="B1462" s="60"/>
      <c r="C1462" s="59"/>
      <c r="D1462" s="59"/>
      <c r="E1462" s="61" t="s">
        <v>936</v>
      </c>
      <c r="F1462" s="10">
        <f t="shared" si="1451"/>
        <v>3181.5</v>
      </c>
      <c r="G1462" s="10">
        <f t="shared" si="1452"/>
        <v>2518.3000000000002</v>
      </c>
      <c r="H1462" s="10">
        <f t="shared" si="1453"/>
        <v>1883.3</v>
      </c>
      <c r="I1462" s="10">
        <f t="shared" si="1454"/>
        <v>0</v>
      </c>
      <c r="J1462" s="10">
        <f t="shared" si="1455"/>
        <v>0</v>
      </c>
      <c r="K1462" s="10">
        <f t="shared" si="1456"/>
        <v>0</v>
      </c>
      <c r="L1462" s="10">
        <f t="shared" si="1441"/>
        <v>3181.5</v>
      </c>
      <c r="M1462" s="10">
        <f t="shared" si="1442"/>
        <v>2518.3000000000002</v>
      </c>
      <c r="N1462" s="10">
        <f t="shared" si="1443"/>
        <v>1883.3</v>
      </c>
      <c r="O1462" s="10">
        <f t="shared" si="1457"/>
        <v>0</v>
      </c>
      <c r="P1462" s="10">
        <f t="shared" si="1458"/>
        <v>0</v>
      </c>
      <c r="Q1462" s="10">
        <f t="shared" si="1459"/>
        <v>0</v>
      </c>
      <c r="R1462" s="10">
        <f t="shared" si="1462"/>
        <v>3181.5</v>
      </c>
      <c r="S1462" s="10">
        <f t="shared" si="1460"/>
        <v>0</v>
      </c>
      <c r="T1462" s="69">
        <f t="shared" si="1438"/>
        <v>3181.5</v>
      </c>
      <c r="U1462" s="10">
        <f t="shared" si="1463"/>
        <v>2518.3000000000002</v>
      </c>
      <c r="V1462" s="10">
        <f t="shared" si="1461"/>
        <v>0</v>
      </c>
      <c r="W1462" s="69">
        <f t="shared" si="1439"/>
        <v>2518.3000000000002</v>
      </c>
      <c r="X1462" s="10">
        <f t="shared" si="1464"/>
        <v>1883.3</v>
      </c>
      <c r="Y1462" s="10">
        <f t="shared" si="1461"/>
        <v>0</v>
      </c>
      <c r="Z1462" s="69">
        <f t="shared" si="1440"/>
        <v>1883.3</v>
      </c>
      <c r="AA1462" s="10">
        <f t="shared" si="1461"/>
        <v>0</v>
      </c>
      <c r="AB1462" s="20"/>
      <c r="AC1462" s="20"/>
    </row>
    <row r="1463" spans="1:29" ht="31.2" x14ac:dyDescent="0.3">
      <c r="A1463" s="59" t="s">
        <v>935</v>
      </c>
      <c r="B1463" s="60" t="s">
        <v>937</v>
      </c>
      <c r="C1463" s="59"/>
      <c r="D1463" s="59"/>
      <c r="E1463" s="61" t="s">
        <v>938</v>
      </c>
      <c r="F1463" s="10">
        <f t="shared" si="1451"/>
        <v>3181.5</v>
      </c>
      <c r="G1463" s="10">
        <f t="shared" si="1452"/>
        <v>2518.3000000000002</v>
      </c>
      <c r="H1463" s="10">
        <f t="shared" si="1453"/>
        <v>1883.3</v>
      </c>
      <c r="I1463" s="10">
        <f t="shared" si="1454"/>
        <v>0</v>
      </c>
      <c r="J1463" s="10">
        <f t="shared" si="1455"/>
        <v>0</v>
      </c>
      <c r="K1463" s="10">
        <f t="shared" si="1456"/>
        <v>0</v>
      </c>
      <c r="L1463" s="10">
        <f t="shared" si="1441"/>
        <v>3181.5</v>
      </c>
      <c r="M1463" s="10">
        <f t="shared" si="1442"/>
        <v>2518.3000000000002</v>
      </c>
      <c r="N1463" s="10">
        <f t="shared" si="1443"/>
        <v>1883.3</v>
      </c>
      <c r="O1463" s="10">
        <f t="shared" si="1457"/>
        <v>0</v>
      </c>
      <c r="P1463" s="10">
        <f t="shared" si="1458"/>
        <v>0</v>
      </c>
      <c r="Q1463" s="10">
        <f t="shared" si="1459"/>
        <v>0</v>
      </c>
      <c r="R1463" s="10">
        <f t="shared" si="1462"/>
        <v>3181.5</v>
      </c>
      <c r="S1463" s="10">
        <f t="shared" si="1460"/>
        <v>0</v>
      </c>
      <c r="T1463" s="69">
        <f t="shared" si="1438"/>
        <v>3181.5</v>
      </c>
      <c r="U1463" s="10">
        <f t="shared" si="1463"/>
        <v>2518.3000000000002</v>
      </c>
      <c r="V1463" s="10">
        <f t="shared" si="1461"/>
        <v>0</v>
      </c>
      <c r="W1463" s="69">
        <f t="shared" si="1439"/>
        <v>2518.3000000000002</v>
      </c>
      <c r="X1463" s="10">
        <f t="shared" si="1464"/>
        <v>1883.3</v>
      </c>
      <c r="Y1463" s="10">
        <f t="shared" si="1461"/>
        <v>0</v>
      </c>
      <c r="Z1463" s="69">
        <f t="shared" si="1440"/>
        <v>1883.3</v>
      </c>
      <c r="AA1463" s="10">
        <f t="shared" si="1461"/>
        <v>0</v>
      </c>
      <c r="AB1463" s="20"/>
      <c r="AC1463" s="20"/>
    </row>
    <row r="1464" spans="1:29" ht="31.2" x14ac:dyDescent="0.3">
      <c r="A1464" s="59" t="s">
        <v>935</v>
      </c>
      <c r="B1464" s="60">
        <v>700</v>
      </c>
      <c r="C1464" s="59" t="s">
        <v>29</v>
      </c>
      <c r="D1464" s="59" t="s">
        <v>28</v>
      </c>
      <c r="E1464" s="61" t="s">
        <v>939</v>
      </c>
      <c r="F1464" s="10">
        <v>3181.5</v>
      </c>
      <c r="G1464" s="10">
        <v>2518.3000000000002</v>
      </c>
      <c r="H1464" s="10">
        <v>1883.3</v>
      </c>
      <c r="I1464" s="10"/>
      <c r="J1464" s="10"/>
      <c r="K1464" s="10"/>
      <c r="L1464" s="10">
        <f t="shared" si="1441"/>
        <v>3181.5</v>
      </c>
      <c r="M1464" s="10">
        <f t="shared" si="1442"/>
        <v>2518.3000000000002</v>
      </c>
      <c r="N1464" s="10">
        <f t="shared" si="1443"/>
        <v>1883.3</v>
      </c>
      <c r="O1464" s="10"/>
      <c r="P1464" s="10"/>
      <c r="Q1464" s="10"/>
      <c r="R1464" s="10">
        <f t="shared" si="1462"/>
        <v>3181.5</v>
      </c>
      <c r="S1464" s="10"/>
      <c r="T1464" s="69">
        <f t="shared" si="1438"/>
        <v>3181.5</v>
      </c>
      <c r="U1464" s="10">
        <f t="shared" si="1463"/>
        <v>2518.3000000000002</v>
      </c>
      <c r="V1464" s="10"/>
      <c r="W1464" s="69">
        <f t="shared" si="1439"/>
        <v>2518.3000000000002</v>
      </c>
      <c r="X1464" s="10">
        <f t="shared" si="1464"/>
        <v>1883.3</v>
      </c>
      <c r="Y1464" s="10"/>
      <c r="Z1464" s="69">
        <f t="shared" si="1440"/>
        <v>1883.3</v>
      </c>
      <c r="AA1464" s="10"/>
      <c r="AB1464" s="20"/>
      <c r="AC1464" s="20"/>
    </row>
    <row r="1465" spans="1:29" ht="46.8" x14ac:dyDescent="0.3">
      <c r="A1465" s="59" t="s">
        <v>940</v>
      </c>
      <c r="B1465" s="60"/>
      <c r="C1465" s="59"/>
      <c r="D1465" s="59"/>
      <c r="E1465" s="61" t="s">
        <v>941</v>
      </c>
      <c r="F1465" s="10">
        <f t="shared" si="1451"/>
        <v>29.1</v>
      </c>
      <c r="G1465" s="10">
        <f t="shared" si="1452"/>
        <v>58.2</v>
      </c>
      <c r="H1465" s="10">
        <f t="shared" si="1453"/>
        <v>58.2</v>
      </c>
      <c r="I1465" s="10">
        <f t="shared" si="1454"/>
        <v>0</v>
      </c>
      <c r="J1465" s="10">
        <f t="shared" si="1455"/>
        <v>0</v>
      </c>
      <c r="K1465" s="10">
        <f t="shared" si="1456"/>
        <v>0</v>
      </c>
      <c r="L1465" s="10">
        <f t="shared" si="1441"/>
        <v>29.1</v>
      </c>
      <c r="M1465" s="10">
        <f t="shared" si="1442"/>
        <v>58.2</v>
      </c>
      <c r="N1465" s="10">
        <f t="shared" si="1443"/>
        <v>58.2</v>
      </c>
      <c r="O1465" s="10">
        <f t="shared" si="1457"/>
        <v>0</v>
      </c>
      <c r="P1465" s="10">
        <f t="shared" si="1458"/>
        <v>0</v>
      </c>
      <c r="Q1465" s="10">
        <f t="shared" si="1459"/>
        <v>0</v>
      </c>
      <c r="R1465" s="10">
        <f t="shared" si="1462"/>
        <v>29.1</v>
      </c>
      <c r="S1465" s="10">
        <f t="shared" si="1460"/>
        <v>0</v>
      </c>
      <c r="T1465" s="69">
        <f t="shared" si="1438"/>
        <v>29.1</v>
      </c>
      <c r="U1465" s="10">
        <f t="shared" si="1463"/>
        <v>58.2</v>
      </c>
      <c r="V1465" s="10">
        <f t="shared" si="1461"/>
        <v>0</v>
      </c>
      <c r="W1465" s="69">
        <f t="shared" si="1439"/>
        <v>58.2</v>
      </c>
      <c r="X1465" s="10">
        <f t="shared" si="1464"/>
        <v>58.2</v>
      </c>
      <c r="Y1465" s="10">
        <f t="shared" si="1461"/>
        <v>0</v>
      </c>
      <c r="Z1465" s="69">
        <f t="shared" si="1440"/>
        <v>58.2</v>
      </c>
      <c r="AA1465" s="10">
        <f t="shared" si="1461"/>
        <v>0</v>
      </c>
      <c r="AB1465" s="20"/>
      <c r="AC1465" s="20"/>
    </row>
    <row r="1466" spans="1:29" ht="31.2" x14ac:dyDescent="0.3">
      <c r="A1466" s="59" t="s">
        <v>940</v>
      </c>
      <c r="B1466" s="60" t="s">
        <v>57</v>
      </c>
      <c r="C1466" s="59"/>
      <c r="D1466" s="59"/>
      <c r="E1466" s="61" t="s">
        <v>58</v>
      </c>
      <c r="F1466" s="10">
        <f t="shared" si="1451"/>
        <v>29.1</v>
      </c>
      <c r="G1466" s="10">
        <f t="shared" si="1452"/>
        <v>58.2</v>
      </c>
      <c r="H1466" s="10">
        <f t="shared" si="1453"/>
        <v>58.2</v>
      </c>
      <c r="I1466" s="10">
        <f t="shared" si="1454"/>
        <v>0</v>
      </c>
      <c r="J1466" s="10">
        <f t="shared" si="1455"/>
        <v>0</v>
      </c>
      <c r="K1466" s="10">
        <f t="shared" si="1456"/>
        <v>0</v>
      </c>
      <c r="L1466" s="10">
        <f t="shared" si="1441"/>
        <v>29.1</v>
      </c>
      <c r="M1466" s="10">
        <f t="shared" si="1442"/>
        <v>58.2</v>
      </c>
      <c r="N1466" s="10">
        <f t="shared" si="1443"/>
        <v>58.2</v>
      </c>
      <c r="O1466" s="10">
        <f t="shared" si="1457"/>
        <v>0</v>
      </c>
      <c r="P1466" s="10">
        <f t="shared" si="1458"/>
        <v>0</v>
      </c>
      <c r="Q1466" s="10">
        <f t="shared" si="1459"/>
        <v>0</v>
      </c>
      <c r="R1466" s="10">
        <f t="shared" si="1462"/>
        <v>29.1</v>
      </c>
      <c r="S1466" s="10">
        <f t="shared" si="1460"/>
        <v>0</v>
      </c>
      <c r="T1466" s="69">
        <f t="shared" si="1438"/>
        <v>29.1</v>
      </c>
      <c r="U1466" s="10">
        <f t="shared" si="1463"/>
        <v>58.2</v>
      </c>
      <c r="V1466" s="10">
        <f t="shared" si="1461"/>
        <v>0</v>
      </c>
      <c r="W1466" s="69">
        <f t="shared" si="1439"/>
        <v>58.2</v>
      </c>
      <c r="X1466" s="10">
        <f t="shared" si="1464"/>
        <v>58.2</v>
      </c>
      <c r="Y1466" s="10">
        <f t="shared" si="1461"/>
        <v>0</v>
      </c>
      <c r="Z1466" s="69">
        <f t="shared" si="1440"/>
        <v>58.2</v>
      </c>
      <c r="AA1466" s="10">
        <f t="shared" si="1461"/>
        <v>0</v>
      </c>
      <c r="AB1466" s="20"/>
      <c r="AC1466" s="20"/>
    </row>
    <row r="1467" spans="1:29" x14ac:dyDescent="0.3">
      <c r="A1467" s="59" t="s">
        <v>940</v>
      </c>
      <c r="B1467" s="60" t="s">
        <v>57</v>
      </c>
      <c r="C1467" s="59" t="s">
        <v>28</v>
      </c>
      <c r="D1467" s="59" t="s">
        <v>29</v>
      </c>
      <c r="E1467" s="61" t="s">
        <v>30</v>
      </c>
      <c r="F1467" s="10">
        <v>29.1</v>
      </c>
      <c r="G1467" s="10">
        <v>58.2</v>
      </c>
      <c r="H1467" s="10">
        <v>58.2</v>
      </c>
      <c r="I1467" s="10"/>
      <c r="J1467" s="10"/>
      <c r="K1467" s="10"/>
      <c r="L1467" s="10">
        <f t="shared" si="1441"/>
        <v>29.1</v>
      </c>
      <c r="M1467" s="10">
        <f t="shared" si="1442"/>
        <v>58.2</v>
      </c>
      <c r="N1467" s="10">
        <f t="shared" si="1443"/>
        <v>58.2</v>
      </c>
      <c r="O1467" s="10"/>
      <c r="P1467" s="10"/>
      <c r="Q1467" s="10"/>
      <c r="R1467" s="10">
        <f t="shared" si="1462"/>
        <v>29.1</v>
      </c>
      <c r="S1467" s="10"/>
      <c r="T1467" s="69">
        <f t="shared" si="1438"/>
        <v>29.1</v>
      </c>
      <c r="U1467" s="10">
        <f t="shared" si="1463"/>
        <v>58.2</v>
      </c>
      <c r="V1467" s="10"/>
      <c r="W1467" s="69">
        <f t="shared" si="1439"/>
        <v>58.2</v>
      </c>
      <c r="X1467" s="10">
        <f t="shared" si="1464"/>
        <v>58.2</v>
      </c>
      <c r="Y1467" s="10"/>
      <c r="Z1467" s="69">
        <f t="shared" si="1440"/>
        <v>58.2</v>
      </c>
      <c r="AA1467" s="10"/>
      <c r="AB1467" s="20"/>
      <c r="AC1467" s="20"/>
    </row>
    <row r="1468" spans="1:29" ht="46.8" x14ac:dyDescent="0.3">
      <c r="A1468" s="59" t="s">
        <v>942</v>
      </c>
      <c r="B1468" s="60"/>
      <c r="C1468" s="59"/>
      <c r="D1468" s="59"/>
      <c r="E1468" s="61" t="s">
        <v>943</v>
      </c>
      <c r="F1468" s="10">
        <f t="shared" si="1451"/>
        <v>200649.9</v>
      </c>
      <c r="G1468" s="10">
        <f t="shared" si="1452"/>
        <v>0</v>
      </c>
      <c r="H1468" s="10">
        <f t="shared" si="1453"/>
        <v>0</v>
      </c>
      <c r="I1468" s="10">
        <f t="shared" si="1454"/>
        <v>0</v>
      </c>
      <c r="J1468" s="10">
        <f t="shared" si="1455"/>
        <v>0</v>
      </c>
      <c r="K1468" s="10">
        <f t="shared" si="1456"/>
        <v>0</v>
      </c>
      <c r="L1468" s="10">
        <f t="shared" si="1441"/>
        <v>200649.9</v>
      </c>
      <c r="M1468" s="10">
        <f t="shared" si="1442"/>
        <v>0</v>
      </c>
      <c r="N1468" s="10">
        <f t="shared" si="1443"/>
        <v>0</v>
      </c>
      <c r="O1468" s="10">
        <f t="shared" si="1457"/>
        <v>0</v>
      </c>
      <c r="P1468" s="10">
        <f t="shared" si="1458"/>
        <v>0</v>
      </c>
      <c r="Q1468" s="10">
        <f t="shared" si="1459"/>
        <v>0</v>
      </c>
      <c r="R1468" s="10">
        <f t="shared" si="1462"/>
        <v>200649.9</v>
      </c>
      <c r="S1468" s="10">
        <f t="shared" si="1460"/>
        <v>0</v>
      </c>
      <c r="T1468" s="69">
        <f t="shared" si="1438"/>
        <v>200649.9</v>
      </c>
      <c r="U1468" s="10">
        <f t="shared" si="1463"/>
        <v>0</v>
      </c>
      <c r="V1468" s="10">
        <f t="shared" si="1461"/>
        <v>0</v>
      </c>
      <c r="W1468" s="69">
        <f t="shared" si="1439"/>
        <v>0</v>
      </c>
      <c r="X1468" s="10">
        <f t="shared" si="1464"/>
        <v>0</v>
      </c>
      <c r="Y1468" s="10">
        <f t="shared" si="1461"/>
        <v>0</v>
      </c>
      <c r="Z1468" s="69">
        <f t="shared" si="1440"/>
        <v>0</v>
      </c>
      <c r="AA1468" s="10">
        <f t="shared" si="1461"/>
        <v>0</v>
      </c>
      <c r="AB1468" s="20"/>
      <c r="AC1468" s="20"/>
    </row>
    <row r="1469" spans="1:29" ht="31.2" x14ac:dyDescent="0.3">
      <c r="A1469" s="59" t="s">
        <v>942</v>
      </c>
      <c r="B1469" s="60" t="s">
        <v>57</v>
      </c>
      <c r="C1469" s="59"/>
      <c r="D1469" s="59"/>
      <c r="E1469" s="61" t="s">
        <v>58</v>
      </c>
      <c r="F1469" s="10">
        <f t="shared" si="1451"/>
        <v>200649.9</v>
      </c>
      <c r="G1469" s="10">
        <f t="shared" si="1452"/>
        <v>0</v>
      </c>
      <c r="H1469" s="10">
        <f t="shared" si="1453"/>
        <v>0</v>
      </c>
      <c r="I1469" s="10">
        <f t="shared" si="1454"/>
        <v>0</v>
      </c>
      <c r="J1469" s="10">
        <f t="shared" si="1455"/>
        <v>0</v>
      </c>
      <c r="K1469" s="10">
        <f t="shared" si="1456"/>
        <v>0</v>
      </c>
      <c r="L1469" s="10">
        <f t="shared" si="1441"/>
        <v>200649.9</v>
      </c>
      <c r="M1469" s="10">
        <f t="shared" si="1442"/>
        <v>0</v>
      </c>
      <c r="N1469" s="10">
        <f t="shared" si="1443"/>
        <v>0</v>
      </c>
      <c r="O1469" s="10">
        <f t="shared" si="1457"/>
        <v>0</v>
      </c>
      <c r="P1469" s="10">
        <f t="shared" si="1458"/>
        <v>0</v>
      </c>
      <c r="Q1469" s="10">
        <f t="shared" si="1459"/>
        <v>0</v>
      </c>
      <c r="R1469" s="10">
        <f t="shared" si="1462"/>
        <v>200649.9</v>
      </c>
      <c r="S1469" s="10">
        <f t="shared" si="1460"/>
        <v>0</v>
      </c>
      <c r="T1469" s="69">
        <f t="shared" si="1438"/>
        <v>200649.9</v>
      </c>
      <c r="U1469" s="10">
        <f t="shared" si="1463"/>
        <v>0</v>
      </c>
      <c r="V1469" s="10">
        <f t="shared" si="1461"/>
        <v>0</v>
      </c>
      <c r="W1469" s="69">
        <f t="shared" si="1439"/>
        <v>0</v>
      </c>
      <c r="X1469" s="10">
        <f t="shared" si="1464"/>
        <v>0</v>
      </c>
      <c r="Y1469" s="10">
        <f t="shared" si="1461"/>
        <v>0</v>
      </c>
      <c r="Z1469" s="69">
        <f t="shared" si="1440"/>
        <v>0</v>
      </c>
      <c r="AA1469" s="10">
        <f t="shared" si="1461"/>
        <v>0</v>
      </c>
      <c r="AB1469" s="20"/>
      <c r="AC1469" s="20"/>
    </row>
    <row r="1470" spans="1:29" x14ac:dyDescent="0.3">
      <c r="A1470" s="59" t="s">
        <v>942</v>
      </c>
      <c r="B1470" s="60">
        <v>200</v>
      </c>
      <c r="C1470" s="59" t="s">
        <v>28</v>
      </c>
      <c r="D1470" s="59" t="s">
        <v>29</v>
      </c>
      <c r="E1470" s="61" t="s">
        <v>30</v>
      </c>
      <c r="F1470" s="10">
        <v>200649.9</v>
      </c>
      <c r="G1470" s="10">
        <v>0</v>
      </c>
      <c r="H1470" s="10">
        <v>0</v>
      </c>
      <c r="I1470" s="10"/>
      <c r="J1470" s="10"/>
      <c r="K1470" s="10"/>
      <c r="L1470" s="10">
        <f t="shared" si="1441"/>
        <v>200649.9</v>
      </c>
      <c r="M1470" s="10">
        <f t="shared" si="1442"/>
        <v>0</v>
      </c>
      <c r="N1470" s="10">
        <f t="shared" si="1443"/>
        <v>0</v>
      </c>
      <c r="O1470" s="10"/>
      <c r="P1470" s="10"/>
      <c r="Q1470" s="10"/>
      <c r="R1470" s="10">
        <f t="shared" si="1462"/>
        <v>200649.9</v>
      </c>
      <c r="S1470" s="10"/>
      <c r="T1470" s="69">
        <f t="shared" si="1438"/>
        <v>200649.9</v>
      </c>
      <c r="U1470" s="10">
        <f t="shared" si="1463"/>
        <v>0</v>
      </c>
      <c r="V1470" s="10"/>
      <c r="W1470" s="69">
        <f t="shared" si="1439"/>
        <v>0</v>
      </c>
      <c r="X1470" s="10">
        <f t="shared" si="1464"/>
        <v>0</v>
      </c>
      <c r="Y1470" s="10"/>
      <c r="Z1470" s="69">
        <f t="shared" si="1440"/>
        <v>0</v>
      </c>
      <c r="AA1470" s="10"/>
      <c r="AB1470" s="20"/>
      <c r="AC1470" s="20"/>
    </row>
    <row r="1471" spans="1:29" ht="78" x14ac:dyDescent="0.3">
      <c r="A1471" s="59" t="s">
        <v>944</v>
      </c>
      <c r="B1471" s="60"/>
      <c r="C1471" s="59"/>
      <c r="D1471" s="59"/>
      <c r="E1471" s="61" t="s">
        <v>945</v>
      </c>
      <c r="F1471" s="10">
        <f t="shared" si="1451"/>
        <v>670.1</v>
      </c>
      <c r="G1471" s="10">
        <f t="shared" si="1452"/>
        <v>670.1</v>
      </c>
      <c r="H1471" s="10">
        <f t="shared" si="1453"/>
        <v>670.1</v>
      </c>
      <c r="I1471" s="10">
        <f t="shared" si="1454"/>
        <v>0</v>
      </c>
      <c r="J1471" s="10">
        <f t="shared" si="1455"/>
        <v>0</v>
      </c>
      <c r="K1471" s="10">
        <f t="shared" si="1456"/>
        <v>0</v>
      </c>
      <c r="L1471" s="10">
        <f t="shared" si="1441"/>
        <v>670.1</v>
      </c>
      <c r="M1471" s="10">
        <f t="shared" si="1442"/>
        <v>670.1</v>
      </c>
      <c r="N1471" s="10">
        <f t="shared" si="1443"/>
        <v>670.1</v>
      </c>
      <c r="O1471" s="10">
        <f t="shared" si="1457"/>
        <v>0</v>
      </c>
      <c r="P1471" s="10">
        <f t="shared" si="1458"/>
        <v>0</v>
      </c>
      <c r="Q1471" s="10">
        <f t="shared" si="1459"/>
        <v>0</v>
      </c>
      <c r="R1471" s="10">
        <f t="shared" si="1462"/>
        <v>670.1</v>
      </c>
      <c r="S1471" s="10">
        <f t="shared" si="1460"/>
        <v>0</v>
      </c>
      <c r="T1471" s="69">
        <f t="shared" si="1438"/>
        <v>670.1</v>
      </c>
      <c r="U1471" s="10">
        <f t="shared" si="1463"/>
        <v>670.1</v>
      </c>
      <c r="V1471" s="10">
        <f t="shared" si="1461"/>
        <v>0</v>
      </c>
      <c r="W1471" s="69">
        <f t="shared" si="1439"/>
        <v>670.1</v>
      </c>
      <c r="X1471" s="10">
        <f t="shared" si="1464"/>
        <v>670.1</v>
      </c>
      <c r="Y1471" s="10">
        <f t="shared" si="1461"/>
        <v>0</v>
      </c>
      <c r="Z1471" s="69">
        <f t="shared" si="1440"/>
        <v>670.1</v>
      </c>
      <c r="AA1471" s="10">
        <f t="shared" si="1461"/>
        <v>0</v>
      </c>
      <c r="AB1471" s="20"/>
      <c r="AC1471" s="20"/>
    </row>
    <row r="1472" spans="1:29" ht="31.2" x14ac:dyDescent="0.3">
      <c r="A1472" s="59" t="s">
        <v>944</v>
      </c>
      <c r="B1472" s="60" t="s">
        <v>183</v>
      </c>
      <c r="C1472" s="59"/>
      <c r="D1472" s="59"/>
      <c r="E1472" s="61" t="s">
        <v>184</v>
      </c>
      <c r="F1472" s="10">
        <f t="shared" si="1451"/>
        <v>670.1</v>
      </c>
      <c r="G1472" s="10">
        <f t="shared" si="1452"/>
        <v>670.1</v>
      </c>
      <c r="H1472" s="10">
        <f t="shared" si="1453"/>
        <v>670.1</v>
      </c>
      <c r="I1472" s="10">
        <f t="shared" si="1454"/>
        <v>0</v>
      </c>
      <c r="J1472" s="10">
        <f t="shared" si="1455"/>
        <v>0</v>
      </c>
      <c r="K1472" s="10">
        <f t="shared" si="1456"/>
        <v>0</v>
      </c>
      <c r="L1472" s="10">
        <f t="shared" si="1441"/>
        <v>670.1</v>
      </c>
      <c r="M1472" s="10">
        <f t="shared" si="1442"/>
        <v>670.1</v>
      </c>
      <c r="N1472" s="10">
        <f t="shared" si="1443"/>
        <v>670.1</v>
      </c>
      <c r="O1472" s="10">
        <f t="shared" si="1457"/>
        <v>0</v>
      </c>
      <c r="P1472" s="10">
        <f t="shared" si="1458"/>
        <v>0</v>
      </c>
      <c r="Q1472" s="10">
        <f t="shared" si="1459"/>
        <v>0</v>
      </c>
      <c r="R1472" s="10">
        <f t="shared" si="1462"/>
        <v>670.1</v>
      </c>
      <c r="S1472" s="10">
        <f t="shared" si="1460"/>
        <v>0</v>
      </c>
      <c r="T1472" s="69">
        <f t="shared" si="1438"/>
        <v>670.1</v>
      </c>
      <c r="U1472" s="10">
        <f t="shared" si="1463"/>
        <v>670.1</v>
      </c>
      <c r="V1472" s="10">
        <f t="shared" si="1461"/>
        <v>0</v>
      </c>
      <c r="W1472" s="69">
        <f t="shared" si="1439"/>
        <v>670.1</v>
      </c>
      <c r="X1472" s="10">
        <f t="shared" si="1464"/>
        <v>670.1</v>
      </c>
      <c r="Y1472" s="10">
        <f t="shared" si="1461"/>
        <v>0</v>
      </c>
      <c r="Z1472" s="69">
        <f t="shared" si="1440"/>
        <v>670.1</v>
      </c>
      <c r="AA1472" s="10">
        <f t="shared" si="1461"/>
        <v>0</v>
      </c>
      <c r="AB1472" s="20"/>
      <c r="AC1472" s="20"/>
    </row>
    <row r="1473" spans="1:29" x14ac:dyDescent="0.3">
      <c r="A1473" s="59" t="s">
        <v>944</v>
      </c>
      <c r="B1473" s="60">
        <v>300</v>
      </c>
      <c r="C1473" s="59" t="s">
        <v>28</v>
      </c>
      <c r="D1473" s="59" t="s">
        <v>29</v>
      </c>
      <c r="E1473" s="61" t="s">
        <v>30</v>
      </c>
      <c r="F1473" s="10">
        <v>670.1</v>
      </c>
      <c r="G1473" s="10">
        <v>670.1</v>
      </c>
      <c r="H1473" s="10">
        <v>670.1</v>
      </c>
      <c r="I1473" s="10"/>
      <c r="J1473" s="10"/>
      <c r="K1473" s="10"/>
      <c r="L1473" s="10">
        <f t="shared" si="1441"/>
        <v>670.1</v>
      </c>
      <c r="M1473" s="10">
        <f t="shared" si="1442"/>
        <v>670.1</v>
      </c>
      <c r="N1473" s="10">
        <f t="shared" si="1443"/>
        <v>670.1</v>
      </c>
      <c r="O1473" s="10"/>
      <c r="P1473" s="10"/>
      <c r="Q1473" s="10"/>
      <c r="R1473" s="10">
        <f t="shared" si="1462"/>
        <v>670.1</v>
      </c>
      <c r="S1473" s="10"/>
      <c r="T1473" s="69">
        <f t="shared" si="1438"/>
        <v>670.1</v>
      </c>
      <c r="U1473" s="10">
        <f t="shared" si="1463"/>
        <v>670.1</v>
      </c>
      <c r="V1473" s="10"/>
      <c r="W1473" s="69">
        <f t="shared" si="1439"/>
        <v>670.1</v>
      </c>
      <c r="X1473" s="10">
        <f t="shared" si="1464"/>
        <v>670.1</v>
      </c>
      <c r="Y1473" s="10"/>
      <c r="Z1473" s="69">
        <f t="shared" si="1440"/>
        <v>670.1</v>
      </c>
      <c r="AA1473" s="10"/>
      <c r="AB1473" s="20"/>
      <c r="AC1473" s="20"/>
    </row>
    <row r="1474" spans="1:29" ht="78" x14ac:dyDescent="0.3">
      <c r="A1474" s="59" t="s">
        <v>946</v>
      </c>
      <c r="B1474" s="60"/>
      <c r="C1474" s="59"/>
      <c r="D1474" s="59"/>
      <c r="E1474" s="61" t="s">
        <v>947</v>
      </c>
      <c r="F1474" s="10">
        <f t="shared" si="1451"/>
        <v>64.5</v>
      </c>
      <c r="G1474" s="10">
        <f t="shared" si="1452"/>
        <v>66.5</v>
      </c>
      <c r="H1474" s="10">
        <f t="shared" si="1453"/>
        <v>66.5</v>
      </c>
      <c r="I1474" s="10">
        <f t="shared" si="1454"/>
        <v>0</v>
      </c>
      <c r="J1474" s="10">
        <f t="shared" si="1455"/>
        <v>0</v>
      </c>
      <c r="K1474" s="10">
        <f t="shared" si="1456"/>
        <v>0</v>
      </c>
      <c r="L1474" s="10">
        <f t="shared" si="1441"/>
        <v>64.5</v>
      </c>
      <c r="M1474" s="10">
        <f t="shared" si="1442"/>
        <v>66.5</v>
      </c>
      <c r="N1474" s="10">
        <f t="shared" si="1443"/>
        <v>66.5</v>
      </c>
      <c r="O1474" s="10">
        <f t="shared" si="1457"/>
        <v>0</v>
      </c>
      <c r="P1474" s="10">
        <f t="shared" si="1458"/>
        <v>0</v>
      </c>
      <c r="Q1474" s="10">
        <f t="shared" si="1459"/>
        <v>0</v>
      </c>
      <c r="R1474" s="10">
        <f t="shared" si="1462"/>
        <v>64.5</v>
      </c>
      <c r="S1474" s="10">
        <f t="shared" si="1460"/>
        <v>0</v>
      </c>
      <c r="T1474" s="69">
        <f t="shared" si="1438"/>
        <v>64.5</v>
      </c>
      <c r="U1474" s="10">
        <f t="shared" si="1463"/>
        <v>66.5</v>
      </c>
      <c r="V1474" s="10">
        <f t="shared" si="1461"/>
        <v>0</v>
      </c>
      <c r="W1474" s="69">
        <f t="shared" si="1439"/>
        <v>66.5</v>
      </c>
      <c r="X1474" s="10">
        <f t="shared" si="1464"/>
        <v>66.5</v>
      </c>
      <c r="Y1474" s="10">
        <f t="shared" si="1461"/>
        <v>0</v>
      </c>
      <c r="Z1474" s="69">
        <f t="shared" si="1440"/>
        <v>66.5</v>
      </c>
      <c r="AA1474" s="10">
        <f t="shared" si="1461"/>
        <v>0</v>
      </c>
      <c r="AB1474" s="20"/>
      <c r="AC1474" s="20"/>
    </row>
    <row r="1475" spans="1:29" ht="93.6" x14ac:dyDescent="0.3">
      <c r="A1475" s="59" t="s">
        <v>946</v>
      </c>
      <c r="B1475" s="60" t="s">
        <v>139</v>
      </c>
      <c r="C1475" s="59"/>
      <c r="D1475" s="59"/>
      <c r="E1475" s="61" t="s">
        <v>140</v>
      </c>
      <c r="F1475" s="10">
        <f t="shared" si="1451"/>
        <v>64.5</v>
      </c>
      <c r="G1475" s="10">
        <f t="shared" si="1452"/>
        <v>66.5</v>
      </c>
      <c r="H1475" s="10">
        <f t="shared" si="1453"/>
        <v>66.5</v>
      </c>
      <c r="I1475" s="10">
        <f t="shared" si="1454"/>
        <v>0</v>
      </c>
      <c r="J1475" s="10">
        <f t="shared" si="1455"/>
        <v>0</v>
      </c>
      <c r="K1475" s="10">
        <f t="shared" si="1456"/>
        <v>0</v>
      </c>
      <c r="L1475" s="10">
        <f t="shared" si="1441"/>
        <v>64.5</v>
      </c>
      <c r="M1475" s="10">
        <f t="shared" si="1442"/>
        <v>66.5</v>
      </c>
      <c r="N1475" s="10">
        <f t="shared" si="1443"/>
        <v>66.5</v>
      </c>
      <c r="O1475" s="10">
        <f t="shared" si="1457"/>
        <v>0</v>
      </c>
      <c r="P1475" s="10">
        <f t="shared" si="1458"/>
        <v>0</v>
      </c>
      <c r="Q1475" s="10">
        <f t="shared" si="1459"/>
        <v>0</v>
      </c>
      <c r="R1475" s="10">
        <f t="shared" si="1462"/>
        <v>64.5</v>
      </c>
      <c r="S1475" s="10">
        <f t="shared" si="1460"/>
        <v>0</v>
      </c>
      <c r="T1475" s="69">
        <f t="shared" si="1438"/>
        <v>64.5</v>
      </c>
      <c r="U1475" s="10">
        <f t="shared" si="1463"/>
        <v>66.5</v>
      </c>
      <c r="V1475" s="10">
        <f t="shared" si="1461"/>
        <v>0</v>
      </c>
      <c r="W1475" s="69">
        <f t="shared" si="1439"/>
        <v>66.5</v>
      </c>
      <c r="X1475" s="10">
        <f t="shared" si="1464"/>
        <v>66.5</v>
      </c>
      <c r="Y1475" s="10">
        <f t="shared" si="1461"/>
        <v>0</v>
      </c>
      <c r="Z1475" s="69">
        <f t="shared" si="1440"/>
        <v>66.5</v>
      </c>
      <c r="AA1475" s="10">
        <f t="shared" si="1461"/>
        <v>0</v>
      </c>
      <c r="AB1475" s="20"/>
      <c r="AC1475" s="20"/>
    </row>
    <row r="1476" spans="1:29" x14ac:dyDescent="0.3">
      <c r="A1476" s="59" t="s">
        <v>946</v>
      </c>
      <c r="B1476" s="60" t="s">
        <v>139</v>
      </c>
      <c r="C1476" s="59" t="s">
        <v>233</v>
      </c>
      <c r="D1476" s="59" t="s">
        <v>61</v>
      </c>
      <c r="E1476" s="61" t="s">
        <v>669</v>
      </c>
      <c r="F1476" s="10">
        <v>64.5</v>
      </c>
      <c r="G1476" s="10">
        <v>66.5</v>
      </c>
      <c r="H1476" s="10">
        <v>66.5</v>
      </c>
      <c r="I1476" s="10"/>
      <c r="J1476" s="10"/>
      <c r="K1476" s="10"/>
      <c r="L1476" s="10">
        <f t="shared" si="1441"/>
        <v>64.5</v>
      </c>
      <c r="M1476" s="10">
        <f t="shared" si="1442"/>
        <v>66.5</v>
      </c>
      <c r="N1476" s="10">
        <f t="shared" si="1443"/>
        <v>66.5</v>
      </c>
      <c r="O1476" s="10"/>
      <c r="P1476" s="10"/>
      <c r="Q1476" s="10"/>
      <c r="R1476" s="10">
        <f t="shared" si="1462"/>
        <v>64.5</v>
      </c>
      <c r="S1476" s="10"/>
      <c r="T1476" s="69">
        <f t="shared" si="1438"/>
        <v>64.5</v>
      </c>
      <c r="U1476" s="10">
        <f t="shared" si="1463"/>
        <v>66.5</v>
      </c>
      <c r="V1476" s="10"/>
      <c r="W1476" s="69">
        <f t="shared" si="1439"/>
        <v>66.5</v>
      </c>
      <c r="X1476" s="10">
        <f t="shared" si="1464"/>
        <v>66.5</v>
      </c>
      <c r="Y1476" s="10"/>
      <c r="Z1476" s="69">
        <f t="shared" si="1440"/>
        <v>66.5</v>
      </c>
      <c r="AA1476" s="10"/>
      <c r="AB1476" s="20"/>
      <c r="AC1476" s="20"/>
    </row>
    <row r="1477" spans="1:29" ht="31.2" x14ac:dyDescent="0.3">
      <c r="A1477" s="59" t="s">
        <v>948</v>
      </c>
      <c r="B1477" s="60"/>
      <c r="C1477" s="59"/>
      <c r="D1477" s="59"/>
      <c r="E1477" s="61" t="s">
        <v>949</v>
      </c>
      <c r="F1477" s="10">
        <f t="shared" si="1451"/>
        <v>4835.0999999999995</v>
      </c>
      <c r="G1477" s="10">
        <f t="shared" si="1452"/>
        <v>4835.0999999999995</v>
      </c>
      <c r="H1477" s="10">
        <f t="shared" si="1453"/>
        <v>4835.0999999999995</v>
      </c>
      <c r="I1477" s="10">
        <f t="shared" si="1454"/>
        <v>0</v>
      </c>
      <c r="J1477" s="10">
        <f t="shared" si="1455"/>
        <v>0</v>
      </c>
      <c r="K1477" s="10">
        <f t="shared" si="1456"/>
        <v>0</v>
      </c>
      <c r="L1477" s="10">
        <f t="shared" si="1441"/>
        <v>4835.0999999999995</v>
      </c>
      <c r="M1477" s="10">
        <f t="shared" si="1442"/>
        <v>4835.0999999999995</v>
      </c>
      <c r="N1477" s="10">
        <f t="shared" si="1443"/>
        <v>4835.0999999999995</v>
      </c>
      <c r="O1477" s="10">
        <f t="shared" si="1457"/>
        <v>0</v>
      </c>
      <c r="P1477" s="10">
        <f t="shared" si="1458"/>
        <v>0</v>
      </c>
      <c r="Q1477" s="10">
        <f t="shared" si="1459"/>
        <v>0</v>
      </c>
      <c r="R1477" s="10">
        <f t="shared" si="1462"/>
        <v>4835.0999999999995</v>
      </c>
      <c r="S1477" s="10">
        <f t="shared" si="1460"/>
        <v>0</v>
      </c>
      <c r="T1477" s="69">
        <f t="shared" si="1438"/>
        <v>4835.0999999999995</v>
      </c>
      <c r="U1477" s="10">
        <f t="shared" si="1463"/>
        <v>4835.0999999999995</v>
      </c>
      <c r="V1477" s="10">
        <f t="shared" si="1461"/>
        <v>0</v>
      </c>
      <c r="W1477" s="69">
        <f t="shared" si="1439"/>
        <v>4835.0999999999995</v>
      </c>
      <c r="X1477" s="10">
        <f t="shared" si="1464"/>
        <v>4835.0999999999995</v>
      </c>
      <c r="Y1477" s="10">
        <f t="shared" si="1461"/>
        <v>0</v>
      </c>
      <c r="Z1477" s="69">
        <f t="shared" si="1440"/>
        <v>4835.0999999999995</v>
      </c>
      <c r="AA1477" s="10">
        <f t="shared" si="1461"/>
        <v>0</v>
      </c>
      <c r="AB1477" s="20"/>
      <c r="AC1477" s="20"/>
    </row>
    <row r="1478" spans="1:29" ht="31.2" x14ac:dyDescent="0.3">
      <c r="A1478" s="59" t="s">
        <v>948</v>
      </c>
      <c r="B1478" s="60" t="s">
        <v>57</v>
      </c>
      <c r="C1478" s="59"/>
      <c r="D1478" s="59"/>
      <c r="E1478" s="61" t="s">
        <v>58</v>
      </c>
      <c r="F1478" s="10">
        <f t="shared" si="1451"/>
        <v>4835.0999999999995</v>
      </c>
      <c r="G1478" s="10">
        <f t="shared" si="1452"/>
        <v>4835.0999999999995</v>
      </c>
      <c r="H1478" s="10">
        <f t="shared" si="1453"/>
        <v>4835.0999999999995</v>
      </c>
      <c r="I1478" s="10">
        <f t="shared" si="1454"/>
        <v>0</v>
      </c>
      <c r="J1478" s="10">
        <f t="shared" si="1455"/>
        <v>0</v>
      </c>
      <c r="K1478" s="10">
        <f t="shared" si="1456"/>
        <v>0</v>
      </c>
      <c r="L1478" s="10">
        <f t="shared" si="1441"/>
        <v>4835.0999999999995</v>
      </c>
      <c r="M1478" s="10">
        <f t="shared" si="1442"/>
        <v>4835.0999999999995</v>
      </c>
      <c r="N1478" s="10">
        <f t="shared" si="1443"/>
        <v>4835.0999999999995</v>
      </c>
      <c r="O1478" s="10">
        <f t="shared" si="1457"/>
        <v>0</v>
      </c>
      <c r="P1478" s="10">
        <f t="shared" si="1458"/>
        <v>0</v>
      </c>
      <c r="Q1478" s="10">
        <f t="shared" si="1459"/>
        <v>0</v>
      </c>
      <c r="R1478" s="10">
        <f t="shared" si="1462"/>
        <v>4835.0999999999995</v>
      </c>
      <c r="S1478" s="10">
        <f t="shared" si="1460"/>
        <v>0</v>
      </c>
      <c r="T1478" s="69">
        <f t="shared" si="1438"/>
        <v>4835.0999999999995</v>
      </c>
      <c r="U1478" s="10">
        <f t="shared" si="1463"/>
        <v>4835.0999999999995</v>
      </c>
      <c r="V1478" s="10">
        <f t="shared" si="1461"/>
        <v>0</v>
      </c>
      <c r="W1478" s="69">
        <f t="shared" si="1439"/>
        <v>4835.0999999999995</v>
      </c>
      <c r="X1478" s="10">
        <f t="shared" si="1464"/>
        <v>4835.0999999999995</v>
      </c>
      <c r="Y1478" s="10">
        <f t="shared" si="1461"/>
        <v>0</v>
      </c>
      <c r="Z1478" s="69">
        <f t="shared" si="1440"/>
        <v>4835.0999999999995</v>
      </c>
      <c r="AA1478" s="10">
        <f t="shared" si="1461"/>
        <v>0</v>
      </c>
      <c r="AB1478" s="20"/>
      <c r="AC1478" s="20"/>
    </row>
    <row r="1479" spans="1:29" ht="46.8" x14ac:dyDescent="0.3">
      <c r="A1479" s="59" t="s">
        <v>948</v>
      </c>
      <c r="B1479" s="60" t="s">
        <v>57</v>
      </c>
      <c r="C1479" s="59" t="s">
        <v>97</v>
      </c>
      <c r="D1479" s="59" t="s">
        <v>160</v>
      </c>
      <c r="E1479" s="61" t="s">
        <v>161</v>
      </c>
      <c r="F1479" s="10">
        <v>4835.0999999999995</v>
      </c>
      <c r="G1479" s="10">
        <v>4835.0999999999995</v>
      </c>
      <c r="H1479" s="10">
        <v>4835.0999999999995</v>
      </c>
      <c r="I1479" s="10"/>
      <c r="J1479" s="10"/>
      <c r="K1479" s="10"/>
      <c r="L1479" s="10">
        <f t="shared" si="1441"/>
        <v>4835.0999999999995</v>
      </c>
      <c r="M1479" s="10">
        <f t="shared" si="1442"/>
        <v>4835.0999999999995</v>
      </c>
      <c r="N1479" s="10">
        <f t="shared" si="1443"/>
        <v>4835.0999999999995</v>
      </c>
      <c r="O1479" s="10"/>
      <c r="P1479" s="10"/>
      <c r="Q1479" s="10"/>
      <c r="R1479" s="10">
        <f t="shared" si="1462"/>
        <v>4835.0999999999995</v>
      </c>
      <c r="S1479" s="10"/>
      <c r="T1479" s="69">
        <f t="shared" si="1438"/>
        <v>4835.0999999999995</v>
      </c>
      <c r="U1479" s="10">
        <f t="shared" si="1463"/>
        <v>4835.0999999999995</v>
      </c>
      <c r="V1479" s="10"/>
      <c r="W1479" s="69">
        <f t="shared" si="1439"/>
        <v>4835.0999999999995</v>
      </c>
      <c r="X1479" s="10">
        <f t="shared" si="1464"/>
        <v>4835.0999999999995</v>
      </c>
      <c r="Y1479" s="10"/>
      <c r="Z1479" s="69">
        <f t="shared" si="1440"/>
        <v>4835.0999999999995</v>
      </c>
      <c r="AA1479" s="10"/>
      <c r="AB1479" s="20"/>
      <c r="AC1479" s="20"/>
    </row>
    <row r="1480" spans="1:29" ht="46.8" x14ac:dyDescent="0.3">
      <c r="A1480" s="59" t="s">
        <v>950</v>
      </c>
      <c r="B1480" s="60"/>
      <c r="C1480" s="59"/>
      <c r="D1480" s="59"/>
      <c r="E1480" s="61" t="s">
        <v>951</v>
      </c>
      <c r="F1480" s="10">
        <f t="shared" ref="F1480:K1480" si="1465">F1481+F1483</f>
        <v>24511.8</v>
      </c>
      <c r="G1480" s="10">
        <f t="shared" si="1465"/>
        <v>25241.9</v>
      </c>
      <c r="H1480" s="10">
        <f t="shared" si="1465"/>
        <v>25241.9</v>
      </c>
      <c r="I1480" s="10">
        <f t="shared" si="1465"/>
        <v>0</v>
      </c>
      <c r="J1480" s="10">
        <f t="shared" si="1465"/>
        <v>0</v>
      </c>
      <c r="K1480" s="10">
        <f t="shared" si="1465"/>
        <v>0</v>
      </c>
      <c r="L1480" s="10">
        <f t="shared" si="1441"/>
        <v>24511.8</v>
      </c>
      <c r="M1480" s="10">
        <f t="shared" si="1442"/>
        <v>25241.9</v>
      </c>
      <c r="N1480" s="10">
        <f t="shared" si="1443"/>
        <v>25241.9</v>
      </c>
      <c r="O1480" s="10">
        <f>O1481+O1483</f>
        <v>0</v>
      </c>
      <c r="P1480" s="10">
        <f>P1481+P1483</f>
        <v>0</v>
      </c>
      <c r="Q1480" s="10">
        <f>Q1481+Q1483</f>
        <v>0</v>
      </c>
      <c r="R1480" s="10">
        <f t="shared" si="1462"/>
        <v>24511.8</v>
      </c>
      <c r="S1480" s="10">
        <f>S1481+S1483</f>
        <v>0</v>
      </c>
      <c r="T1480" s="69">
        <f t="shared" si="1438"/>
        <v>24511.8</v>
      </c>
      <c r="U1480" s="10">
        <f t="shared" si="1463"/>
        <v>25241.9</v>
      </c>
      <c r="V1480" s="10">
        <f>V1481+V1483</f>
        <v>0</v>
      </c>
      <c r="W1480" s="69">
        <f t="shared" si="1439"/>
        <v>25241.9</v>
      </c>
      <c r="X1480" s="10">
        <f t="shared" si="1464"/>
        <v>25241.9</v>
      </c>
      <c r="Y1480" s="10">
        <f>Y1481+Y1483</f>
        <v>0</v>
      </c>
      <c r="Z1480" s="69">
        <f t="shared" si="1440"/>
        <v>25241.9</v>
      </c>
      <c r="AA1480" s="10">
        <f>AA1481+AA1483</f>
        <v>0</v>
      </c>
      <c r="AB1480" s="20"/>
      <c r="AC1480" s="20"/>
    </row>
    <row r="1481" spans="1:29" ht="93.6" x14ac:dyDescent="0.3">
      <c r="A1481" s="59" t="s">
        <v>950</v>
      </c>
      <c r="B1481" s="60" t="s">
        <v>139</v>
      </c>
      <c r="C1481" s="59"/>
      <c r="D1481" s="59"/>
      <c r="E1481" s="61" t="s">
        <v>140</v>
      </c>
      <c r="F1481" s="10">
        <f t="shared" ref="F1481:K1481" si="1466">F1482</f>
        <v>9517.2999999999993</v>
      </c>
      <c r="G1481" s="10">
        <f t="shared" si="1466"/>
        <v>10281.5</v>
      </c>
      <c r="H1481" s="10">
        <f t="shared" si="1466"/>
        <v>10281.5</v>
      </c>
      <c r="I1481" s="10">
        <f t="shared" si="1466"/>
        <v>0</v>
      </c>
      <c r="J1481" s="10">
        <f t="shared" si="1466"/>
        <v>0</v>
      </c>
      <c r="K1481" s="10">
        <f t="shared" si="1466"/>
        <v>0</v>
      </c>
      <c r="L1481" s="10">
        <f t="shared" si="1441"/>
        <v>9517.2999999999993</v>
      </c>
      <c r="M1481" s="10">
        <f t="shared" si="1442"/>
        <v>10281.5</v>
      </c>
      <c r="N1481" s="10">
        <f t="shared" si="1443"/>
        <v>10281.5</v>
      </c>
      <c r="O1481" s="10">
        <f>O1482</f>
        <v>0</v>
      </c>
      <c r="P1481" s="10">
        <f>P1482</f>
        <v>0</v>
      </c>
      <c r="Q1481" s="10">
        <f>Q1482</f>
        <v>0</v>
      </c>
      <c r="R1481" s="10">
        <f t="shared" si="1462"/>
        <v>9517.2999999999993</v>
      </c>
      <c r="S1481" s="10">
        <f>S1482</f>
        <v>0</v>
      </c>
      <c r="T1481" s="69">
        <f t="shared" si="1438"/>
        <v>9517.2999999999993</v>
      </c>
      <c r="U1481" s="10">
        <f t="shared" si="1463"/>
        <v>10281.5</v>
      </c>
      <c r="V1481" s="10">
        <f>V1482</f>
        <v>0</v>
      </c>
      <c r="W1481" s="69">
        <f t="shared" si="1439"/>
        <v>10281.5</v>
      </c>
      <c r="X1481" s="10">
        <f t="shared" si="1464"/>
        <v>10281.5</v>
      </c>
      <c r="Y1481" s="10">
        <f>Y1482</f>
        <v>0</v>
      </c>
      <c r="Z1481" s="69">
        <f t="shared" si="1440"/>
        <v>10281.5</v>
      </c>
      <c r="AA1481" s="10">
        <f>AA1482</f>
        <v>0</v>
      </c>
      <c r="AB1481" s="20"/>
      <c r="AC1481" s="20"/>
    </row>
    <row r="1482" spans="1:29" ht="46.8" x14ac:dyDescent="0.3">
      <c r="A1482" s="59" t="s">
        <v>950</v>
      </c>
      <c r="B1482" s="60" t="s">
        <v>139</v>
      </c>
      <c r="C1482" s="59" t="s">
        <v>97</v>
      </c>
      <c r="D1482" s="59" t="s">
        <v>160</v>
      </c>
      <c r="E1482" s="61" t="s">
        <v>161</v>
      </c>
      <c r="F1482" s="10">
        <v>9517.2999999999993</v>
      </c>
      <c r="G1482" s="10">
        <v>10281.5</v>
      </c>
      <c r="H1482" s="10">
        <v>10281.5</v>
      </c>
      <c r="I1482" s="10"/>
      <c r="J1482" s="10"/>
      <c r="K1482" s="10"/>
      <c r="L1482" s="10">
        <f t="shared" si="1441"/>
        <v>9517.2999999999993</v>
      </c>
      <c r="M1482" s="10">
        <f t="shared" si="1442"/>
        <v>10281.5</v>
      </c>
      <c r="N1482" s="10">
        <f t="shared" si="1443"/>
        <v>10281.5</v>
      </c>
      <c r="O1482" s="10"/>
      <c r="P1482" s="10"/>
      <c r="Q1482" s="10"/>
      <c r="R1482" s="10">
        <f t="shared" si="1462"/>
        <v>9517.2999999999993</v>
      </c>
      <c r="S1482" s="10"/>
      <c r="T1482" s="69">
        <f t="shared" si="1438"/>
        <v>9517.2999999999993</v>
      </c>
      <c r="U1482" s="10">
        <f t="shared" si="1463"/>
        <v>10281.5</v>
      </c>
      <c r="V1482" s="10"/>
      <c r="W1482" s="69">
        <f t="shared" si="1439"/>
        <v>10281.5</v>
      </c>
      <c r="X1482" s="10">
        <f t="shared" si="1464"/>
        <v>10281.5</v>
      </c>
      <c r="Y1482" s="10"/>
      <c r="Z1482" s="69">
        <f t="shared" si="1440"/>
        <v>10281.5</v>
      </c>
      <c r="AA1482" s="10"/>
      <c r="AB1482" s="20"/>
      <c r="AC1482" s="20"/>
    </row>
    <row r="1483" spans="1:29" ht="31.2" x14ac:dyDescent="0.3">
      <c r="A1483" s="59" t="s">
        <v>950</v>
      </c>
      <c r="B1483" s="60" t="s">
        <v>57</v>
      </c>
      <c r="C1483" s="59"/>
      <c r="D1483" s="59"/>
      <c r="E1483" s="61" t="s">
        <v>58</v>
      </c>
      <c r="F1483" s="10">
        <f t="shared" ref="F1483:K1483" si="1467">F1484</f>
        <v>14994.5</v>
      </c>
      <c r="G1483" s="10">
        <f t="shared" si="1467"/>
        <v>14960.4</v>
      </c>
      <c r="H1483" s="10">
        <f t="shared" si="1467"/>
        <v>14960.4</v>
      </c>
      <c r="I1483" s="10">
        <f t="shared" si="1467"/>
        <v>0</v>
      </c>
      <c r="J1483" s="10">
        <f t="shared" si="1467"/>
        <v>0</v>
      </c>
      <c r="K1483" s="10">
        <f t="shared" si="1467"/>
        <v>0</v>
      </c>
      <c r="L1483" s="10">
        <f t="shared" si="1441"/>
        <v>14994.5</v>
      </c>
      <c r="M1483" s="10">
        <f t="shared" si="1442"/>
        <v>14960.4</v>
      </c>
      <c r="N1483" s="10">
        <f t="shared" si="1443"/>
        <v>14960.4</v>
      </c>
      <c r="O1483" s="10">
        <f>O1484</f>
        <v>0</v>
      </c>
      <c r="P1483" s="10">
        <f>P1484</f>
        <v>0</v>
      </c>
      <c r="Q1483" s="10">
        <f>Q1484</f>
        <v>0</v>
      </c>
      <c r="R1483" s="10">
        <f t="shared" si="1462"/>
        <v>14994.5</v>
      </c>
      <c r="S1483" s="10">
        <f>S1484</f>
        <v>0</v>
      </c>
      <c r="T1483" s="69">
        <f t="shared" si="1438"/>
        <v>14994.5</v>
      </c>
      <c r="U1483" s="10">
        <f t="shared" si="1463"/>
        <v>14960.4</v>
      </c>
      <c r="V1483" s="10">
        <f>V1484</f>
        <v>0</v>
      </c>
      <c r="W1483" s="69">
        <f t="shared" si="1439"/>
        <v>14960.4</v>
      </c>
      <c r="X1483" s="10">
        <f t="shared" si="1464"/>
        <v>14960.4</v>
      </c>
      <c r="Y1483" s="10">
        <f>Y1484</f>
        <v>0</v>
      </c>
      <c r="Z1483" s="69">
        <f t="shared" si="1440"/>
        <v>14960.4</v>
      </c>
      <c r="AA1483" s="10">
        <f>AA1484</f>
        <v>0</v>
      </c>
      <c r="AB1483" s="20"/>
      <c r="AC1483" s="20"/>
    </row>
    <row r="1484" spans="1:29" ht="46.8" x14ac:dyDescent="0.3">
      <c r="A1484" s="59" t="s">
        <v>950</v>
      </c>
      <c r="B1484" s="60" t="s">
        <v>57</v>
      </c>
      <c r="C1484" s="59" t="s">
        <v>97</v>
      </c>
      <c r="D1484" s="59" t="s">
        <v>160</v>
      </c>
      <c r="E1484" s="61" t="s">
        <v>161</v>
      </c>
      <c r="F1484" s="10">
        <v>14994.5</v>
      </c>
      <c r="G1484" s="10">
        <v>14960.4</v>
      </c>
      <c r="H1484" s="10">
        <v>14960.4</v>
      </c>
      <c r="I1484" s="10"/>
      <c r="J1484" s="10"/>
      <c r="K1484" s="10"/>
      <c r="L1484" s="10">
        <f t="shared" si="1441"/>
        <v>14994.5</v>
      </c>
      <c r="M1484" s="10">
        <f t="shared" si="1442"/>
        <v>14960.4</v>
      </c>
      <c r="N1484" s="10">
        <f t="shared" si="1443"/>
        <v>14960.4</v>
      </c>
      <c r="O1484" s="10"/>
      <c r="P1484" s="10"/>
      <c r="Q1484" s="10"/>
      <c r="R1484" s="10">
        <f t="shared" si="1462"/>
        <v>14994.5</v>
      </c>
      <c r="S1484" s="10"/>
      <c r="T1484" s="69">
        <f t="shared" si="1438"/>
        <v>14994.5</v>
      </c>
      <c r="U1484" s="10">
        <f t="shared" si="1463"/>
        <v>14960.4</v>
      </c>
      <c r="V1484" s="10"/>
      <c r="W1484" s="69">
        <f t="shared" si="1439"/>
        <v>14960.4</v>
      </c>
      <c r="X1484" s="10">
        <f t="shared" si="1464"/>
        <v>14960.4</v>
      </c>
      <c r="Y1484" s="10"/>
      <c r="Z1484" s="69">
        <f t="shared" si="1440"/>
        <v>14960.4</v>
      </c>
      <c r="AA1484" s="10"/>
      <c r="AB1484" s="20"/>
      <c r="AC1484" s="20"/>
    </row>
    <row r="1485" spans="1:29" ht="78" x14ac:dyDescent="0.3">
      <c r="A1485" s="59" t="s">
        <v>952</v>
      </c>
      <c r="B1485" s="60"/>
      <c r="C1485" s="59"/>
      <c r="D1485" s="59"/>
      <c r="E1485" s="61" t="s">
        <v>953</v>
      </c>
      <c r="F1485" s="10">
        <f t="shared" ref="F1485:F1489" si="1468">F1486</f>
        <v>4.0999999999999996</v>
      </c>
      <c r="G1485" s="10">
        <f t="shared" ref="G1485:G1489" si="1469">G1486</f>
        <v>4.2</v>
      </c>
      <c r="H1485" s="10">
        <f t="shared" ref="H1485:H1489" si="1470">H1486</f>
        <v>4.2</v>
      </c>
      <c r="I1485" s="10">
        <f t="shared" ref="I1485:I1489" si="1471">I1486</f>
        <v>0</v>
      </c>
      <c r="J1485" s="10">
        <f t="shared" ref="J1485:J1489" si="1472">J1486</f>
        <v>0</v>
      </c>
      <c r="K1485" s="10">
        <f t="shared" ref="K1485:K1489" si="1473">K1486</f>
        <v>0</v>
      </c>
      <c r="L1485" s="10">
        <f t="shared" si="1441"/>
        <v>4.0999999999999996</v>
      </c>
      <c r="M1485" s="10">
        <f t="shared" si="1442"/>
        <v>4.2</v>
      </c>
      <c r="N1485" s="10">
        <f t="shared" si="1443"/>
        <v>4.2</v>
      </c>
      <c r="O1485" s="10">
        <f t="shared" ref="O1485:O1489" si="1474">O1486</f>
        <v>0</v>
      </c>
      <c r="P1485" s="10">
        <f t="shared" ref="P1485:P1489" si="1475">P1486</f>
        <v>0</v>
      </c>
      <c r="Q1485" s="10">
        <f t="shared" ref="Q1485:Q1489" si="1476">Q1486</f>
        <v>0</v>
      </c>
      <c r="R1485" s="10">
        <f t="shared" si="1462"/>
        <v>4.0999999999999996</v>
      </c>
      <c r="S1485" s="10">
        <f t="shared" ref="S1485:S1489" si="1477">S1486</f>
        <v>0</v>
      </c>
      <c r="T1485" s="69">
        <f t="shared" si="1438"/>
        <v>4.0999999999999996</v>
      </c>
      <c r="U1485" s="10">
        <f t="shared" si="1463"/>
        <v>4.2</v>
      </c>
      <c r="V1485" s="10">
        <f t="shared" ref="V1485:AA1489" si="1478">V1486</f>
        <v>0</v>
      </c>
      <c r="W1485" s="69">
        <f t="shared" si="1439"/>
        <v>4.2</v>
      </c>
      <c r="X1485" s="10">
        <f t="shared" si="1464"/>
        <v>4.2</v>
      </c>
      <c r="Y1485" s="10">
        <f t="shared" si="1478"/>
        <v>0</v>
      </c>
      <c r="Z1485" s="69">
        <f t="shared" si="1440"/>
        <v>4.2</v>
      </c>
      <c r="AA1485" s="10">
        <f t="shared" si="1478"/>
        <v>0</v>
      </c>
      <c r="AB1485" s="20"/>
      <c r="AC1485" s="20"/>
    </row>
    <row r="1486" spans="1:29" ht="31.2" x14ac:dyDescent="0.3">
      <c r="A1486" s="59" t="s">
        <v>952</v>
      </c>
      <c r="B1486" s="60" t="s">
        <v>57</v>
      </c>
      <c r="C1486" s="59"/>
      <c r="D1486" s="59"/>
      <c r="E1486" s="61" t="s">
        <v>58</v>
      </c>
      <c r="F1486" s="10">
        <f t="shared" si="1468"/>
        <v>4.0999999999999996</v>
      </c>
      <c r="G1486" s="10">
        <f t="shared" si="1469"/>
        <v>4.2</v>
      </c>
      <c r="H1486" s="10">
        <f t="shared" si="1470"/>
        <v>4.2</v>
      </c>
      <c r="I1486" s="10">
        <f t="shared" si="1471"/>
        <v>0</v>
      </c>
      <c r="J1486" s="10">
        <f t="shared" si="1472"/>
        <v>0</v>
      </c>
      <c r="K1486" s="10">
        <f t="shared" si="1473"/>
        <v>0</v>
      </c>
      <c r="L1486" s="10">
        <f t="shared" si="1441"/>
        <v>4.0999999999999996</v>
      </c>
      <c r="M1486" s="10">
        <f t="shared" si="1442"/>
        <v>4.2</v>
      </c>
      <c r="N1486" s="10">
        <f t="shared" si="1443"/>
        <v>4.2</v>
      </c>
      <c r="O1486" s="10">
        <f t="shared" si="1474"/>
        <v>0</v>
      </c>
      <c r="P1486" s="10">
        <f t="shared" si="1475"/>
        <v>0</v>
      </c>
      <c r="Q1486" s="10">
        <f t="shared" si="1476"/>
        <v>0</v>
      </c>
      <c r="R1486" s="10">
        <f t="shared" si="1462"/>
        <v>4.0999999999999996</v>
      </c>
      <c r="S1486" s="10">
        <f t="shared" si="1477"/>
        <v>0</v>
      </c>
      <c r="T1486" s="69">
        <f t="shared" si="1438"/>
        <v>4.0999999999999996</v>
      </c>
      <c r="U1486" s="10">
        <f t="shared" si="1463"/>
        <v>4.2</v>
      </c>
      <c r="V1486" s="10">
        <f t="shared" si="1478"/>
        <v>0</v>
      </c>
      <c r="W1486" s="69">
        <f t="shared" si="1439"/>
        <v>4.2</v>
      </c>
      <c r="X1486" s="10">
        <f t="shared" si="1464"/>
        <v>4.2</v>
      </c>
      <c r="Y1486" s="10">
        <f t="shared" si="1478"/>
        <v>0</v>
      </c>
      <c r="Z1486" s="69">
        <f t="shared" si="1440"/>
        <v>4.2</v>
      </c>
      <c r="AA1486" s="10">
        <f t="shared" si="1478"/>
        <v>0</v>
      </c>
      <c r="AB1486" s="20"/>
      <c r="AC1486" s="20"/>
    </row>
    <row r="1487" spans="1:29" x14ac:dyDescent="0.3">
      <c r="A1487" s="59" t="s">
        <v>952</v>
      </c>
      <c r="B1487" s="60">
        <v>200</v>
      </c>
      <c r="C1487" s="59" t="s">
        <v>28</v>
      </c>
      <c r="D1487" s="59" t="s">
        <v>29</v>
      </c>
      <c r="E1487" s="61" t="s">
        <v>30</v>
      </c>
      <c r="F1487" s="10">
        <v>4.0999999999999996</v>
      </c>
      <c r="G1487" s="10">
        <v>4.2</v>
      </c>
      <c r="H1487" s="10">
        <v>4.2</v>
      </c>
      <c r="I1487" s="10"/>
      <c r="J1487" s="10"/>
      <c r="K1487" s="10"/>
      <c r="L1487" s="10">
        <f t="shared" si="1441"/>
        <v>4.0999999999999996</v>
      </c>
      <c r="M1487" s="10">
        <f t="shared" si="1442"/>
        <v>4.2</v>
      </c>
      <c r="N1487" s="10">
        <f t="shared" si="1443"/>
        <v>4.2</v>
      </c>
      <c r="O1487" s="10"/>
      <c r="P1487" s="10"/>
      <c r="Q1487" s="10"/>
      <c r="R1487" s="10">
        <f t="shared" si="1462"/>
        <v>4.0999999999999996</v>
      </c>
      <c r="S1487" s="10"/>
      <c r="T1487" s="69">
        <f t="shared" ref="T1487:T1550" si="1479">R1487+S1487</f>
        <v>4.0999999999999996</v>
      </c>
      <c r="U1487" s="10">
        <f t="shared" si="1463"/>
        <v>4.2</v>
      </c>
      <c r="V1487" s="10"/>
      <c r="W1487" s="69">
        <f t="shared" ref="W1487:W1550" si="1480">U1487+V1487</f>
        <v>4.2</v>
      </c>
      <c r="X1487" s="10">
        <f t="shared" si="1464"/>
        <v>4.2</v>
      </c>
      <c r="Y1487" s="10"/>
      <c r="Z1487" s="69">
        <f t="shared" ref="Z1487:Z1550" si="1481">X1487+Y1487</f>
        <v>4.2</v>
      </c>
      <c r="AA1487" s="10"/>
      <c r="AB1487" s="20"/>
      <c r="AC1487" s="20"/>
    </row>
    <row r="1488" spans="1:29" ht="62.4" x14ac:dyDescent="0.3">
      <c r="A1488" s="59" t="s">
        <v>954</v>
      </c>
      <c r="B1488" s="60"/>
      <c r="C1488" s="59"/>
      <c r="D1488" s="59"/>
      <c r="E1488" s="61" t="s">
        <v>955</v>
      </c>
      <c r="F1488" s="10">
        <f t="shared" si="1468"/>
        <v>210.5</v>
      </c>
      <c r="G1488" s="10">
        <f t="shared" si="1469"/>
        <v>4334.3</v>
      </c>
      <c r="H1488" s="10">
        <f t="shared" si="1470"/>
        <v>3847.2</v>
      </c>
      <c r="I1488" s="10">
        <f t="shared" si="1471"/>
        <v>0</v>
      </c>
      <c r="J1488" s="10">
        <f t="shared" si="1472"/>
        <v>0</v>
      </c>
      <c r="K1488" s="10">
        <f t="shared" si="1473"/>
        <v>0</v>
      </c>
      <c r="L1488" s="10">
        <f t="shared" si="1441"/>
        <v>210.5</v>
      </c>
      <c r="M1488" s="10">
        <f t="shared" si="1442"/>
        <v>4334.3</v>
      </c>
      <c r="N1488" s="10">
        <f t="shared" si="1443"/>
        <v>3847.2</v>
      </c>
      <c r="O1488" s="10">
        <f t="shared" si="1474"/>
        <v>0</v>
      </c>
      <c r="P1488" s="10">
        <f t="shared" si="1475"/>
        <v>0</v>
      </c>
      <c r="Q1488" s="10">
        <f t="shared" si="1476"/>
        <v>0</v>
      </c>
      <c r="R1488" s="10">
        <f t="shared" si="1462"/>
        <v>210.5</v>
      </c>
      <c r="S1488" s="10">
        <f t="shared" si="1477"/>
        <v>0</v>
      </c>
      <c r="T1488" s="69">
        <f t="shared" si="1479"/>
        <v>210.5</v>
      </c>
      <c r="U1488" s="10">
        <f t="shared" si="1463"/>
        <v>4334.3</v>
      </c>
      <c r="V1488" s="10">
        <f t="shared" si="1478"/>
        <v>0</v>
      </c>
      <c r="W1488" s="69">
        <f t="shared" si="1480"/>
        <v>4334.3</v>
      </c>
      <c r="X1488" s="10">
        <f t="shared" si="1464"/>
        <v>3847.2</v>
      </c>
      <c r="Y1488" s="10">
        <f t="shared" si="1478"/>
        <v>0</v>
      </c>
      <c r="Z1488" s="69">
        <f t="shared" si="1481"/>
        <v>3847.2</v>
      </c>
      <c r="AA1488" s="10">
        <f t="shared" si="1478"/>
        <v>0</v>
      </c>
      <c r="AB1488" s="20"/>
      <c r="AC1488" s="20"/>
    </row>
    <row r="1489" spans="1:29" ht="31.2" x14ac:dyDescent="0.3">
      <c r="A1489" s="59" t="s">
        <v>954</v>
      </c>
      <c r="B1489" s="60" t="s">
        <v>57</v>
      </c>
      <c r="C1489" s="59"/>
      <c r="D1489" s="59"/>
      <c r="E1489" s="61" t="s">
        <v>58</v>
      </c>
      <c r="F1489" s="10">
        <f t="shared" si="1468"/>
        <v>210.5</v>
      </c>
      <c r="G1489" s="10">
        <f t="shared" si="1469"/>
        <v>4334.3</v>
      </c>
      <c r="H1489" s="10">
        <f t="shared" si="1470"/>
        <v>3847.2</v>
      </c>
      <c r="I1489" s="10">
        <f t="shared" si="1471"/>
        <v>0</v>
      </c>
      <c r="J1489" s="10">
        <f t="shared" si="1472"/>
        <v>0</v>
      </c>
      <c r="K1489" s="10">
        <f t="shared" si="1473"/>
        <v>0</v>
      </c>
      <c r="L1489" s="10">
        <f t="shared" si="1441"/>
        <v>210.5</v>
      </c>
      <c r="M1489" s="10">
        <f t="shared" si="1442"/>
        <v>4334.3</v>
      </c>
      <c r="N1489" s="10">
        <f t="shared" si="1443"/>
        <v>3847.2</v>
      </c>
      <c r="O1489" s="10">
        <f t="shared" si="1474"/>
        <v>0</v>
      </c>
      <c r="P1489" s="10">
        <f t="shared" si="1475"/>
        <v>0</v>
      </c>
      <c r="Q1489" s="10">
        <f t="shared" si="1476"/>
        <v>0</v>
      </c>
      <c r="R1489" s="10">
        <f t="shared" si="1462"/>
        <v>210.5</v>
      </c>
      <c r="S1489" s="10">
        <f t="shared" si="1477"/>
        <v>0</v>
      </c>
      <c r="T1489" s="69">
        <f t="shared" si="1479"/>
        <v>210.5</v>
      </c>
      <c r="U1489" s="10">
        <f t="shared" si="1463"/>
        <v>4334.3</v>
      </c>
      <c r="V1489" s="10">
        <f t="shared" si="1478"/>
        <v>0</v>
      </c>
      <c r="W1489" s="69">
        <f t="shared" si="1480"/>
        <v>4334.3</v>
      </c>
      <c r="X1489" s="10">
        <f t="shared" si="1464"/>
        <v>3847.2</v>
      </c>
      <c r="Y1489" s="10">
        <f t="shared" si="1478"/>
        <v>0</v>
      </c>
      <c r="Z1489" s="69">
        <f t="shared" si="1481"/>
        <v>3847.2</v>
      </c>
      <c r="AA1489" s="10">
        <f t="shared" si="1478"/>
        <v>0</v>
      </c>
      <c r="AB1489" s="20"/>
      <c r="AC1489" s="20"/>
    </row>
    <row r="1490" spans="1:29" x14ac:dyDescent="0.3">
      <c r="A1490" s="59" t="s">
        <v>954</v>
      </c>
      <c r="B1490" s="60" t="s">
        <v>57</v>
      </c>
      <c r="C1490" s="59" t="s">
        <v>28</v>
      </c>
      <c r="D1490" s="59" t="s">
        <v>314</v>
      </c>
      <c r="E1490" s="61" t="s">
        <v>956</v>
      </c>
      <c r="F1490" s="10">
        <v>210.5</v>
      </c>
      <c r="G1490" s="10">
        <v>4334.3</v>
      </c>
      <c r="H1490" s="10">
        <v>3847.2</v>
      </c>
      <c r="I1490" s="10"/>
      <c r="J1490" s="10"/>
      <c r="K1490" s="10"/>
      <c r="L1490" s="10">
        <f t="shared" si="1441"/>
        <v>210.5</v>
      </c>
      <c r="M1490" s="10">
        <f t="shared" si="1442"/>
        <v>4334.3</v>
      </c>
      <c r="N1490" s="10">
        <f t="shared" si="1443"/>
        <v>3847.2</v>
      </c>
      <c r="O1490" s="10"/>
      <c r="P1490" s="10"/>
      <c r="Q1490" s="10"/>
      <c r="R1490" s="10">
        <f t="shared" si="1462"/>
        <v>210.5</v>
      </c>
      <c r="S1490" s="10"/>
      <c r="T1490" s="69">
        <f t="shared" si="1479"/>
        <v>210.5</v>
      </c>
      <c r="U1490" s="10">
        <f t="shared" si="1463"/>
        <v>4334.3</v>
      </c>
      <c r="V1490" s="10"/>
      <c r="W1490" s="69">
        <f t="shared" si="1480"/>
        <v>4334.3</v>
      </c>
      <c r="X1490" s="10">
        <f t="shared" si="1464"/>
        <v>3847.2</v>
      </c>
      <c r="Y1490" s="10"/>
      <c r="Z1490" s="69">
        <f t="shared" si="1481"/>
        <v>3847.2</v>
      </c>
      <c r="AA1490" s="10"/>
      <c r="AB1490" s="20"/>
      <c r="AC1490" s="20"/>
    </row>
    <row r="1491" spans="1:29" ht="31.2" x14ac:dyDescent="0.3">
      <c r="A1491" s="59" t="s">
        <v>957</v>
      </c>
      <c r="B1491" s="60"/>
      <c r="C1491" s="59"/>
      <c r="D1491" s="59"/>
      <c r="E1491" s="61" t="s">
        <v>958</v>
      </c>
      <c r="F1491" s="10">
        <f t="shared" ref="F1491:K1491" si="1482">F1492+F1494+F1496</f>
        <v>62931.8</v>
      </c>
      <c r="G1491" s="10">
        <f t="shared" si="1482"/>
        <v>64866.8</v>
      </c>
      <c r="H1491" s="10">
        <f t="shared" si="1482"/>
        <v>64866.8</v>
      </c>
      <c r="I1491" s="10">
        <f t="shared" si="1482"/>
        <v>0</v>
      </c>
      <c r="J1491" s="10">
        <f t="shared" si="1482"/>
        <v>0</v>
      </c>
      <c r="K1491" s="10">
        <f t="shared" si="1482"/>
        <v>0</v>
      </c>
      <c r="L1491" s="10">
        <f t="shared" si="1441"/>
        <v>62931.8</v>
      </c>
      <c r="M1491" s="10">
        <f t="shared" si="1442"/>
        <v>64866.8</v>
      </c>
      <c r="N1491" s="10">
        <f t="shared" si="1443"/>
        <v>64866.8</v>
      </c>
      <c r="O1491" s="10">
        <f>O1492+O1494+O1496</f>
        <v>0</v>
      </c>
      <c r="P1491" s="10">
        <f>P1492+P1494+P1496</f>
        <v>0</v>
      </c>
      <c r="Q1491" s="10">
        <f>Q1492+Q1494+Q1496</f>
        <v>0</v>
      </c>
      <c r="R1491" s="10">
        <f t="shared" si="1462"/>
        <v>62931.8</v>
      </c>
      <c r="S1491" s="10">
        <f>S1492+S1494+S1496</f>
        <v>0</v>
      </c>
      <c r="T1491" s="69">
        <f t="shared" si="1479"/>
        <v>62931.8</v>
      </c>
      <c r="U1491" s="10">
        <f t="shared" si="1463"/>
        <v>64866.8</v>
      </c>
      <c r="V1491" s="10">
        <f>V1492+V1494+V1496</f>
        <v>0</v>
      </c>
      <c r="W1491" s="69">
        <f t="shared" si="1480"/>
        <v>64866.8</v>
      </c>
      <c r="X1491" s="10">
        <f t="shared" si="1464"/>
        <v>64866.8</v>
      </c>
      <c r="Y1491" s="10">
        <f>Y1492+Y1494+Y1496</f>
        <v>0</v>
      </c>
      <c r="Z1491" s="69">
        <f t="shared" si="1481"/>
        <v>64866.8</v>
      </c>
      <c r="AA1491" s="10">
        <f>AA1492+AA1494+AA1496</f>
        <v>0</v>
      </c>
      <c r="AB1491" s="20"/>
      <c r="AC1491" s="20"/>
    </row>
    <row r="1492" spans="1:29" ht="93.6" x14ac:dyDescent="0.3">
      <c r="A1492" s="59" t="s">
        <v>957</v>
      </c>
      <c r="B1492" s="60" t="s">
        <v>139</v>
      </c>
      <c r="C1492" s="59"/>
      <c r="D1492" s="59"/>
      <c r="E1492" s="61" t="s">
        <v>140</v>
      </c>
      <c r="F1492" s="10">
        <f t="shared" ref="F1492:K1492" si="1483">F1493</f>
        <v>60471.9</v>
      </c>
      <c r="G1492" s="10">
        <f t="shared" si="1483"/>
        <v>62165.9</v>
      </c>
      <c r="H1492" s="10">
        <f t="shared" si="1483"/>
        <v>61900.800000000003</v>
      </c>
      <c r="I1492" s="10">
        <f t="shared" si="1483"/>
        <v>0</v>
      </c>
      <c r="J1492" s="10">
        <f t="shared" si="1483"/>
        <v>0</v>
      </c>
      <c r="K1492" s="10">
        <f t="shared" si="1483"/>
        <v>0</v>
      </c>
      <c r="L1492" s="10">
        <f t="shared" si="1441"/>
        <v>60471.9</v>
      </c>
      <c r="M1492" s="10">
        <f t="shared" si="1442"/>
        <v>62165.9</v>
      </c>
      <c r="N1492" s="10">
        <f t="shared" si="1443"/>
        <v>61900.800000000003</v>
      </c>
      <c r="O1492" s="10">
        <f>O1493</f>
        <v>0</v>
      </c>
      <c r="P1492" s="10">
        <f>P1493</f>
        <v>0</v>
      </c>
      <c r="Q1492" s="10">
        <f>Q1493</f>
        <v>0</v>
      </c>
      <c r="R1492" s="10">
        <f t="shared" si="1462"/>
        <v>60471.9</v>
      </c>
      <c r="S1492" s="10">
        <f>S1493</f>
        <v>0</v>
      </c>
      <c r="T1492" s="69">
        <f t="shared" si="1479"/>
        <v>60471.9</v>
      </c>
      <c r="U1492" s="10">
        <f t="shared" si="1463"/>
        <v>62165.9</v>
      </c>
      <c r="V1492" s="10">
        <f>V1493</f>
        <v>0</v>
      </c>
      <c r="W1492" s="69">
        <f t="shared" si="1480"/>
        <v>62165.9</v>
      </c>
      <c r="X1492" s="10">
        <f t="shared" si="1464"/>
        <v>61900.800000000003</v>
      </c>
      <c r="Y1492" s="10">
        <f>Y1493</f>
        <v>0</v>
      </c>
      <c r="Z1492" s="69">
        <f t="shared" si="1481"/>
        <v>61900.800000000003</v>
      </c>
      <c r="AA1492" s="10">
        <f>AA1493</f>
        <v>0</v>
      </c>
      <c r="AB1492" s="20"/>
      <c r="AC1492" s="20"/>
    </row>
    <row r="1493" spans="1:29" x14ac:dyDescent="0.3">
      <c r="A1493" s="59" t="s">
        <v>957</v>
      </c>
      <c r="B1493" s="60" t="s">
        <v>139</v>
      </c>
      <c r="C1493" s="59" t="s">
        <v>28</v>
      </c>
      <c r="D1493" s="59" t="s">
        <v>29</v>
      </c>
      <c r="E1493" s="61" t="s">
        <v>30</v>
      </c>
      <c r="F1493" s="10">
        <v>60471.9</v>
      </c>
      <c r="G1493" s="10">
        <v>62165.9</v>
      </c>
      <c r="H1493" s="10">
        <v>61900.800000000003</v>
      </c>
      <c r="I1493" s="10"/>
      <c r="J1493" s="10"/>
      <c r="K1493" s="10"/>
      <c r="L1493" s="10">
        <f t="shared" si="1441"/>
        <v>60471.9</v>
      </c>
      <c r="M1493" s="10">
        <f t="shared" si="1442"/>
        <v>62165.9</v>
      </c>
      <c r="N1493" s="10">
        <f t="shared" si="1443"/>
        <v>61900.800000000003</v>
      </c>
      <c r="O1493" s="10"/>
      <c r="P1493" s="10"/>
      <c r="Q1493" s="10"/>
      <c r="R1493" s="10">
        <f t="shared" si="1462"/>
        <v>60471.9</v>
      </c>
      <c r="S1493" s="10"/>
      <c r="T1493" s="69">
        <f t="shared" si="1479"/>
        <v>60471.9</v>
      </c>
      <c r="U1493" s="10">
        <f t="shared" si="1463"/>
        <v>62165.9</v>
      </c>
      <c r="V1493" s="10"/>
      <c r="W1493" s="69">
        <f t="shared" si="1480"/>
        <v>62165.9</v>
      </c>
      <c r="X1493" s="10">
        <f t="shared" si="1464"/>
        <v>61900.800000000003</v>
      </c>
      <c r="Y1493" s="10"/>
      <c r="Z1493" s="69">
        <f t="shared" si="1481"/>
        <v>61900.800000000003</v>
      </c>
      <c r="AA1493" s="10"/>
      <c r="AB1493" s="20"/>
      <c r="AC1493" s="20"/>
    </row>
    <row r="1494" spans="1:29" ht="31.2" x14ac:dyDescent="0.3">
      <c r="A1494" s="59" t="s">
        <v>957</v>
      </c>
      <c r="B1494" s="60" t="s">
        <v>57</v>
      </c>
      <c r="C1494" s="59"/>
      <c r="D1494" s="59"/>
      <c r="E1494" s="61" t="s">
        <v>58</v>
      </c>
      <c r="F1494" s="10">
        <f t="shared" ref="F1494:K1494" si="1484">F1495</f>
        <v>2409.9</v>
      </c>
      <c r="G1494" s="10">
        <f t="shared" si="1484"/>
        <v>2650.9</v>
      </c>
      <c r="H1494" s="10">
        <f t="shared" si="1484"/>
        <v>2916</v>
      </c>
      <c r="I1494" s="10">
        <f t="shared" si="1484"/>
        <v>0</v>
      </c>
      <c r="J1494" s="10">
        <f t="shared" si="1484"/>
        <v>0</v>
      </c>
      <c r="K1494" s="10">
        <f t="shared" si="1484"/>
        <v>0</v>
      </c>
      <c r="L1494" s="10">
        <f t="shared" si="1441"/>
        <v>2409.9</v>
      </c>
      <c r="M1494" s="10">
        <f t="shared" si="1442"/>
        <v>2650.9</v>
      </c>
      <c r="N1494" s="10">
        <f t="shared" si="1443"/>
        <v>2916</v>
      </c>
      <c r="O1494" s="10">
        <f>O1495</f>
        <v>0</v>
      </c>
      <c r="P1494" s="10">
        <f>P1495</f>
        <v>0</v>
      </c>
      <c r="Q1494" s="10">
        <f>Q1495</f>
        <v>0</v>
      </c>
      <c r="R1494" s="10">
        <f t="shared" si="1462"/>
        <v>2409.9</v>
      </c>
      <c r="S1494" s="10">
        <f>S1495</f>
        <v>0</v>
      </c>
      <c r="T1494" s="69">
        <f t="shared" si="1479"/>
        <v>2409.9</v>
      </c>
      <c r="U1494" s="10">
        <f t="shared" si="1463"/>
        <v>2650.9</v>
      </c>
      <c r="V1494" s="10">
        <f>V1495</f>
        <v>0</v>
      </c>
      <c r="W1494" s="69">
        <f t="shared" si="1480"/>
        <v>2650.9</v>
      </c>
      <c r="X1494" s="10">
        <f t="shared" si="1464"/>
        <v>2916</v>
      </c>
      <c r="Y1494" s="10">
        <f>Y1495</f>
        <v>0</v>
      </c>
      <c r="Z1494" s="69">
        <f t="shared" si="1481"/>
        <v>2916</v>
      </c>
      <c r="AA1494" s="10">
        <f>AA1495</f>
        <v>0</v>
      </c>
      <c r="AB1494" s="20"/>
      <c r="AC1494" s="20"/>
    </row>
    <row r="1495" spans="1:29" x14ac:dyDescent="0.3">
      <c r="A1495" s="59" t="s">
        <v>957</v>
      </c>
      <c r="B1495" s="60" t="s">
        <v>57</v>
      </c>
      <c r="C1495" s="59" t="s">
        <v>28</v>
      </c>
      <c r="D1495" s="59" t="s">
        <v>29</v>
      </c>
      <c r="E1495" s="61" t="s">
        <v>30</v>
      </c>
      <c r="F1495" s="10">
        <v>2409.9</v>
      </c>
      <c r="G1495" s="10">
        <v>2650.9</v>
      </c>
      <c r="H1495" s="10">
        <v>2916</v>
      </c>
      <c r="I1495" s="10"/>
      <c r="J1495" s="10"/>
      <c r="K1495" s="10"/>
      <c r="L1495" s="10">
        <f t="shared" si="1441"/>
        <v>2409.9</v>
      </c>
      <c r="M1495" s="10">
        <f t="shared" si="1442"/>
        <v>2650.9</v>
      </c>
      <c r="N1495" s="10">
        <f t="shared" si="1443"/>
        <v>2916</v>
      </c>
      <c r="O1495" s="10"/>
      <c r="P1495" s="10"/>
      <c r="Q1495" s="10"/>
      <c r="R1495" s="10">
        <f t="shared" si="1462"/>
        <v>2409.9</v>
      </c>
      <c r="S1495" s="10"/>
      <c r="T1495" s="69">
        <f t="shared" si="1479"/>
        <v>2409.9</v>
      </c>
      <c r="U1495" s="10">
        <f t="shared" si="1463"/>
        <v>2650.9</v>
      </c>
      <c r="V1495" s="10"/>
      <c r="W1495" s="69">
        <f t="shared" si="1480"/>
        <v>2650.9</v>
      </c>
      <c r="X1495" s="10">
        <f t="shared" si="1464"/>
        <v>2916</v>
      </c>
      <c r="Y1495" s="10"/>
      <c r="Z1495" s="69">
        <f t="shared" si="1481"/>
        <v>2916</v>
      </c>
      <c r="AA1495" s="10"/>
      <c r="AB1495" s="20"/>
      <c r="AC1495" s="20"/>
    </row>
    <row r="1496" spans="1:29" x14ac:dyDescent="0.3">
      <c r="A1496" s="59" t="s">
        <v>957</v>
      </c>
      <c r="B1496" s="60" t="s">
        <v>43</v>
      </c>
      <c r="C1496" s="59"/>
      <c r="D1496" s="59"/>
      <c r="E1496" s="61" t="s">
        <v>44</v>
      </c>
      <c r="F1496" s="10">
        <f t="shared" ref="F1496:K1496" si="1485">F1497</f>
        <v>50</v>
      </c>
      <c r="G1496" s="10">
        <f t="shared" si="1485"/>
        <v>50</v>
      </c>
      <c r="H1496" s="10">
        <f t="shared" si="1485"/>
        <v>50</v>
      </c>
      <c r="I1496" s="10">
        <f t="shared" si="1485"/>
        <v>0</v>
      </c>
      <c r="J1496" s="10">
        <f t="shared" si="1485"/>
        <v>0</v>
      </c>
      <c r="K1496" s="10">
        <f t="shared" si="1485"/>
        <v>0</v>
      </c>
      <c r="L1496" s="10">
        <f t="shared" si="1441"/>
        <v>50</v>
      </c>
      <c r="M1496" s="10">
        <f t="shared" si="1442"/>
        <v>50</v>
      </c>
      <c r="N1496" s="10">
        <f t="shared" si="1443"/>
        <v>50</v>
      </c>
      <c r="O1496" s="10">
        <f>O1497</f>
        <v>0</v>
      </c>
      <c r="P1496" s="10">
        <f>P1497</f>
        <v>0</v>
      </c>
      <c r="Q1496" s="10">
        <f>Q1497</f>
        <v>0</v>
      </c>
      <c r="R1496" s="10">
        <f t="shared" si="1462"/>
        <v>50</v>
      </c>
      <c r="S1496" s="10">
        <f>S1497</f>
        <v>0</v>
      </c>
      <c r="T1496" s="69">
        <f t="shared" si="1479"/>
        <v>50</v>
      </c>
      <c r="U1496" s="10">
        <f t="shared" si="1463"/>
        <v>50</v>
      </c>
      <c r="V1496" s="10">
        <f>V1497</f>
        <v>0</v>
      </c>
      <c r="W1496" s="69">
        <f t="shared" si="1480"/>
        <v>50</v>
      </c>
      <c r="X1496" s="10">
        <f t="shared" si="1464"/>
        <v>50</v>
      </c>
      <c r="Y1496" s="10">
        <f>Y1497</f>
        <v>0</v>
      </c>
      <c r="Z1496" s="69">
        <f t="shared" si="1481"/>
        <v>50</v>
      </c>
      <c r="AA1496" s="10">
        <f>AA1497</f>
        <v>0</v>
      </c>
      <c r="AB1496" s="20"/>
      <c r="AC1496" s="20"/>
    </row>
    <row r="1497" spans="1:29" x14ac:dyDescent="0.3">
      <c r="A1497" s="59" t="s">
        <v>957</v>
      </c>
      <c r="B1497" s="60" t="s">
        <v>43</v>
      </c>
      <c r="C1497" s="59" t="s">
        <v>28</v>
      </c>
      <c r="D1497" s="59" t="s">
        <v>29</v>
      </c>
      <c r="E1497" s="61" t="s">
        <v>30</v>
      </c>
      <c r="F1497" s="10">
        <v>50</v>
      </c>
      <c r="G1497" s="10">
        <v>50</v>
      </c>
      <c r="H1497" s="10">
        <v>50</v>
      </c>
      <c r="I1497" s="10"/>
      <c r="J1497" s="10"/>
      <c r="K1497" s="10"/>
      <c r="L1497" s="10">
        <f t="shared" ref="L1497:L1560" si="1486">F1497+I1497</f>
        <v>50</v>
      </c>
      <c r="M1497" s="10">
        <f t="shared" ref="M1497:M1560" si="1487">G1497+J1497</f>
        <v>50</v>
      </c>
      <c r="N1497" s="10">
        <f t="shared" ref="N1497:N1560" si="1488">H1497+K1497</f>
        <v>50</v>
      </c>
      <c r="O1497" s="10"/>
      <c r="P1497" s="10"/>
      <c r="Q1497" s="10"/>
      <c r="R1497" s="10">
        <f t="shared" si="1462"/>
        <v>50</v>
      </c>
      <c r="S1497" s="10"/>
      <c r="T1497" s="69">
        <f t="shared" si="1479"/>
        <v>50</v>
      </c>
      <c r="U1497" s="10">
        <f t="shared" si="1463"/>
        <v>50</v>
      </c>
      <c r="V1497" s="10"/>
      <c r="W1497" s="69">
        <f t="shared" si="1480"/>
        <v>50</v>
      </c>
      <c r="X1497" s="10">
        <f t="shared" si="1464"/>
        <v>50</v>
      </c>
      <c r="Y1497" s="10"/>
      <c r="Z1497" s="69">
        <f t="shared" si="1481"/>
        <v>50</v>
      </c>
      <c r="AA1497" s="10"/>
      <c r="AB1497" s="20"/>
      <c r="AC1497" s="20"/>
    </row>
    <row r="1498" spans="1:29" ht="46.8" x14ac:dyDescent="0.3">
      <c r="A1498" s="59" t="s">
        <v>959</v>
      </c>
      <c r="B1498" s="60"/>
      <c r="C1498" s="59"/>
      <c r="D1498" s="59"/>
      <c r="E1498" s="61" t="s">
        <v>960</v>
      </c>
      <c r="F1498" s="10">
        <f t="shared" ref="F1498:F1508" si="1489">F1499</f>
        <v>11335.7</v>
      </c>
      <c r="G1498" s="10">
        <f t="shared" ref="G1498:G1508" si="1490">G1499</f>
        <v>12135.7</v>
      </c>
      <c r="H1498" s="10">
        <f t="shared" ref="H1498:H1508" si="1491">H1499</f>
        <v>12935.7</v>
      </c>
      <c r="I1498" s="10">
        <f t="shared" ref="I1498:I1508" si="1492">I1499</f>
        <v>0</v>
      </c>
      <c r="J1498" s="10">
        <f t="shared" ref="J1498:J1508" si="1493">J1499</f>
        <v>0</v>
      </c>
      <c r="K1498" s="10">
        <f t="shared" ref="K1498:K1508" si="1494">K1499</f>
        <v>0</v>
      </c>
      <c r="L1498" s="10">
        <f t="shared" si="1486"/>
        <v>11335.7</v>
      </c>
      <c r="M1498" s="10">
        <f t="shared" si="1487"/>
        <v>12135.7</v>
      </c>
      <c r="N1498" s="10">
        <f t="shared" si="1488"/>
        <v>12935.7</v>
      </c>
      <c r="O1498" s="10">
        <f t="shared" ref="O1498:O1508" si="1495">O1499</f>
        <v>9336.2000000000007</v>
      </c>
      <c r="P1498" s="10">
        <f t="shared" ref="P1498:P1508" si="1496">P1499</f>
        <v>12400</v>
      </c>
      <c r="Q1498" s="10">
        <f t="shared" ref="Q1498:Q1508" si="1497">Q1499</f>
        <v>12400</v>
      </c>
      <c r="R1498" s="10">
        <f t="shared" si="1462"/>
        <v>20671.900000000001</v>
      </c>
      <c r="S1498" s="10">
        <f t="shared" ref="S1498:S1508" si="1498">S1499</f>
        <v>0</v>
      </c>
      <c r="T1498" s="69">
        <f t="shared" si="1479"/>
        <v>20671.900000000001</v>
      </c>
      <c r="U1498" s="10">
        <f t="shared" si="1463"/>
        <v>24535.7</v>
      </c>
      <c r="V1498" s="10">
        <f t="shared" ref="V1498:AA1508" si="1499">V1499</f>
        <v>0</v>
      </c>
      <c r="W1498" s="69">
        <f t="shared" si="1480"/>
        <v>24535.7</v>
      </c>
      <c r="X1498" s="10">
        <f t="shared" si="1464"/>
        <v>25335.7</v>
      </c>
      <c r="Y1498" s="10">
        <f t="shared" si="1499"/>
        <v>0</v>
      </c>
      <c r="Z1498" s="69">
        <f t="shared" si="1481"/>
        <v>25335.7</v>
      </c>
      <c r="AA1498" s="10">
        <f t="shared" si="1499"/>
        <v>0</v>
      </c>
      <c r="AB1498" s="20"/>
      <c r="AC1498" s="20"/>
    </row>
    <row r="1499" spans="1:29" ht="31.2" x14ac:dyDescent="0.3">
      <c r="A1499" s="59" t="s">
        <v>959</v>
      </c>
      <c r="B1499" s="60" t="s">
        <v>183</v>
      </c>
      <c r="C1499" s="59"/>
      <c r="D1499" s="59"/>
      <c r="E1499" s="61" t="s">
        <v>184</v>
      </c>
      <c r="F1499" s="10">
        <f t="shared" si="1489"/>
        <v>11335.7</v>
      </c>
      <c r="G1499" s="10">
        <f t="shared" si="1490"/>
        <v>12135.7</v>
      </c>
      <c r="H1499" s="10">
        <f t="shared" si="1491"/>
        <v>12935.7</v>
      </c>
      <c r="I1499" s="10">
        <f t="shared" si="1492"/>
        <v>0</v>
      </c>
      <c r="J1499" s="10">
        <f t="shared" si="1493"/>
        <v>0</v>
      </c>
      <c r="K1499" s="10">
        <f t="shared" si="1494"/>
        <v>0</v>
      </c>
      <c r="L1499" s="10">
        <f t="shared" si="1486"/>
        <v>11335.7</v>
      </c>
      <c r="M1499" s="10">
        <f t="shared" si="1487"/>
        <v>12135.7</v>
      </c>
      <c r="N1499" s="10">
        <f t="shared" si="1488"/>
        <v>12935.7</v>
      </c>
      <c r="O1499" s="10">
        <f t="shared" si="1495"/>
        <v>9336.2000000000007</v>
      </c>
      <c r="P1499" s="10">
        <f t="shared" si="1496"/>
        <v>12400</v>
      </c>
      <c r="Q1499" s="10">
        <f t="shared" si="1497"/>
        <v>12400</v>
      </c>
      <c r="R1499" s="10">
        <f t="shared" si="1462"/>
        <v>20671.900000000001</v>
      </c>
      <c r="S1499" s="10">
        <f t="shared" si="1498"/>
        <v>0</v>
      </c>
      <c r="T1499" s="69">
        <f t="shared" si="1479"/>
        <v>20671.900000000001</v>
      </c>
      <c r="U1499" s="10">
        <f t="shared" si="1463"/>
        <v>24535.7</v>
      </c>
      <c r="V1499" s="10">
        <f t="shared" si="1499"/>
        <v>0</v>
      </c>
      <c r="W1499" s="69">
        <f t="shared" si="1480"/>
        <v>24535.7</v>
      </c>
      <c r="X1499" s="10">
        <f t="shared" si="1464"/>
        <v>25335.7</v>
      </c>
      <c r="Y1499" s="10">
        <f t="shared" si="1499"/>
        <v>0</v>
      </c>
      <c r="Z1499" s="69">
        <f t="shared" si="1481"/>
        <v>25335.7</v>
      </c>
      <c r="AA1499" s="10">
        <f t="shared" si="1499"/>
        <v>0</v>
      </c>
      <c r="AB1499" s="20"/>
      <c r="AC1499" s="20"/>
    </row>
    <row r="1500" spans="1:29" x14ac:dyDescent="0.3">
      <c r="A1500" s="59" t="s">
        <v>959</v>
      </c>
      <c r="B1500" s="60">
        <v>300</v>
      </c>
      <c r="C1500" s="59" t="s">
        <v>98</v>
      </c>
      <c r="D1500" s="59" t="s">
        <v>97</v>
      </c>
      <c r="E1500" s="61" t="s">
        <v>215</v>
      </c>
      <c r="F1500" s="10">
        <v>11335.7</v>
      </c>
      <c r="G1500" s="10">
        <v>12135.7</v>
      </c>
      <c r="H1500" s="10">
        <v>12935.7</v>
      </c>
      <c r="I1500" s="10"/>
      <c r="J1500" s="10"/>
      <c r="K1500" s="10"/>
      <c r="L1500" s="10">
        <f t="shared" si="1486"/>
        <v>11335.7</v>
      </c>
      <c r="M1500" s="10">
        <f t="shared" si="1487"/>
        <v>12135.7</v>
      </c>
      <c r="N1500" s="10">
        <f t="shared" si="1488"/>
        <v>12935.7</v>
      </c>
      <c r="O1500" s="10">
        <v>9336.2000000000007</v>
      </c>
      <c r="P1500" s="10">
        <v>12400</v>
      </c>
      <c r="Q1500" s="10">
        <v>12400</v>
      </c>
      <c r="R1500" s="10">
        <f t="shared" si="1462"/>
        <v>20671.900000000001</v>
      </c>
      <c r="S1500" s="10"/>
      <c r="T1500" s="69">
        <f t="shared" si="1479"/>
        <v>20671.900000000001</v>
      </c>
      <c r="U1500" s="10">
        <f t="shared" si="1463"/>
        <v>24535.7</v>
      </c>
      <c r="V1500" s="10"/>
      <c r="W1500" s="69">
        <f t="shared" si="1480"/>
        <v>24535.7</v>
      </c>
      <c r="X1500" s="10">
        <f t="shared" si="1464"/>
        <v>25335.7</v>
      </c>
      <c r="Y1500" s="10"/>
      <c r="Z1500" s="69">
        <f t="shared" si="1481"/>
        <v>25335.7</v>
      </c>
      <c r="AA1500" s="10"/>
      <c r="AB1500" s="20"/>
      <c r="AC1500" s="20"/>
    </row>
    <row r="1501" spans="1:29" ht="62.4" x14ac:dyDescent="0.3">
      <c r="A1501" s="59" t="s">
        <v>961</v>
      </c>
      <c r="B1501" s="60"/>
      <c r="C1501" s="59"/>
      <c r="D1501" s="59"/>
      <c r="E1501" s="61" t="s">
        <v>962</v>
      </c>
      <c r="F1501" s="10">
        <f t="shared" si="1489"/>
        <v>172.5</v>
      </c>
      <c r="G1501" s="10">
        <f t="shared" si="1490"/>
        <v>345</v>
      </c>
      <c r="H1501" s="10">
        <f t="shared" si="1491"/>
        <v>345</v>
      </c>
      <c r="I1501" s="10">
        <f t="shared" si="1492"/>
        <v>0</v>
      </c>
      <c r="J1501" s="10">
        <f t="shared" si="1493"/>
        <v>0</v>
      </c>
      <c r="K1501" s="10">
        <f t="shared" si="1494"/>
        <v>0</v>
      </c>
      <c r="L1501" s="10">
        <f t="shared" si="1486"/>
        <v>172.5</v>
      </c>
      <c r="M1501" s="10">
        <f t="shared" si="1487"/>
        <v>345</v>
      </c>
      <c r="N1501" s="10">
        <f t="shared" si="1488"/>
        <v>345</v>
      </c>
      <c r="O1501" s="10">
        <f t="shared" si="1495"/>
        <v>0</v>
      </c>
      <c r="P1501" s="10">
        <f t="shared" si="1496"/>
        <v>0</v>
      </c>
      <c r="Q1501" s="10">
        <f t="shared" si="1497"/>
        <v>0</v>
      </c>
      <c r="R1501" s="10">
        <f t="shared" si="1462"/>
        <v>172.5</v>
      </c>
      <c r="S1501" s="10">
        <f t="shared" si="1498"/>
        <v>0</v>
      </c>
      <c r="T1501" s="69">
        <f t="shared" si="1479"/>
        <v>172.5</v>
      </c>
      <c r="U1501" s="10">
        <f t="shared" si="1463"/>
        <v>345</v>
      </c>
      <c r="V1501" s="10">
        <f t="shared" si="1499"/>
        <v>0</v>
      </c>
      <c r="W1501" s="69">
        <f t="shared" si="1480"/>
        <v>345</v>
      </c>
      <c r="X1501" s="10">
        <f t="shared" si="1464"/>
        <v>345</v>
      </c>
      <c r="Y1501" s="10">
        <f t="shared" si="1499"/>
        <v>0</v>
      </c>
      <c r="Z1501" s="69">
        <f t="shared" si="1481"/>
        <v>345</v>
      </c>
      <c r="AA1501" s="10">
        <f t="shared" si="1499"/>
        <v>0</v>
      </c>
      <c r="AB1501" s="20"/>
      <c r="AC1501" s="20"/>
    </row>
    <row r="1502" spans="1:29" ht="31.2" x14ac:dyDescent="0.3">
      <c r="A1502" s="59" t="s">
        <v>961</v>
      </c>
      <c r="B1502" s="60" t="s">
        <v>183</v>
      </c>
      <c r="C1502" s="59"/>
      <c r="D1502" s="59"/>
      <c r="E1502" s="61" t="s">
        <v>184</v>
      </c>
      <c r="F1502" s="10">
        <f t="shared" si="1489"/>
        <v>172.5</v>
      </c>
      <c r="G1502" s="10">
        <f t="shared" si="1490"/>
        <v>345</v>
      </c>
      <c r="H1502" s="10">
        <f t="shared" si="1491"/>
        <v>345</v>
      </c>
      <c r="I1502" s="10">
        <f t="shared" si="1492"/>
        <v>0</v>
      </c>
      <c r="J1502" s="10">
        <f t="shared" si="1493"/>
        <v>0</v>
      </c>
      <c r="K1502" s="10">
        <f t="shared" si="1494"/>
        <v>0</v>
      </c>
      <c r="L1502" s="10">
        <f t="shared" si="1486"/>
        <v>172.5</v>
      </c>
      <c r="M1502" s="10">
        <f t="shared" si="1487"/>
        <v>345</v>
      </c>
      <c r="N1502" s="10">
        <f t="shared" si="1488"/>
        <v>345</v>
      </c>
      <c r="O1502" s="10">
        <f t="shared" si="1495"/>
        <v>0</v>
      </c>
      <c r="P1502" s="10">
        <f t="shared" si="1496"/>
        <v>0</v>
      </c>
      <c r="Q1502" s="10">
        <f t="shared" si="1497"/>
        <v>0</v>
      </c>
      <c r="R1502" s="10">
        <f t="shared" si="1462"/>
        <v>172.5</v>
      </c>
      <c r="S1502" s="10">
        <f t="shared" si="1498"/>
        <v>0</v>
      </c>
      <c r="T1502" s="69">
        <f t="shared" si="1479"/>
        <v>172.5</v>
      </c>
      <c r="U1502" s="10">
        <f t="shared" si="1463"/>
        <v>345</v>
      </c>
      <c r="V1502" s="10">
        <f t="shared" si="1499"/>
        <v>0</v>
      </c>
      <c r="W1502" s="69">
        <f t="shared" si="1480"/>
        <v>345</v>
      </c>
      <c r="X1502" s="10">
        <f t="shared" si="1464"/>
        <v>345</v>
      </c>
      <c r="Y1502" s="10">
        <f t="shared" si="1499"/>
        <v>0</v>
      </c>
      <c r="Z1502" s="69">
        <f t="shared" si="1481"/>
        <v>345</v>
      </c>
      <c r="AA1502" s="10">
        <f t="shared" si="1499"/>
        <v>0</v>
      </c>
      <c r="AB1502" s="20"/>
      <c r="AC1502" s="20"/>
    </row>
    <row r="1503" spans="1:29" x14ac:dyDescent="0.3">
      <c r="A1503" s="59" t="s">
        <v>961</v>
      </c>
      <c r="B1503" s="60" t="s">
        <v>183</v>
      </c>
      <c r="C1503" s="59" t="s">
        <v>28</v>
      </c>
      <c r="D1503" s="59" t="s">
        <v>29</v>
      </c>
      <c r="E1503" s="61" t="s">
        <v>30</v>
      </c>
      <c r="F1503" s="10">
        <v>172.5</v>
      </c>
      <c r="G1503" s="10">
        <v>345</v>
      </c>
      <c r="H1503" s="10">
        <v>345</v>
      </c>
      <c r="I1503" s="10"/>
      <c r="J1503" s="10"/>
      <c r="K1503" s="10"/>
      <c r="L1503" s="10">
        <f t="shared" si="1486"/>
        <v>172.5</v>
      </c>
      <c r="M1503" s="10">
        <f t="shared" si="1487"/>
        <v>345</v>
      </c>
      <c r="N1503" s="10">
        <f t="shared" si="1488"/>
        <v>345</v>
      </c>
      <c r="O1503" s="10"/>
      <c r="P1503" s="10"/>
      <c r="Q1503" s="10"/>
      <c r="R1503" s="10">
        <f t="shared" si="1462"/>
        <v>172.5</v>
      </c>
      <c r="S1503" s="10"/>
      <c r="T1503" s="69">
        <f t="shared" si="1479"/>
        <v>172.5</v>
      </c>
      <c r="U1503" s="10">
        <f t="shared" si="1463"/>
        <v>345</v>
      </c>
      <c r="V1503" s="10"/>
      <c r="W1503" s="69">
        <f t="shared" si="1480"/>
        <v>345</v>
      </c>
      <c r="X1503" s="10">
        <f t="shared" si="1464"/>
        <v>345</v>
      </c>
      <c r="Y1503" s="10"/>
      <c r="Z1503" s="69">
        <f t="shared" si="1481"/>
        <v>345</v>
      </c>
      <c r="AA1503" s="10"/>
      <c r="AB1503" s="20"/>
      <c r="AC1503" s="20"/>
    </row>
    <row r="1504" spans="1:29" ht="46.8" x14ac:dyDescent="0.3">
      <c r="A1504" s="59" t="s">
        <v>963</v>
      </c>
      <c r="B1504" s="60"/>
      <c r="C1504" s="59"/>
      <c r="D1504" s="59"/>
      <c r="E1504" s="61" t="s">
        <v>964</v>
      </c>
      <c r="F1504" s="10">
        <f t="shared" si="1489"/>
        <v>172.5</v>
      </c>
      <c r="G1504" s="10">
        <f t="shared" si="1490"/>
        <v>172.5</v>
      </c>
      <c r="H1504" s="10">
        <f t="shared" si="1491"/>
        <v>172.5</v>
      </c>
      <c r="I1504" s="10">
        <f t="shared" si="1492"/>
        <v>0</v>
      </c>
      <c r="J1504" s="10">
        <f t="shared" si="1493"/>
        <v>0</v>
      </c>
      <c r="K1504" s="10">
        <f t="shared" si="1494"/>
        <v>0</v>
      </c>
      <c r="L1504" s="10">
        <f t="shared" si="1486"/>
        <v>172.5</v>
      </c>
      <c r="M1504" s="10">
        <f t="shared" si="1487"/>
        <v>172.5</v>
      </c>
      <c r="N1504" s="10">
        <f t="shared" si="1488"/>
        <v>172.5</v>
      </c>
      <c r="O1504" s="10">
        <f t="shared" si="1495"/>
        <v>0</v>
      </c>
      <c r="P1504" s="10">
        <f t="shared" si="1496"/>
        <v>0</v>
      </c>
      <c r="Q1504" s="10">
        <f t="shared" si="1497"/>
        <v>0</v>
      </c>
      <c r="R1504" s="10">
        <f t="shared" si="1462"/>
        <v>172.5</v>
      </c>
      <c r="S1504" s="10">
        <f t="shared" si="1498"/>
        <v>0</v>
      </c>
      <c r="T1504" s="69">
        <f t="shared" si="1479"/>
        <v>172.5</v>
      </c>
      <c r="U1504" s="10">
        <f t="shared" si="1463"/>
        <v>172.5</v>
      </c>
      <c r="V1504" s="10">
        <f t="shared" si="1499"/>
        <v>0</v>
      </c>
      <c r="W1504" s="69">
        <f t="shared" si="1480"/>
        <v>172.5</v>
      </c>
      <c r="X1504" s="10">
        <f t="shared" si="1464"/>
        <v>172.5</v>
      </c>
      <c r="Y1504" s="10">
        <f t="shared" si="1499"/>
        <v>0</v>
      </c>
      <c r="Z1504" s="69">
        <f t="shared" si="1481"/>
        <v>172.5</v>
      </c>
      <c r="AA1504" s="10">
        <f t="shared" si="1499"/>
        <v>0</v>
      </c>
      <c r="AB1504" s="20"/>
      <c r="AC1504" s="20"/>
    </row>
    <row r="1505" spans="1:34" ht="31.2" x14ac:dyDescent="0.3">
      <c r="A1505" s="59" t="s">
        <v>963</v>
      </c>
      <c r="B1505" s="60" t="s">
        <v>183</v>
      </c>
      <c r="C1505" s="59"/>
      <c r="D1505" s="59"/>
      <c r="E1505" s="61" t="s">
        <v>184</v>
      </c>
      <c r="F1505" s="10">
        <f t="shared" si="1489"/>
        <v>172.5</v>
      </c>
      <c r="G1505" s="10">
        <f t="shared" si="1490"/>
        <v>172.5</v>
      </c>
      <c r="H1505" s="10">
        <f t="shared" si="1491"/>
        <v>172.5</v>
      </c>
      <c r="I1505" s="10">
        <f t="shared" si="1492"/>
        <v>0</v>
      </c>
      <c r="J1505" s="10">
        <f t="shared" si="1493"/>
        <v>0</v>
      </c>
      <c r="K1505" s="10">
        <f t="shared" si="1494"/>
        <v>0</v>
      </c>
      <c r="L1505" s="10">
        <f t="shared" si="1486"/>
        <v>172.5</v>
      </c>
      <c r="M1505" s="10">
        <f t="shared" si="1487"/>
        <v>172.5</v>
      </c>
      <c r="N1505" s="10">
        <f t="shared" si="1488"/>
        <v>172.5</v>
      </c>
      <c r="O1505" s="10">
        <f t="shared" si="1495"/>
        <v>0</v>
      </c>
      <c r="P1505" s="10">
        <f t="shared" si="1496"/>
        <v>0</v>
      </c>
      <c r="Q1505" s="10">
        <f t="shared" si="1497"/>
        <v>0</v>
      </c>
      <c r="R1505" s="10">
        <f t="shared" si="1462"/>
        <v>172.5</v>
      </c>
      <c r="S1505" s="10">
        <f t="shared" si="1498"/>
        <v>0</v>
      </c>
      <c r="T1505" s="69">
        <f t="shared" si="1479"/>
        <v>172.5</v>
      </c>
      <c r="U1505" s="10">
        <f t="shared" si="1463"/>
        <v>172.5</v>
      </c>
      <c r="V1505" s="10">
        <f t="shared" si="1499"/>
        <v>0</v>
      </c>
      <c r="W1505" s="69">
        <f t="shared" si="1480"/>
        <v>172.5</v>
      </c>
      <c r="X1505" s="10">
        <f t="shared" si="1464"/>
        <v>172.5</v>
      </c>
      <c r="Y1505" s="10">
        <f t="shared" si="1499"/>
        <v>0</v>
      </c>
      <c r="Z1505" s="69">
        <f t="shared" si="1481"/>
        <v>172.5</v>
      </c>
      <c r="AA1505" s="10">
        <f t="shared" si="1499"/>
        <v>0</v>
      </c>
      <c r="AB1505" s="20"/>
      <c r="AC1505" s="20"/>
    </row>
    <row r="1506" spans="1:34" x14ac:dyDescent="0.3">
      <c r="A1506" s="59" t="s">
        <v>963</v>
      </c>
      <c r="B1506" s="60">
        <v>300</v>
      </c>
      <c r="C1506" s="59" t="s">
        <v>28</v>
      </c>
      <c r="D1506" s="59" t="s">
        <v>29</v>
      </c>
      <c r="E1506" s="61" t="s">
        <v>30</v>
      </c>
      <c r="F1506" s="10">
        <v>172.5</v>
      </c>
      <c r="G1506" s="10">
        <v>172.5</v>
      </c>
      <c r="H1506" s="10">
        <v>172.5</v>
      </c>
      <c r="I1506" s="10"/>
      <c r="J1506" s="10"/>
      <c r="K1506" s="10"/>
      <c r="L1506" s="10">
        <f t="shared" si="1486"/>
        <v>172.5</v>
      </c>
      <c r="M1506" s="10">
        <f t="shared" si="1487"/>
        <v>172.5</v>
      </c>
      <c r="N1506" s="10">
        <f t="shared" si="1488"/>
        <v>172.5</v>
      </c>
      <c r="O1506" s="10"/>
      <c r="P1506" s="10"/>
      <c r="Q1506" s="10"/>
      <c r="R1506" s="10">
        <f t="shared" si="1462"/>
        <v>172.5</v>
      </c>
      <c r="S1506" s="10"/>
      <c r="T1506" s="69">
        <f t="shared" si="1479"/>
        <v>172.5</v>
      </c>
      <c r="U1506" s="10">
        <f t="shared" si="1463"/>
        <v>172.5</v>
      </c>
      <c r="V1506" s="10"/>
      <c r="W1506" s="69">
        <f t="shared" si="1480"/>
        <v>172.5</v>
      </c>
      <c r="X1506" s="10">
        <f t="shared" si="1464"/>
        <v>172.5</v>
      </c>
      <c r="Y1506" s="10"/>
      <c r="Z1506" s="69">
        <f t="shared" si="1481"/>
        <v>172.5</v>
      </c>
      <c r="AA1506" s="10"/>
      <c r="AB1506" s="20"/>
      <c r="AC1506" s="20"/>
    </row>
    <row r="1507" spans="1:34" ht="46.8" x14ac:dyDescent="0.3">
      <c r="A1507" s="59" t="s">
        <v>965</v>
      </c>
      <c r="B1507" s="60"/>
      <c r="C1507" s="59"/>
      <c r="D1507" s="59"/>
      <c r="E1507" s="61" t="s">
        <v>966</v>
      </c>
      <c r="F1507" s="10">
        <f t="shared" si="1489"/>
        <v>828</v>
      </c>
      <c r="G1507" s="10">
        <f t="shared" si="1490"/>
        <v>828</v>
      </c>
      <c r="H1507" s="10">
        <f t="shared" si="1491"/>
        <v>828</v>
      </c>
      <c r="I1507" s="10">
        <f t="shared" si="1492"/>
        <v>0</v>
      </c>
      <c r="J1507" s="10">
        <f t="shared" si="1493"/>
        <v>0</v>
      </c>
      <c r="K1507" s="10">
        <f t="shared" si="1494"/>
        <v>0</v>
      </c>
      <c r="L1507" s="10">
        <f t="shared" si="1486"/>
        <v>828</v>
      </c>
      <c r="M1507" s="10">
        <f t="shared" si="1487"/>
        <v>828</v>
      </c>
      <c r="N1507" s="10">
        <f t="shared" si="1488"/>
        <v>828</v>
      </c>
      <c r="O1507" s="10">
        <f t="shared" si="1495"/>
        <v>0</v>
      </c>
      <c r="P1507" s="10">
        <f t="shared" si="1496"/>
        <v>0</v>
      </c>
      <c r="Q1507" s="10">
        <f t="shared" si="1497"/>
        <v>0</v>
      </c>
      <c r="R1507" s="10">
        <f t="shared" si="1462"/>
        <v>828</v>
      </c>
      <c r="S1507" s="10">
        <f t="shared" si="1498"/>
        <v>0</v>
      </c>
      <c r="T1507" s="69">
        <f t="shared" si="1479"/>
        <v>828</v>
      </c>
      <c r="U1507" s="10">
        <f t="shared" si="1463"/>
        <v>828</v>
      </c>
      <c r="V1507" s="10">
        <f t="shared" si="1499"/>
        <v>0</v>
      </c>
      <c r="W1507" s="69">
        <f t="shared" si="1480"/>
        <v>828</v>
      </c>
      <c r="X1507" s="10">
        <f t="shared" si="1464"/>
        <v>828</v>
      </c>
      <c r="Y1507" s="10">
        <f t="shared" si="1499"/>
        <v>0</v>
      </c>
      <c r="Z1507" s="69">
        <f t="shared" si="1481"/>
        <v>828</v>
      </c>
      <c r="AA1507" s="10">
        <f t="shared" si="1499"/>
        <v>0</v>
      </c>
      <c r="AB1507" s="20"/>
      <c r="AC1507" s="20"/>
    </row>
    <row r="1508" spans="1:34" ht="31.2" x14ac:dyDescent="0.3">
      <c r="A1508" s="59" t="s">
        <v>965</v>
      </c>
      <c r="B1508" s="60" t="s">
        <v>183</v>
      </c>
      <c r="C1508" s="59"/>
      <c r="D1508" s="59"/>
      <c r="E1508" s="61" t="s">
        <v>184</v>
      </c>
      <c r="F1508" s="10">
        <f t="shared" si="1489"/>
        <v>828</v>
      </c>
      <c r="G1508" s="10">
        <f t="shared" si="1490"/>
        <v>828</v>
      </c>
      <c r="H1508" s="10">
        <f t="shared" si="1491"/>
        <v>828</v>
      </c>
      <c r="I1508" s="10">
        <f t="shared" si="1492"/>
        <v>0</v>
      </c>
      <c r="J1508" s="10">
        <f t="shared" si="1493"/>
        <v>0</v>
      </c>
      <c r="K1508" s="10">
        <f t="shared" si="1494"/>
        <v>0</v>
      </c>
      <c r="L1508" s="10">
        <f t="shared" si="1486"/>
        <v>828</v>
      </c>
      <c r="M1508" s="10">
        <f t="shared" si="1487"/>
        <v>828</v>
      </c>
      <c r="N1508" s="10">
        <f t="shared" si="1488"/>
        <v>828</v>
      </c>
      <c r="O1508" s="10">
        <f t="shared" si="1495"/>
        <v>0</v>
      </c>
      <c r="P1508" s="10">
        <f t="shared" si="1496"/>
        <v>0</v>
      </c>
      <c r="Q1508" s="10">
        <f t="shared" si="1497"/>
        <v>0</v>
      </c>
      <c r="R1508" s="10">
        <f t="shared" si="1462"/>
        <v>828</v>
      </c>
      <c r="S1508" s="10">
        <f t="shared" si="1498"/>
        <v>0</v>
      </c>
      <c r="T1508" s="69">
        <f t="shared" si="1479"/>
        <v>828</v>
      </c>
      <c r="U1508" s="10">
        <f t="shared" si="1463"/>
        <v>828</v>
      </c>
      <c r="V1508" s="10">
        <f t="shared" si="1499"/>
        <v>0</v>
      </c>
      <c r="W1508" s="69">
        <f t="shared" si="1480"/>
        <v>828</v>
      </c>
      <c r="X1508" s="10">
        <f t="shared" si="1464"/>
        <v>828</v>
      </c>
      <c r="Y1508" s="10">
        <f t="shared" si="1499"/>
        <v>0</v>
      </c>
      <c r="Z1508" s="69">
        <f t="shared" si="1481"/>
        <v>828</v>
      </c>
      <c r="AA1508" s="10">
        <f t="shared" si="1499"/>
        <v>0</v>
      </c>
      <c r="AB1508" s="20"/>
      <c r="AC1508" s="20"/>
    </row>
    <row r="1509" spans="1:34" x14ac:dyDescent="0.3">
      <c r="A1509" s="59" t="s">
        <v>965</v>
      </c>
      <c r="B1509" s="60">
        <v>300</v>
      </c>
      <c r="C1509" s="59" t="s">
        <v>28</v>
      </c>
      <c r="D1509" s="59" t="s">
        <v>29</v>
      </c>
      <c r="E1509" s="61" t="s">
        <v>30</v>
      </c>
      <c r="F1509" s="10">
        <v>828</v>
      </c>
      <c r="G1509" s="10">
        <v>828</v>
      </c>
      <c r="H1509" s="10">
        <v>828</v>
      </c>
      <c r="I1509" s="10"/>
      <c r="J1509" s="10"/>
      <c r="K1509" s="10"/>
      <c r="L1509" s="10">
        <f t="shared" si="1486"/>
        <v>828</v>
      </c>
      <c r="M1509" s="10">
        <f t="shared" si="1487"/>
        <v>828</v>
      </c>
      <c r="N1509" s="10">
        <f t="shared" si="1488"/>
        <v>828</v>
      </c>
      <c r="O1509" s="10"/>
      <c r="P1509" s="10"/>
      <c r="Q1509" s="10"/>
      <c r="R1509" s="10">
        <f t="shared" si="1462"/>
        <v>828</v>
      </c>
      <c r="S1509" s="10"/>
      <c r="T1509" s="69">
        <f t="shared" si="1479"/>
        <v>828</v>
      </c>
      <c r="U1509" s="10">
        <f t="shared" si="1463"/>
        <v>828</v>
      </c>
      <c r="V1509" s="10"/>
      <c r="W1509" s="69">
        <f t="shared" si="1480"/>
        <v>828</v>
      </c>
      <c r="X1509" s="10">
        <f t="shared" si="1464"/>
        <v>828</v>
      </c>
      <c r="Y1509" s="10"/>
      <c r="Z1509" s="69">
        <f t="shared" si="1481"/>
        <v>828</v>
      </c>
      <c r="AA1509" s="10"/>
      <c r="AB1509" s="20"/>
      <c r="AC1509" s="20"/>
    </row>
    <row r="1510" spans="1:34" ht="78" x14ac:dyDescent="0.3">
      <c r="A1510" s="59" t="s">
        <v>967</v>
      </c>
      <c r="B1510" s="60"/>
      <c r="C1510" s="59"/>
      <c r="D1510" s="59"/>
      <c r="E1510" s="61" t="s">
        <v>968</v>
      </c>
      <c r="F1510" s="10">
        <f t="shared" ref="F1510:K1510" si="1500">F1511+F1513</f>
        <v>151781.29999999999</v>
      </c>
      <c r="G1510" s="10">
        <f t="shared" si="1500"/>
        <v>156448.19999999998</v>
      </c>
      <c r="H1510" s="10">
        <f t="shared" si="1500"/>
        <v>156448.19999999998</v>
      </c>
      <c r="I1510" s="10">
        <f t="shared" si="1500"/>
        <v>0</v>
      </c>
      <c r="J1510" s="10">
        <f t="shared" si="1500"/>
        <v>0</v>
      </c>
      <c r="K1510" s="10">
        <f t="shared" si="1500"/>
        <v>0</v>
      </c>
      <c r="L1510" s="10">
        <f t="shared" si="1486"/>
        <v>151781.29999999999</v>
      </c>
      <c r="M1510" s="10">
        <f t="shared" si="1487"/>
        <v>156448.19999999998</v>
      </c>
      <c r="N1510" s="10">
        <f t="shared" si="1488"/>
        <v>156448.19999999998</v>
      </c>
      <c r="O1510" s="10">
        <f>O1511+O1513</f>
        <v>4100.3</v>
      </c>
      <c r="P1510" s="10">
        <f>P1511+P1513</f>
        <v>2889.3999999999996</v>
      </c>
      <c r="Q1510" s="10">
        <f>Q1511+Q1513</f>
        <v>2889.3999999999996</v>
      </c>
      <c r="R1510" s="10">
        <f t="shared" si="1462"/>
        <v>155881.59999999998</v>
      </c>
      <c r="S1510" s="10">
        <f>S1511+S1513</f>
        <v>0</v>
      </c>
      <c r="T1510" s="69">
        <f t="shared" si="1479"/>
        <v>155881.59999999998</v>
      </c>
      <c r="U1510" s="10">
        <f t="shared" si="1463"/>
        <v>159337.59999999998</v>
      </c>
      <c r="V1510" s="10">
        <f>V1511+V1513</f>
        <v>0</v>
      </c>
      <c r="W1510" s="69">
        <f t="shared" si="1480"/>
        <v>159337.59999999998</v>
      </c>
      <c r="X1510" s="10">
        <f t="shared" si="1464"/>
        <v>159337.59999999998</v>
      </c>
      <c r="Y1510" s="10">
        <f>Y1511+Y1513</f>
        <v>0</v>
      </c>
      <c r="Z1510" s="69">
        <f t="shared" si="1481"/>
        <v>159337.59999999998</v>
      </c>
      <c r="AA1510" s="10">
        <f>AA1511+AA1513</f>
        <v>0</v>
      </c>
      <c r="AB1510" s="20"/>
      <c r="AC1510" s="20"/>
    </row>
    <row r="1511" spans="1:34" ht="31.2" x14ac:dyDescent="0.3">
      <c r="A1511" s="59" t="s">
        <v>967</v>
      </c>
      <c r="B1511" s="60" t="s">
        <v>57</v>
      </c>
      <c r="C1511" s="59"/>
      <c r="D1511" s="59"/>
      <c r="E1511" s="61" t="s">
        <v>58</v>
      </c>
      <c r="F1511" s="10">
        <f t="shared" ref="F1511:K1511" si="1501">F1512</f>
        <v>454</v>
      </c>
      <c r="G1511" s="10">
        <f t="shared" si="1501"/>
        <v>467.9</v>
      </c>
      <c r="H1511" s="10">
        <f t="shared" si="1501"/>
        <v>467.9</v>
      </c>
      <c r="I1511" s="10">
        <f t="shared" si="1501"/>
        <v>0</v>
      </c>
      <c r="J1511" s="10">
        <f t="shared" si="1501"/>
        <v>0</v>
      </c>
      <c r="K1511" s="10">
        <f t="shared" si="1501"/>
        <v>0</v>
      </c>
      <c r="L1511" s="10">
        <f t="shared" si="1486"/>
        <v>454</v>
      </c>
      <c r="M1511" s="10">
        <f t="shared" si="1487"/>
        <v>467.9</v>
      </c>
      <c r="N1511" s="10">
        <f t="shared" si="1488"/>
        <v>467.9</v>
      </c>
      <c r="O1511" s="10">
        <f>O1512</f>
        <v>12.2</v>
      </c>
      <c r="P1511" s="10">
        <f>P1512</f>
        <v>8.6999999999999993</v>
      </c>
      <c r="Q1511" s="10">
        <f>Q1512</f>
        <v>8.6999999999999993</v>
      </c>
      <c r="R1511" s="10">
        <f t="shared" si="1462"/>
        <v>466.2</v>
      </c>
      <c r="S1511" s="10">
        <f>S1512</f>
        <v>0</v>
      </c>
      <c r="T1511" s="69">
        <f t="shared" si="1479"/>
        <v>466.2</v>
      </c>
      <c r="U1511" s="10">
        <f t="shared" si="1463"/>
        <v>476.59999999999997</v>
      </c>
      <c r="V1511" s="10">
        <f>V1512</f>
        <v>0</v>
      </c>
      <c r="W1511" s="69">
        <f t="shared" si="1480"/>
        <v>476.59999999999997</v>
      </c>
      <c r="X1511" s="10">
        <f t="shared" si="1464"/>
        <v>476.59999999999997</v>
      </c>
      <c r="Y1511" s="10">
        <f>Y1512</f>
        <v>0</v>
      </c>
      <c r="Z1511" s="69">
        <f t="shared" si="1481"/>
        <v>476.59999999999997</v>
      </c>
      <c r="AA1511" s="10">
        <f>AA1512</f>
        <v>0</v>
      </c>
      <c r="AB1511" s="20"/>
      <c r="AC1511" s="20"/>
    </row>
    <row r="1512" spans="1:34" x14ac:dyDescent="0.3">
      <c r="A1512" s="59" t="s">
        <v>967</v>
      </c>
      <c r="B1512" s="60">
        <v>200</v>
      </c>
      <c r="C1512" s="59" t="s">
        <v>98</v>
      </c>
      <c r="D1512" s="59" t="s">
        <v>28</v>
      </c>
      <c r="E1512" s="61" t="s">
        <v>969</v>
      </c>
      <c r="F1512" s="10">
        <v>454</v>
      </c>
      <c r="G1512" s="10">
        <v>467.9</v>
      </c>
      <c r="H1512" s="10">
        <v>467.9</v>
      </c>
      <c r="I1512" s="10"/>
      <c r="J1512" s="10"/>
      <c r="K1512" s="10"/>
      <c r="L1512" s="10">
        <f t="shared" si="1486"/>
        <v>454</v>
      </c>
      <c r="M1512" s="10">
        <f t="shared" si="1487"/>
        <v>467.9</v>
      </c>
      <c r="N1512" s="10">
        <f t="shared" si="1488"/>
        <v>467.9</v>
      </c>
      <c r="O1512" s="10">
        <v>12.2</v>
      </c>
      <c r="P1512" s="10">
        <v>8.6999999999999993</v>
      </c>
      <c r="Q1512" s="10">
        <v>8.6999999999999993</v>
      </c>
      <c r="R1512" s="10">
        <f t="shared" si="1462"/>
        <v>466.2</v>
      </c>
      <c r="S1512" s="10"/>
      <c r="T1512" s="69">
        <f t="shared" si="1479"/>
        <v>466.2</v>
      </c>
      <c r="U1512" s="10">
        <f t="shared" si="1463"/>
        <v>476.59999999999997</v>
      </c>
      <c r="V1512" s="10"/>
      <c r="W1512" s="69">
        <f t="shared" si="1480"/>
        <v>476.59999999999997</v>
      </c>
      <c r="X1512" s="10">
        <f t="shared" si="1464"/>
        <v>476.59999999999997</v>
      </c>
      <c r="Y1512" s="10"/>
      <c r="Z1512" s="69">
        <f t="shared" si="1481"/>
        <v>476.59999999999997</v>
      </c>
      <c r="AA1512" s="10"/>
      <c r="AB1512" s="20"/>
      <c r="AC1512" s="20"/>
    </row>
    <row r="1513" spans="1:34" ht="31.2" x14ac:dyDescent="0.3">
      <c r="A1513" s="59" t="s">
        <v>967</v>
      </c>
      <c r="B1513" s="60" t="s">
        <v>183</v>
      </c>
      <c r="C1513" s="59"/>
      <c r="D1513" s="59"/>
      <c r="E1513" s="61" t="s">
        <v>184</v>
      </c>
      <c r="F1513" s="10">
        <f t="shared" ref="F1513:K1513" si="1502">F1514</f>
        <v>151327.29999999999</v>
      </c>
      <c r="G1513" s="10">
        <f t="shared" si="1502"/>
        <v>155980.29999999999</v>
      </c>
      <c r="H1513" s="10">
        <f t="shared" si="1502"/>
        <v>155980.29999999999</v>
      </c>
      <c r="I1513" s="10">
        <f t="shared" si="1502"/>
        <v>0</v>
      </c>
      <c r="J1513" s="10">
        <f t="shared" si="1502"/>
        <v>0</v>
      </c>
      <c r="K1513" s="10">
        <f t="shared" si="1502"/>
        <v>0</v>
      </c>
      <c r="L1513" s="10">
        <f t="shared" si="1486"/>
        <v>151327.29999999999</v>
      </c>
      <c r="M1513" s="10">
        <f t="shared" si="1487"/>
        <v>155980.29999999999</v>
      </c>
      <c r="N1513" s="10">
        <f t="shared" si="1488"/>
        <v>155980.29999999999</v>
      </c>
      <c r="O1513" s="10">
        <f>O1514</f>
        <v>4088.1</v>
      </c>
      <c r="P1513" s="10">
        <f>P1514</f>
        <v>2880.7</v>
      </c>
      <c r="Q1513" s="10">
        <f>Q1514</f>
        <v>2880.7</v>
      </c>
      <c r="R1513" s="10">
        <f t="shared" si="1462"/>
        <v>155415.4</v>
      </c>
      <c r="S1513" s="10">
        <f>S1514</f>
        <v>0</v>
      </c>
      <c r="T1513" s="69">
        <f t="shared" si="1479"/>
        <v>155415.4</v>
      </c>
      <c r="U1513" s="10">
        <f t="shared" si="1463"/>
        <v>158861</v>
      </c>
      <c r="V1513" s="10">
        <f>V1514</f>
        <v>0</v>
      </c>
      <c r="W1513" s="69">
        <f t="shared" si="1480"/>
        <v>158861</v>
      </c>
      <c r="X1513" s="10">
        <f t="shared" si="1464"/>
        <v>158861</v>
      </c>
      <c r="Y1513" s="10">
        <f>Y1514</f>
        <v>0</v>
      </c>
      <c r="Z1513" s="69">
        <f t="shared" si="1481"/>
        <v>158861</v>
      </c>
      <c r="AA1513" s="10">
        <f>AA1514</f>
        <v>0</v>
      </c>
      <c r="AB1513" s="20"/>
      <c r="AC1513" s="20"/>
    </row>
    <row r="1514" spans="1:34" x14ac:dyDescent="0.3">
      <c r="A1514" s="59" t="s">
        <v>967</v>
      </c>
      <c r="B1514" s="60">
        <v>300</v>
      </c>
      <c r="C1514" s="59" t="s">
        <v>98</v>
      </c>
      <c r="D1514" s="59" t="s">
        <v>28</v>
      </c>
      <c r="E1514" s="61" t="s">
        <v>969</v>
      </c>
      <c r="F1514" s="10">
        <v>151327.29999999999</v>
      </c>
      <c r="G1514" s="10">
        <v>155980.29999999999</v>
      </c>
      <c r="H1514" s="10">
        <v>155980.29999999999</v>
      </c>
      <c r="I1514" s="10"/>
      <c r="J1514" s="10"/>
      <c r="K1514" s="10"/>
      <c r="L1514" s="10">
        <f t="shared" si="1486"/>
        <v>151327.29999999999</v>
      </c>
      <c r="M1514" s="10">
        <f t="shared" si="1487"/>
        <v>155980.29999999999</v>
      </c>
      <c r="N1514" s="10">
        <f t="shared" si="1488"/>
        <v>155980.29999999999</v>
      </c>
      <c r="O1514" s="10">
        <v>4088.1</v>
      </c>
      <c r="P1514" s="10">
        <v>2880.7</v>
      </c>
      <c r="Q1514" s="10">
        <v>2880.7</v>
      </c>
      <c r="R1514" s="10">
        <f t="shared" si="1462"/>
        <v>155415.4</v>
      </c>
      <c r="S1514" s="10"/>
      <c r="T1514" s="69">
        <f t="shared" si="1479"/>
        <v>155415.4</v>
      </c>
      <c r="U1514" s="10">
        <f t="shared" si="1463"/>
        <v>158861</v>
      </c>
      <c r="V1514" s="10"/>
      <c r="W1514" s="69">
        <f t="shared" si="1480"/>
        <v>158861</v>
      </c>
      <c r="X1514" s="10">
        <f t="shared" si="1464"/>
        <v>158861</v>
      </c>
      <c r="Y1514" s="10"/>
      <c r="Z1514" s="69">
        <f t="shared" si="1481"/>
        <v>158861</v>
      </c>
      <c r="AA1514" s="10"/>
      <c r="AB1514" s="20"/>
      <c r="AC1514" s="20"/>
    </row>
    <row r="1515" spans="1:34" s="73" customFormat="1" ht="31.2" x14ac:dyDescent="0.3">
      <c r="A1515" s="53" t="s">
        <v>970</v>
      </c>
      <c r="B1515" s="54"/>
      <c r="C1515" s="53"/>
      <c r="D1515" s="53"/>
      <c r="E1515" s="55" t="s">
        <v>971</v>
      </c>
      <c r="F1515" s="14">
        <f t="shared" ref="F1515:K1515" si="1503">F1516+F1520</f>
        <v>231293.2</v>
      </c>
      <c r="G1515" s="14">
        <f t="shared" si="1503"/>
        <v>237455.8</v>
      </c>
      <c r="H1515" s="14">
        <f t="shared" si="1503"/>
        <v>237455.8</v>
      </c>
      <c r="I1515" s="14">
        <f t="shared" si="1503"/>
        <v>148.19999999999999</v>
      </c>
      <c r="J1515" s="14">
        <f t="shared" si="1503"/>
        <v>148.19999999999999</v>
      </c>
      <c r="K1515" s="14">
        <f t="shared" si="1503"/>
        <v>148.19999999999999</v>
      </c>
      <c r="L1515" s="14">
        <f t="shared" si="1486"/>
        <v>231441.40000000002</v>
      </c>
      <c r="M1515" s="14">
        <f t="shared" si="1487"/>
        <v>237604</v>
      </c>
      <c r="N1515" s="14">
        <f t="shared" si="1488"/>
        <v>237604</v>
      </c>
      <c r="O1515" s="14">
        <f>O1516+O1520</f>
        <v>27055.366770000001</v>
      </c>
      <c r="P1515" s="14">
        <f>P1516+P1520</f>
        <v>25708.9</v>
      </c>
      <c r="Q1515" s="14">
        <f>Q1516+Q1520</f>
        <v>25708.9</v>
      </c>
      <c r="R1515" s="14">
        <f t="shared" si="1462"/>
        <v>258496.76677000002</v>
      </c>
      <c r="S1515" s="14">
        <f>S1516+S1520</f>
        <v>160.1</v>
      </c>
      <c r="T1515" s="67">
        <f t="shared" si="1479"/>
        <v>258656.86677000002</v>
      </c>
      <c r="U1515" s="14">
        <f t="shared" si="1463"/>
        <v>263312.90000000002</v>
      </c>
      <c r="V1515" s="14">
        <f>V1516+V1520</f>
        <v>112.8</v>
      </c>
      <c r="W1515" s="67">
        <f t="shared" si="1480"/>
        <v>263425.7</v>
      </c>
      <c r="X1515" s="14">
        <f t="shared" si="1464"/>
        <v>263312.90000000002</v>
      </c>
      <c r="Y1515" s="14">
        <f>Y1516+Y1520</f>
        <v>112.8</v>
      </c>
      <c r="Z1515" s="67">
        <f t="shared" si="1481"/>
        <v>263425.7</v>
      </c>
      <c r="AA1515" s="14">
        <f>AA1516+AA1520</f>
        <v>0</v>
      </c>
      <c r="AB1515" s="15"/>
      <c r="AC1515" s="15"/>
      <c r="AD1515" s="11"/>
      <c r="AE1515" s="11"/>
      <c r="AF1515" s="11"/>
      <c r="AG1515" s="11"/>
      <c r="AH1515" s="11"/>
    </row>
    <row r="1516" spans="1:34" s="74" customFormat="1" ht="31.2" x14ac:dyDescent="0.3">
      <c r="A1516" s="56" t="s">
        <v>972</v>
      </c>
      <c r="B1516" s="57"/>
      <c r="C1516" s="56"/>
      <c r="D1516" s="56"/>
      <c r="E1516" s="58" t="s">
        <v>973</v>
      </c>
      <c r="F1516" s="17">
        <f t="shared" ref="F1516:F1520" si="1504">F1517</f>
        <v>76421.900000000009</v>
      </c>
      <c r="G1516" s="17">
        <f t="shared" ref="G1516:G1520" si="1505">G1517</f>
        <v>78771.700000000012</v>
      </c>
      <c r="H1516" s="17">
        <f t="shared" ref="H1516:H1520" si="1506">H1517</f>
        <v>78771.700000000012</v>
      </c>
      <c r="I1516" s="17">
        <f t="shared" ref="I1516:I1520" si="1507">I1517</f>
        <v>0</v>
      </c>
      <c r="J1516" s="17">
        <f t="shared" ref="J1516:J1520" si="1508">J1517</f>
        <v>0</v>
      </c>
      <c r="K1516" s="17">
        <f t="shared" ref="K1516:K1520" si="1509">K1517</f>
        <v>0</v>
      </c>
      <c r="L1516" s="17">
        <f t="shared" si="1486"/>
        <v>76421.900000000009</v>
      </c>
      <c r="M1516" s="17">
        <f t="shared" si="1487"/>
        <v>78771.700000000012</v>
      </c>
      <c r="N1516" s="17">
        <f t="shared" si="1488"/>
        <v>78771.700000000012</v>
      </c>
      <c r="O1516" s="17">
        <f t="shared" ref="O1516:O1520" si="1510">O1517</f>
        <v>3996.4</v>
      </c>
      <c r="P1516" s="17">
        <f t="shared" ref="P1516:P1520" si="1511">P1517</f>
        <v>4133.2</v>
      </c>
      <c r="Q1516" s="17">
        <f t="shared" ref="Q1516:Q1520" si="1512">Q1517</f>
        <v>4133.2</v>
      </c>
      <c r="R1516" s="17">
        <f t="shared" si="1462"/>
        <v>80418.3</v>
      </c>
      <c r="S1516" s="17">
        <f t="shared" ref="S1516:S1520" si="1513">S1517</f>
        <v>160.1</v>
      </c>
      <c r="T1516" s="68">
        <f t="shared" si="1479"/>
        <v>80578.400000000009</v>
      </c>
      <c r="U1516" s="17">
        <f t="shared" si="1463"/>
        <v>82904.900000000009</v>
      </c>
      <c r="V1516" s="17">
        <f t="shared" ref="V1516:AA1520" si="1514">V1517</f>
        <v>112.8</v>
      </c>
      <c r="W1516" s="68">
        <f t="shared" si="1480"/>
        <v>83017.700000000012</v>
      </c>
      <c r="X1516" s="17">
        <f t="shared" si="1464"/>
        <v>82904.900000000009</v>
      </c>
      <c r="Y1516" s="17">
        <f t="shared" si="1514"/>
        <v>112.8</v>
      </c>
      <c r="Z1516" s="68">
        <f t="shared" si="1481"/>
        <v>83017.700000000012</v>
      </c>
      <c r="AA1516" s="17">
        <f t="shared" si="1514"/>
        <v>0</v>
      </c>
      <c r="AB1516" s="18"/>
      <c r="AC1516" s="18"/>
      <c r="AD1516" s="16"/>
      <c r="AE1516" s="16"/>
      <c r="AF1516" s="16"/>
      <c r="AG1516" s="16"/>
      <c r="AH1516" s="16"/>
    </row>
    <row r="1517" spans="1:34" ht="31.2" x14ac:dyDescent="0.3">
      <c r="A1517" s="59" t="s">
        <v>974</v>
      </c>
      <c r="B1517" s="60"/>
      <c r="C1517" s="59"/>
      <c r="D1517" s="59"/>
      <c r="E1517" s="61" t="s">
        <v>167</v>
      </c>
      <c r="F1517" s="10">
        <f t="shared" si="1504"/>
        <v>76421.900000000009</v>
      </c>
      <c r="G1517" s="10">
        <f t="shared" si="1505"/>
        <v>78771.700000000012</v>
      </c>
      <c r="H1517" s="10">
        <f t="shared" si="1506"/>
        <v>78771.700000000012</v>
      </c>
      <c r="I1517" s="10">
        <f t="shared" si="1507"/>
        <v>0</v>
      </c>
      <c r="J1517" s="10">
        <f t="shared" si="1508"/>
        <v>0</v>
      </c>
      <c r="K1517" s="10">
        <f t="shared" si="1509"/>
        <v>0</v>
      </c>
      <c r="L1517" s="10">
        <f t="shared" si="1486"/>
        <v>76421.900000000009</v>
      </c>
      <c r="M1517" s="10">
        <f t="shared" si="1487"/>
        <v>78771.700000000012</v>
      </c>
      <c r="N1517" s="10">
        <f t="shared" si="1488"/>
        <v>78771.700000000012</v>
      </c>
      <c r="O1517" s="10">
        <f t="shared" si="1510"/>
        <v>3996.4</v>
      </c>
      <c r="P1517" s="10">
        <f t="shared" si="1511"/>
        <v>4133.2</v>
      </c>
      <c r="Q1517" s="10">
        <f t="shared" si="1512"/>
        <v>4133.2</v>
      </c>
      <c r="R1517" s="10">
        <f t="shared" si="1462"/>
        <v>80418.3</v>
      </c>
      <c r="S1517" s="10">
        <f t="shared" si="1513"/>
        <v>160.1</v>
      </c>
      <c r="T1517" s="69">
        <f t="shared" si="1479"/>
        <v>80578.400000000009</v>
      </c>
      <c r="U1517" s="10">
        <f t="shared" si="1463"/>
        <v>82904.900000000009</v>
      </c>
      <c r="V1517" s="10">
        <f t="shared" si="1514"/>
        <v>112.8</v>
      </c>
      <c r="W1517" s="69">
        <f t="shared" si="1480"/>
        <v>83017.700000000012</v>
      </c>
      <c r="X1517" s="10">
        <f t="shared" si="1464"/>
        <v>82904.900000000009</v>
      </c>
      <c r="Y1517" s="10">
        <f t="shared" si="1514"/>
        <v>112.8</v>
      </c>
      <c r="Z1517" s="69">
        <f t="shared" si="1481"/>
        <v>83017.700000000012</v>
      </c>
      <c r="AA1517" s="10">
        <f t="shared" si="1514"/>
        <v>0</v>
      </c>
      <c r="AB1517" s="20"/>
      <c r="AC1517" s="20"/>
    </row>
    <row r="1518" spans="1:34" ht="93.6" x14ac:dyDescent="0.3">
      <c r="A1518" s="59" t="s">
        <v>974</v>
      </c>
      <c r="B1518" s="60" t="s">
        <v>139</v>
      </c>
      <c r="C1518" s="59"/>
      <c r="D1518" s="59"/>
      <c r="E1518" s="61" t="s">
        <v>140</v>
      </c>
      <c r="F1518" s="10">
        <f t="shared" si="1504"/>
        <v>76421.900000000009</v>
      </c>
      <c r="G1518" s="10">
        <f t="shared" si="1505"/>
        <v>78771.700000000012</v>
      </c>
      <c r="H1518" s="10">
        <f t="shared" si="1506"/>
        <v>78771.700000000012</v>
      </c>
      <c r="I1518" s="10">
        <f t="shared" si="1507"/>
        <v>0</v>
      </c>
      <c r="J1518" s="10">
        <f t="shared" si="1508"/>
        <v>0</v>
      </c>
      <c r="K1518" s="10">
        <f t="shared" si="1509"/>
        <v>0</v>
      </c>
      <c r="L1518" s="10">
        <f t="shared" si="1486"/>
        <v>76421.900000000009</v>
      </c>
      <c r="M1518" s="10">
        <f t="shared" si="1487"/>
        <v>78771.700000000012</v>
      </c>
      <c r="N1518" s="10">
        <f t="shared" si="1488"/>
        <v>78771.700000000012</v>
      </c>
      <c r="O1518" s="10">
        <f t="shared" si="1510"/>
        <v>3996.4</v>
      </c>
      <c r="P1518" s="10">
        <f t="shared" si="1511"/>
        <v>4133.2</v>
      </c>
      <c r="Q1518" s="10">
        <f t="shared" si="1512"/>
        <v>4133.2</v>
      </c>
      <c r="R1518" s="10">
        <f t="shared" si="1462"/>
        <v>80418.3</v>
      </c>
      <c r="S1518" s="10">
        <f t="shared" si="1513"/>
        <v>160.1</v>
      </c>
      <c r="T1518" s="69">
        <f t="shared" si="1479"/>
        <v>80578.400000000009</v>
      </c>
      <c r="U1518" s="10">
        <f t="shared" si="1463"/>
        <v>82904.900000000009</v>
      </c>
      <c r="V1518" s="10">
        <f t="shared" si="1514"/>
        <v>112.8</v>
      </c>
      <c r="W1518" s="69">
        <f t="shared" si="1480"/>
        <v>83017.700000000012</v>
      </c>
      <c r="X1518" s="10">
        <f t="shared" si="1464"/>
        <v>82904.900000000009</v>
      </c>
      <c r="Y1518" s="10">
        <f t="shared" si="1514"/>
        <v>112.8</v>
      </c>
      <c r="Z1518" s="69">
        <f t="shared" si="1481"/>
        <v>83017.700000000012</v>
      </c>
      <c r="AA1518" s="10">
        <f t="shared" si="1514"/>
        <v>0</v>
      </c>
      <c r="AB1518" s="20"/>
      <c r="AC1518" s="20"/>
    </row>
    <row r="1519" spans="1:34" ht="62.4" x14ac:dyDescent="0.3">
      <c r="A1519" s="59" t="s">
        <v>974</v>
      </c>
      <c r="B1519" s="60" t="s">
        <v>139</v>
      </c>
      <c r="C1519" s="59" t="s">
        <v>28</v>
      </c>
      <c r="D1519" s="59" t="s">
        <v>97</v>
      </c>
      <c r="E1519" s="61" t="s">
        <v>975</v>
      </c>
      <c r="F1519" s="10">
        <v>76421.900000000009</v>
      </c>
      <c r="G1519" s="10">
        <v>78771.700000000012</v>
      </c>
      <c r="H1519" s="10">
        <v>78771.700000000012</v>
      </c>
      <c r="I1519" s="10"/>
      <c r="J1519" s="10"/>
      <c r="K1519" s="10"/>
      <c r="L1519" s="10">
        <f t="shared" si="1486"/>
        <v>76421.900000000009</v>
      </c>
      <c r="M1519" s="10">
        <f t="shared" si="1487"/>
        <v>78771.700000000012</v>
      </c>
      <c r="N1519" s="10">
        <f t="shared" si="1488"/>
        <v>78771.700000000012</v>
      </c>
      <c r="O1519" s="10">
        <v>3996.4</v>
      </c>
      <c r="P1519" s="10">
        <v>4133.2</v>
      </c>
      <c r="Q1519" s="10">
        <v>4133.2</v>
      </c>
      <c r="R1519" s="34">
        <f t="shared" si="1462"/>
        <v>80418.3</v>
      </c>
      <c r="S1519" s="34">
        <v>160.1</v>
      </c>
      <c r="T1519" s="69">
        <f t="shared" si="1479"/>
        <v>80578.400000000009</v>
      </c>
      <c r="U1519" s="34">
        <f t="shared" si="1463"/>
        <v>82904.900000000009</v>
      </c>
      <c r="V1519" s="34">
        <v>112.8</v>
      </c>
      <c r="W1519" s="69">
        <f t="shared" si="1480"/>
        <v>83017.700000000012</v>
      </c>
      <c r="X1519" s="34">
        <f t="shared" si="1464"/>
        <v>82904.900000000009</v>
      </c>
      <c r="Y1519" s="34">
        <v>112.8</v>
      </c>
      <c r="Z1519" s="69">
        <f t="shared" si="1481"/>
        <v>83017.700000000012</v>
      </c>
      <c r="AA1519" s="10"/>
      <c r="AB1519" s="20"/>
      <c r="AC1519" s="20"/>
      <c r="AD1519" s="35">
        <v>1</v>
      </c>
    </row>
    <row r="1520" spans="1:34" s="74" customFormat="1" x14ac:dyDescent="0.3">
      <c r="A1520" s="56" t="s">
        <v>976</v>
      </c>
      <c r="B1520" s="57"/>
      <c r="C1520" s="56"/>
      <c r="D1520" s="56"/>
      <c r="E1520" s="58" t="s">
        <v>977</v>
      </c>
      <c r="F1520" s="17">
        <f t="shared" si="1504"/>
        <v>154871.30000000002</v>
      </c>
      <c r="G1520" s="17">
        <f t="shared" si="1505"/>
        <v>158684.09999999998</v>
      </c>
      <c r="H1520" s="17">
        <f t="shared" si="1506"/>
        <v>158684.09999999998</v>
      </c>
      <c r="I1520" s="17">
        <f t="shared" si="1507"/>
        <v>148.19999999999999</v>
      </c>
      <c r="J1520" s="17">
        <f t="shared" si="1508"/>
        <v>148.19999999999999</v>
      </c>
      <c r="K1520" s="17">
        <f t="shared" si="1509"/>
        <v>148.19999999999999</v>
      </c>
      <c r="L1520" s="17">
        <f t="shared" si="1486"/>
        <v>155019.50000000003</v>
      </c>
      <c r="M1520" s="17">
        <f t="shared" si="1487"/>
        <v>158832.29999999999</v>
      </c>
      <c r="N1520" s="17">
        <f t="shared" si="1488"/>
        <v>158832.29999999999</v>
      </c>
      <c r="O1520" s="17">
        <f t="shared" si="1510"/>
        <v>23058.966769999999</v>
      </c>
      <c r="P1520" s="17">
        <f t="shared" si="1511"/>
        <v>21575.7</v>
      </c>
      <c r="Q1520" s="17">
        <f t="shared" si="1512"/>
        <v>21575.7</v>
      </c>
      <c r="R1520" s="17">
        <f t="shared" si="1462"/>
        <v>178078.46677000003</v>
      </c>
      <c r="S1520" s="17">
        <f t="shared" si="1513"/>
        <v>0</v>
      </c>
      <c r="T1520" s="68">
        <f t="shared" si="1479"/>
        <v>178078.46677000003</v>
      </c>
      <c r="U1520" s="17">
        <f t="shared" si="1463"/>
        <v>180408</v>
      </c>
      <c r="V1520" s="17">
        <f t="shared" si="1514"/>
        <v>0</v>
      </c>
      <c r="W1520" s="68">
        <f t="shared" si="1480"/>
        <v>180408</v>
      </c>
      <c r="X1520" s="17">
        <f t="shared" si="1464"/>
        <v>180408</v>
      </c>
      <c r="Y1520" s="17">
        <f t="shared" si="1514"/>
        <v>0</v>
      </c>
      <c r="Z1520" s="68">
        <f t="shared" si="1481"/>
        <v>180408</v>
      </c>
      <c r="AA1520" s="17">
        <f t="shared" si="1514"/>
        <v>0</v>
      </c>
      <c r="AB1520" s="18"/>
      <c r="AC1520" s="18"/>
      <c r="AD1520" s="16"/>
      <c r="AE1520" s="16"/>
      <c r="AF1520" s="16"/>
      <c r="AG1520" s="16"/>
      <c r="AH1520" s="16"/>
    </row>
    <row r="1521" spans="1:34" ht="31.2" x14ac:dyDescent="0.3">
      <c r="A1521" s="59" t="s">
        <v>978</v>
      </c>
      <c r="B1521" s="60"/>
      <c r="C1521" s="59"/>
      <c r="D1521" s="59"/>
      <c r="E1521" s="61" t="s">
        <v>167</v>
      </c>
      <c r="F1521" s="10">
        <f t="shared" ref="F1521:K1521" si="1515">F1522+F1524</f>
        <v>154871.30000000002</v>
      </c>
      <c r="G1521" s="10">
        <f t="shared" si="1515"/>
        <v>158684.09999999998</v>
      </c>
      <c r="H1521" s="10">
        <f t="shared" si="1515"/>
        <v>158684.09999999998</v>
      </c>
      <c r="I1521" s="10">
        <f t="shared" si="1515"/>
        <v>148.19999999999999</v>
      </c>
      <c r="J1521" s="10">
        <f t="shared" si="1515"/>
        <v>148.19999999999999</v>
      </c>
      <c r="K1521" s="10">
        <f t="shared" si="1515"/>
        <v>148.19999999999999</v>
      </c>
      <c r="L1521" s="10">
        <f t="shared" si="1486"/>
        <v>155019.50000000003</v>
      </c>
      <c r="M1521" s="10">
        <f t="shared" si="1487"/>
        <v>158832.29999999999</v>
      </c>
      <c r="N1521" s="10">
        <f t="shared" si="1488"/>
        <v>158832.29999999999</v>
      </c>
      <c r="O1521" s="10">
        <f>O1522+O1524</f>
        <v>23058.966769999999</v>
      </c>
      <c r="P1521" s="10">
        <f>P1522+P1524</f>
        <v>21575.7</v>
      </c>
      <c r="Q1521" s="10">
        <f>Q1522+Q1524</f>
        <v>21575.7</v>
      </c>
      <c r="R1521" s="10">
        <f t="shared" si="1462"/>
        <v>178078.46677000003</v>
      </c>
      <c r="S1521" s="10">
        <f>S1522+S1524</f>
        <v>0</v>
      </c>
      <c r="T1521" s="69">
        <f t="shared" si="1479"/>
        <v>178078.46677000003</v>
      </c>
      <c r="U1521" s="10">
        <f t="shared" si="1463"/>
        <v>180408</v>
      </c>
      <c r="V1521" s="10">
        <f>V1522+V1524</f>
        <v>0</v>
      </c>
      <c r="W1521" s="69">
        <f t="shared" si="1480"/>
        <v>180408</v>
      </c>
      <c r="X1521" s="10">
        <f t="shared" si="1464"/>
        <v>180408</v>
      </c>
      <c r="Y1521" s="10">
        <f>Y1522+Y1524</f>
        <v>0</v>
      </c>
      <c r="Z1521" s="69">
        <f t="shared" si="1481"/>
        <v>180408</v>
      </c>
      <c r="AA1521" s="10">
        <f>AA1522+AA1524</f>
        <v>0</v>
      </c>
      <c r="AB1521" s="20"/>
      <c r="AC1521" s="20"/>
    </row>
    <row r="1522" spans="1:34" ht="93.6" x14ac:dyDescent="0.3">
      <c r="A1522" s="59" t="s">
        <v>978</v>
      </c>
      <c r="B1522" s="60" t="s">
        <v>139</v>
      </c>
      <c r="C1522" s="59"/>
      <c r="D1522" s="59"/>
      <c r="E1522" s="61" t="s">
        <v>140</v>
      </c>
      <c r="F1522" s="10">
        <f t="shared" ref="F1522:K1522" si="1516">F1523</f>
        <v>125786.1</v>
      </c>
      <c r="G1522" s="10">
        <f t="shared" si="1516"/>
        <v>129628.09999999999</v>
      </c>
      <c r="H1522" s="10">
        <f t="shared" si="1516"/>
        <v>129628.09999999999</v>
      </c>
      <c r="I1522" s="10">
        <f t="shared" si="1516"/>
        <v>0</v>
      </c>
      <c r="J1522" s="10">
        <f t="shared" si="1516"/>
        <v>0</v>
      </c>
      <c r="K1522" s="10">
        <f t="shared" si="1516"/>
        <v>0</v>
      </c>
      <c r="L1522" s="10">
        <f t="shared" si="1486"/>
        <v>125786.1</v>
      </c>
      <c r="M1522" s="10">
        <f t="shared" si="1487"/>
        <v>129628.09999999999</v>
      </c>
      <c r="N1522" s="10">
        <f t="shared" si="1488"/>
        <v>129628.09999999999</v>
      </c>
      <c r="O1522" s="10">
        <f>O1523</f>
        <v>17773.3</v>
      </c>
      <c r="P1522" s="10">
        <f>P1523</f>
        <v>21575.7</v>
      </c>
      <c r="Q1522" s="10">
        <f>Q1523</f>
        <v>21575.7</v>
      </c>
      <c r="R1522" s="10">
        <f t="shared" si="1462"/>
        <v>143559.4</v>
      </c>
      <c r="S1522" s="10">
        <f>S1523</f>
        <v>0</v>
      </c>
      <c r="T1522" s="69">
        <f t="shared" si="1479"/>
        <v>143559.4</v>
      </c>
      <c r="U1522" s="10">
        <f t="shared" si="1463"/>
        <v>151203.79999999999</v>
      </c>
      <c r="V1522" s="10">
        <f>V1523</f>
        <v>0</v>
      </c>
      <c r="W1522" s="69">
        <f t="shared" si="1480"/>
        <v>151203.79999999999</v>
      </c>
      <c r="X1522" s="10">
        <f t="shared" si="1464"/>
        <v>151203.79999999999</v>
      </c>
      <c r="Y1522" s="10">
        <f>Y1523</f>
        <v>0</v>
      </c>
      <c r="Z1522" s="69">
        <f t="shared" si="1481"/>
        <v>151203.79999999999</v>
      </c>
      <c r="AA1522" s="10">
        <f>AA1523</f>
        <v>0</v>
      </c>
      <c r="AB1522" s="20"/>
      <c r="AC1522" s="20"/>
    </row>
    <row r="1523" spans="1:34" ht="62.4" x14ac:dyDescent="0.3">
      <c r="A1523" s="59" t="s">
        <v>978</v>
      </c>
      <c r="B1523" s="60" t="s">
        <v>139</v>
      </c>
      <c r="C1523" s="59" t="s">
        <v>28</v>
      </c>
      <c r="D1523" s="59" t="s">
        <v>97</v>
      </c>
      <c r="E1523" s="61" t="s">
        <v>975</v>
      </c>
      <c r="F1523" s="10">
        <v>125786.1</v>
      </c>
      <c r="G1523" s="10">
        <v>129628.09999999999</v>
      </c>
      <c r="H1523" s="10">
        <v>129628.09999999999</v>
      </c>
      <c r="I1523" s="10"/>
      <c r="J1523" s="10"/>
      <c r="K1523" s="10"/>
      <c r="L1523" s="10">
        <f t="shared" si="1486"/>
        <v>125786.1</v>
      </c>
      <c r="M1523" s="10">
        <f t="shared" si="1487"/>
        <v>129628.09999999999</v>
      </c>
      <c r="N1523" s="10">
        <f t="shared" si="1488"/>
        <v>129628.09999999999</v>
      </c>
      <c r="O1523" s="10">
        <v>17773.3</v>
      </c>
      <c r="P1523" s="10">
        <v>21575.7</v>
      </c>
      <c r="Q1523" s="10">
        <v>21575.7</v>
      </c>
      <c r="R1523" s="10">
        <f t="shared" si="1462"/>
        <v>143559.4</v>
      </c>
      <c r="S1523" s="10"/>
      <c r="T1523" s="69">
        <f t="shared" si="1479"/>
        <v>143559.4</v>
      </c>
      <c r="U1523" s="10">
        <f t="shared" si="1463"/>
        <v>151203.79999999999</v>
      </c>
      <c r="V1523" s="10"/>
      <c r="W1523" s="69">
        <f t="shared" si="1480"/>
        <v>151203.79999999999</v>
      </c>
      <c r="X1523" s="10">
        <f t="shared" si="1464"/>
        <v>151203.79999999999</v>
      </c>
      <c r="Y1523" s="10"/>
      <c r="Z1523" s="69">
        <f t="shared" si="1481"/>
        <v>151203.79999999999</v>
      </c>
      <c r="AA1523" s="10"/>
      <c r="AB1523" s="20"/>
      <c r="AC1523" s="20"/>
    </row>
    <row r="1524" spans="1:34" ht="31.2" x14ac:dyDescent="0.3">
      <c r="A1524" s="59" t="s">
        <v>978</v>
      </c>
      <c r="B1524" s="60" t="s">
        <v>57</v>
      </c>
      <c r="C1524" s="59"/>
      <c r="D1524" s="59"/>
      <c r="E1524" s="61" t="s">
        <v>58</v>
      </c>
      <c r="F1524" s="10">
        <f t="shared" ref="F1524:K1524" si="1517">F1525</f>
        <v>29085.200000000001</v>
      </c>
      <c r="G1524" s="10">
        <f t="shared" si="1517"/>
        <v>29056</v>
      </c>
      <c r="H1524" s="10">
        <f t="shared" si="1517"/>
        <v>29056</v>
      </c>
      <c r="I1524" s="10">
        <f t="shared" si="1517"/>
        <v>148.19999999999999</v>
      </c>
      <c r="J1524" s="10">
        <f t="shared" si="1517"/>
        <v>148.19999999999999</v>
      </c>
      <c r="K1524" s="10">
        <f t="shared" si="1517"/>
        <v>148.19999999999999</v>
      </c>
      <c r="L1524" s="10">
        <f t="shared" si="1486"/>
        <v>29233.4</v>
      </c>
      <c r="M1524" s="10">
        <f t="shared" si="1487"/>
        <v>29204.2</v>
      </c>
      <c r="N1524" s="10">
        <f t="shared" si="1488"/>
        <v>29204.2</v>
      </c>
      <c r="O1524" s="10">
        <f>O1525</f>
        <v>5285.6667699999998</v>
      </c>
      <c r="P1524" s="10">
        <f>P1525</f>
        <v>0</v>
      </c>
      <c r="Q1524" s="10">
        <f>Q1525</f>
        <v>0</v>
      </c>
      <c r="R1524" s="10">
        <f t="shared" ref="R1524:R1587" si="1518">L1524+O1524</f>
        <v>34519.066770000005</v>
      </c>
      <c r="S1524" s="10">
        <f>S1525</f>
        <v>0</v>
      </c>
      <c r="T1524" s="69">
        <f t="shared" si="1479"/>
        <v>34519.066770000005</v>
      </c>
      <c r="U1524" s="10">
        <f t="shared" ref="U1524:U1587" si="1519">M1524+P1524</f>
        <v>29204.2</v>
      </c>
      <c r="V1524" s="10">
        <f>V1525</f>
        <v>0</v>
      </c>
      <c r="W1524" s="69">
        <f t="shared" si="1480"/>
        <v>29204.2</v>
      </c>
      <c r="X1524" s="10">
        <f t="shared" ref="X1524:X1587" si="1520">N1524+Q1524</f>
        <v>29204.2</v>
      </c>
      <c r="Y1524" s="10">
        <f>Y1525</f>
        <v>0</v>
      </c>
      <c r="Z1524" s="69">
        <f t="shared" si="1481"/>
        <v>29204.2</v>
      </c>
      <c r="AA1524" s="10">
        <f>AA1525</f>
        <v>0</v>
      </c>
      <c r="AB1524" s="20"/>
      <c r="AC1524" s="20"/>
    </row>
    <row r="1525" spans="1:34" ht="62.4" x14ac:dyDescent="0.3">
      <c r="A1525" s="59" t="s">
        <v>978</v>
      </c>
      <c r="B1525" s="60" t="s">
        <v>57</v>
      </c>
      <c r="C1525" s="59" t="s">
        <v>28</v>
      </c>
      <c r="D1525" s="59" t="s">
        <v>97</v>
      </c>
      <c r="E1525" s="61" t="s">
        <v>975</v>
      </c>
      <c r="F1525" s="10">
        <v>29085.200000000001</v>
      </c>
      <c r="G1525" s="10">
        <v>29056</v>
      </c>
      <c r="H1525" s="10">
        <v>29056</v>
      </c>
      <c r="I1525" s="10">
        <v>148.19999999999999</v>
      </c>
      <c r="J1525" s="10">
        <v>148.19999999999999</v>
      </c>
      <c r="K1525" s="10">
        <v>148.19999999999999</v>
      </c>
      <c r="L1525" s="10">
        <f t="shared" si="1486"/>
        <v>29233.4</v>
      </c>
      <c r="M1525" s="10">
        <f t="shared" si="1487"/>
        <v>29204.2</v>
      </c>
      <c r="N1525" s="10">
        <f t="shared" si="1488"/>
        <v>29204.2</v>
      </c>
      <c r="O1525" s="10">
        <v>5285.6667699999998</v>
      </c>
      <c r="P1525" s="10"/>
      <c r="Q1525" s="10"/>
      <c r="R1525" s="10">
        <f t="shared" si="1518"/>
        <v>34519.066770000005</v>
      </c>
      <c r="S1525" s="10"/>
      <c r="T1525" s="69">
        <f t="shared" si="1479"/>
        <v>34519.066770000005</v>
      </c>
      <c r="U1525" s="10">
        <f t="shared" si="1519"/>
        <v>29204.2</v>
      </c>
      <c r="V1525" s="10"/>
      <c r="W1525" s="69">
        <f t="shared" si="1480"/>
        <v>29204.2</v>
      </c>
      <c r="X1525" s="10">
        <f t="shared" si="1520"/>
        <v>29204.2</v>
      </c>
      <c r="Y1525" s="10"/>
      <c r="Z1525" s="69">
        <f t="shared" si="1481"/>
        <v>29204.2</v>
      </c>
      <c r="AA1525" s="10"/>
      <c r="AB1525" s="20"/>
      <c r="AC1525" s="20">
        <v>41</v>
      </c>
    </row>
    <row r="1526" spans="1:34" s="73" customFormat="1" ht="46.8" x14ac:dyDescent="0.3">
      <c r="A1526" s="53" t="s">
        <v>979</v>
      </c>
      <c r="B1526" s="54"/>
      <c r="C1526" s="53"/>
      <c r="D1526" s="53"/>
      <c r="E1526" s="55" t="s">
        <v>980</v>
      </c>
      <c r="F1526" s="14">
        <f t="shared" ref="F1526:K1526" si="1521">F1527+F1531</f>
        <v>73006.900000000009</v>
      </c>
      <c r="G1526" s="14">
        <f t="shared" si="1521"/>
        <v>75026.100000000006</v>
      </c>
      <c r="H1526" s="14">
        <f t="shared" si="1521"/>
        <v>75026.100000000006</v>
      </c>
      <c r="I1526" s="14">
        <f t="shared" si="1521"/>
        <v>53.2</v>
      </c>
      <c r="J1526" s="14">
        <f t="shared" si="1521"/>
        <v>53.2</v>
      </c>
      <c r="K1526" s="14">
        <f t="shared" si="1521"/>
        <v>53.2</v>
      </c>
      <c r="L1526" s="14">
        <f t="shared" si="1486"/>
        <v>73060.100000000006</v>
      </c>
      <c r="M1526" s="14">
        <f t="shared" si="1487"/>
        <v>75079.3</v>
      </c>
      <c r="N1526" s="14">
        <f t="shared" si="1488"/>
        <v>75079.3</v>
      </c>
      <c r="O1526" s="14">
        <f>O1527+O1531</f>
        <v>8798.7000000000007</v>
      </c>
      <c r="P1526" s="14">
        <f>P1527+P1531</f>
        <v>10361.400000000001</v>
      </c>
      <c r="Q1526" s="14">
        <f>Q1527+Q1531</f>
        <v>10361.400000000001</v>
      </c>
      <c r="R1526" s="14">
        <f t="shared" si="1518"/>
        <v>81858.8</v>
      </c>
      <c r="S1526" s="14">
        <f>S1527+S1531</f>
        <v>0</v>
      </c>
      <c r="T1526" s="67">
        <f t="shared" si="1479"/>
        <v>81858.8</v>
      </c>
      <c r="U1526" s="14">
        <f t="shared" si="1519"/>
        <v>85440.700000000012</v>
      </c>
      <c r="V1526" s="14">
        <f>V1527+V1531</f>
        <v>0</v>
      </c>
      <c r="W1526" s="67">
        <f t="shared" si="1480"/>
        <v>85440.700000000012</v>
      </c>
      <c r="X1526" s="14">
        <f t="shared" si="1520"/>
        <v>85440.700000000012</v>
      </c>
      <c r="Y1526" s="14">
        <f>Y1527+Y1531</f>
        <v>0</v>
      </c>
      <c r="Z1526" s="67">
        <f t="shared" si="1481"/>
        <v>85440.700000000012</v>
      </c>
      <c r="AA1526" s="14">
        <f>AA1527+AA1531</f>
        <v>0</v>
      </c>
      <c r="AB1526" s="15"/>
      <c r="AC1526" s="15"/>
      <c r="AD1526" s="11"/>
      <c r="AE1526" s="11"/>
      <c r="AF1526" s="11"/>
      <c r="AG1526" s="11"/>
      <c r="AH1526" s="11"/>
    </row>
    <row r="1527" spans="1:34" s="74" customFormat="1" ht="46.8" x14ac:dyDescent="0.3">
      <c r="A1527" s="56" t="s">
        <v>981</v>
      </c>
      <c r="B1527" s="57"/>
      <c r="C1527" s="56"/>
      <c r="D1527" s="56"/>
      <c r="E1527" s="58" t="s">
        <v>982</v>
      </c>
      <c r="F1527" s="17">
        <f t="shared" ref="F1527:F1531" si="1522">F1528</f>
        <v>32468.600000000002</v>
      </c>
      <c r="G1527" s="17">
        <f t="shared" ref="G1527:G1531" si="1523">G1528</f>
        <v>32803.9</v>
      </c>
      <c r="H1527" s="17">
        <f t="shared" ref="H1527:H1531" si="1524">H1528</f>
        <v>32803.9</v>
      </c>
      <c r="I1527" s="17">
        <f t="shared" ref="I1527:I1531" si="1525">I1528</f>
        <v>0</v>
      </c>
      <c r="J1527" s="17">
        <f t="shared" ref="J1527:J1531" si="1526">J1528</f>
        <v>0</v>
      </c>
      <c r="K1527" s="17">
        <f t="shared" ref="K1527:K1531" si="1527">K1528</f>
        <v>0</v>
      </c>
      <c r="L1527" s="17">
        <f t="shared" si="1486"/>
        <v>32468.600000000002</v>
      </c>
      <c r="M1527" s="17">
        <f t="shared" si="1487"/>
        <v>32803.9</v>
      </c>
      <c r="N1527" s="17">
        <f t="shared" si="1488"/>
        <v>32803.9</v>
      </c>
      <c r="O1527" s="17">
        <f t="shared" ref="O1527:O1531" si="1528">O1528</f>
        <v>4452.3999999999996</v>
      </c>
      <c r="P1527" s="17">
        <f t="shared" ref="P1527:P1531" si="1529">P1528</f>
        <v>5020.1000000000004</v>
      </c>
      <c r="Q1527" s="17">
        <f t="shared" ref="Q1527:Q1531" si="1530">Q1528</f>
        <v>5020.1000000000004</v>
      </c>
      <c r="R1527" s="17">
        <f t="shared" si="1518"/>
        <v>36921</v>
      </c>
      <c r="S1527" s="17">
        <f t="shared" ref="S1527:S1531" si="1531">S1528</f>
        <v>0</v>
      </c>
      <c r="T1527" s="68">
        <f t="shared" si="1479"/>
        <v>36921</v>
      </c>
      <c r="U1527" s="17">
        <f t="shared" si="1519"/>
        <v>37824</v>
      </c>
      <c r="V1527" s="17">
        <f t="shared" ref="V1527:AA1531" si="1532">V1528</f>
        <v>0</v>
      </c>
      <c r="W1527" s="68">
        <f t="shared" si="1480"/>
        <v>37824</v>
      </c>
      <c r="X1527" s="17">
        <f t="shared" si="1520"/>
        <v>37824</v>
      </c>
      <c r="Y1527" s="17">
        <f t="shared" si="1532"/>
        <v>0</v>
      </c>
      <c r="Z1527" s="68">
        <f t="shared" si="1481"/>
        <v>37824</v>
      </c>
      <c r="AA1527" s="17">
        <f t="shared" si="1532"/>
        <v>0</v>
      </c>
      <c r="AB1527" s="18"/>
      <c r="AC1527" s="18"/>
      <c r="AD1527" s="16"/>
      <c r="AE1527" s="16"/>
      <c r="AF1527" s="16"/>
      <c r="AG1527" s="16"/>
      <c r="AH1527" s="16"/>
    </row>
    <row r="1528" spans="1:34" ht="31.2" x14ac:dyDescent="0.3">
      <c r="A1528" s="59" t="s">
        <v>983</v>
      </c>
      <c r="B1528" s="60"/>
      <c r="C1528" s="59"/>
      <c r="D1528" s="59"/>
      <c r="E1528" s="61" t="s">
        <v>167</v>
      </c>
      <c r="F1528" s="10">
        <f t="shared" si="1522"/>
        <v>32468.600000000002</v>
      </c>
      <c r="G1528" s="10">
        <f t="shared" si="1523"/>
        <v>32803.9</v>
      </c>
      <c r="H1528" s="10">
        <f t="shared" si="1524"/>
        <v>32803.9</v>
      </c>
      <c r="I1528" s="10">
        <f t="shared" si="1525"/>
        <v>0</v>
      </c>
      <c r="J1528" s="10">
        <f t="shared" si="1526"/>
        <v>0</v>
      </c>
      <c r="K1528" s="10">
        <f t="shared" si="1527"/>
        <v>0</v>
      </c>
      <c r="L1528" s="10">
        <f t="shared" si="1486"/>
        <v>32468.600000000002</v>
      </c>
      <c r="M1528" s="10">
        <f t="shared" si="1487"/>
        <v>32803.9</v>
      </c>
      <c r="N1528" s="10">
        <f t="shared" si="1488"/>
        <v>32803.9</v>
      </c>
      <c r="O1528" s="10">
        <f t="shared" si="1528"/>
        <v>4452.3999999999996</v>
      </c>
      <c r="P1528" s="10">
        <f t="shared" si="1529"/>
        <v>5020.1000000000004</v>
      </c>
      <c r="Q1528" s="10">
        <f t="shared" si="1530"/>
        <v>5020.1000000000004</v>
      </c>
      <c r="R1528" s="10">
        <f t="shared" si="1518"/>
        <v>36921</v>
      </c>
      <c r="S1528" s="10">
        <f t="shared" si="1531"/>
        <v>0</v>
      </c>
      <c r="T1528" s="69">
        <f t="shared" si="1479"/>
        <v>36921</v>
      </c>
      <c r="U1528" s="10">
        <f t="shared" si="1519"/>
        <v>37824</v>
      </c>
      <c r="V1528" s="10">
        <f t="shared" si="1532"/>
        <v>0</v>
      </c>
      <c r="W1528" s="69">
        <f t="shared" si="1480"/>
        <v>37824</v>
      </c>
      <c r="X1528" s="10">
        <f t="shared" si="1520"/>
        <v>37824</v>
      </c>
      <c r="Y1528" s="10">
        <f t="shared" si="1532"/>
        <v>0</v>
      </c>
      <c r="Z1528" s="69">
        <f t="shared" si="1481"/>
        <v>37824</v>
      </c>
      <c r="AA1528" s="10">
        <f t="shared" si="1532"/>
        <v>0</v>
      </c>
      <c r="AB1528" s="20"/>
      <c r="AC1528" s="20"/>
    </row>
    <row r="1529" spans="1:34" ht="93.6" x14ac:dyDescent="0.3">
      <c r="A1529" s="59" t="s">
        <v>983</v>
      </c>
      <c r="B1529" s="60" t="s">
        <v>139</v>
      </c>
      <c r="C1529" s="59"/>
      <c r="D1529" s="59"/>
      <c r="E1529" s="61" t="s">
        <v>140</v>
      </c>
      <c r="F1529" s="10">
        <f t="shared" si="1522"/>
        <v>32468.600000000002</v>
      </c>
      <c r="G1529" s="10">
        <f t="shared" si="1523"/>
        <v>32803.9</v>
      </c>
      <c r="H1529" s="10">
        <f t="shared" si="1524"/>
        <v>32803.9</v>
      </c>
      <c r="I1529" s="10">
        <f t="shared" si="1525"/>
        <v>0</v>
      </c>
      <c r="J1529" s="10">
        <f t="shared" si="1526"/>
        <v>0</v>
      </c>
      <c r="K1529" s="10">
        <f t="shared" si="1527"/>
        <v>0</v>
      </c>
      <c r="L1529" s="10">
        <f t="shared" si="1486"/>
        <v>32468.600000000002</v>
      </c>
      <c r="M1529" s="10">
        <f t="shared" si="1487"/>
        <v>32803.9</v>
      </c>
      <c r="N1529" s="10">
        <f t="shared" si="1488"/>
        <v>32803.9</v>
      </c>
      <c r="O1529" s="10">
        <f t="shared" si="1528"/>
        <v>4452.3999999999996</v>
      </c>
      <c r="P1529" s="10">
        <f t="shared" si="1529"/>
        <v>5020.1000000000004</v>
      </c>
      <c r="Q1529" s="10">
        <f t="shared" si="1530"/>
        <v>5020.1000000000004</v>
      </c>
      <c r="R1529" s="10">
        <f t="shared" si="1518"/>
        <v>36921</v>
      </c>
      <c r="S1529" s="10">
        <f t="shared" si="1531"/>
        <v>0</v>
      </c>
      <c r="T1529" s="69">
        <f t="shared" si="1479"/>
        <v>36921</v>
      </c>
      <c r="U1529" s="10">
        <f t="shared" si="1519"/>
        <v>37824</v>
      </c>
      <c r="V1529" s="10">
        <f t="shared" si="1532"/>
        <v>0</v>
      </c>
      <c r="W1529" s="69">
        <f t="shared" si="1480"/>
        <v>37824</v>
      </c>
      <c r="X1529" s="10">
        <f t="shared" si="1520"/>
        <v>37824</v>
      </c>
      <c r="Y1529" s="10">
        <f t="shared" si="1532"/>
        <v>0</v>
      </c>
      <c r="Z1529" s="69">
        <f t="shared" si="1481"/>
        <v>37824</v>
      </c>
      <c r="AA1529" s="10">
        <f t="shared" si="1532"/>
        <v>0</v>
      </c>
      <c r="AB1529" s="20"/>
      <c r="AC1529" s="20"/>
    </row>
    <row r="1530" spans="1:34" ht="46.8" x14ac:dyDescent="0.3">
      <c r="A1530" s="59" t="s">
        <v>983</v>
      </c>
      <c r="B1530" s="60">
        <v>100</v>
      </c>
      <c r="C1530" s="59" t="s">
        <v>28</v>
      </c>
      <c r="D1530" s="59" t="s">
        <v>324</v>
      </c>
      <c r="E1530" s="61" t="s">
        <v>984</v>
      </c>
      <c r="F1530" s="10">
        <v>32468.600000000002</v>
      </c>
      <c r="G1530" s="10">
        <v>32803.9</v>
      </c>
      <c r="H1530" s="10">
        <v>32803.9</v>
      </c>
      <c r="I1530" s="10"/>
      <c r="J1530" s="10"/>
      <c r="K1530" s="10"/>
      <c r="L1530" s="10">
        <f t="shared" si="1486"/>
        <v>32468.600000000002</v>
      </c>
      <c r="M1530" s="10">
        <f t="shared" si="1487"/>
        <v>32803.9</v>
      </c>
      <c r="N1530" s="10">
        <f t="shared" si="1488"/>
        <v>32803.9</v>
      </c>
      <c r="O1530" s="10">
        <v>4452.3999999999996</v>
      </c>
      <c r="P1530" s="10">
        <v>5020.1000000000004</v>
      </c>
      <c r="Q1530" s="10">
        <v>5020.1000000000004</v>
      </c>
      <c r="R1530" s="10">
        <f t="shared" si="1518"/>
        <v>36921</v>
      </c>
      <c r="S1530" s="10"/>
      <c r="T1530" s="69">
        <f t="shared" si="1479"/>
        <v>36921</v>
      </c>
      <c r="U1530" s="10">
        <f t="shared" si="1519"/>
        <v>37824</v>
      </c>
      <c r="V1530" s="10"/>
      <c r="W1530" s="69">
        <f t="shared" si="1480"/>
        <v>37824</v>
      </c>
      <c r="X1530" s="10">
        <f t="shared" si="1520"/>
        <v>37824</v>
      </c>
      <c r="Y1530" s="10"/>
      <c r="Z1530" s="69">
        <f t="shared" si="1481"/>
        <v>37824</v>
      </c>
      <c r="AA1530" s="10"/>
      <c r="AB1530" s="20"/>
      <c r="AC1530" s="20"/>
    </row>
    <row r="1531" spans="1:34" s="74" customFormat="1" x14ac:dyDescent="0.3">
      <c r="A1531" s="56" t="s">
        <v>985</v>
      </c>
      <c r="B1531" s="57"/>
      <c r="C1531" s="56"/>
      <c r="D1531" s="56"/>
      <c r="E1531" s="58" t="s">
        <v>977</v>
      </c>
      <c r="F1531" s="17">
        <f t="shared" si="1522"/>
        <v>40538.30000000001</v>
      </c>
      <c r="G1531" s="17">
        <f t="shared" si="1523"/>
        <v>42222.200000000012</v>
      </c>
      <c r="H1531" s="17">
        <f t="shared" si="1524"/>
        <v>42222.200000000012</v>
      </c>
      <c r="I1531" s="17">
        <f t="shared" si="1525"/>
        <v>53.2</v>
      </c>
      <c r="J1531" s="17">
        <f t="shared" si="1526"/>
        <v>53.2</v>
      </c>
      <c r="K1531" s="17">
        <f t="shared" si="1527"/>
        <v>53.2</v>
      </c>
      <c r="L1531" s="17">
        <f t="shared" si="1486"/>
        <v>40591.500000000007</v>
      </c>
      <c r="M1531" s="17">
        <f t="shared" si="1487"/>
        <v>42275.400000000009</v>
      </c>
      <c r="N1531" s="17">
        <f t="shared" si="1488"/>
        <v>42275.400000000009</v>
      </c>
      <c r="O1531" s="17">
        <f t="shared" si="1528"/>
        <v>4346.3</v>
      </c>
      <c r="P1531" s="17">
        <f t="shared" si="1529"/>
        <v>5341.3</v>
      </c>
      <c r="Q1531" s="17">
        <f t="shared" si="1530"/>
        <v>5341.3</v>
      </c>
      <c r="R1531" s="17">
        <f t="shared" si="1518"/>
        <v>44937.80000000001</v>
      </c>
      <c r="S1531" s="17">
        <f t="shared" si="1531"/>
        <v>0</v>
      </c>
      <c r="T1531" s="68">
        <f t="shared" si="1479"/>
        <v>44937.80000000001</v>
      </c>
      <c r="U1531" s="17">
        <f t="shared" si="1519"/>
        <v>47616.700000000012</v>
      </c>
      <c r="V1531" s="17">
        <f t="shared" si="1532"/>
        <v>0</v>
      </c>
      <c r="W1531" s="68">
        <f t="shared" si="1480"/>
        <v>47616.700000000012</v>
      </c>
      <c r="X1531" s="17">
        <f t="shared" si="1520"/>
        <v>47616.700000000012</v>
      </c>
      <c r="Y1531" s="17">
        <f t="shared" si="1532"/>
        <v>0</v>
      </c>
      <c r="Z1531" s="68">
        <f t="shared" si="1481"/>
        <v>47616.700000000012</v>
      </c>
      <c r="AA1531" s="17">
        <f t="shared" si="1532"/>
        <v>0</v>
      </c>
      <c r="AB1531" s="18"/>
      <c r="AC1531" s="18"/>
      <c r="AD1531" s="16"/>
      <c r="AE1531" s="16"/>
      <c r="AF1531" s="16"/>
      <c r="AG1531" s="16"/>
      <c r="AH1531" s="16"/>
    </row>
    <row r="1532" spans="1:34" ht="31.2" x14ac:dyDescent="0.3">
      <c r="A1532" s="59" t="s">
        <v>986</v>
      </c>
      <c r="B1532" s="60"/>
      <c r="C1532" s="59"/>
      <c r="D1532" s="59"/>
      <c r="E1532" s="61" t="s">
        <v>167</v>
      </c>
      <c r="F1532" s="10">
        <f t="shared" ref="F1532:K1532" si="1533">F1533+F1535+F1537</f>
        <v>40538.30000000001</v>
      </c>
      <c r="G1532" s="10">
        <f t="shared" si="1533"/>
        <v>42222.200000000012</v>
      </c>
      <c r="H1532" s="10">
        <f t="shared" si="1533"/>
        <v>42222.200000000012</v>
      </c>
      <c r="I1532" s="10">
        <f t="shared" si="1533"/>
        <v>53.2</v>
      </c>
      <c r="J1532" s="10">
        <f t="shared" si="1533"/>
        <v>53.2</v>
      </c>
      <c r="K1532" s="10">
        <f t="shared" si="1533"/>
        <v>53.2</v>
      </c>
      <c r="L1532" s="10">
        <f t="shared" si="1486"/>
        <v>40591.500000000007</v>
      </c>
      <c r="M1532" s="10">
        <f t="shared" si="1487"/>
        <v>42275.400000000009</v>
      </c>
      <c r="N1532" s="10">
        <f t="shared" si="1488"/>
        <v>42275.400000000009</v>
      </c>
      <c r="O1532" s="10">
        <f>O1533+O1535+O1537</f>
        <v>4346.3</v>
      </c>
      <c r="P1532" s="10">
        <f>P1533+P1535+P1537</f>
        <v>5341.3</v>
      </c>
      <c r="Q1532" s="10">
        <f>Q1533+Q1535+Q1537</f>
        <v>5341.3</v>
      </c>
      <c r="R1532" s="10">
        <f t="shared" si="1518"/>
        <v>44937.80000000001</v>
      </c>
      <c r="S1532" s="10">
        <f>S1533+S1535+S1537</f>
        <v>0</v>
      </c>
      <c r="T1532" s="69">
        <f t="shared" si="1479"/>
        <v>44937.80000000001</v>
      </c>
      <c r="U1532" s="10">
        <f t="shared" si="1519"/>
        <v>47616.700000000012</v>
      </c>
      <c r="V1532" s="10">
        <f>V1533+V1535+V1537</f>
        <v>0</v>
      </c>
      <c r="W1532" s="69">
        <f t="shared" si="1480"/>
        <v>47616.700000000012</v>
      </c>
      <c r="X1532" s="10">
        <f t="shared" si="1520"/>
        <v>47616.700000000012</v>
      </c>
      <c r="Y1532" s="10">
        <f>Y1533+Y1535+Y1537</f>
        <v>0</v>
      </c>
      <c r="Z1532" s="69">
        <f t="shared" si="1481"/>
        <v>47616.700000000012</v>
      </c>
      <c r="AA1532" s="10">
        <f>AA1533+AA1535+AA1537</f>
        <v>0</v>
      </c>
      <c r="AB1532" s="20"/>
      <c r="AC1532" s="20"/>
    </row>
    <row r="1533" spans="1:34" ht="93.6" x14ac:dyDescent="0.3">
      <c r="A1533" s="59" t="s">
        <v>986</v>
      </c>
      <c r="B1533" s="60" t="s">
        <v>139</v>
      </c>
      <c r="C1533" s="59"/>
      <c r="D1533" s="59"/>
      <c r="E1533" s="61" t="s">
        <v>140</v>
      </c>
      <c r="F1533" s="10">
        <f t="shared" ref="F1533:K1533" si="1534">F1534</f>
        <v>33720.700000000004</v>
      </c>
      <c r="G1533" s="10">
        <f t="shared" si="1534"/>
        <v>35404.600000000006</v>
      </c>
      <c r="H1533" s="10">
        <f t="shared" si="1534"/>
        <v>35404.600000000006</v>
      </c>
      <c r="I1533" s="10">
        <f t="shared" si="1534"/>
        <v>0</v>
      </c>
      <c r="J1533" s="10">
        <f t="shared" si="1534"/>
        <v>0</v>
      </c>
      <c r="K1533" s="10">
        <f t="shared" si="1534"/>
        <v>0</v>
      </c>
      <c r="L1533" s="10">
        <f t="shared" si="1486"/>
        <v>33720.700000000004</v>
      </c>
      <c r="M1533" s="10">
        <f t="shared" si="1487"/>
        <v>35404.600000000006</v>
      </c>
      <c r="N1533" s="10">
        <f t="shared" si="1488"/>
        <v>35404.600000000006</v>
      </c>
      <c r="O1533" s="10">
        <f>O1534</f>
        <v>4346.3</v>
      </c>
      <c r="P1533" s="10">
        <f>P1534</f>
        <v>5341.3</v>
      </c>
      <c r="Q1533" s="10">
        <f>Q1534</f>
        <v>5341.3</v>
      </c>
      <c r="R1533" s="10">
        <f t="shared" si="1518"/>
        <v>38067.000000000007</v>
      </c>
      <c r="S1533" s="10">
        <f>S1534</f>
        <v>0</v>
      </c>
      <c r="T1533" s="69">
        <f t="shared" si="1479"/>
        <v>38067.000000000007</v>
      </c>
      <c r="U1533" s="10">
        <f t="shared" si="1519"/>
        <v>40745.900000000009</v>
      </c>
      <c r="V1533" s="10">
        <f>V1534</f>
        <v>0</v>
      </c>
      <c r="W1533" s="69">
        <f t="shared" si="1480"/>
        <v>40745.900000000009</v>
      </c>
      <c r="X1533" s="10">
        <f t="shared" si="1520"/>
        <v>40745.900000000009</v>
      </c>
      <c r="Y1533" s="10">
        <f>Y1534</f>
        <v>0</v>
      </c>
      <c r="Z1533" s="69">
        <f t="shared" si="1481"/>
        <v>40745.900000000009</v>
      </c>
      <c r="AA1533" s="10">
        <f>AA1534</f>
        <v>0</v>
      </c>
      <c r="AB1533" s="20"/>
      <c r="AC1533" s="20"/>
    </row>
    <row r="1534" spans="1:34" ht="46.8" x14ac:dyDescent="0.3">
      <c r="A1534" s="59" t="s">
        <v>986</v>
      </c>
      <c r="B1534" s="60">
        <v>100</v>
      </c>
      <c r="C1534" s="59" t="s">
        <v>28</v>
      </c>
      <c r="D1534" s="59" t="s">
        <v>324</v>
      </c>
      <c r="E1534" s="61" t="s">
        <v>984</v>
      </c>
      <c r="F1534" s="10">
        <v>33720.700000000004</v>
      </c>
      <c r="G1534" s="10">
        <v>35404.600000000006</v>
      </c>
      <c r="H1534" s="10">
        <v>35404.600000000006</v>
      </c>
      <c r="I1534" s="10"/>
      <c r="J1534" s="10"/>
      <c r="K1534" s="10"/>
      <c r="L1534" s="10">
        <f t="shared" si="1486"/>
        <v>33720.700000000004</v>
      </c>
      <c r="M1534" s="10">
        <f t="shared" si="1487"/>
        <v>35404.600000000006</v>
      </c>
      <c r="N1534" s="10">
        <f t="shared" si="1488"/>
        <v>35404.600000000006</v>
      </c>
      <c r="O1534" s="10">
        <v>4346.3</v>
      </c>
      <c r="P1534" s="10">
        <v>5341.3</v>
      </c>
      <c r="Q1534" s="10">
        <v>5341.3</v>
      </c>
      <c r="R1534" s="10">
        <f t="shared" si="1518"/>
        <v>38067.000000000007</v>
      </c>
      <c r="S1534" s="10"/>
      <c r="T1534" s="69">
        <f t="shared" si="1479"/>
        <v>38067.000000000007</v>
      </c>
      <c r="U1534" s="10">
        <f t="shared" si="1519"/>
        <v>40745.900000000009</v>
      </c>
      <c r="V1534" s="10"/>
      <c r="W1534" s="69">
        <f t="shared" si="1480"/>
        <v>40745.900000000009</v>
      </c>
      <c r="X1534" s="10">
        <f t="shared" si="1520"/>
        <v>40745.900000000009</v>
      </c>
      <c r="Y1534" s="10"/>
      <c r="Z1534" s="69">
        <f t="shared" si="1481"/>
        <v>40745.900000000009</v>
      </c>
      <c r="AA1534" s="10"/>
      <c r="AB1534" s="20"/>
      <c r="AC1534" s="20"/>
    </row>
    <row r="1535" spans="1:34" ht="31.2" x14ac:dyDescent="0.3">
      <c r="A1535" s="59" t="s">
        <v>986</v>
      </c>
      <c r="B1535" s="60" t="s">
        <v>57</v>
      </c>
      <c r="C1535" s="59"/>
      <c r="D1535" s="59"/>
      <c r="E1535" s="61" t="s">
        <v>58</v>
      </c>
      <c r="F1535" s="10">
        <f t="shared" ref="F1535:K1535" si="1535">F1536</f>
        <v>6751.3</v>
      </c>
      <c r="G1535" s="10">
        <f t="shared" si="1535"/>
        <v>6751.3</v>
      </c>
      <c r="H1535" s="10">
        <f t="shared" si="1535"/>
        <v>6751.3</v>
      </c>
      <c r="I1535" s="10">
        <f t="shared" si="1535"/>
        <v>53.2</v>
      </c>
      <c r="J1535" s="10">
        <f t="shared" si="1535"/>
        <v>53.2</v>
      </c>
      <c r="K1535" s="10">
        <f t="shared" si="1535"/>
        <v>53.2</v>
      </c>
      <c r="L1535" s="10">
        <f t="shared" si="1486"/>
        <v>6804.5</v>
      </c>
      <c r="M1535" s="10">
        <f t="shared" si="1487"/>
        <v>6804.5</v>
      </c>
      <c r="N1535" s="10">
        <f t="shared" si="1488"/>
        <v>6804.5</v>
      </c>
      <c r="O1535" s="10">
        <f>O1536</f>
        <v>0</v>
      </c>
      <c r="P1535" s="10">
        <f>P1536</f>
        <v>0</v>
      </c>
      <c r="Q1535" s="10">
        <f>Q1536</f>
        <v>0</v>
      </c>
      <c r="R1535" s="10">
        <f t="shared" si="1518"/>
        <v>6804.5</v>
      </c>
      <c r="S1535" s="10">
        <f>S1536</f>
        <v>0</v>
      </c>
      <c r="T1535" s="69">
        <f t="shared" si="1479"/>
        <v>6804.5</v>
      </c>
      <c r="U1535" s="10">
        <f t="shared" si="1519"/>
        <v>6804.5</v>
      </c>
      <c r="V1535" s="10">
        <f>V1536</f>
        <v>0</v>
      </c>
      <c r="W1535" s="69">
        <f t="shared" si="1480"/>
        <v>6804.5</v>
      </c>
      <c r="X1535" s="10">
        <f t="shared" si="1520"/>
        <v>6804.5</v>
      </c>
      <c r="Y1535" s="10">
        <f>Y1536</f>
        <v>0</v>
      </c>
      <c r="Z1535" s="69">
        <f t="shared" si="1481"/>
        <v>6804.5</v>
      </c>
      <c r="AA1535" s="10">
        <f>AA1536</f>
        <v>0</v>
      </c>
      <c r="AB1535" s="20"/>
      <c r="AC1535" s="20"/>
    </row>
    <row r="1536" spans="1:34" ht="46.8" x14ac:dyDescent="0.3">
      <c r="A1536" s="59" t="s">
        <v>986</v>
      </c>
      <c r="B1536" s="60">
        <v>200</v>
      </c>
      <c r="C1536" s="59" t="s">
        <v>28</v>
      </c>
      <c r="D1536" s="59" t="s">
        <v>324</v>
      </c>
      <c r="E1536" s="61" t="s">
        <v>984</v>
      </c>
      <c r="F1536" s="10">
        <v>6751.3</v>
      </c>
      <c r="G1536" s="10">
        <v>6751.3</v>
      </c>
      <c r="H1536" s="10">
        <v>6751.3</v>
      </c>
      <c r="I1536" s="10">
        <v>53.2</v>
      </c>
      <c r="J1536" s="10">
        <v>53.2</v>
      </c>
      <c r="K1536" s="10">
        <v>53.2</v>
      </c>
      <c r="L1536" s="10">
        <f t="shared" si="1486"/>
        <v>6804.5</v>
      </c>
      <c r="M1536" s="10">
        <f t="shared" si="1487"/>
        <v>6804.5</v>
      </c>
      <c r="N1536" s="10">
        <f t="shared" si="1488"/>
        <v>6804.5</v>
      </c>
      <c r="O1536" s="10"/>
      <c r="P1536" s="10"/>
      <c r="Q1536" s="10"/>
      <c r="R1536" s="10">
        <f t="shared" si="1518"/>
        <v>6804.5</v>
      </c>
      <c r="S1536" s="10"/>
      <c r="T1536" s="69">
        <f t="shared" si="1479"/>
        <v>6804.5</v>
      </c>
      <c r="U1536" s="10">
        <f t="shared" si="1519"/>
        <v>6804.5</v>
      </c>
      <c r="V1536" s="10"/>
      <c r="W1536" s="69">
        <f t="shared" si="1480"/>
        <v>6804.5</v>
      </c>
      <c r="X1536" s="10">
        <f t="shared" si="1520"/>
        <v>6804.5</v>
      </c>
      <c r="Y1536" s="10"/>
      <c r="Z1536" s="69">
        <f t="shared" si="1481"/>
        <v>6804.5</v>
      </c>
      <c r="AA1536" s="10"/>
      <c r="AB1536" s="20"/>
      <c r="AC1536" s="20">
        <v>40</v>
      </c>
    </row>
    <row r="1537" spans="1:34" x14ac:dyDescent="0.3">
      <c r="A1537" s="59" t="s">
        <v>986</v>
      </c>
      <c r="B1537" s="60" t="s">
        <v>43</v>
      </c>
      <c r="C1537" s="59"/>
      <c r="D1537" s="59"/>
      <c r="E1537" s="61" t="s">
        <v>44</v>
      </c>
      <c r="F1537" s="10">
        <f t="shared" ref="F1537:K1537" si="1536">F1538</f>
        <v>66.3</v>
      </c>
      <c r="G1537" s="10">
        <f t="shared" si="1536"/>
        <v>66.3</v>
      </c>
      <c r="H1537" s="10">
        <f t="shared" si="1536"/>
        <v>66.3</v>
      </c>
      <c r="I1537" s="10">
        <f t="shared" si="1536"/>
        <v>0</v>
      </c>
      <c r="J1537" s="10">
        <f t="shared" si="1536"/>
        <v>0</v>
      </c>
      <c r="K1537" s="10">
        <f t="shared" si="1536"/>
        <v>0</v>
      </c>
      <c r="L1537" s="10">
        <f t="shared" si="1486"/>
        <v>66.3</v>
      </c>
      <c r="M1537" s="10">
        <f t="shared" si="1487"/>
        <v>66.3</v>
      </c>
      <c r="N1537" s="10">
        <f t="shared" si="1488"/>
        <v>66.3</v>
      </c>
      <c r="O1537" s="10">
        <f>O1538</f>
        <v>0</v>
      </c>
      <c r="P1537" s="10">
        <f>P1538</f>
        <v>0</v>
      </c>
      <c r="Q1537" s="10">
        <f>Q1538</f>
        <v>0</v>
      </c>
      <c r="R1537" s="10">
        <f t="shared" si="1518"/>
        <v>66.3</v>
      </c>
      <c r="S1537" s="10">
        <f>S1538</f>
        <v>0</v>
      </c>
      <c r="T1537" s="69">
        <f t="shared" si="1479"/>
        <v>66.3</v>
      </c>
      <c r="U1537" s="10">
        <f t="shared" si="1519"/>
        <v>66.3</v>
      </c>
      <c r="V1537" s="10">
        <f>V1538</f>
        <v>0</v>
      </c>
      <c r="W1537" s="69">
        <f t="shared" si="1480"/>
        <v>66.3</v>
      </c>
      <c r="X1537" s="10">
        <f t="shared" si="1520"/>
        <v>66.3</v>
      </c>
      <c r="Y1537" s="10">
        <f>Y1538</f>
        <v>0</v>
      </c>
      <c r="Z1537" s="69">
        <f t="shared" si="1481"/>
        <v>66.3</v>
      </c>
      <c r="AA1537" s="10">
        <f>AA1538</f>
        <v>0</v>
      </c>
      <c r="AB1537" s="20"/>
      <c r="AC1537" s="20"/>
    </row>
    <row r="1538" spans="1:34" ht="46.8" x14ac:dyDescent="0.3">
      <c r="A1538" s="59" t="s">
        <v>986</v>
      </c>
      <c r="B1538" s="60">
        <v>800</v>
      </c>
      <c r="C1538" s="59" t="s">
        <v>28</v>
      </c>
      <c r="D1538" s="59" t="s">
        <v>324</v>
      </c>
      <c r="E1538" s="61" t="s">
        <v>984</v>
      </c>
      <c r="F1538" s="10">
        <v>66.3</v>
      </c>
      <c r="G1538" s="10">
        <v>66.3</v>
      </c>
      <c r="H1538" s="10">
        <v>66.3</v>
      </c>
      <c r="I1538" s="10"/>
      <c r="J1538" s="10"/>
      <c r="K1538" s="10"/>
      <c r="L1538" s="10">
        <f t="shared" si="1486"/>
        <v>66.3</v>
      </c>
      <c r="M1538" s="10">
        <f t="shared" si="1487"/>
        <v>66.3</v>
      </c>
      <c r="N1538" s="10">
        <f t="shared" si="1488"/>
        <v>66.3</v>
      </c>
      <c r="O1538" s="10"/>
      <c r="P1538" s="10"/>
      <c r="Q1538" s="10"/>
      <c r="R1538" s="10">
        <f t="shared" si="1518"/>
        <v>66.3</v>
      </c>
      <c r="S1538" s="10"/>
      <c r="T1538" s="69">
        <f t="shared" si="1479"/>
        <v>66.3</v>
      </c>
      <c r="U1538" s="10">
        <f t="shared" si="1519"/>
        <v>66.3</v>
      </c>
      <c r="V1538" s="10"/>
      <c r="W1538" s="69">
        <f t="shared" si="1480"/>
        <v>66.3</v>
      </c>
      <c r="X1538" s="10">
        <f t="shared" si="1520"/>
        <v>66.3</v>
      </c>
      <c r="Y1538" s="10"/>
      <c r="Z1538" s="69">
        <f t="shared" si="1481"/>
        <v>66.3</v>
      </c>
      <c r="AA1538" s="10"/>
      <c r="AB1538" s="20"/>
      <c r="AC1538" s="20"/>
    </row>
    <row r="1539" spans="1:34" s="73" customFormat="1" ht="31.2" x14ac:dyDescent="0.3">
      <c r="A1539" s="53" t="s">
        <v>987</v>
      </c>
      <c r="B1539" s="54"/>
      <c r="C1539" s="53"/>
      <c r="D1539" s="53"/>
      <c r="E1539" s="55" t="s">
        <v>988</v>
      </c>
      <c r="F1539" s="14">
        <f t="shared" ref="F1539:K1539" si="1537">F1540+F1544+F1552+F1562</f>
        <v>1173308.3999999999</v>
      </c>
      <c r="G1539" s="14">
        <f t="shared" si="1537"/>
        <v>1148871.5</v>
      </c>
      <c r="H1539" s="14">
        <f t="shared" si="1537"/>
        <v>1151931.6000000001</v>
      </c>
      <c r="I1539" s="14">
        <f t="shared" si="1537"/>
        <v>4694.7</v>
      </c>
      <c r="J1539" s="14">
        <f t="shared" si="1537"/>
        <v>4839.6000000000004</v>
      </c>
      <c r="K1539" s="14">
        <f t="shared" si="1537"/>
        <v>4839.6000000000004</v>
      </c>
      <c r="L1539" s="14">
        <f t="shared" si="1486"/>
        <v>1178003.0999999999</v>
      </c>
      <c r="M1539" s="14">
        <f t="shared" si="1487"/>
        <v>1153711.1000000001</v>
      </c>
      <c r="N1539" s="14">
        <f t="shared" si="1488"/>
        <v>1156771.2000000002</v>
      </c>
      <c r="O1539" s="14">
        <f>O1540+O1544+O1552+O1562</f>
        <v>170064.14799999999</v>
      </c>
      <c r="P1539" s="14">
        <f>P1540+P1544+P1552+P1562</f>
        <v>197513.8</v>
      </c>
      <c r="Q1539" s="14">
        <f>Q1540+Q1544+Q1552+Q1562</f>
        <v>197513.8</v>
      </c>
      <c r="R1539" s="14">
        <f t="shared" si="1518"/>
        <v>1348067.2479999999</v>
      </c>
      <c r="S1539" s="14">
        <f>S1540+S1544+S1552+S1562</f>
        <v>0</v>
      </c>
      <c r="T1539" s="67">
        <f t="shared" si="1479"/>
        <v>1348067.2479999999</v>
      </c>
      <c r="U1539" s="14">
        <f t="shared" si="1519"/>
        <v>1351224.9000000001</v>
      </c>
      <c r="V1539" s="14">
        <f>V1540+V1544+V1552+V1562</f>
        <v>0</v>
      </c>
      <c r="W1539" s="67">
        <f t="shared" si="1480"/>
        <v>1351224.9000000001</v>
      </c>
      <c r="X1539" s="14">
        <f t="shared" si="1520"/>
        <v>1354285.0000000002</v>
      </c>
      <c r="Y1539" s="14">
        <f>Y1540+Y1544+Y1552+Y1562</f>
        <v>0</v>
      </c>
      <c r="Z1539" s="67">
        <f t="shared" si="1481"/>
        <v>1354285.0000000002</v>
      </c>
      <c r="AA1539" s="14">
        <f>AA1540+AA1544+AA1552+AA1562</f>
        <v>0</v>
      </c>
      <c r="AB1539" s="15"/>
      <c r="AC1539" s="15"/>
      <c r="AD1539" s="11"/>
      <c r="AE1539" s="11"/>
      <c r="AF1539" s="11"/>
      <c r="AG1539" s="11"/>
      <c r="AH1539" s="11"/>
    </row>
    <row r="1540" spans="1:34" s="74" customFormat="1" x14ac:dyDescent="0.3">
      <c r="A1540" s="56" t="s">
        <v>989</v>
      </c>
      <c r="B1540" s="57"/>
      <c r="C1540" s="56"/>
      <c r="D1540" s="56"/>
      <c r="E1540" s="58" t="s">
        <v>990</v>
      </c>
      <c r="F1540" s="17">
        <f t="shared" ref="F1540:F1544" si="1538">F1541</f>
        <v>8439.7999999999993</v>
      </c>
      <c r="G1540" s="17">
        <f t="shared" ref="G1540:G1544" si="1539">G1541</f>
        <v>8699.2999999999993</v>
      </c>
      <c r="H1540" s="17">
        <f t="shared" ref="H1540:H1544" si="1540">H1541</f>
        <v>8699.2999999999993</v>
      </c>
      <c r="I1540" s="17">
        <f t="shared" ref="I1540:I1544" si="1541">I1541</f>
        <v>0</v>
      </c>
      <c r="J1540" s="17">
        <f t="shared" ref="J1540:J1544" si="1542">J1541</f>
        <v>0</v>
      </c>
      <c r="K1540" s="17">
        <f t="shared" ref="K1540:K1544" si="1543">K1541</f>
        <v>0</v>
      </c>
      <c r="L1540" s="17">
        <f t="shared" si="1486"/>
        <v>8439.7999999999993</v>
      </c>
      <c r="M1540" s="17">
        <f t="shared" si="1487"/>
        <v>8699.2999999999993</v>
      </c>
      <c r="N1540" s="17">
        <f t="shared" si="1488"/>
        <v>8699.2999999999993</v>
      </c>
      <c r="O1540" s="17">
        <f t="shared" ref="O1540:O1544" si="1544">O1541</f>
        <v>1086.0999999999999</v>
      </c>
      <c r="P1540" s="17">
        <f t="shared" ref="P1540:P1544" si="1545">P1541</f>
        <v>1304.8</v>
      </c>
      <c r="Q1540" s="17">
        <f t="shared" ref="Q1540:Q1544" si="1546">Q1541</f>
        <v>1304.8</v>
      </c>
      <c r="R1540" s="17">
        <f t="shared" si="1518"/>
        <v>9525.9</v>
      </c>
      <c r="S1540" s="17">
        <f t="shared" ref="S1540:S1544" si="1547">S1541</f>
        <v>0</v>
      </c>
      <c r="T1540" s="68">
        <f t="shared" si="1479"/>
        <v>9525.9</v>
      </c>
      <c r="U1540" s="17">
        <f t="shared" si="1519"/>
        <v>10004.099999999999</v>
      </c>
      <c r="V1540" s="17">
        <f t="shared" ref="V1540:AA1544" si="1548">V1541</f>
        <v>0</v>
      </c>
      <c r="W1540" s="68">
        <f t="shared" si="1480"/>
        <v>10004.099999999999</v>
      </c>
      <c r="X1540" s="17">
        <f t="shared" si="1520"/>
        <v>10004.099999999999</v>
      </c>
      <c r="Y1540" s="17">
        <f t="shared" si="1548"/>
        <v>0</v>
      </c>
      <c r="Z1540" s="68">
        <f t="shared" si="1481"/>
        <v>10004.099999999999</v>
      </c>
      <c r="AA1540" s="17">
        <f t="shared" si="1548"/>
        <v>0</v>
      </c>
      <c r="AB1540" s="18"/>
      <c r="AC1540" s="18"/>
      <c r="AD1540" s="16"/>
      <c r="AE1540" s="16"/>
      <c r="AF1540" s="16"/>
      <c r="AG1540" s="16"/>
      <c r="AH1540" s="16"/>
    </row>
    <row r="1541" spans="1:34" ht="31.2" x14ac:dyDescent="0.3">
      <c r="A1541" s="59" t="s">
        <v>991</v>
      </c>
      <c r="B1541" s="60"/>
      <c r="C1541" s="59"/>
      <c r="D1541" s="59"/>
      <c r="E1541" s="61" t="s">
        <v>167</v>
      </c>
      <c r="F1541" s="10">
        <f t="shared" si="1538"/>
        <v>8439.7999999999993</v>
      </c>
      <c r="G1541" s="10">
        <f t="shared" si="1539"/>
        <v>8699.2999999999993</v>
      </c>
      <c r="H1541" s="10">
        <f t="shared" si="1540"/>
        <v>8699.2999999999993</v>
      </c>
      <c r="I1541" s="10">
        <f t="shared" si="1541"/>
        <v>0</v>
      </c>
      <c r="J1541" s="10">
        <f t="shared" si="1542"/>
        <v>0</v>
      </c>
      <c r="K1541" s="10">
        <f t="shared" si="1543"/>
        <v>0</v>
      </c>
      <c r="L1541" s="10">
        <f t="shared" si="1486"/>
        <v>8439.7999999999993</v>
      </c>
      <c r="M1541" s="10">
        <f t="shared" si="1487"/>
        <v>8699.2999999999993</v>
      </c>
      <c r="N1541" s="10">
        <f t="shared" si="1488"/>
        <v>8699.2999999999993</v>
      </c>
      <c r="O1541" s="10">
        <f t="shared" si="1544"/>
        <v>1086.0999999999999</v>
      </c>
      <c r="P1541" s="10">
        <f t="shared" si="1545"/>
        <v>1304.8</v>
      </c>
      <c r="Q1541" s="10">
        <f t="shared" si="1546"/>
        <v>1304.8</v>
      </c>
      <c r="R1541" s="10">
        <f t="shared" si="1518"/>
        <v>9525.9</v>
      </c>
      <c r="S1541" s="10">
        <f t="shared" si="1547"/>
        <v>0</v>
      </c>
      <c r="T1541" s="69">
        <f t="shared" si="1479"/>
        <v>9525.9</v>
      </c>
      <c r="U1541" s="10">
        <f t="shared" si="1519"/>
        <v>10004.099999999999</v>
      </c>
      <c r="V1541" s="10">
        <f t="shared" si="1548"/>
        <v>0</v>
      </c>
      <c r="W1541" s="69">
        <f t="shared" si="1480"/>
        <v>10004.099999999999</v>
      </c>
      <c r="X1541" s="10">
        <f t="shared" si="1520"/>
        <v>10004.099999999999</v>
      </c>
      <c r="Y1541" s="10">
        <f t="shared" si="1548"/>
        <v>0</v>
      </c>
      <c r="Z1541" s="69">
        <f t="shared" si="1481"/>
        <v>10004.099999999999</v>
      </c>
      <c r="AA1541" s="10">
        <f t="shared" si="1548"/>
        <v>0</v>
      </c>
      <c r="AB1541" s="20"/>
      <c r="AC1541" s="20"/>
    </row>
    <row r="1542" spans="1:34" ht="93.6" x14ac:dyDescent="0.3">
      <c r="A1542" s="59" t="s">
        <v>991</v>
      </c>
      <c r="B1542" s="60" t="s">
        <v>139</v>
      </c>
      <c r="C1542" s="59"/>
      <c r="D1542" s="59"/>
      <c r="E1542" s="61" t="s">
        <v>140</v>
      </c>
      <c r="F1542" s="10">
        <f t="shared" si="1538"/>
        <v>8439.7999999999993</v>
      </c>
      <c r="G1542" s="10">
        <f t="shared" si="1539"/>
        <v>8699.2999999999993</v>
      </c>
      <c r="H1542" s="10">
        <f t="shared" si="1540"/>
        <v>8699.2999999999993</v>
      </c>
      <c r="I1542" s="10">
        <f t="shared" si="1541"/>
        <v>0</v>
      </c>
      <c r="J1542" s="10">
        <f t="shared" si="1542"/>
        <v>0</v>
      </c>
      <c r="K1542" s="10">
        <f t="shared" si="1543"/>
        <v>0</v>
      </c>
      <c r="L1542" s="10">
        <f t="shared" si="1486"/>
        <v>8439.7999999999993</v>
      </c>
      <c r="M1542" s="10">
        <f t="shared" si="1487"/>
        <v>8699.2999999999993</v>
      </c>
      <c r="N1542" s="10">
        <f t="shared" si="1488"/>
        <v>8699.2999999999993</v>
      </c>
      <c r="O1542" s="10">
        <f t="shared" si="1544"/>
        <v>1086.0999999999999</v>
      </c>
      <c r="P1542" s="10">
        <f t="shared" si="1545"/>
        <v>1304.8</v>
      </c>
      <c r="Q1542" s="10">
        <f t="shared" si="1546"/>
        <v>1304.8</v>
      </c>
      <c r="R1542" s="10">
        <f t="shared" si="1518"/>
        <v>9525.9</v>
      </c>
      <c r="S1542" s="10">
        <f t="shared" si="1547"/>
        <v>0</v>
      </c>
      <c r="T1542" s="69">
        <f t="shared" si="1479"/>
        <v>9525.9</v>
      </c>
      <c r="U1542" s="10">
        <f t="shared" si="1519"/>
        <v>10004.099999999999</v>
      </c>
      <c r="V1542" s="10">
        <f t="shared" si="1548"/>
        <v>0</v>
      </c>
      <c r="W1542" s="69">
        <f t="shared" si="1480"/>
        <v>10004.099999999999</v>
      </c>
      <c r="X1542" s="10">
        <f t="shared" si="1520"/>
        <v>10004.099999999999</v>
      </c>
      <c r="Y1542" s="10">
        <f t="shared" si="1548"/>
        <v>0</v>
      </c>
      <c r="Z1542" s="69">
        <f t="shared" si="1481"/>
        <v>10004.099999999999</v>
      </c>
      <c r="AA1542" s="10">
        <f t="shared" si="1548"/>
        <v>0</v>
      </c>
      <c r="AB1542" s="20"/>
      <c r="AC1542" s="20"/>
    </row>
    <row r="1543" spans="1:34" ht="46.8" x14ac:dyDescent="0.3">
      <c r="A1543" s="59" t="s">
        <v>991</v>
      </c>
      <c r="B1543" s="60">
        <v>100</v>
      </c>
      <c r="C1543" s="59" t="s">
        <v>28</v>
      </c>
      <c r="D1543" s="59" t="s">
        <v>294</v>
      </c>
      <c r="E1543" s="61" t="s">
        <v>992</v>
      </c>
      <c r="F1543" s="10">
        <v>8439.7999999999993</v>
      </c>
      <c r="G1543" s="10">
        <v>8699.2999999999993</v>
      </c>
      <c r="H1543" s="10">
        <v>8699.2999999999993</v>
      </c>
      <c r="I1543" s="10"/>
      <c r="J1543" s="10"/>
      <c r="K1543" s="10"/>
      <c r="L1543" s="10">
        <f t="shared" si="1486"/>
        <v>8439.7999999999993</v>
      </c>
      <c r="M1543" s="10">
        <f t="shared" si="1487"/>
        <v>8699.2999999999993</v>
      </c>
      <c r="N1543" s="10">
        <f t="shared" si="1488"/>
        <v>8699.2999999999993</v>
      </c>
      <c r="O1543" s="10">
        <v>1086.0999999999999</v>
      </c>
      <c r="P1543" s="10">
        <v>1304.8</v>
      </c>
      <c r="Q1543" s="10">
        <v>1304.8</v>
      </c>
      <c r="R1543" s="10">
        <f t="shared" si="1518"/>
        <v>9525.9</v>
      </c>
      <c r="S1543" s="10"/>
      <c r="T1543" s="69">
        <f t="shared" si="1479"/>
        <v>9525.9</v>
      </c>
      <c r="U1543" s="10">
        <f t="shared" si="1519"/>
        <v>10004.099999999999</v>
      </c>
      <c r="V1543" s="10"/>
      <c r="W1543" s="69">
        <f t="shared" si="1480"/>
        <v>10004.099999999999</v>
      </c>
      <c r="X1543" s="10">
        <f t="shared" si="1520"/>
        <v>10004.099999999999</v>
      </c>
      <c r="Y1543" s="10"/>
      <c r="Z1543" s="69">
        <f t="shared" si="1481"/>
        <v>10004.099999999999</v>
      </c>
      <c r="AA1543" s="10"/>
      <c r="AB1543" s="20"/>
      <c r="AC1543" s="20"/>
    </row>
    <row r="1544" spans="1:34" s="74" customFormat="1" ht="31.2" x14ac:dyDescent="0.3">
      <c r="A1544" s="56" t="s">
        <v>993</v>
      </c>
      <c r="B1544" s="57"/>
      <c r="C1544" s="56"/>
      <c r="D1544" s="56"/>
      <c r="E1544" s="58" t="s">
        <v>994</v>
      </c>
      <c r="F1544" s="17">
        <f t="shared" si="1538"/>
        <v>456821.50000000006</v>
      </c>
      <c r="G1544" s="17">
        <f t="shared" si="1539"/>
        <v>467821.9</v>
      </c>
      <c r="H1544" s="17">
        <f t="shared" si="1540"/>
        <v>467821.9</v>
      </c>
      <c r="I1544" s="17">
        <f t="shared" si="1541"/>
        <v>4694.7</v>
      </c>
      <c r="J1544" s="17">
        <f t="shared" si="1542"/>
        <v>4839.6000000000004</v>
      </c>
      <c r="K1544" s="17">
        <f t="shared" si="1543"/>
        <v>4839.6000000000004</v>
      </c>
      <c r="L1544" s="17">
        <f t="shared" si="1486"/>
        <v>461516.20000000007</v>
      </c>
      <c r="M1544" s="17">
        <f t="shared" si="1487"/>
        <v>472661.5</v>
      </c>
      <c r="N1544" s="17">
        <f t="shared" si="1488"/>
        <v>472661.5</v>
      </c>
      <c r="O1544" s="17">
        <f t="shared" si="1544"/>
        <v>64459.399999999987</v>
      </c>
      <c r="P1544" s="17">
        <f t="shared" si="1545"/>
        <v>79066.099999999991</v>
      </c>
      <c r="Q1544" s="17">
        <f t="shared" si="1546"/>
        <v>79066.099999999991</v>
      </c>
      <c r="R1544" s="17">
        <f t="shared" si="1518"/>
        <v>525975.60000000009</v>
      </c>
      <c r="S1544" s="17">
        <f t="shared" si="1547"/>
        <v>0</v>
      </c>
      <c r="T1544" s="68">
        <f t="shared" si="1479"/>
        <v>525975.60000000009</v>
      </c>
      <c r="U1544" s="17">
        <f t="shared" si="1519"/>
        <v>551727.6</v>
      </c>
      <c r="V1544" s="17">
        <f t="shared" si="1548"/>
        <v>0</v>
      </c>
      <c r="W1544" s="68">
        <f t="shared" si="1480"/>
        <v>551727.6</v>
      </c>
      <c r="X1544" s="17">
        <f t="shared" si="1520"/>
        <v>551727.6</v>
      </c>
      <c r="Y1544" s="17">
        <f t="shared" si="1548"/>
        <v>0</v>
      </c>
      <c r="Z1544" s="68">
        <f t="shared" si="1481"/>
        <v>551727.6</v>
      </c>
      <c r="AA1544" s="17">
        <f t="shared" si="1548"/>
        <v>0</v>
      </c>
      <c r="AB1544" s="18"/>
      <c r="AC1544" s="18"/>
      <c r="AD1544" s="16"/>
      <c r="AE1544" s="16"/>
      <c r="AF1544" s="16"/>
      <c r="AG1544" s="16"/>
      <c r="AH1544" s="16"/>
    </row>
    <row r="1545" spans="1:34" ht="31.2" x14ac:dyDescent="0.3">
      <c r="A1545" s="59" t="s">
        <v>995</v>
      </c>
      <c r="B1545" s="60"/>
      <c r="C1545" s="59"/>
      <c r="D1545" s="59"/>
      <c r="E1545" s="61" t="s">
        <v>167</v>
      </c>
      <c r="F1545" s="10">
        <f t="shared" ref="F1545:K1545" si="1549">F1546+F1548+F1550</f>
        <v>456821.50000000006</v>
      </c>
      <c r="G1545" s="10">
        <f t="shared" si="1549"/>
        <v>467821.9</v>
      </c>
      <c r="H1545" s="10">
        <f t="shared" si="1549"/>
        <v>467821.9</v>
      </c>
      <c r="I1545" s="10">
        <f t="shared" si="1549"/>
        <v>4694.7</v>
      </c>
      <c r="J1545" s="10">
        <f t="shared" si="1549"/>
        <v>4839.6000000000004</v>
      </c>
      <c r="K1545" s="10">
        <f t="shared" si="1549"/>
        <v>4839.6000000000004</v>
      </c>
      <c r="L1545" s="10">
        <f t="shared" si="1486"/>
        <v>461516.20000000007</v>
      </c>
      <c r="M1545" s="10">
        <f t="shared" si="1487"/>
        <v>472661.5</v>
      </c>
      <c r="N1545" s="10">
        <f t="shared" si="1488"/>
        <v>472661.5</v>
      </c>
      <c r="O1545" s="10">
        <f>O1546+O1548+O1550</f>
        <v>64459.399999999987</v>
      </c>
      <c r="P1545" s="10">
        <f>P1546+P1548+P1550</f>
        <v>79066.099999999991</v>
      </c>
      <c r="Q1545" s="10">
        <f>Q1546+Q1548+Q1550</f>
        <v>79066.099999999991</v>
      </c>
      <c r="R1545" s="10">
        <f t="shared" si="1518"/>
        <v>525975.60000000009</v>
      </c>
      <c r="S1545" s="10">
        <f>S1546+S1548+S1550</f>
        <v>0</v>
      </c>
      <c r="T1545" s="69">
        <f t="shared" si="1479"/>
        <v>525975.60000000009</v>
      </c>
      <c r="U1545" s="10">
        <f t="shared" si="1519"/>
        <v>551727.6</v>
      </c>
      <c r="V1545" s="10">
        <f>V1546+V1548+V1550</f>
        <v>0</v>
      </c>
      <c r="W1545" s="69">
        <f t="shared" si="1480"/>
        <v>551727.6</v>
      </c>
      <c r="X1545" s="10">
        <f t="shared" si="1520"/>
        <v>551727.6</v>
      </c>
      <c r="Y1545" s="10">
        <f>Y1546+Y1548+Y1550</f>
        <v>0</v>
      </c>
      <c r="Z1545" s="69">
        <f t="shared" si="1481"/>
        <v>551727.6</v>
      </c>
      <c r="AA1545" s="10">
        <f>AA1546+AA1548+AA1550</f>
        <v>0</v>
      </c>
      <c r="AB1545" s="20"/>
      <c r="AC1545" s="20"/>
    </row>
    <row r="1546" spans="1:34" ht="93.6" x14ac:dyDescent="0.3">
      <c r="A1546" s="59" t="s">
        <v>995</v>
      </c>
      <c r="B1546" s="60" t="s">
        <v>139</v>
      </c>
      <c r="C1546" s="59"/>
      <c r="D1546" s="59"/>
      <c r="E1546" s="61" t="s">
        <v>140</v>
      </c>
      <c r="F1546" s="10">
        <f t="shared" ref="F1546:K1546" si="1550">F1547</f>
        <v>420447.50000000006</v>
      </c>
      <c r="G1546" s="10">
        <f t="shared" si="1550"/>
        <v>433379</v>
      </c>
      <c r="H1546" s="10">
        <f t="shared" si="1550"/>
        <v>433379</v>
      </c>
      <c r="I1546" s="10">
        <f t="shared" si="1550"/>
        <v>4694.7</v>
      </c>
      <c r="J1546" s="10">
        <f t="shared" si="1550"/>
        <v>4839.6000000000004</v>
      </c>
      <c r="K1546" s="10">
        <f t="shared" si="1550"/>
        <v>4839.6000000000004</v>
      </c>
      <c r="L1546" s="10">
        <f t="shared" si="1486"/>
        <v>425142.20000000007</v>
      </c>
      <c r="M1546" s="10">
        <f t="shared" si="1487"/>
        <v>438218.6</v>
      </c>
      <c r="N1546" s="10">
        <f t="shared" si="1488"/>
        <v>438218.6</v>
      </c>
      <c r="O1546" s="10">
        <f>O1547</f>
        <v>64459.399999999987</v>
      </c>
      <c r="P1546" s="10">
        <f>P1547</f>
        <v>79066.099999999991</v>
      </c>
      <c r="Q1546" s="10">
        <f>Q1547</f>
        <v>79066.099999999991</v>
      </c>
      <c r="R1546" s="10">
        <f t="shared" si="1518"/>
        <v>489601.60000000003</v>
      </c>
      <c r="S1546" s="10">
        <f>S1547</f>
        <v>0</v>
      </c>
      <c r="T1546" s="69">
        <f t="shared" si="1479"/>
        <v>489601.60000000003</v>
      </c>
      <c r="U1546" s="10">
        <f t="shared" si="1519"/>
        <v>517284.69999999995</v>
      </c>
      <c r="V1546" s="10">
        <f>V1547</f>
        <v>0</v>
      </c>
      <c r="W1546" s="69">
        <f t="shared" si="1480"/>
        <v>517284.69999999995</v>
      </c>
      <c r="X1546" s="10">
        <f t="shared" si="1520"/>
        <v>517284.69999999995</v>
      </c>
      <c r="Y1546" s="10">
        <f>Y1547</f>
        <v>0</v>
      </c>
      <c r="Z1546" s="69">
        <f t="shared" si="1481"/>
        <v>517284.69999999995</v>
      </c>
      <c r="AA1546" s="10">
        <f>AA1547</f>
        <v>0</v>
      </c>
      <c r="AB1546" s="20"/>
      <c r="AC1546" s="20"/>
    </row>
    <row r="1547" spans="1:34" ht="62.4" x14ac:dyDescent="0.3">
      <c r="A1547" s="59" t="s">
        <v>995</v>
      </c>
      <c r="B1547" s="60">
        <v>100</v>
      </c>
      <c r="C1547" s="59" t="s">
        <v>28</v>
      </c>
      <c r="D1547" s="59" t="s">
        <v>233</v>
      </c>
      <c r="E1547" s="61" t="s">
        <v>364</v>
      </c>
      <c r="F1547" s="10">
        <v>420447.50000000006</v>
      </c>
      <c r="G1547" s="10">
        <v>433379</v>
      </c>
      <c r="H1547" s="10">
        <v>433379</v>
      </c>
      <c r="I1547" s="10">
        <v>4694.7</v>
      </c>
      <c r="J1547" s="10">
        <v>4839.6000000000004</v>
      </c>
      <c r="K1547" s="10">
        <v>4839.6000000000004</v>
      </c>
      <c r="L1547" s="10">
        <f t="shared" si="1486"/>
        <v>425142.20000000007</v>
      </c>
      <c r="M1547" s="10">
        <f t="shared" si="1487"/>
        <v>438218.6</v>
      </c>
      <c r="N1547" s="10">
        <f t="shared" si="1488"/>
        <v>438218.6</v>
      </c>
      <c r="O1547" s="10">
        <f>8547.9+9183.2+9066.1+8639.1+8898.8+8841.9+8796.3+2486.1</f>
        <v>64459.399999999987</v>
      </c>
      <c r="P1547" s="10">
        <f>10479.3+11169.8+11382.6+10545.4+10865.5+10836.6+10780.4+3006.5</f>
        <v>79066.099999999991</v>
      </c>
      <c r="Q1547" s="10">
        <f>10479.3+11169.8+11382.6+10545.4+10865.5+10836.6+10780.4+3006.5</f>
        <v>79066.099999999991</v>
      </c>
      <c r="R1547" s="10">
        <f t="shared" si="1518"/>
        <v>489601.60000000003</v>
      </c>
      <c r="S1547" s="10"/>
      <c r="T1547" s="69">
        <f t="shared" si="1479"/>
        <v>489601.60000000003</v>
      </c>
      <c r="U1547" s="10">
        <f t="shared" si="1519"/>
        <v>517284.69999999995</v>
      </c>
      <c r="V1547" s="10"/>
      <c r="W1547" s="69">
        <f t="shared" si="1480"/>
        <v>517284.69999999995</v>
      </c>
      <c r="X1547" s="10">
        <f t="shared" si="1520"/>
        <v>517284.69999999995</v>
      </c>
      <c r="Y1547" s="10"/>
      <c r="Z1547" s="69">
        <f t="shared" si="1481"/>
        <v>517284.69999999995</v>
      </c>
      <c r="AA1547" s="10"/>
      <c r="AB1547" s="20"/>
      <c r="AC1547" s="20" t="s">
        <v>996</v>
      </c>
    </row>
    <row r="1548" spans="1:34" ht="31.2" x14ac:dyDescent="0.3">
      <c r="A1548" s="59" t="s">
        <v>995</v>
      </c>
      <c r="B1548" s="60" t="s">
        <v>57</v>
      </c>
      <c r="C1548" s="59"/>
      <c r="D1548" s="59"/>
      <c r="E1548" s="61" t="s">
        <v>58</v>
      </c>
      <c r="F1548" s="10">
        <f t="shared" ref="F1548:K1548" si="1551">F1549</f>
        <v>36093.599999999991</v>
      </c>
      <c r="G1548" s="10">
        <f t="shared" si="1551"/>
        <v>34162.5</v>
      </c>
      <c r="H1548" s="10">
        <f t="shared" si="1551"/>
        <v>34162.5</v>
      </c>
      <c r="I1548" s="10">
        <f t="shared" si="1551"/>
        <v>0</v>
      </c>
      <c r="J1548" s="10">
        <f t="shared" si="1551"/>
        <v>0</v>
      </c>
      <c r="K1548" s="10">
        <f t="shared" si="1551"/>
        <v>0</v>
      </c>
      <c r="L1548" s="10">
        <f t="shared" si="1486"/>
        <v>36093.599999999991</v>
      </c>
      <c r="M1548" s="10">
        <f t="shared" si="1487"/>
        <v>34162.5</v>
      </c>
      <c r="N1548" s="10">
        <f t="shared" si="1488"/>
        <v>34162.5</v>
      </c>
      <c r="O1548" s="10">
        <f>O1549</f>
        <v>0</v>
      </c>
      <c r="P1548" s="10">
        <f>P1549</f>
        <v>0</v>
      </c>
      <c r="Q1548" s="10">
        <f>Q1549</f>
        <v>0</v>
      </c>
      <c r="R1548" s="10">
        <f t="shared" si="1518"/>
        <v>36093.599999999991</v>
      </c>
      <c r="S1548" s="10">
        <f>S1549</f>
        <v>0</v>
      </c>
      <c r="T1548" s="69">
        <f t="shared" si="1479"/>
        <v>36093.599999999991</v>
      </c>
      <c r="U1548" s="10">
        <f t="shared" si="1519"/>
        <v>34162.5</v>
      </c>
      <c r="V1548" s="10">
        <f>V1549</f>
        <v>0</v>
      </c>
      <c r="W1548" s="69">
        <f t="shared" si="1480"/>
        <v>34162.5</v>
      </c>
      <c r="X1548" s="10">
        <f t="shared" si="1520"/>
        <v>34162.5</v>
      </c>
      <c r="Y1548" s="10">
        <f>Y1549</f>
        <v>0</v>
      </c>
      <c r="Z1548" s="69">
        <f t="shared" si="1481"/>
        <v>34162.5</v>
      </c>
      <c r="AA1548" s="10">
        <f>AA1549</f>
        <v>0</v>
      </c>
      <c r="AB1548" s="20"/>
      <c r="AC1548" s="20"/>
    </row>
    <row r="1549" spans="1:34" ht="62.4" x14ac:dyDescent="0.3">
      <c r="A1549" s="59" t="s">
        <v>995</v>
      </c>
      <c r="B1549" s="60">
        <v>200</v>
      </c>
      <c r="C1549" s="59" t="s">
        <v>28</v>
      </c>
      <c r="D1549" s="59" t="s">
        <v>233</v>
      </c>
      <c r="E1549" s="61" t="s">
        <v>364</v>
      </c>
      <c r="F1549" s="10">
        <v>36093.599999999991</v>
      </c>
      <c r="G1549" s="10">
        <v>34162.5</v>
      </c>
      <c r="H1549" s="10">
        <v>34162.5</v>
      </c>
      <c r="I1549" s="10"/>
      <c r="J1549" s="10"/>
      <c r="K1549" s="10"/>
      <c r="L1549" s="10">
        <f t="shared" si="1486"/>
        <v>36093.599999999991</v>
      </c>
      <c r="M1549" s="10">
        <f t="shared" si="1487"/>
        <v>34162.5</v>
      </c>
      <c r="N1549" s="10">
        <f t="shared" si="1488"/>
        <v>34162.5</v>
      </c>
      <c r="O1549" s="10"/>
      <c r="P1549" s="10"/>
      <c r="Q1549" s="10"/>
      <c r="R1549" s="10">
        <f t="shared" si="1518"/>
        <v>36093.599999999991</v>
      </c>
      <c r="S1549" s="10"/>
      <c r="T1549" s="69">
        <f t="shared" si="1479"/>
        <v>36093.599999999991</v>
      </c>
      <c r="U1549" s="10">
        <f t="shared" si="1519"/>
        <v>34162.5</v>
      </c>
      <c r="V1549" s="10"/>
      <c r="W1549" s="69">
        <f t="shared" si="1480"/>
        <v>34162.5</v>
      </c>
      <c r="X1549" s="10">
        <f t="shared" si="1520"/>
        <v>34162.5</v>
      </c>
      <c r="Y1549" s="10"/>
      <c r="Z1549" s="69">
        <f t="shared" si="1481"/>
        <v>34162.5</v>
      </c>
      <c r="AA1549" s="10"/>
      <c r="AB1549" s="20"/>
      <c r="AC1549" s="20"/>
    </row>
    <row r="1550" spans="1:34" x14ac:dyDescent="0.3">
      <c r="A1550" s="59" t="s">
        <v>995</v>
      </c>
      <c r="B1550" s="60" t="s">
        <v>43</v>
      </c>
      <c r="C1550" s="59"/>
      <c r="D1550" s="59"/>
      <c r="E1550" s="61" t="s">
        <v>44</v>
      </c>
      <c r="F1550" s="10">
        <f t="shared" ref="F1550:K1550" si="1552">F1551</f>
        <v>280.39999999999998</v>
      </c>
      <c r="G1550" s="10">
        <f t="shared" si="1552"/>
        <v>280.39999999999998</v>
      </c>
      <c r="H1550" s="10">
        <f t="shared" si="1552"/>
        <v>280.39999999999998</v>
      </c>
      <c r="I1550" s="10">
        <f t="shared" si="1552"/>
        <v>0</v>
      </c>
      <c r="J1550" s="10">
        <f t="shared" si="1552"/>
        <v>0</v>
      </c>
      <c r="K1550" s="10">
        <f t="shared" si="1552"/>
        <v>0</v>
      </c>
      <c r="L1550" s="10">
        <f t="shared" si="1486"/>
        <v>280.39999999999998</v>
      </c>
      <c r="M1550" s="10">
        <f t="shared" si="1487"/>
        <v>280.39999999999998</v>
      </c>
      <c r="N1550" s="10">
        <f t="shared" si="1488"/>
        <v>280.39999999999998</v>
      </c>
      <c r="O1550" s="10">
        <f>O1551</f>
        <v>0</v>
      </c>
      <c r="P1550" s="10">
        <f>P1551</f>
        <v>0</v>
      </c>
      <c r="Q1550" s="10">
        <f>Q1551</f>
        <v>0</v>
      </c>
      <c r="R1550" s="10">
        <f t="shared" si="1518"/>
        <v>280.39999999999998</v>
      </c>
      <c r="S1550" s="10">
        <f>S1551</f>
        <v>0</v>
      </c>
      <c r="T1550" s="69">
        <f t="shared" si="1479"/>
        <v>280.39999999999998</v>
      </c>
      <c r="U1550" s="10">
        <f t="shared" si="1519"/>
        <v>280.39999999999998</v>
      </c>
      <c r="V1550" s="10">
        <f>V1551</f>
        <v>0</v>
      </c>
      <c r="W1550" s="69">
        <f t="shared" si="1480"/>
        <v>280.39999999999998</v>
      </c>
      <c r="X1550" s="10">
        <f t="shared" si="1520"/>
        <v>280.39999999999998</v>
      </c>
      <c r="Y1550" s="10">
        <f>Y1551</f>
        <v>0</v>
      </c>
      <c r="Z1550" s="69">
        <f t="shared" si="1481"/>
        <v>280.39999999999998</v>
      </c>
      <c r="AA1550" s="10">
        <f>AA1551</f>
        <v>0</v>
      </c>
      <c r="AB1550" s="20"/>
      <c r="AC1550" s="20"/>
    </row>
    <row r="1551" spans="1:34" ht="62.4" x14ac:dyDescent="0.3">
      <c r="A1551" s="59" t="s">
        <v>995</v>
      </c>
      <c r="B1551" s="60">
        <v>800</v>
      </c>
      <c r="C1551" s="59" t="s">
        <v>28</v>
      </c>
      <c r="D1551" s="59" t="s">
        <v>233</v>
      </c>
      <c r="E1551" s="61" t="s">
        <v>364</v>
      </c>
      <c r="F1551" s="10">
        <v>280.39999999999998</v>
      </c>
      <c r="G1551" s="10">
        <v>280.39999999999998</v>
      </c>
      <c r="H1551" s="10">
        <v>280.39999999999998</v>
      </c>
      <c r="I1551" s="10"/>
      <c r="J1551" s="10"/>
      <c r="K1551" s="10"/>
      <c r="L1551" s="10">
        <f t="shared" si="1486"/>
        <v>280.39999999999998</v>
      </c>
      <c r="M1551" s="10">
        <f t="shared" si="1487"/>
        <v>280.39999999999998</v>
      </c>
      <c r="N1551" s="10">
        <f t="shared" si="1488"/>
        <v>280.39999999999998</v>
      </c>
      <c r="O1551" s="10"/>
      <c r="P1551" s="10"/>
      <c r="Q1551" s="10"/>
      <c r="R1551" s="10">
        <f t="shared" si="1518"/>
        <v>280.39999999999998</v>
      </c>
      <c r="S1551" s="10"/>
      <c r="T1551" s="69">
        <f t="shared" ref="T1551:T1592" si="1553">R1551+S1551</f>
        <v>280.39999999999998</v>
      </c>
      <c r="U1551" s="10">
        <f t="shared" si="1519"/>
        <v>280.39999999999998</v>
      </c>
      <c r="V1551" s="10"/>
      <c r="W1551" s="69">
        <f t="shared" ref="W1551:W1592" si="1554">U1551+V1551</f>
        <v>280.39999999999998</v>
      </c>
      <c r="X1551" s="10">
        <f t="shared" si="1520"/>
        <v>280.39999999999998</v>
      </c>
      <c r="Y1551" s="10"/>
      <c r="Z1551" s="69">
        <f t="shared" ref="Z1551:Z1592" si="1555">X1551+Y1551</f>
        <v>280.39999999999998</v>
      </c>
      <c r="AA1551" s="10"/>
      <c r="AB1551" s="20"/>
      <c r="AC1551" s="20"/>
    </row>
    <row r="1552" spans="1:34" s="74" customFormat="1" ht="31.2" x14ac:dyDescent="0.3">
      <c r="A1552" s="56" t="s">
        <v>997</v>
      </c>
      <c r="B1552" s="57"/>
      <c r="C1552" s="56"/>
      <c r="D1552" s="56"/>
      <c r="E1552" s="58" t="s">
        <v>998</v>
      </c>
      <c r="F1552" s="17">
        <f t="shared" ref="F1552:K1552" si="1556">F1553</f>
        <v>228331.7</v>
      </c>
      <c r="G1552" s="17">
        <f t="shared" si="1556"/>
        <v>235032.59999999998</v>
      </c>
      <c r="H1552" s="17">
        <f t="shared" si="1556"/>
        <v>235032.59999999998</v>
      </c>
      <c r="I1552" s="17">
        <f t="shared" si="1556"/>
        <v>0</v>
      </c>
      <c r="J1552" s="17">
        <f t="shared" si="1556"/>
        <v>0</v>
      </c>
      <c r="K1552" s="17">
        <f t="shared" si="1556"/>
        <v>0</v>
      </c>
      <c r="L1552" s="17">
        <f t="shared" si="1486"/>
        <v>228331.7</v>
      </c>
      <c r="M1552" s="17">
        <f t="shared" si="1487"/>
        <v>235032.59999999998</v>
      </c>
      <c r="N1552" s="17">
        <f t="shared" si="1488"/>
        <v>235032.59999999998</v>
      </c>
      <c r="O1552" s="17">
        <f>O1553</f>
        <v>32645.5</v>
      </c>
      <c r="P1552" s="17">
        <f>P1553</f>
        <v>39826.300000000003</v>
      </c>
      <c r="Q1552" s="17">
        <f>Q1553</f>
        <v>39826.300000000003</v>
      </c>
      <c r="R1552" s="17">
        <f t="shared" si="1518"/>
        <v>260977.2</v>
      </c>
      <c r="S1552" s="17">
        <f>S1553</f>
        <v>0</v>
      </c>
      <c r="T1552" s="68">
        <f t="shared" si="1553"/>
        <v>260977.2</v>
      </c>
      <c r="U1552" s="17">
        <f t="shared" si="1519"/>
        <v>274858.89999999997</v>
      </c>
      <c r="V1552" s="17">
        <f>V1553</f>
        <v>0</v>
      </c>
      <c r="W1552" s="68">
        <f t="shared" si="1554"/>
        <v>274858.89999999997</v>
      </c>
      <c r="X1552" s="17">
        <f t="shared" si="1520"/>
        <v>274858.89999999997</v>
      </c>
      <c r="Y1552" s="17">
        <f>Y1553</f>
        <v>0</v>
      </c>
      <c r="Z1552" s="68">
        <f t="shared" si="1555"/>
        <v>274858.89999999997</v>
      </c>
      <c r="AA1552" s="17">
        <f>AA1553</f>
        <v>0</v>
      </c>
      <c r="AB1552" s="18"/>
      <c r="AC1552" s="18"/>
      <c r="AD1552" s="16"/>
      <c r="AE1552" s="16"/>
      <c r="AF1552" s="16"/>
      <c r="AG1552" s="16"/>
      <c r="AH1552" s="16"/>
    </row>
    <row r="1553" spans="1:34" ht="31.2" x14ac:dyDescent="0.3">
      <c r="A1553" s="59" t="s">
        <v>999</v>
      </c>
      <c r="B1553" s="60"/>
      <c r="C1553" s="59"/>
      <c r="D1553" s="59"/>
      <c r="E1553" s="61" t="s">
        <v>167</v>
      </c>
      <c r="F1553" s="10">
        <f t="shared" ref="F1553:K1553" si="1557">F1554+F1557+F1560</f>
        <v>228331.7</v>
      </c>
      <c r="G1553" s="10">
        <f t="shared" si="1557"/>
        <v>235032.59999999998</v>
      </c>
      <c r="H1553" s="10">
        <f t="shared" si="1557"/>
        <v>235032.59999999998</v>
      </c>
      <c r="I1553" s="10">
        <f t="shared" si="1557"/>
        <v>0</v>
      </c>
      <c r="J1553" s="10">
        <f t="shared" si="1557"/>
        <v>0</v>
      </c>
      <c r="K1553" s="10">
        <f t="shared" si="1557"/>
        <v>0</v>
      </c>
      <c r="L1553" s="10">
        <f t="shared" si="1486"/>
        <v>228331.7</v>
      </c>
      <c r="M1553" s="10">
        <f t="shared" si="1487"/>
        <v>235032.59999999998</v>
      </c>
      <c r="N1553" s="10">
        <f t="shared" si="1488"/>
        <v>235032.59999999998</v>
      </c>
      <c r="O1553" s="10">
        <f>O1554+O1557+O1560</f>
        <v>32645.5</v>
      </c>
      <c r="P1553" s="10">
        <f>P1554+P1557+P1560</f>
        <v>39826.300000000003</v>
      </c>
      <c r="Q1553" s="10">
        <f>Q1554+Q1557+Q1560</f>
        <v>39826.300000000003</v>
      </c>
      <c r="R1553" s="10">
        <f t="shared" si="1518"/>
        <v>260977.2</v>
      </c>
      <c r="S1553" s="10">
        <f>S1554+S1557+S1560</f>
        <v>0</v>
      </c>
      <c r="T1553" s="69">
        <f t="shared" si="1553"/>
        <v>260977.2</v>
      </c>
      <c r="U1553" s="10">
        <f t="shared" si="1519"/>
        <v>274858.89999999997</v>
      </c>
      <c r="V1553" s="10">
        <f>V1554+V1557+V1560</f>
        <v>0</v>
      </c>
      <c r="W1553" s="69">
        <f t="shared" si="1554"/>
        <v>274858.89999999997</v>
      </c>
      <c r="X1553" s="10">
        <f t="shared" si="1520"/>
        <v>274858.89999999997</v>
      </c>
      <c r="Y1553" s="10">
        <f>Y1554+Y1557+Y1560</f>
        <v>0</v>
      </c>
      <c r="Z1553" s="69">
        <f t="shared" si="1555"/>
        <v>274858.89999999997</v>
      </c>
      <c r="AA1553" s="10">
        <f>AA1554+AA1557+AA1560</f>
        <v>0</v>
      </c>
      <c r="AB1553" s="20"/>
      <c r="AC1553" s="20"/>
    </row>
    <row r="1554" spans="1:34" ht="93.6" x14ac:dyDescent="0.3">
      <c r="A1554" s="59" t="s">
        <v>999</v>
      </c>
      <c r="B1554" s="60" t="s">
        <v>139</v>
      </c>
      <c r="C1554" s="59"/>
      <c r="D1554" s="59"/>
      <c r="E1554" s="61" t="s">
        <v>140</v>
      </c>
      <c r="F1554" s="10">
        <f t="shared" ref="F1554:K1554" si="1558">F1555+F1556</f>
        <v>218222</v>
      </c>
      <c r="G1554" s="10">
        <f t="shared" si="1558"/>
        <v>224922.89999999997</v>
      </c>
      <c r="H1554" s="10">
        <f t="shared" si="1558"/>
        <v>224922.89999999997</v>
      </c>
      <c r="I1554" s="10">
        <f t="shared" si="1558"/>
        <v>0</v>
      </c>
      <c r="J1554" s="10">
        <f t="shared" si="1558"/>
        <v>0</v>
      </c>
      <c r="K1554" s="10">
        <f t="shared" si="1558"/>
        <v>0</v>
      </c>
      <c r="L1554" s="10">
        <f t="shared" si="1486"/>
        <v>218222</v>
      </c>
      <c r="M1554" s="10">
        <f t="shared" si="1487"/>
        <v>224922.89999999997</v>
      </c>
      <c r="N1554" s="10">
        <f t="shared" si="1488"/>
        <v>224922.89999999997</v>
      </c>
      <c r="O1554" s="10">
        <f>O1555+O1556</f>
        <v>32645.5</v>
      </c>
      <c r="P1554" s="10">
        <f>P1555+P1556</f>
        <v>39826.300000000003</v>
      </c>
      <c r="Q1554" s="10">
        <f>Q1555+Q1556</f>
        <v>39826.300000000003</v>
      </c>
      <c r="R1554" s="10">
        <f t="shared" si="1518"/>
        <v>250867.5</v>
      </c>
      <c r="S1554" s="10">
        <f>S1555+S1556</f>
        <v>0</v>
      </c>
      <c r="T1554" s="69">
        <f t="shared" si="1553"/>
        <v>250867.5</v>
      </c>
      <c r="U1554" s="10">
        <f t="shared" si="1519"/>
        <v>264749.19999999995</v>
      </c>
      <c r="V1554" s="10">
        <f>V1555+V1556</f>
        <v>0</v>
      </c>
      <c r="W1554" s="69">
        <f t="shared" si="1554"/>
        <v>264749.19999999995</v>
      </c>
      <c r="X1554" s="10">
        <f t="shared" si="1520"/>
        <v>264749.19999999995</v>
      </c>
      <c r="Y1554" s="10">
        <f>Y1555+Y1556</f>
        <v>0</v>
      </c>
      <c r="Z1554" s="69">
        <f t="shared" si="1555"/>
        <v>264749.19999999995</v>
      </c>
      <c r="AA1554" s="10">
        <f>AA1555+AA1556</f>
        <v>0</v>
      </c>
      <c r="AB1554" s="20"/>
      <c r="AC1554" s="20"/>
    </row>
    <row r="1555" spans="1:34" ht="46.8" x14ac:dyDescent="0.3">
      <c r="A1555" s="59" t="s">
        <v>999</v>
      </c>
      <c r="B1555" s="60">
        <v>100</v>
      </c>
      <c r="C1555" s="59" t="s">
        <v>28</v>
      </c>
      <c r="D1555" s="59" t="s">
        <v>324</v>
      </c>
      <c r="E1555" s="61" t="s">
        <v>984</v>
      </c>
      <c r="F1555" s="10">
        <v>162700.69999999998</v>
      </c>
      <c r="G1555" s="10">
        <v>167693.89999999997</v>
      </c>
      <c r="H1555" s="10">
        <v>167693.89999999997</v>
      </c>
      <c r="I1555" s="10"/>
      <c r="J1555" s="10"/>
      <c r="K1555" s="10"/>
      <c r="L1555" s="10">
        <f t="shared" si="1486"/>
        <v>162700.69999999998</v>
      </c>
      <c r="M1555" s="10">
        <f t="shared" si="1487"/>
        <v>167693.89999999997</v>
      </c>
      <c r="N1555" s="10">
        <f t="shared" si="1488"/>
        <v>167693.89999999997</v>
      </c>
      <c r="O1555" s="10">
        <v>24218.7</v>
      </c>
      <c r="P1555" s="10">
        <v>29533.7</v>
      </c>
      <c r="Q1555" s="10">
        <v>29533.7</v>
      </c>
      <c r="R1555" s="10">
        <f t="shared" si="1518"/>
        <v>186919.4</v>
      </c>
      <c r="S1555" s="10"/>
      <c r="T1555" s="69">
        <f t="shared" si="1553"/>
        <v>186919.4</v>
      </c>
      <c r="U1555" s="10">
        <f t="shared" si="1519"/>
        <v>197227.59999999998</v>
      </c>
      <c r="V1555" s="10"/>
      <c r="W1555" s="69">
        <f t="shared" si="1554"/>
        <v>197227.59999999998</v>
      </c>
      <c r="X1555" s="10">
        <f t="shared" si="1520"/>
        <v>197227.59999999998</v>
      </c>
      <c r="Y1555" s="10"/>
      <c r="Z1555" s="69">
        <f t="shared" si="1555"/>
        <v>197227.59999999998</v>
      </c>
      <c r="AA1555" s="10"/>
      <c r="AB1555" s="20"/>
      <c r="AC1555" s="20"/>
    </row>
    <row r="1556" spans="1:34" x14ac:dyDescent="0.3">
      <c r="A1556" s="59" t="s">
        <v>999</v>
      </c>
      <c r="B1556" s="60">
        <v>100</v>
      </c>
      <c r="C1556" s="59" t="s">
        <v>28</v>
      </c>
      <c r="D1556" s="59" t="s">
        <v>29</v>
      </c>
      <c r="E1556" s="61" t="s">
        <v>30</v>
      </c>
      <c r="F1556" s="10">
        <v>55521.3</v>
      </c>
      <c r="G1556" s="10">
        <v>57229.000000000007</v>
      </c>
      <c r="H1556" s="10">
        <v>57229.000000000007</v>
      </c>
      <c r="I1556" s="10"/>
      <c r="J1556" s="10"/>
      <c r="K1556" s="10"/>
      <c r="L1556" s="10">
        <f t="shared" si="1486"/>
        <v>55521.3</v>
      </c>
      <c r="M1556" s="10">
        <f t="shared" si="1487"/>
        <v>57229.000000000007</v>
      </c>
      <c r="N1556" s="10">
        <f t="shared" si="1488"/>
        <v>57229.000000000007</v>
      </c>
      <c r="O1556" s="10">
        <f>3017.3+5409.5</f>
        <v>8426.7999999999993</v>
      </c>
      <c r="P1556" s="10">
        <f>3678.6+6614</f>
        <v>10292.6</v>
      </c>
      <c r="Q1556" s="10">
        <f>3678.6+6614</f>
        <v>10292.6</v>
      </c>
      <c r="R1556" s="10">
        <f t="shared" si="1518"/>
        <v>63948.100000000006</v>
      </c>
      <c r="S1556" s="10"/>
      <c r="T1556" s="69">
        <f t="shared" si="1553"/>
        <v>63948.100000000006</v>
      </c>
      <c r="U1556" s="10">
        <f t="shared" si="1519"/>
        <v>67521.600000000006</v>
      </c>
      <c r="V1556" s="10"/>
      <c r="W1556" s="69">
        <f t="shared" si="1554"/>
        <v>67521.600000000006</v>
      </c>
      <c r="X1556" s="10">
        <f t="shared" si="1520"/>
        <v>67521.600000000006</v>
      </c>
      <c r="Y1556" s="10"/>
      <c r="Z1556" s="69">
        <f t="shared" si="1555"/>
        <v>67521.600000000006</v>
      </c>
      <c r="AA1556" s="10"/>
      <c r="AB1556" s="20"/>
      <c r="AC1556" s="20"/>
    </row>
    <row r="1557" spans="1:34" ht="31.2" x14ac:dyDescent="0.3">
      <c r="A1557" s="59" t="s">
        <v>999</v>
      </c>
      <c r="B1557" s="60" t="s">
        <v>57</v>
      </c>
      <c r="C1557" s="59"/>
      <c r="D1557" s="59"/>
      <c r="E1557" s="61" t="s">
        <v>58</v>
      </c>
      <c r="F1557" s="10">
        <f t="shared" ref="F1557:K1557" si="1559">F1558+F1559</f>
        <v>10039.700000000001</v>
      </c>
      <c r="G1557" s="10">
        <f t="shared" si="1559"/>
        <v>10039.700000000001</v>
      </c>
      <c r="H1557" s="10">
        <f t="shared" si="1559"/>
        <v>10039.700000000001</v>
      </c>
      <c r="I1557" s="10">
        <f t="shared" si="1559"/>
        <v>0</v>
      </c>
      <c r="J1557" s="10">
        <f t="shared" si="1559"/>
        <v>0</v>
      </c>
      <c r="K1557" s="10">
        <f t="shared" si="1559"/>
        <v>0</v>
      </c>
      <c r="L1557" s="10">
        <f t="shared" si="1486"/>
        <v>10039.700000000001</v>
      </c>
      <c r="M1557" s="10">
        <f t="shared" si="1487"/>
        <v>10039.700000000001</v>
      </c>
      <c r="N1557" s="10">
        <f t="shared" si="1488"/>
        <v>10039.700000000001</v>
      </c>
      <c r="O1557" s="10">
        <f>O1558+O1559</f>
        <v>0</v>
      </c>
      <c r="P1557" s="10">
        <f>P1558+P1559</f>
        <v>0</v>
      </c>
      <c r="Q1557" s="10">
        <f>Q1558+Q1559</f>
        <v>0</v>
      </c>
      <c r="R1557" s="10">
        <f t="shared" si="1518"/>
        <v>10039.700000000001</v>
      </c>
      <c r="S1557" s="10">
        <f>S1558+S1559</f>
        <v>0</v>
      </c>
      <c r="T1557" s="69">
        <f t="shared" si="1553"/>
        <v>10039.700000000001</v>
      </c>
      <c r="U1557" s="10">
        <f t="shared" si="1519"/>
        <v>10039.700000000001</v>
      </c>
      <c r="V1557" s="10">
        <f>V1558+V1559</f>
        <v>0</v>
      </c>
      <c r="W1557" s="69">
        <f t="shared" si="1554"/>
        <v>10039.700000000001</v>
      </c>
      <c r="X1557" s="10">
        <f t="shared" si="1520"/>
        <v>10039.700000000001</v>
      </c>
      <c r="Y1557" s="10">
        <f>Y1558+Y1559</f>
        <v>0</v>
      </c>
      <c r="Z1557" s="69">
        <f t="shared" si="1555"/>
        <v>10039.700000000001</v>
      </c>
      <c r="AA1557" s="10">
        <f>AA1558+AA1559</f>
        <v>0</v>
      </c>
      <c r="AB1557" s="20"/>
      <c r="AC1557" s="20"/>
    </row>
    <row r="1558" spans="1:34" ht="46.8" x14ac:dyDescent="0.3">
      <c r="A1558" s="59" t="s">
        <v>999</v>
      </c>
      <c r="B1558" s="60">
        <v>200</v>
      </c>
      <c r="C1558" s="59" t="s">
        <v>28</v>
      </c>
      <c r="D1558" s="59" t="s">
        <v>324</v>
      </c>
      <c r="E1558" s="61" t="s">
        <v>984</v>
      </c>
      <c r="F1558" s="10">
        <v>6833.7</v>
      </c>
      <c r="G1558" s="10">
        <v>6833.7</v>
      </c>
      <c r="H1558" s="10">
        <v>6833.7</v>
      </c>
      <c r="I1558" s="10"/>
      <c r="J1558" s="10"/>
      <c r="K1558" s="10"/>
      <c r="L1558" s="10">
        <f t="shared" si="1486"/>
        <v>6833.7</v>
      </c>
      <c r="M1558" s="10">
        <f t="shared" si="1487"/>
        <v>6833.7</v>
      </c>
      <c r="N1558" s="10">
        <f t="shared" si="1488"/>
        <v>6833.7</v>
      </c>
      <c r="O1558" s="10"/>
      <c r="P1558" s="10"/>
      <c r="Q1558" s="10"/>
      <c r="R1558" s="10">
        <f t="shared" si="1518"/>
        <v>6833.7</v>
      </c>
      <c r="S1558" s="10"/>
      <c r="T1558" s="69">
        <f t="shared" si="1553"/>
        <v>6833.7</v>
      </c>
      <c r="U1558" s="10">
        <f t="shared" si="1519"/>
        <v>6833.7</v>
      </c>
      <c r="V1558" s="10"/>
      <c r="W1558" s="69">
        <f t="shared" si="1554"/>
        <v>6833.7</v>
      </c>
      <c r="X1558" s="10">
        <f t="shared" si="1520"/>
        <v>6833.7</v>
      </c>
      <c r="Y1558" s="10"/>
      <c r="Z1558" s="69">
        <f t="shared" si="1555"/>
        <v>6833.7</v>
      </c>
      <c r="AA1558" s="10"/>
      <c r="AB1558" s="20"/>
      <c r="AC1558" s="20"/>
    </row>
    <row r="1559" spans="1:34" x14ac:dyDescent="0.3">
      <c r="A1559" s="59" t="s">
        <v>999</v>
      </c>
      <c r="B1559" s="60">
        <v>200</v>
      </c>
      <c r="C1559" s="59" t="s">
        <v>28</v>
      </c>
      <c r="D1559" s="59" t="s">
        <v>29</v>
      </c>
      <c r="E1559" s="61" t="s">
        <v>30</v>
      </c>
      <c r="F1559" s="10">
        <v>3206</v>
      </c>
      <c r="G1559" s="10">
        <v>3206</v>
      </c>
      <c r="H1559" s="10">
        <v>3206</v>
      </c>
      <c r="I1559" s="10"/>
      <c r="J1559" s="10"/>
      <c r="K1559" s="10"/>
      <c r="L1559" s="10">
        <f t="shared" si="1486"/>
        <v>3206</v>
      </c>
      <c r="M1559" s="10">
        <f t="shared" si="1487"/>
        <v>3206</v>
      </c>
      <c r="N1559" s="10">
        <f t="shared" si="1488"/>
        <v>3206</v>
      </c>
      <c r="O1559" s="10"/>
      <c r="P1559" s="10"/>
      <c r="Q1559" s="10"/>
      <c r="R1559" s="10">
        <f t="shared" si="1518"/>
        <v>3206</v>
      </c>
      <c r="S1559" s="10"/>
      <c r="T1559" s="69">
        <f t="shared" si="1553"/>
        <v>3206</v>
      </c>
      <c r="U1559" s="10">
        <f t="shared" si="1519"/>
        <v>3206</v>
      </c>
      <c r="V1559" s="10"/>
      <c r="W1559" s="69">
        <f t="shared" si="1554"/>
        <v>3206</v>
      </c>
      <c r="X1559" s="10">
        <f t="shared" si="1520"/>
        <v>3206</v>
      </c>
      <c r="Y1559" s="10"/>
      <c r="Z1559" s="69">
        <f t="shared" si="1555"/>
        <v>3206</v>
      </c>
      <c r="AA1559" s="10"/>
      <c r="AB1559" s="20"/>
      <c r="AC1559" s="20"/>
    </row>
    <row r="1560" spans="1:34" x14ac:dyDescent="0.3">
      <c r="A1560" s="59" t="s">
        <v>999</v>
      </c>
      <c r="B1560" s="60" t="s">
        <v>43</v>
      </c>
      <c r="C1560" s="59"/>
      <c r="D1560" s="59"/>
      <c r="E1560" s="61" t="s">
        <v>44</v>
      </c>
      <c r="F1560" s="10">
        <f t="shared" ref="F1560:K1560" si="1560">F1561</f>
        <v>70</v>
      </c>
      <c r="G1560" s="10">
        <f t="shared" si="1560"/>
        <v>70</v>
      </c>
      <c r="H1560" s="10">
        <f t="shared" si="1560"/>
        <v>70</v>
      </c>
      <c r="I1560" s="10">
        <f t="shared" si="1560"/>
        <v>0</v>
      </c>
      <c r="J1560" s="10">
        <f t="shared" si="1560"/>
        <v>0</v>
      </c>
      <c r="K1560" s="10">
        <f t="shared" si="1560"/>
        <v>0</v>
      </c>
      <c r="L1560" s="10">
        <f t="shared" si="1486"/>
        <v>70</v>
      </c>
      <c r="M1560" s="10">
        <f t="shared" si="1487"/>
        <v>70</v>
      </c>
      <c r="N1560" s="10">
        <f t="shared" si="1488"/>
        <v>70</v>
      </c>
      <c r="O1560" s="10">
        <f>O1561</f>
        <v>0</v>
      </c>
      <c r="P1560" s="10">
        <f>P1561</f>
        <v>0</v>
      </c>
      <c r="Q1560" s="10">
        <f>Q1561</f>
        <v>0</v>
      </c>
      <c r="R1560" s="10">
        <f t="shared" si="1518"/>
        <v>70</v>
      </c>
      <c r="S1560" s="10">
        <f>S1561</f>
        <v>0</v>
      </c>
      <c r="T1560" s="69">
        <f t="shared" si="1553"/>
        <v>70</v>
      </c>
      <c r="U1560" s="10">
        <f t="shared" si="1519"/>
        <v>70</v>
      </c>
      <c r="V1560" s="10">
        <f>V1561</f>
        <v>0</v>
      </c>
      <c r="W1560" s="69">
        <f t="shared" si="1554"/>
        <v>70</v>
      </c>
      <c r="X1560" s="10">
        <f t="shared" si="1520"/>
        <v>70</v>
      </c>
      <c r="Y1560" s="10">
        <f>Y1561</f>
        <v>0</v>
      </c>
      <c r="Z1560" s="69">
        <f t="shared" si="1555"/>
        <v>70</v>
      </c>
      <c r="AA1560" s="10">
        <f>AA1561</f>
        <v>0</v>
      </c>
      <c r="AB1560" s="20"/>
      <c r="AC1560" s="20"/>
    </row>
    <row r="1561" spans="1:34" ht="46.8" x14ac:dyDescent="0.3">
      <c r="A1561" s="59" t="s">
        <v>999</v>
      </c>
      <c r="B1561" s="60">
        <v>800</v>
      </c>
      <c r="C1561" s="59" t="s">
        <v>28</v>
      </c>
      <c r="D1561" s="59" t="s">
        <v>324</v>
      </c>
      <c r="E1561" s="61" t="s">
        <v>984</v>
      </c>
      <c r="F1561" s="10">
        <v>70</v>
      </c>
      <c r="G1561" s="10">
        <v>70</v>
      </c>
      <c r="H1561" s="10">
        <v>70</v>
      </c>
      <c r="I1561" s="10"/>
      <c r="J1561" s="10"/>
      <c r="K1561" s="10"/>
      <c r="L1561" s="10">
        <f t="shared" ref="L1561:L1592" si="1561">F1561+I1561</f>
        <v>70</v>
      </c>
      <c r="M1561" s="10">
        <f t="shared" ref="M1561:M1592" si="1562">G1561+J1561</f>
        <v>70</v>
      </c>
      <c r="N1561" s="10">
        <f t="shared" ref="N1561:N1592" si="1563">H1561+K1561</f>
        <v>70</v>
      </c>
      <c r="O1561" s="10"/>
      <c r="P1561" s="10"/>
      <c r="Q1561" s="10"/>
      <c r="R1561" s="10">
        <f t="shared" si="1518"/>
        <v>70</v>
      </c>
      <c r="S1561" s="10"/>
      <c r="T1561" s="69">
        <f t="shared" si="1553"/>
        <v>70</v>
      </c>
      <c r="U1561" s="10">
        <f t="shared" si="1519"/>
        <v>70</v>
      </c>
      <c r="V1561" s="10"/>
      <c r="W1561" s="69">
        <f t="shared" si="1554"/>
        <v>70</v>
      </c>
      <c r="X1561" s="10">
        <f t="shared" si="1520"/>
        <v>70</v>
      </c>
      <c r="Y1561" s="10"/>
      <c r="Z1561" s="69">
        <f t="shared" si="1555"/>
        <v>70</v>
      </c>
      <c r="AA1561" s="10"/>
      <c r="AB1561" s="20"/>
      <c r="AC1561" s="20"/>
    </row>
    <row r="1562" spans="1:34" s="74" customFormat="1" x14ac:dyDescent="0.3">
      <c r="A1562" s="56" t="s">
        <v>1000</v>
      </c>
      <c r="B1562" s="57"/>
      <c r="C1562" s="56"/>
      <c r="D1562" s="56"/>
      <c r="E1562" s="58" t="s">
        <v>977</v>
      </c>
      <c r="F1562" s="17">
        <f t="shared" ref="F1562:K1562" si="1564">F1563</f>
        <v>479715.39999999997</v>
      </c>
      <c r="G1562" s="17">
        <f t="shared" si="1564"/>
        <v>437317.7</v>
      </c>
      <c r="H1562" s="17">
        <f t="shared" si="1564"/>
        <v>440377.8</v>
      </c>
      <c r="I1562" s="17">
        <f t="shared" si="1564"/>
        <v>0</v>
      </c>
      <c r="J1562" s="17">
        <f t="shared" si="1564"/>
        <v>0</v>
      </c>
      <c r="K1562" s="17">
        <f t="shared" si="1564"/>
        <v>0</v>
      </c>
      <c r="L1562" s="17">
        <f t="shared" si="1561"/>
        <v>479715.39999999997</v>
      </c>
      <c r="M1562" s="17">
        <f t="shared" si="1562"/>
        <v>437317.7</v>
      </c>
      <c r="N1562" s="17">
        <f t="shared" si="1563"/>
        <v>440377.8</v>
      </c>
      <c r="O1562" s="17">
        <f>O1563</f>
        <v>71873.148000000001</v>
      </c>
      <c r="P1562" s="17">
        <f>P1563</f>
        <v>77316.600000000006</v>
      </c>
      <c r="Q1562" s="17">
        <f>Q1563</f>
        <v>77316.600000000006</v>
      </c>
      <c r="R1562" s="17">
        <f t="shared" si="1518"/>
        <v>551588.54799999995</v>
      </c>
      <c r="S1562" s="17">
        <f>S1563</f>
        <v>0</v>
      </c>
      <c r="T1562" s="68">
        <f t="shared" si="1553"/>
        <v>551588.54799999995</v>
      </c>
      <c r="U1562" s="17">
        <f t="shared" si="1519"/>
        <v>514634.30000000005</v>
      </c>
      <c r="V1562" s="17">
        <f>V1563</f>
        <v>0</v>
      </c>
      <c r="W1562" s="68">
        <f t="shared" si="1554"/>
        <v>514634.30000000005</v>
      </c>
      <c r="X1562" s="17">
        <f t="shared" si="1520"/>
        <v>517694.4</v>
      </c>
      <c r="Y1562" s="17">
        <f>Y1563</f>
        <v>0</v>
      </c>
      <c r="Z1562" s="68">
        <f t="shared" si="1555"/>
        <v>517694.4</v>
      </c>
      <c r="AA1562" s="17">
        <f>AA1563</f>
        <v>0</v>
      </c>
      <c r="AB1562" s="18"/>
      <c r="AC1562" s="18"/>
      <c r="AD1562" s="16"/>
      <c r="AE1562" s="16"/>
      <c r="AF1562" s="16"/>
      <c r="AG1562" s="16"/>
      <c r="AH1562" s="16"/>
    </row>
    <row r="1563" spans="1:34" ht="31.2" x14ac:dyDescent="0.3">
      <c r="A1563" s="59" t="s">
        <v>1001</v>
      </c>
      <c r="B1563" s="60"/>
      <c r="C1563" s="59"/>
      <c r="D1563" s="59"/>
      <c r="E1563" s="61" t="s">
        <v>167</v>
      </c>
      <c r="F1563" s="10">
        <f t="shared" ref="F1563:K1563" si="1565">F1564+F1566+F1569</f>
        <v>479715.39999999997</v>
      </c>
      <c r="G1563" s="10">
        <f t="shared" si="1565"/>
        <v>437317.7</v>
      </c>
      <c r="H1563" s="10">
        <f t="shared" si="1565"/>
        <v>440377.8</v>
      </c>
      <c r="I1563" s="10">
        <f t="shared" si="1565"/>
        <v>0</v>
      </c>
      <c r="J1563" s="10">
        <f t="shared" si="1565"/>
        <v>0</v>
      </c>
      <c r="K1563" s="10">
        <f t="shared" si="1565"/>
        <v>0</v>
      </c>
      <c r="L1563" s="10">
        <f t="shared" si="1561"/>
        <v>479715.39999999997</v>
      </c>
      <c r="M1563" s="10">
        <f t="shared" si="1562"/>
        <v>437317.7</v>
      </c>
      <c r="N1563" s="10">
        <f t="shared" si="1563"/>
        <v>440377.8</v>
      </c>
      <c r="O1563" s="10">
        <f>O1564+O1566+O1569</f>
        <v>71873.148000000001</v>
      </c>
      <c r="P1563" s="10">
        <f>P1564+P1566+P1569</f>
        <v>77316.600000000006</v>
      </c>
      <c r="Q1563" s="10">
        <f>Q1564+Q1566+Q1569</f>
        <v>77316.600000000006</v>
      </c>
      <c r="R1563" s="10">
        <f t="shared" si="1518"/>
        <v>551588.54799999995</v>
      </c>
      <c r="S1563" s="10">
        <f>S1564+S1566+S1569</f>
        <v>0</v>
      </c>
      <c r="T1563" s="69">
        <f t="shared" si="1553"/>
        <v>551588.54799999995</v>
      </c>
      <c r="U1563" s="10">
        <f t="shared" si="1519"/>
        <v>514634.30000000005</v>
      </c>
      <c r="V1563" s="10">
        <f>V1564+V1566+V1569</f>
        <v>0</v>
      </c>
      <c r="W1563" s="69">
        <f t="shared" si="1554"/>
        <v>514634.30000000005</v>
      </c>
      <c r="X1563" s="10">
        <f t="shared" si="1520"/>
        <v>517694.4</v>
      </c>
      <c r="Y1563" s="10">
        <f>Y1564+Y1566+Y1569</f>
        <v>0</v>
      </c>
      <c r="Z1563" s="69">
        <f t="shared" si="1555"/>
        <v>517694.4</v>
      </c>
      <c r="AA1563" s="10">
        <f>AA1564+AA1566+AA1569</f>
        <v>0</v>
      </c>
      <c r="AB1563" s="20"/>
      <c r="AC1563" s="20"/>
    </row>
    <row r="1564" spans="1:34" ht="93.6" x14ac:dyDescent="0.3">
      <c r="A1564" s="59" t="s">
        <v>1001</v>
      </c>
      <c r="B1564" s="60" t="s">
        <v>139</v>
      </c>
      <c r="C1564" s="59"/>
      <c r="D1564" s="59"/>
      <c r="E1564" s="61" t="s">
        <v>140</v>
      </c>
      <c r="F1564" s="10">
        <f t="shared" ref="F1564:K1564" si="1566">F1565</f>
        <v>446948.1</v>
      </c>
      <c r="G1564" s="10">
        <f t="shared" si="1566"/>
        <v>405284</v>
      </c>
      <c r="H1564" s="10">
        <f t="shared" si="1566"/>
        <v>409046.7</v>
      </c>
      <c r="I1564" s="10">
        <f t="shared" si="1566"/>
        <v>0</v>
      </c>
      <c r="J1564" s="10">
        <f t="shared" si="1566"/>
        <v>0</v>
      </c>
      <c r="K1564" s="10">
        <f t="shared" si="1566"/>
        <v>0</v>
      </c>
      <c r="L1564" s="10">
        <f t="shared" si="1561"/>
        <v>446948.1</v>
      </c>
      <c r="M1564" s="10">
        <f t="shared" si="1562"/>
        <v>405284</v>
      </c>
      <c r="N1564" s="10">
        <f t="shared" si="1563"/>
        <v>409046.7</v>
      </c>
      <c r="O1564" s="10">
        <f>O1565</f>
        <v>63392.4</v>
      </c>
      <c r="P1564" s="10">
        <f>P1565</f>
        <v>77116.3</v>
      </c>
      <c r="Q1564" s="10">
        <f>Q1565</f>
        <v>77116.3</v>
      </c>
      <c r="R1564" s="10">
        <f t="shared" si="1518"/>
        <v>510340.5</v>
      </c>
      <c r="S1564" s="10">
        <f>S1565</f>
        <v>0</v>
      </c>
      <c r="T1564" s="69">
        <f t="shared" si="1553"/>
        <v>510340.5</v>
      </c>
      <c r="U1564" s="10">
        <f t="shared" si="1519"/>
        <v>482400.3</v>
      </c>
      <c r="V1564" s="10">
        <f>V1565</f>
        <v>0</v>
      </c>
      <c r="W1564" s="69">
        <f t="shared" si="1554"/>
        <v>482400.3</v>
      </c>
      <c r="X1564" s="10">
        <f t="shared" si="1520"/>
        <v>486163</v>
      </c>
      <c r="Y1564" s="10">
        <f>Y1565</f>
        <v>0</v>
      </c>
      <c r="Z1564" s="69">
        <f t="shared" si="1555"/>
        <v>486163</v>
      </c>
      <c r="AA1564" s="10">
        <f>AA1565</f>
        <v>0</v>
      </c>
      <c r="AB1564" s="20"/>
      <c r="AC1564" s="20"/>
    </row>
    <row r="1565" spans="1:34" ht="62.4" x14ac:dyDescent="0.3">
      <c r="A1565" s="59" t="s">
        <v>1001</v>
      </c>
      <c r="B1565" s="60">
        <v>100</v>
      </c>
      <c r="C1565" s="59" t="s">
        <v>28</v>
      </c>
      <c r="D1565" s="59" t="s">
        <v>233</v>
      </c>
      <c r="E1565" s="61" t="s">
        <v>364</v>
      </c>
      <c r="F1565" s="10">
        <v>446948.1</v>
      </c>
      <c r="G1565" s="10">
        <v>405284</v>
      </c>
      <c r="H1565" s="10">
        <v>409046.7</v>
      </c>
      <c r="I1565" s="10"/>
      <c r="J1565" s="10"/>
      <c r="K1565" s="10"/>
      <c r="L1565" s="10">
        <f t="shared" si="1561"/>
        <v>446948.1</v>
      </c>
      <c r="M1565" s="10">
        <f t="shared" si="1562"/>
        <v>405284</v>
      </c>
      <c r="N1565" s="10">
        <f t="shared" si="1563"/>
        <v>409046.7</v>
      </c>
      <c r="O1565" s="10">
        <v>63392.4</v>
      </c>
      <c r="P1565" s="10">
        <v>77116.3</v>
      </c>
      <c r="Q1565" s="10">
        <v>77116.3</v>
      </c>
      <c r="R1565" s="10">
        <f t="shared" si="1518"/>
        <v>510340.5</v>
      </c>
      <c r="S1565" s="10"/>
      <c r="T1565" s="69">
        <f t="shared" si="1553"/>
        <v>510340.5</v>
      </c>
      <c r="U1565" s="10">
        <f t="shared" si="1519"/>
        <v>482400.3</v>
      </c>
      <c r="V1565" s="10"/>
      <c r="W1565" s="69">
        <f t="shared" si="1554"/>
        <v>482400.3</v>
      </c>
      <c r="X1565" s="10">
        <f t="shared" si="1520"/>
        <v>486163</v>
      </c>
      <c r="Y1565" s="10"/>
      <c r="Z1565" s="69">
        <f t="shared" si="1555"/>
        <v>486163</v>
      </c>
      <c r="AA1565" s="10"/>
      <c r="AB1565" s="20"/>
      <c r="AC1565" s="20"/>
    </row>
    <row r="1566" spans="1:34" ht="31.2" x14ac:dyDescent="0.3">
      <c r="A1566" s="59" t="s">
        <v>1001</v>
      </c>
      <c r="B1566" s="60" t="s">
        <v>57</v>
      </c>
      <c r="C1566" s="59"/>
      <c r="D1566" s="59"/>
      <c r="E1566" s="61" t="s">
        <v>58</v>
      </c>
      <c r="F1566" s="10">
        <f t="shared" ref="F1566:K1566" si="1567">F1567</f>
        <v>32167.3</v>
      </c>
      <c r="G1566" s="10">
        <f t="shared" si="1567"/>
        <v>31433.7</v>
      </c>
      <c r="H1566" s="10">
        <f t="shared" si="1567"/>
        <v>30731.1</v>
      </c>
      <c r="I1566" s="10">
        <f t="shared" si="1567"/>
        <v>0</v>
      </c>
      <c r="J1566" s="10">
        <f t="shared" si="1567"/>
        <v>0</v>
      </c>
      <c r="K1566" s="10">
        <f t="shared" si="1567"/>
        <v>0</v>
      </c>
      <c r="L1566" s="10">
        <f t="shared" si="1561"/>
        <v>32167.3</v>
      </c>
      <c r="M1566" s="10">
        <f t="shared" si="1562"/>
        <v>31433.7</v>
      </c>
      <c r="N1566" s="10">
        <f t="shared" si="1563"/>
        <v>30731.1</v>
      </c>
      <c r="O1566" s="10">
        <f>O1567+O1568</f>
        <v>8480.7479999999996</v>
      </c>
      <c r="P1566" s="10">
        <f>P1567+P1568</f>
        <v>200.3</v>
      </c>
      <c r="Q1566" s="10">
        <f>Q1567+Q1568</f>
        <v>200.3</v>
      </c>
      <c r="R1566" s="10">
        <f t="shared" si="1518"/>
        <v>40648.047999999995</v>
      </c>
      <c r="S1566" s="10">
        <f>S1567+S1568</f>
        <v>0</v>
      </c>
      <c r="T1566" s="69">
        <f t="shared" si="1553"/>
        <v>40648.047999999995</v>
      </c>
      <c r="U1566" s="10">
        <f t="shared" si="1519"/>
        <v>31634</v>
      </c>
      <c r="V1566" s="10">
        <f>V1567+V1568</f>
        <v>0</v>
      </c>
      <c r="W1566" s="69">
        <f t="shared" si="1554"/>
        <v>31634</v>
      </c>
      <c r="X1566" s="10">
        <f t="shared" si="1520"/>
        <v>30931.399999999998</v>
      </c>
      <c r="Y1566" s="10">
        <f>Y1567+Y1568</f>
        <v>0</v>
      </c>
      <c r="Z1566" s="69">
        <f t="shared" si="1555"/>
        <v>30931.399999999998</v>
      </c>
      <c r="AA1566" s="10">
        <f>AA1567+AA1568</f>
        <v>0</v>
      </c>
      <c r="AB1566" s="20"/>
      <c r="AC1566" s="20"/>
    </row>
    <row r="1567" spans="1:34" ht="62.4" x14ac:dyDescent="0.3">
      <c r="A1567" s="59" t="s">
        <v>1001</v>
      </c>
      <c r="B1567" s="60">
        <v>200</v>
      </c>
      <c r="C1567" s="59" t="s">
        <v>28</v>
      </c>
      <c r="D1567" s="59" t="s">
        <v>233</v>
      </c>
      <c r="E1567" s="61" t="s">
        <v>364</v>
      </c>
      <c r="F1567" s="10">
        <v>32167.3</v>
      </c>
      <c r="G1567" s="10">
        <v>31433.7</v>
      </c>
      <c r="H1567" s="10">
        <v>30731.1</v>
      </c>
      <c r="I1567" s="10"/>
      <c r="J1567" s="10"/>
      <c r="K1567" s="10"/>
      <c r="L1567" s="10">
        <f t="shared" si="1561"/>
        <v>32167.3</v>
      </c>
      <c r="M1567" s="10">
        <f t="shared" si="1562"/>
        <v>31433.7</v>
      </c>
      <c r="N1567" s="10">
        <f t="shared" si="1563"/>
        <v>30731.1</v>
      </c>
      <c r="O1567" s="10">
        <f>6745.948+1534.5</f>
        <v>8280.4480000000003</v>
      </c>
      <c r="P1567" s="10"/>
      <c r="Q1567" s="10"/>
      <c r="R1567" s="10">
        <f t="shared" si="1518"/>
        <v>40447.748</v>
      </c>
      <c r="S1567" s="10"/>
      <c r="T1567" s="69">
        <f t="shared" si="1553"/>
        <v>40447.748</v>
      </c>
      <c r="U1567" s="10">
        <f t="shared" si="1519"/>
        <v>31433.7</v>
      </c>
      <c r="V1567" s="10"/>
      <c r="W1567" s="69">
        <f t="shared" si="1554"/>
        <v>31433.7</v>
      </c>
      <c r="X1567" s="10">
        <f t="shared" si="1520"/>
        <v>30731.1</v>
      </c>
      <c r="Y1567" s="10"/>
      <c r="Z1567" s="69">
        <f t="shared" si="1555"/>
        <v>30731.1</v>
      </c>
      <c r="AA1567" s="10"/>
      <c r="AB1567" s="20"/>
      <c r="AC1567" s="20"/>
    </row>
    <row r="1568" spans="1:34" x14ac:dyDescent="0.3">
      <c r="A1568" s="59" t="s">
        <v>1001</v>
      </c>
      <c r="B1568" s="60">
        <v>200</v>
      </c>
      <c r="C1568" s="59" t="s">
        <v>28</v>
      </c>
      <c r="D1568" s="59" t="s">
        <v>29</v>
      </c>
      <c r="E1568" s="61" t="s">
        <v>30</v>
      </c>
      <c r="F1568" s="10"/>
      <c r="G1568" s="10"/>
      <c r="H1568" s="10"/>
      <c r="I1568" s="10"/>
      <c r="J1568" s="10"/>
      <c r="K1568" s="10"/>
      <c r="L1568" s="10"/>
      <c r="M1568" s="10"/>
      <c r="N1568" s="10"/>
      <c r="O1568" s="10">
        <v>200.3</v>
      </c>
      <c r="P1568" s="10">
        <v>200.3</v>
      </c>
      <c r="Q1568" s="10">
        <v>200.3</v>
      </c>
      <c r="R1568" s="10">
        <f t="shared" si="1518"/>
        <v>200.3</v>
      </c>
      <c r="S1568" s="10"/>
      <c r="T1568" s="69">
        <f t="shared" si="1553"/>
        <v>200.3</v>
      </c>
      <c r="U1568" s="10">
        <f t="shared" si="1519"/>
        <v>200.3</v>
      </c>
      <c r="V1568" s="10"/>
      <c r="W1568" s="69">
        <f t="shared" si="1554"/>
        <v>200.3</v>
      </c>
      <c r="X1568" s="10">
        <f t="shared" si="1520"/>
        <v>200.3</v>
      </c>
      <c r="Y1568" s="10"/>
      <c r="Z1568" s="69">
        <f t="shared" si="1555"/>
        <v>200.3</v>
      </c>
      <c r="AA1568" s="10"/>
      <c r="AB1568" s="20"/>
      <c r="AC1568" s="20"/>
    </row>
    <row r="1569" spans="1:34" ht="31.2" x14ac:dyDescent="0.3">
      <c r="A1569" s="59" t="s">
        <v>1001</v>
      </c>
      <c r="B1569" s="60" t="s">
        <v>183</v>
      </c>
      <c r="C1569" s="59"/>
      <c r="D1569" s="59"/>
      <c r="E1569" s="61" t="s">
        <v>184</v>
      </c>
      <c r="F1569" s="10">
        <f t="shared" ref="F1569:K1569" si="1568">F1570</f>
        <v>600</v>
      </c>
      <c r="G1569" s="10">
        <f t="shared" si="1568"/>
        <v>600</v>
      </c>
      <c r="H1569" s="10">
        <f t="shared" si="1568"/>
        <v>600</v>
      </c>
      <c r="I1569" s="10">
        <f t="shared" si="1568"/>
        <v>0</v>
      </c>
      <c r="J1569" s="10">
        <f t="shared" si="1568"/>
        <v>0</v>
      </c>
      <c r="K1569" s="10">
        <f t="shared" si="1568"/>
        <v>0</v>
      </c>
      <c r="L1569" s="10">
        <f t="shared" si="1561"/>
        <v>600</v>
      </c>
      <c r="M1569" s="10">
        <f t="shared" si="1562"/>
        <v>600</v>
      </c>
      <c r="N1569" s="10">
        <f t="shared" si="1563"/>
        <v>600</v>
      </c>
      <c r="O1569" s="10">
        <f>O1570</f>
        <v>0</v>
      </c>
      <c r="P1569" s="10">
        <f>P1570</f>
        <v>0</v>
      </c>
      <c r="Q1569" s="10">
        <f>Q1570</f>
        <v>0</v>
      </c>
      <c r="R1569" s="10">
        <f t="shared" si="1518"/>
        <v>600</v>
      </c>
      <c r="S1569" s="10">
        <f>S1570</f>
        <v>0</v>
      </c>
      <c r="T1569" s="69">
        <f t="shared" si="1553"/>
        <v>600</v>
      </c>
      <c r="U1569" s="10">
        <f t="shared" si="1519"/>
        <v>600</v>
      </c>
      <c r="V1569" s="10">
        <f>V1570</f>
        <v>0</v>
      </c>
      <c r="W1569" s="69">
        <f t="shared" si="1554"/>
        <v>600</v>
      </c>
      <c r="X1569" s="10">
        <f t="shared" si="1520"/>
        <v>600</v>
      </c>
      <c r="Y1569" s="10">
        <f>Y1570</f>
        <v>0</v>
      </c>
      <c r="Z1569" s="69">
        <f t="shared" si="1555"/>
        <v>600</v>
      </c>
      <c r="AA1569" s="10">
        <f>AA1570</f>
        <v>0</v>
      </c>
      <c r="AB1569" s="20"/>
      <c r="AC1569" s="20"/>
    </row>
    <row r="1570" spans="1:34" ht="62.4" x14ac:dyDescent="0.3">
      <c r="A1570" s="59" t="s">
        <v>1001</v>
      </c>
      <c r="B1570" s="60">
        <v>300</v>
      </c>
      <c r="C1570" s="59" t="s">
        <v>28</v>
      </c>
      <c r="D1570" s="59" t="s">
        <v>233</v>
      </c>
      <c r="E1570" s="61" t="s">
        <v>364</v>
      </c>
      <c r="F1570" s="10">
        <v>600</v>
      </c>
      <c r="G1570" s="10">
        <v>600</v>
      </c>
      <c r="H1570" s="10">
        <v>600</v>
      </c>
      <c r="I1570" s="10"/>
      <c r="J1570" s="10"/>
      <c r="K1570" s="10"/>
      <c r="L1570" s="10">
        <f t="shared" si="1561"/>
        <v>600</v>
      </c>
      <c r="M1570" s="10">
        <f t="shared" si="1562"/>
        <v>600</v>
      </c>
      <c r="N1570" s="10">
        <f t="shared" si="1563"/>
        <v>600</v>
      </c>
      <c r="O1570" s="10"/>
      <c r="P1570" s="10"/>
      <c r="Q1570" s="10"/>
      <c r="R1570" s="10">
        <f t="shared" si="1518"/>
        <v>600</v>
      </c>
      <c r="S1570" s="10"/>
      <c r="T1570" s="69">
        <f t="shared" si="1553"/>
        <v>600</v>
      </c>
      <c r="U1570" s="10">
        <f t="shared" si="1519"/>
        <v>600</v>
      </c>
      <c r="V1570" s="10"/>
      <c r="W1570" s="69">
        <f t="shared" si="1554"/>
        <v>600</v>
      </c>
      <c r="X1570" s="10">
        <f t="shared" si="1520"/>
        <v>600</v>
      </c>
      <c r="Y1570" s="10"/>
      <c r="Z1570" s="69">
        <f t="shared" si="1555"/>
        <v>600</v>
      </c>
      <c r="AA1570" s="10"/>
      <c r="AB1570" s="20"/>
      <c r="AC1570" s="20"/>
    </row>
    <row r="1571" spans="1:34" s="73" customFormat="1" ht="62.4" x14ac:dyDescent="0.3">
      <c r="A1571" s="53" t="s">
        <v>1002</v>
      </c>
      <c r="B1571" s="54"/>
      <c r="C1571" s="53"/>
      <c r="D1571" s="53"/>
      <c r="E1571" s="55" t="s">
        <v>1003</v>
      </c>
      <c r="F1571" s="14">
        <f t="shared" ref="F1571:K1571" si="1569">F1572+F1578</f>
        <v>145500</v>
      </c>
      <c r="G1571" s="14">
        <f t="shared" si="1569"/>
        <v>40000</v>
      </c>
      <c r="H1571" s="14">
        <f t="shared" si="1569"/>
        <v>40000</v>
      </c>
      <c r="I1571" s="14">
        <f t="shared" si="1569"/>
        <v>39418.6</v>
      </c>
      <c r="J1571" s="14">
        <f t="shared" si="1569"/>
        <v>0</v>
      </c>
      <c r="K1571" s="14">
        <f t="shared" si="1569"/>
        <v>0</v>
      </c>
      <c r="L1571" s="14">
        <f t="shared" si="1561"/>
        <v>184918.6</v>
      </c>
      <c r="M1571" s="14">
        <f t="shared" si="1562"/>
        <v>40000</v>
      </c>
      <c r="N1571" s="14">
        <f t="shared" si="1563"/>
        <v>40000</v>
      </c>
      <c r="O1571" s="14">
        <f>O1572+O1578</f>
        <v>98586.680999999997</v>
      </c>
      <c r="P1571" s="14">
        <f>P1572+P1578</f>
        <v>0</v>
      </c>
      <c r="Q1571" s="14">
        <f>Q1572+Q1578</f>
        <v>0</v>
      </c>
      <c r="R1571" s="14">
        <f t="shared" si="1518"/>
        <v>283505.28100000002</v>
      </c>
      <c r="S1571" s="14">
        <f>S1572+S1578</f>
        <v>239055.92499999999</v>
      </c>
      <c r="T1571" s="67">
        <f t="shared" si="1553"/>
        <v>522561.20600000001</v>
      </c>
      <c r="U1571" s="14">
        <f t="shared" si="1519"/>
        <v>40000</v>
      </c>
      <c r="V1571" s="14">
        <f>V1572+V1578</f>
        <v>0</v>
      </c>
      <c r="W1571" s="67">
        <f t="shared" si="1554"/>
        <v>40000</v>
      </c>
      <c r="X1571" s="14">
        <f t="shared" si="1520"/>
        <v>40000</v>
      </c>
      <c r="Y1571" s="14">
        <f>Y1572+Y1578</f>
        <v>0</v>
      </c>
      <c r="Z1571" s="67">
        <f t="shared" si="1555"/>
        <v>40000</v>
      </c>
      <c r="AA1571" s="14">
        <f>AA1572+AA1578</f>
        <v>0</v>
      </c>
      <c r="AB1571" s="15"/>
      <c r="AC1571" s="15"/>
      <c r="AD1571" s="11"/>
      <c r="AE1571" s="11"/>
      <c r="AF1571" s="11"/>
      <c r="AG1571" s="11"/>
      <c r="AH1571" s="11"/>
    </row>
    <row r="1572" spans="1:34" s="74" customFormat="1" ht="46.8" x14ac:dyDescent="0.3">
      <c r="A1572" s="56" t="s">
        <v>1004</v>
      </c>
      <c r="B1572" s="57"/>
      <c r="C1572" s="56"/>
      <c r="D1572" s="56"/>
      <c r="E1572" s="58" t="s">
        <v>1005</v>
      </c>
      <c r="F1572" s="17">
        <f t="shared" ref="F1572:K1572" si="1570">F1573</f>
        <v>45500</v>
      </c>
      <c r="G1572" s="17">
        <f t="shared" si="1570"/>
        <v>0</v>
      </c>
      <c r="H1572" s="17">
        <f t="shared" si="1570"/>
        <v>0</v>
      </c>
      <c r="I1572" s="17">
        <f t="shared" si="1570"/>
        <v>0</v>
      </c>
      <c r="J1572" s="17">
        <f t="shared" si="1570"/>
        <v>0</v>
      </c>
      <c r="K1572" s="17">
        <f t="shared" si="1570"/>
        <v>0</v>
      </c>
      <c r="L1572" s="17">
        <f t="shared" si="1561"/>
        <v>45500</v>
      </c>
      <c r="M1572" s="17">
        <f t="shared" si="1562"/>
        <v>0</v>
      </c>
      <c r="N1572" s="17">
        <f t="shared" si="1563"/>
        <v>0</v>
      </c>
      <c r="O1572" s="17">
        <f>O1573</f>
        <v>0</v>
      </c>
      <c r="P1572" s="17">
        <f>P1573</f>
        <v>0</v>
      </c>
      <c r="Q1572" s="17">
        <f>Q1573</f>
        <v>0</v>
      </c>
      <c r="R1572" s="17">
        <f t="shared" si="1518"/>
        <v>45500</v>
      </c>
      <c r="S1572" s="17">
        <f>S1573</f>
        <v>0</v>
      </c>
      <c r="T1572" s="68">
        <f t="shared" si="1553"/>
        <v>45500</v>
      </c>
      <c r="U1572" s="17">
        <f t="shared" si="1519"/>
        <v>0</v>
      </c>
      <c r="V1572" s="17">
        <f>V1573</f>
        <v>0</v>
      </c>
      <c r="W1572" s="68">
        <f t="shared" si="1554"/>
        <v>0</v>
      </c>
      <c r="X1572" s="17">
        <f t="shared" si="1520"/>
        <v>0</v>
      </c>
      <c r="Y1572" s="17">
        <f>Y1573</f>
        <v>0</v>
      </c>
      <c r="Z1572" s="68">
        <f t="shared" si="1555"/>
        <v>0</v>
      </c>
      <c r="AA1572" s="17">
        <f>AA1573</f>
        <v>0</v>
      </c>
      <c r="AB1572" s="18"/>
      <c r="AC1572" s="18"/>
      <c r="AD1572" s="16"/>
      <c r="AE1572" s="16"/>
      <c r="AF1572" s="16"/>
      <c r="AG1572" s="16"/>
      <c r="AH1572" s="16"/>
    </row>
    <row r="1573" spans="1:34" ht="31.2" x14ac:dyDescent="0.3">
      <c r="A1573" s="59" t="s">
        <v>1006</v>
      </c>
      <c r="B1573" s="60"/>
      <c r="C1573" s="59"/>
      <c r="D1573" s="59"/>
      <c r="E1573" s="61" t="s">
        <v>1007</v>
      </c>
      <c r="F1573" s="10">
        <f t="shared" ref="F1573:K1573" si="1571">F1574+F1576</f>
        <v>45500</v>
      </c>
      <c r="G1573" s="10">
        <f t="shared" si="1571"/>
        <v>0</v>
      </c>
      <c r="H1573" s="10">
        <f t="shared" si="1571"/>
        <v>0</v>
      </c>
      <c r="I1573" s="10">
        <f t="shared" si="1571"/>
        <v>0</v>
      </c>
      <c r="J1573" s="10">
        <f t="shared" si="1571"/>
        <v>0</v>
      </c>
      <c r="K1573" s="10">
        <f t="shared" si="1571"/>
        <v>0</v>
      </c>
      <c r="L1573" s="10">
        <f t="shared" si="1561"/>
        <v>45500</v>
      </c>
      <c r="M1573" s="10">
        <f t="shared" si="1562"/>
        <v>0</v>
      </c>
      <c r="N1573" s="10">
        <f t="shared" si="1563"/>
        <v>0</v>
      </c>
      <c r="O1573" s="10">
        <f>O1574+O1576</f>
        <v>0</v>
      </c>
      <c r="P1573" s="10">
        <f>P1574+P1576</f>
        <v>0</v>
      </c>
      <c r="Q1573" s="10">
        <f>Q1574+Q1576</f>
        <v>0</v>
      </c>
      <c r="R1573" s="10">
        <f t="shared" si="1518"/>
        <v>45500</v>
      </c>
      <c r="S1573" s="10">
        <f>S1574+S1576</f>
        <v>0</v>
      </c>
      <c r="T1573" s="69">
        <f t="shared" si="1553"/>
        <v>45500</v>
      </c>
      <c r="U1573" s="10">
        <f t="shared" si="1519"/>
        <v>0</v>
      </c>
      <c r="V1573" s="10">
        <f>V1574+V1576</f>
        <v>0</v>
      </c>
      <c r="W1573" s="69">
        <f t="shared" si="1554"/>
        <v>0</v>
      </c>
      <c r="X1573" s="10">
        <f t="shared" si="1520"/>
        <v>0</v>
      </c>
      <c r="Y1573" s="10">
        <f>Y1574+Y1576</f>
        <v>0</v>
      </c>
      <c r="Z1573" s="69">
        <f t="shared" si="1555"/>
        <v>0</v>
      </c>
      <c r="AA1573" s="10">
        <f>AA1574+AA1576</f>
        <v>0</v>
      </c>
      <c r="AB1573" s="20"/>
      <c r="AC1573" s="20"/>
    </row>
    <row r="1574" spans="1:34" ht="31.2" x14ac:dyDescent="0.3">
      <c r="A1574" s="59" t="s">
        <v>1006</v>
      </c>
      <c r="B1574" s="60" t="s">
        <v>57</v>
      </c>
      <c r="C1574" s="59"/>
      <c r="D1574" s="59"/>
      <c r="E1574" s="61" t="s">
        <v>58</v>
      </c>
      <c r="F1574" s="10">
        <f t="shared" ref="F1574:K1574" si="1572">F1575</f>
        <v>5500</v>
      </c>
      <c r="G1574" s="10">
        <f t="shared" si="1572"/>
        <v>0</v>
      </c>
      <c r="H1574" s="10">
        <f t="shared" si="1572"/>
        <v>0</v>
      </c>
      <c r="I1574" s="10">
        <f t="shared" si="1572"/>
        <v>0</v>
      </c>
      <c r="J1574" s="10">
        <f t="shared" si="1572"/>
        <v>0</v>
      </c>
      <c r="K1574" s="10">
        <f t="shared" si="1572"/>
        <v>0</v>
      </c>
      <c r="L1574" s="10">
        <f t="shared" si="1561"/>
        <v>5500</v>
      </c>
      <c r="M1574" s="10">
        <f t="shared" si="1562"/>
        <v>0</v>
      </c>
      <c r="N1574" s="10">
        <f t="shared" si="1563"/>
        <v>0</v>
      </c>
      <c r="O1574" s="10">
        <f>O1575</f>
        <v>0</v>
      </c>
      <c r="P1574" s="10">
        <f>P1575</f>
        <v>0</v>
      </c>
      <c r="Q1574" s="10">
        <f>Q1575</f>
        <v>0</v>
      </c>
      <c r="R1574" s="10">
        <f t="shared" si="1518"/>
        <v>5500</v>
      </c>
      <c r="S1574" s="10">
        <f>S1575</f>
        <v>0</v>
      </c>
      <c r="T1574" s="69">
        <f t="shared" si="1553"/>
        <v>5500</v>
      </c>
      <c r="U1574" s="10">
        <f t="shared" si="1519"/>
        <v>0</v>
      </c>
      <c r="V1574" s="10">
        <f>V1575</f>
        <v>0</v>
      </c>
      <c r="W1574" s="69">
        <f t="shared" si="1554"/>
        <v>0</v>
      </c>
      <c r="X1574" s="10">
        <f t="shared" si="1520"/>
        <v>0</v>
      </c>
      <c r="Y1574" s="10">
        <f>Y1575</f>
        <v>0</v>
      </c>
      <c r="Z1574" s="69">
        <f t="shared" si="1555"/>
        <v>0</v>
      </c>
      <c r="AA1574" s="10">
        <f>AA1575</f>
        <v>0</v>
      </c>
      <c r="AB1574" s="20"/>
      <c r="AC1574" s="20"/>
    </row>
    <row r="1575" spans="1:34" ht="31.2" x14ac:dyDescent="0.3">
      <c r="A1575" s="59" t="s">
        <v>1006</v>
      </c>
      <c r="B1575" s="60">
        <v>200</v>
      </c>
      <c r="C1575" s="59" t="s">
        <v>314</v>
      </c>
      <c r="D1575" s="59" t="s">
        <v>314</v>
      </c>
      <c r="E1575" s="61" t="s">
        <v>644</v>
      </c>
      <c r="F1575" s="10">
        <v>5500</v>
      </c>
      <c r="G1575" s="10">
        <v>0</v>
      </c>
      <c r="H1575" s="10">
        <v>0</v>
      </c>
      <c r="I1575" s="10"/>
      <c r="J1575" s="10"/>
      <c r="K1575" s="10"/>
      <c r="L1575" s="10">
        <f t="shared" si="1561"/>
        <v>5500</v>
      </c>
      <c r="M1575" s="10">
        <f t="shared" si="1562"/>
        <v>0</v>
      </c>
      <c r="N1575" s="10">
        <f t="shared" si="1563"/>
        <v>0</v>
      </c>
      <c r="O1575" s="10"/>
      <c r="P1575" s="10"/>
      <c r="Q1575" s="10"/>
      <c r="R1575" s="10">
        <f t="shared" si="1518"/>
        <v>5500</v>
      </c>
      <c r="S1575" s="10"/>
      <c r="T1575" s="69">
        <f t="shared" si="1553"/>
        <v>5500</v>
      </c>
      <c r="U1575" s="10">
        <f t="shared" si="1519"/>
        <v>0</v>
      </c>
      <c r="V1575" s="10"/>
      <c r="W1575" s="69">
        <f t="shared" si="1554"/>
        <v>0</v>
      </c>
      <c r="X1575" s="10">
        <f t="shared" si="1520"/>
        <v>0</v>
      </c>
      <c r="Y1575" s="10"/>
      <c r="Z1575" s="69">
        <f t="shared" si="1555"/>
        <v>0</v>
      </c>
      <c r="AA1575" s="10"/>
      <c r="AB1575" s="20"/>
      <c r="AC1575" s="20"/>
    </row>
    <row r="1576" spans="1:34" x14ac:dyDescent="0.3">
      <c r="A1576" s="59" t="s">
        <v>1006</v>
      </c>
      <c r="B1576" s="60" t="s">
        <v>43</v>
      </c>
      <c r="C1576" s="59"/>
      <c r="D1576" s="59"/>
      <c r="E1576" s="61" t="s">
        <v>44</v>
      </c>
      <c r="F1576" s="10">
        <f t="shared" ref="F1576:K1576" si="1573">F1577</f>
        <v>40000</v>
      </c>
      <c r="G1576" s="10">
        <f t="shared" si="1573"/>
        <v>0</v>
      </c>
      <c r="H1576" s="10">
        <f t="shared" si="1573"/>
        <v>0</v>
      </c>
      <c r="I1576" s="10">
        <f t="shared" si="1573"/>
        <v>0</v>
      </c>
      <c r="J1576" s="10">
        <f t="shared" si="1573"/>
        <v>0</v>
      </c>
      <c r="K1576" s="10">
        <f t="shared" si="1573"/>
        <v>0</v>
      </c>
      <c r="L1576" s="10">
        <f t="shared" si="1561"/>
        <v>40000</v>
      </c>
      <c r="M1576" s="10">
        <f t="shared" si="1562"/>
        <v>0</v>
      </c>
      <c r="N1576" s="10">
        <f t="shared" si="1563"/>
        <v>0</v>
      </c>
      <c r="O1576" s="10">
        <f>O1577</f>
        <v>0</v>
      </c>
      <c r="P1576" s="10">
        <f>P1577</f>
        <v>0</v>
      </c>
      <c r="Q1576" s="10">
        <f>Q1577</f>
        <v>0</v>
      </c>
      <c r="R1576" s="10">
        <f t="shared" si="1518"/>
        <v>40000</v>
      </c>
      <c r="S1576" s="10">
        <f>S1577</f>
        <v>0</v>
      </c>
      <c r="T1576" s="69">
        <f t="shared" si="1553"/>
        <v>40000</v>
      </c>
      <c r="U1576" s="10">
        <f t="shared" si="1519"/>
        <v>0</v>
      </c>
      <c r="V1576" s="10">
        <f>V1577</f>
        <v>0</v>
      </c>
      <c r="W1576" s="69">
        <f t="shared" si="1554"/>
        <v>0</v>
      </c>
      <c r="X1576" s="10">
        <f t="shared" si="1520"/>
        <v>0</v>
      </c>
      <c r="Y1576" s="10">
        <f>Y1577</f>
        <v>0</v>
      </c>
      <c r="Z1576" s="69">
        <f t="shared" si="1555"/>
        <v>0</v>
      </c>
      <c r="AA1576" s="10">
        <f>AA1577</f>
        <v>0</v>
      </c>
      <c r="AB1576" s="20"/>
      <c r="AC1576" s="20"/>
    </row>
    <row r="1577" spans="1:34" x14ac:dyDescent="0.3">
      <c r="A1577" s="59" t="s">
        <v>1006</v>
      </c>
      <c r="B1577" s="60">
        <v>800</v>
      </c>
      <c r="C1577" s="59" t="s">
        <v>28</v>
      </c>
      <c r="D1577" s="59" t="s">
        <v>29</v>
      </c>
      <c r="E1577" s="61" t="s">
        <v>30</v>
      </c>
      <c r="F1577" s="10">
        <v>40000</v>
      </c>
      <c r="G1577" s="10">
        <v>0</v>
      </c>
      <c r="H1577" s="10">
        <v>0</v>
      </c>
      <c r="I1577" s="10"/>
      <c r="J1577" s="10"/>
      <c r="K1577" s="10"/>
      <c r="L1577" s="10">
        <f t="shared" si="1561"/>
        <v>40000</v>
      </c>
      <c r="M1577" s="10">
        <f t="shared" si="1562"/>
        <v>0</v>
      </c>
      <c r="N1577" s="10">
        <f t="shared" si="1563"/>
        <v>0</v>
      </c>
      <c r="O1577" s="10"/>
      <c r="P1577" s="10"/>
      <c r="Q1577" s="10"/>
      <c r="R1577" s="10">
        <f t="shared" si="1518"/>
        <v>40000</v>
      </c>
      <c r="S1577" s="10"/>
      <c r="T1577" s="69">
        <f t="shared" si="1553"/>
        <v>40000</v>
      </c>
      <c r="U1577" s="10">
        <f t="shared" si="1519"/>
        <v>0</v>
      </c>
      <c r="V1577" s="10"/>
      <c r="W1577" s="69">
        <f t="shared" si="1554"/>
        <v>0</v>
      </c>
      <c r="X1577" s="10">
        <f t="shared" si="1520"/>
        <v>0</v>
      </c>
      <c r="Y1577" s="10"/>
      <c r="Z1577" s="69">
        <f t="shared" si="1555"/>
        <v>0</v>
      </c>
      <c r="AA1577" s="10"/>
      <c r="AB1577" s="20"/>
      <c r="AC1577" s="20"/>
    </row>
    <row r="1578" spans="1:34" s="74" customFormat="1" x14ac:dyDescent="0.3">
      <c r="A1578" s="56" t="s">
        <v>1008</v>
      </c>
      <c r="B1578" s="57"/>
      <c r="C1578" s="56"/>
      <c r="D1578" s="56"/>
      <c r="E1578" s="58" t="s">
        <v>1009</v>
      </c>
      <c r="F1578" s="17">
        <f t="shared" ref="F1578:F1583" si="1574">F1579</f>
        <v>100000</v>
      </c>
      <c r="G1578" s="17">
        <f t="shared" ref="G1578:G1583" si="1575">G1579</f>
        <v>40000</v>
      </c>
      <c r="H1578" s="17">
        <f t="shared" ref="H1578:H1583" si="1576">H1579</f>
        <v>40000</v>
      </c>
      <c r="I1578" s="17">
        <f t="shared" ref="I1578:I1583" si="1577">I1579</f>
        <v>39418.6</v>
      </c>
      <c r="J1578" s="17">
        <f t="shared" ref="J1578:J1583" si="1578">J1579</f>
        <v>0</v>
      </c>
      <c r="K1578" s="17">
        <f t="shared" ref="K1578:K1583" si="1579">K1579</f>
        <v>0</v>
      </c>
      <c r="L1578" s="17">
        <f t="shared" si="1561"/>
        <v>139418.6</v>
      </c>
      <c r="M1578" s="17">
        <f t="shared" si="1562"/>
        <v>40000</v>
      </c>
      <c r="N1578" s="17">
        <f t="shared" si="1563"/>
        <v>40000</v>
      </c>
      <c r="O1578" s="17">
        <f t="shared" ref="O1578:O1583" si="1580">O1579</f>
        <v>98586.680999999997</v>
      </c>
      <c r="P1578" s="17">
        <f t="shared" ref="P1578:P1583" si="1581">P1579</f>
        <v>0</v>
      </c>
      <c r="Q1578" s="17">
        <f t="shared" ref="Q1578:Q1583" si="1582">Q1579</f>
        <v>0</v>
      </c>
      <c r="R1578" s="17">
        <f t="shared" si="1518"/>
        <v>238005.28100000002</v>
      </c>
      <c r="S1578" s="17">
        <f t="shared" ref="S1578:S1583" si="1583">S1579</f>
        <v>239055.92499999999</v>
      </c>
      <c r="T1578" s="68">
        <f t="shared" si="1553"/>
        <v>477061.20600000001</v>
      </c>
      <c r="U1578" s="17">
        <f t="shared" si="1519"/>
        <v>40000</v>
      </c>
      <c r="V1578" s="17">
        <f t="shared" ref="V1578:AA1583" si="1584">V1579</f>
        <v>0</v>
      </c>
      <c r="W1578" s="68">
        <f t="shared" si="1554"/>
        <v>40000</v>
      </c>
      <c r="X1578" s="17">
        <f t="shared" si="1520"/>
        <v>40000</v>
      </c>
      <c r="Y1578" s="17">
        <f t="shared" si="1584"/>
        <v>0</v>
      </c>
      <c r="Z1578" s="68">
        <f t="shared" si="1555"/>
        <v>40000</v>
      </c>
      <c r="AA1578" s="17">
        <f t="shared" si="1584"/>
        <v>0</v>
      </c>
      <c r="AB1578" s="18"/>
      <c r="AC1578" s="18"/>
      <c r="AD1578" s="16"/>
      <c r="AE1578" s="16"/>
      <c r="AF1578" s="16"/>
      <c r="AG1578" s="16"/>
      <c r="AH1578" s="16"/>
    </row>
    <row r="1579" spans="1:34" x14ac:dyDescent="0.3">
      <c r="A1579" s="59" t="s">
        <v>1010</v>
      </c>
      <c r="B1579" s="60"/>
      <c r="C1579" s="59"/>
      <c r="D1579" s="59"/>
      <c r="E1579" s="61" t="s">
        <v>1011</v>
      </c>
      <c r="F1579" s="10">
        <f t="shared" si="1574"/>
        <v>100000</v>
      </c>
      <c r="G1579" s="10">
        <f t="shared" si="1575"/>
        <v>40000</v>
      </c>
      <c r="H1579" s="10">
        <f t="shared" si="1576"/>
        <v>40000</v>
      </c>
      <c r="I1579" s="10">
        <f t="shared" si="1577"/>
        <v>39418.6</v>
      </c>
      <c r="J1579" s="10">
        <f t="shared" si="1578"/>
        <v>0</v>
      </c>
      <c r="K1579" s="10">
        <f t="shared" si="1579"/>
        <v>0</v>
      </c>
      <c r="L1579" s="10">
        <f t="shared" si="1561"/>
        <v>139418.6</v>
      </c>
      <c r="M1579" s="10">
        <f t="shared" si="1562"/>
        <v>40000</v>
      </c>
      <c r="N1579" s="10">
        <f t="shared" si="1563"/>
        <v>40000</v>
      </c>
      <c r="O1579" s="10">
        <f t="shared" si="1580"/>
        <v>98586.680999999997</v>
      </c>
      <c r="P1579" s="10">
        <f t="shared" si="1581"/>
        <v>0</v>
      </c>
      <c r="Q1579" s="10">
        <f t="shared" si="1582"/>
        <v>0</v>
      </c>
      <c r="R1579" s="10">
        <f t="shared" si="1518"/>
        <v>238005.28100000002</v>
      </c>
      <c r="S1579" s="10">
        <f t="shared" si="1583"/>
        <v>239055.92499999999</v>
      </c>
      <c r="T1579" s="69">
        <f t="shared" si="1553"/>
        <v>477061.20600000001</v>
      </c>
      <c r="U1579" s="10">
        <f t="shared" si="1519"/>
        <v>40000</v>
      </c>
      <c r="V1579" s="10">
        <f t="shared" si="1584"/>
        <v>0</v>
      </c>
      <c r="W1579" s="69">
        <f t="shared" si="1554"/>
        <v>40000</v>
      </c>
      <c r="X1579" s="10">
        <f t="shared" si="1520"/>
        <v>40000</v>
      </c>
      <c r="Y1579" s="10">
        <f t="shared" si="1584"/>
        <v>0</v>
      </c>
      <c r="Z1579" s="69">
        <f t="shared" si="1555"/>
        <v>40000</v>
      </c>
      <c r="AA1579" s="10">
        <f t="shared" si="1584"/>
        <v>0</v>
      </c>
      <c r="AB1579" s="20"/>
      <c r="AC1579" s="20"/>
    </row>
    <row r="1580" spans="1:34" x14ac:dyDescent="0.3">
      <c r="A1580" s="59" t="s">
        <v>1010</v>
      </c>
      <c r="B1580" s="60" t="s">
        <v>43</v>
      </c>
      <c r="C1580" s="59"/>
      <c r="D1580" s="59"/>
      <c r="E1580" s="61" t="s">
        <v>44</v>
      </c>
      <c r="F1580" s="10">
        <f t="shared" si="1574"/>
        <v>100000</v>
      </c>
      <c r="G1580" s="10">
        <f t="shared" si="1575"/>
        <v>40000</v>
      </c>
      <c r="H1580" s="10">
        <f t="shared" si="1576"/>
        <v>40000</v>
      </c>
      <c r="I1580" s="10">
        <f t="shared" si="1577"/>
        <v>39418.6</v>
      </c>
      <c r="J1580" s="10">
        <f t="shared" si="1578"/>
        <v>0</v>
      </c>
      <c r="K1580" s="10">
        <f t="shared" si="1579"/>
        <v>0</v>
      </c>
      <c r="L1580" s="10">
        <f t="shared" si="1561"/>
        <v>139418.6</v>
      </c>
      <c r="M1580" s="10">
        <f t="shared" si="1562"/>
        <v>40000</v>
      </c>
      <c r="N1580" s="10">
        <f t="shared" si="1563"/>
        <v>40000</v>
      </c>
      <c r="O1580" s="10">
        <f t="shared" si="1580"/>
        <v>98586.680999999997</v>
      </c>
      <c r="P1580" s="10">
        <f t="shared" si="1581"/>
        <v>0</v>
      </c>
      <c r="Q1580" s="10">
        <f t="shared" si="1582"/>
        <v>0</v>
      </c>
      <c r="R1580" s="10">
        <f t="shared" si="1518"/>
        <v>238005.28100000002</v>
      </c>
      <c r="S1580" s="10">
        <f t="shared" si="1583"/>
        <v>239055.92499999999</v>
      </c>
      <c r="T1580" s="69">
        <f t="shared" si="1553"/>
        <v>477061.20600000001</v>
      </c>
      <c r="U1580" s="10">
        <f t="shared" si="1519"/>
        <v>40000</v>
      </c>
      <c r="V1580" s="10">
        <f t="shared" si="1584"/>
        <v>0</v>
      </c>
      <c r="W1580" s="69">
        <f t="shared" si="1554"/>
        <v>40000</v>
      </c>
      <c r="X1580" s="10">
        <f t="shared" si="1520"/>
        <v>40000</v>
      </c>
      <c r="Y1580" s="10">
        <f t="shared" si="1584"/>
        <v>0</v>
      </c>
      <c r="Z1580" s="69">
        <f t="shared" si="1555"/>
        <v>40000</v>
      </c>
      <c r="AA1580" s="10">
        <f t="shared" si="1584"/>
        <v>0</v>
      </c>
      <c r="AB1580" s="20"/>
      <c r="AC1580" s="20"/>
    </row>
    <row r="1581" spans="1:34" x14ac:dyDescent="0.3">
      <c r="A1581" s="59" t="s">
        <v>1010</v>
      </c>
      <c r="B1581" s="60">
        <v>800</v>
      </c>
      <c r="C1581" s="59" t="s">
        <v>28</v>
      </c>
      <c r="D1581" s="59" t="s">
        <v>259</v>
      </c>
      <c r="E1581" s="61" t="s">
        <v>1012</v>
      </c>
      <c r="F1581" s="10">
        <v>100000</v>
      </c>
      <c r="G1581" s="10">
        <v>40000</v>
      </c>
      <c r="H1581" s="10">
        <v>40000</v>
      </c>
      <c r="I1581" s="10">
        <v>39418.6</v>
      </c>
      <c r="J1581" s="10"/>
      <c r="K1581" s="10"/>
      <c r="L1581" s="10">
        <f t="shared" si="1561"/>
        <v>139418.6</v>
      </c>
      <c r="M1581" s="10">
        <f t="shared" si="1562"/>
        <v>40000</v>
      </c>
      <c r="N1581" s="10">
        <f t="shared" si="1563"/>
        <v>40000</v>
      </c>
      <c r="O1581" s="10">
        <v>98586.680999999997</v>
      </c>
      <c r="P1581" s="10"/>
      <c r="Q1581" s="10"/>
      <c r="R1581" s="34">
        <f t="shared" si="1518"/>
        <v>238005.28100000002</v>
      </c>
      <c r="S1581" s="34">
        <v>239055.92499999999</v>
      </c>
      <c r="T1581" s="69">
        <f t="shared" si="1553"/>
        <v>477061.20600000001</v>
      </c>
      <c r="U1581" s="34">
        <f t="shared" si="1519"/>
        <v>40000</v>
      </c>
      <c r="V1581" s="34"/>
      <c r="W1581" s="69">
        <f t="shared" si="1554"/>
        <v>40000</v>
      </c>
      <c r="X1581" s="34">
        <f t="shared" si="1520"/>
        <v>40000</v>
      </c>
      <c r="Y1581" s="34"/>
      <c r="Z1581" s="69">
        <f t="shared" si="1555"/>
        <v>40000</v>
      </c>
      <c r="AA1581" s="10"/>
      <c r="AB1581" s="20"/>
      <c r="AC1581" s="20" t="s">
        <v>1013</v>
      </c>
      <c r="AD1581" s="35">
        <v>1</v>
      </c>
    </row>
    <row r="1582" spans="1:34" s="73" customFormat="1" ht="62.4" x14ac:dyDescent="0.3">
      <c r="A1582" s="53" t="s">
        <v>1014</v>
      </c>
      <c r="B1582" s="54"/>
      <c r="C1582" s="53"/>
      <c r="D1582" s="53"/>
      <c r="E1582" s="55" t="s">
        <v>1015</v>
      </c>
      <c r="F1582" s="14">
        <f t="shared" si="1574"/>
        <v>73174.800000000017</v>
      </c>
      <c r="G1582" s="14">
        <f t="shared" si="1575"/>
        <v>75162</v>
      </c>
      <c r="H1582" s="14">
        <f t="shared" si="1576"/>
        <v>75162</v>
      </c>
      <c r="I1582" s="14">
        <f t="shared" si="1577"/>
        <v>0</v>
      </c>
      <c r="J1582" s="14">
        <f t="shared" si="1578"/>
        <v>0</v>
      </c>
      <c r="K1582" s="14">
        <f t="shared" si="1579"/>
        <v>0</v>
      </c>
      <c r="L1582" s="14">
        <f t="shared" si="1561"/>
        <v>73174.800000000017</v>
      </c>
      <c r="M1582" s="14">
        <f t="shared" si="1562"/>
        <v>75162</v>
      </c>
      <c r="N1582" s="14">
        <f t="shared" si="1563"/>
        <v>75162</v>
      </c>
      <c r="O1582" s="14">
        <f t="shared" si="1580"/>
        <v>4942</v>
      </c>
      <c r="P1582" s="14">
        <f t="shared" si="1581"/>
        <v>5477.3</v>
      </c>
      <c r="Q1582" s="14">
        <f t="shared" si="1582"/>
        <v>5477.3</v>
      </c>
      <c r="R1582" s="14">
        <f t="shared" si="1518"/>
        <v>78116.800000000017</v>
      </c>
      <c r="S1582" s="14">
        <f t="shared" si="1583"/>
        <v>0</v>
      </c>
      <c r="T1582" s="67">
        <f t="shared" si="1553"/>
        <v>78116.800000000017</v>
      </c>
      <c r="U1582" s="14">
        <f t="shared" si="1519"/>
        <v>80639.3</v>
      </c>
      <c r="V1582" s="14">
        <f t="shared" si="1584"/>
        <v>0</v>
      </c>
      <c r="W1582" s="67">
        <f t="shared" si="1554"/>
        <v>80639.3</v>
      </c>
      <c r="X1582" s="14">
        <f t="shared" si="1520"/>
        <v>80639.3</v>
      </c>
      <c r="Y1582" s="14">
        <f t="shared" si="1584"/>
        <v>0</v>
      </c>
      <c r="Z1582" s="67">
        <f t="shared" si="1555"/>
        <v>80639.3</v>
      </c>
      <c r="AA1582" s="14">
        <f t="shared" si="1584"/>
        <v>0</v>
      </c>
      <c r="AB1582" s="15"/>
      <c r="AC1582" s="15"/>
      <c r="AD1582" s="11"/>
      <c r="AE1582" s="11"/>
      <c r="AF1582" s="11"/>
      <c r="AG1582" s="11"/>
      <c r="AH1582" s="11"/>
    </row>
    <row r="1583" spans="1:34" s="74" customFormat="1" ht="62.4" x14ac:dyDescent="0.3">
      <c r="A1583" s="56" t="s">
        <v>1016</v>
      </c>
      <c r="B1583" s="57"/>
      <c r="C1583" s="56"/>
      <c r="D1583" s="56"/>
      <c r="E1583" s="58" t="s">
        <v>1017</v>
      </c>
      <c r="F1583" s="17">
        <f t="shared" si="1574"/>
        <v>73174.800000000017</v>
      </c>
      <c r="G1583" s="17">
        <f t="shared" si="1575"/>
        <v>75162</v>
      </c>
      <c r="H1583" s="17">
        <f t="shared" si="1576"/>
        <v>75162</v>
      </c>
      <c r="I1583" s="17">
        <f t="shared" si="1577"/>
        <v>0</v>
      </c>
      <c r="J1583" s="17">
        <f t="shared" si="1578"/>
        <v>0</v>
      </c>
      <c r="K1583" s="17">
        <f t="shared" si="1579"/>
        <v>0</v>
      </c>
      <c r="L1583" s="17">
        <f t="shared" si="1561"/>
        <v>73174.800000000017</v>
      </c>
      <c r="M1583" s="17">
        <f t="shared" si="1562"/>
        <v>75162</v>
      </c>
      <c r="N1583" s="17">
        <f t="shared" si="1563"/>
        <v>75162</v>
      </c>
      <c r="O1583" s="17">
        <f t="shared" si="1580"/>
        <v>4942</v>
      </c>
      <c r="P1583" s="17">
        <f t="shared" si="1581"/>
        <v>5477.3</v>
      </c>
      <c r="Q1583" s="17">
        <f t="shared" si="1582"/>
        <v>5477.3</v>
      </c>
      <c r="R1583" s="17">
        <f t="shared" si="1518"/>
        <v>78116.800000000017</v>
      </c>
      <c r="S1583" s="17">
        <f t="shared" si="1583"/>
        <v>0</v>
      </c>
      <c r="T1583" s="68">
        <f t="shared" si="1553"/>
        <v>78116.800000000017</v>
      </c>
      <c r="U1583" s="17">
        <f t="shared" si="1519"/>
        <v>80639.3</v>
      </c>
      <c r="V1583" s="17">
        <f t="shared" si="1584"/>
        <v>0</v>
      </c>
      <c r="W1583" s="68">
        <f t="shared" si="1554"/>
        <v>80639.3</v>
      </c>
      <c r="X1583" s="17">
        <f t="shared" si="1520"/>
        <v>80639.3</v>
      </c>
      <c r="Y1583" s="17">
        <f t="shared" si="1584"/>
        <v>0</v>
      </c>
      <c r="Z1583" s="68">
        <f t="shared" si="1555"/>
        <v>80639.3</v>
      </c>
      <c r="AA1583" s="17">
        <f t="shared" si="1584"/>
        <v>0</v>
      </c>
      <c r="AB1583" s="18"/>
      <c r="AC1583" s="18"/>
      <c r="AD1583" s="16"/>
      <c r="AE1583" s="16"/>
      <c r="AF1583" s="16"/>
      <c r="AG1583" s="16"/>
      <c r="AH1583" s="16"/>
    </row>
    <row r="1584" spans="1:34" ht="46.8" x14ac:dyDescent="0.3">
      <c r="A1584" s="59" t="s">
        <v>1018</v>
      </c>
      <c r="B1584" s="60"/>
      <c r="C1584" s="59"/>
      <c r="D1584" s="59"/>
      <c r="E1584" s="61" t="s">
        <v>138</v>
      </c>
      <c r="F1584" s="10">
        <f t="shared" ref="F1584:K1584" si="1585">F1585+F1587+F1589</f>
        <v>73174.800000000017</v>
      </c>
      <c r="G1584" s="10">
        <f t="shared" si="1585"/>
        <v>75162</v>
      </c>
      <c r="H1584" s="10">
        <f t="shared" si="1585"/>
        <v>75162</v>
      </c>
      <c r="I1584" s="10">
        <f t="shared" si="1585"/>
        <v>0</v>
      </c>
      <c r="J1584" s="10">
        <f t="shared" si="1585"/>
        <v>0</v>
      </c>
      <c r="K1584" s="10">
        <f t="shared" si="1585"/>
        <v>0</v>
      </c>
      <c r="L1584" s="10">
        <f t="shared" si="1561"/>
        <v>73174.800000000017</v>
      </c>
      <c r="M1584" s="10">
        <f t="shared" si="1562"/>
        <v>75162</v>
      </c>
      <c r="N1584" s="10">
        <f t="shared" si="1563"/>
        <v>75162</v>
      </c>
      <c r="O1584" s="10">
        <f>O1585+O1587+O1589</f>
        <v>4942</v>
      </c>
      <c r="P1584" s="10">
        <f>P1585+P1587+P1589</f>
        <v>5477.3</v>
      </c>
      <c r="Q1584" s="10">
        <f>Q1585+Q1587+Q1589</f>
        <v>5477.3</v>
      </c>
      <c r="R1584" s="10">
        <f t="shared" si="1518"/>
        <v>78116.800000000017</v>
      </c>
      <c r="S1584" s="10">
        <f>S1585+S1587+S1589</f>
        <v>0</v>
      </c>
      <c r="T1584" s="69">
        <f t="shared" si="1553"/>
        <v>78116.800000000017</v>
      </c>
      <c r="U1584" s="10">
        <f t="shared" si="1519"/>
        <v>80639.3</v>
      </c>
      <c r="V1584" s="10">
        <f>V1585+V1587+V1589</f>
        <v>0</v>
      </c>
      <c r="W1584" s="69">
        <f t="shared" si="1554"/>
        <v>80639.3</v>
      </c>
      <c r="X1584" s="10">
        <f t="shared" si="1520"/>
        <v>80639.3</v>
      </c>
      <c r="Y1584" s="10">
        <f>Y1585+Y1587+Y1589</f>
        <v>0</v>
      </c>
      <c r="Z1584" s="69">
        <f t="shared" si="1555"/>
        <v>80639.3</v>
      </c>
      <c r="AA1584" s="10">
        <f>AA1585+AA1587+AA1589</f>
        <v>0</v>
      </c>
      <c r="AB1584" s="20"/>
      <c r="AC1584" s="20"/>
    </row>
    <row r="1585" spans="1:34" ht="93.6" x14ac:dyDescent="0.3">
      <c r="A1585" s="59" t="s">
        <v>1018</v>
      </c>
      <c r="B1585" s="60" t="s">
        <v>139</v>
      </c>
      <c r="C1585" s="59"/>
      <c r="D1585" s="59"/>
      <c r="E1585" s="61" t="s">
        <v>140</v>
      </c>
      <c r="F1585" s="10">
        <f t="shared" ref="F1585:K1585" si="1586">F1586</f>
        <v>64630.100000000006</v>
      </c>
      <c r="G1585" s="10">
        <f t="shared" si="1586"/>
        <v>66617.3</v>
      </c>
      <c r="H1585" s="10">
        <f t="shared" si="1586"/>
        <v>66617.3</v>
      </c>
      <c r="I1585" s="10">
        <f t="shared" si="1586"/>
        <v>0</v>
      </c>
      <c r="J1585" s="10">
        <f t="shared" si="1586"/>
        <v>0</v>
      </c>
      <c r="K1585" s="10">
        <f t="shared" si="1586"/>
        <v>0</v>
      </c>
      <c r="L1585" s="10">
        <f t="shared" si="1561"/>
        <v>64630.100000000006</v>
      </c>
      <c r="M1585" s="10">
        <f t="shared" si="1562"/>
        <v>66617.3</v>
      </c>
      <c r="N1585" s="10">
        <f t="shared" si="1563"/>
        <v>66617.3</v>
      </c>
      <c r="O1585" s="10">
        <f>O1586</f>
        <v>4931.5</v>
      </c>
      <c r="P1585" s="10">
        <f>P1586</f>
        <v>5477.3</v>
      </c>
      <c r="Q1585" s="10">
        <f>Q1586</f>
        <v>5477.3</v>
      </c>
      <c r="R1585" s="10">
        <f t="shared" si="1518"/>
        <v>69561.600000000006</v>
      </c>
      <c r="S1585" s="10">
        <f>S1586</f>
        <v>0</v>
      </c>
      <c r="T1585" s="69">
        <f t="shared" si="1553"/>
        <v>69561.600000000006</v>
      </c>
      <c r="U1585" s="10">
        <f t="shared" si="1519"/>
        <v>72094.600000000006</v>
      </c>
      <c r="V1585" s="10">
        <f>V1586</f>
        <v>0</v>
      </c>
      <c r="W1585" s="69">
        <f t="shared" si="1554"/>
        <v>72094.600000000006</v>
      </c>
      <c r="X1585" s="10">
        <f t="shared" si="1520"/>
        <v>72094.600000000006</v>
      </c>
      <c r="Y1585" s="10">
        <f>Y1586</f>
        <v>0</v>
      </c>
      <c r="Z1585" s="69">
        <f t="shared" si="1555"/>
        <v>72094.600000000006</v>
      </c>
      <c r="AA1585" s="10">
        <f>AA1586</f>
        <v>0</v>
      </c>
      <c r="AB1585" s="20"/>
      <c r="AC1585" s="20"/>
    </row>
    <row r="1586" spans="1:34" x14ac:dyDescent="0.3">
      <c r="A1586" s="59" t="s">
        <v>1018</v>
      </c>
      <c r="B1586" s="60">
        <v>100</v>
      </c>
      <c r="C1586" s="59" t="s">
        <v>28</v>
      </c>
      <c r="D1586" s="59" t="s">
        <v>29</v>
      </c>
      <c r="E1586" s="61" t="s">
        <v>30</v>
      </c>
      <c r="F1586" s="10">
        <v>64630.100000000006</v>
      </c>
      <c r="G1586" s="10">
        <v>66617.3</v>
      </c>
      <c r="H1586" s="10">
        <v>66617.3</v>
      </c>
      <c r="I1586" s="10"/>
      <c r="J1586" s="10"/>
      <c r="K1586" s="10"/>
      <c r="L1586" s="10">
        <f t="shared" si="1561"/>
        <v>64630.100000000006</v>
      </c>
      <c r="M1586" s="10">
        <f t="shared" si="1562"/>
        <v>66617.3</v>
      </c>
      <c r="N1586" s="10">
        <f t="shared" si="1563"/>
        <v>66617.3</v>
      </c>
      <c r="O1586" s="10">
        <v>4931.5</v>
      </c>
      <c r="P1586" s="10">
        <v>5477.3</v>
      </c>
      <c r="Q1586" s="10">
        <v>5477.3</v>
      </c>
      <c r="R1586" s="10">
        <f t="shared" si="1518"/>
        <v>69561.600000000006</v>
      </c>
      <c r="S1586" s="10"/>
      <c r="T1586" s="69">
        <f t="shared" si="1553"/>
        <v>69561.600000000006</v>
      </c>
      <c r="U1586" s="10">
        <f t="shared" si="1519"/>
        <v>72094.600000000006</v>
      </c>
      <c r="V1586" s="10"/>
      <c r="W1586" s="69">
        <f t="shared" si="1554"/>
        <v>72094.600000000006</v>
      </c>
      <c r="X1586" s="10">
        <f t="shared" si="1520"/>
        <v>72094.600000000006</v>
      </c>
      <c r="Y1586" s="10"/>
      <c r="Z1586" s="69">
        <f t="shared" si="1555"/>
        <v>72094.600000000006</v>
      </c>
      <c r="AA1586" s="10"/>
      <c r="AB1586" s="20"/>
      <c r="AC1586" s="20"/>
    </row>
    <row r="1587" spans="1:34" ht="31.2" x14ac:dyDescent="0.3">
      <c r="A1587" s="59" t="s">
        <v>1018</v>
      </c>
      <c r="B1587" s="60" t="s">
        <v>57</v>
      </c>
      <c r="C1587" s="59"/>
      <c r="D1587" s="59"/>
      <c r="E1587" s="61" t="s">
        <v>58</v>
      </c>
      <c r="F1587" s="10">
        <f t="shared" ref="F1587:K1587" si="1587">F1588</f>
        <v>8311.6</v>
      </c>
      <c r="G1587" s="10">
        <f t="shared" si="1587"/>
        <v>8312.5</v>
      </c>
      <c r="H1587" s="10">
        <f t="shared" si="1587"/>
        <v>8312.5</v>
      </c>
      <c r="I1587" s="10">
        <f t="shared" si="1587"/>
        <v>0</v>
      </c>
      <c r="J1587" s="10">
        <f t="shared" si="1587"/>
        <v>0</v>
      </c>
      <c r="K1587" s="10">
        <f t="shared" si="1587"/>
        <v>0</v>
      </c>
      <c r="L1587" s="10">
        <f t="shared" si="1561"/>
        <v>8311.6</v>
      </c>
      <c r="M1587" s="10">
        <f t="shared" si="1562"/>
        <v>8312.5</v>
      </c>
      <c r="N1587" s="10">
        <f t="shared" si="1563"/>
        <v>8312.5</v>
      </c>
      <c r="O1587" s="10">
        <f>O1588</f>
        <v>10.5</v>
      </c>
      <c r="P1587" s="10">
        <f>P1588</f>
        <v>0</v>
      </c>
      <c r="Q1587" s="10">
        <f>Q1588</f>
        <v>0</v>
      </c>
      <c r="R1587" s="10">
        <f t="shared" si="1518"/>
        <v>8322.1</v>
      </c>
      <c r="S1587" s="10">
        <f>S1588</f>
        <v>0</v>
      </c>
      <c r="T1587" s="69">
        <f t="shared" si="1553"/>
        <v>8322.1</v>
      </c>
      <c r="U1587" s="10">
        <f t="shared" si="1519"/>
        <v>8312.5</v>
      </c>
      <c r="V1587" s="10">
        <f>V1588</f>
        <v>0</v>
      </c>
      <c r="W1587" s="69">
        <f t="shared" si="1554"/>
        <v>8312.5</v>
      </c>
      <c r="X1587" s="10">
        <f t="shared" si="1520"/>
        <v>8312.5</v>
      </c>
      <c r="Y1587" s="10">
        <f>Y1588</f>
        <v>0</v>
      </c>
      <c r="Z1587" s="69">
        <f t="shared" si="1555"/>
        <v>8312.5</v>
      </c>
      <c r="AA1587" s="10">
        <f>AA1588</f>
        <v>0</v>
      </c>
      <c r="AB1587" s="20"/>
      <c r="AC1587" s="20"/>
    </row>
    <row r="1588" spans="1:34" x14ac:dyDescent="0.3">
      <c r="A1588" s="59" t="s">
        <v>1018</v>
      </c>
      <c r="B1588" s="60">
        <v>200</v>
      </c>
      <c r="C1588" s="59" t="s">
        <v>28</v>
      </c>
      <c r="D1588" s="59" t="s">
        <v>29</v>
      </c>
      <c r="E1588" s="61" t="s">
        <v>30</v>
      </c>
      <c r="F1588" s="10">
        <v>8311.6</v>
      </c>
      <c r="G1588" s="10">
        <v>8312.5</v>
      </c>
      <c r="H1588" s="10">
        <v>8312.5</v>
      </c>
      <c r="I1588" s="10"/>
      <c r="J1588" s="10"/>
      <c r="K1588" s="10"/>
      <c r="L1588" s="10">
        <f t="shared" si="1561"/>
        <v>8311.6</v>
      </c>
      <c r="M1588" s="10">
        <f t="shared" si="1562"/>
        <v>8312.5</v>
      </c>
      <c r="N1588" s="10">
        <f t="shared" si="1563"/>
        <v>8312.5</v>
      </c>
      <c r="O1588" s="10">
        <v>10.5</v>
      </c>
      <c r="P1588" s="10"/>
      <c r="Q1588" s="10"/>
      <c r="R1588" s="10">
        <f t="shared" ref="R1588:R1592" si="1588">L1588+O1588</f>
        <v>8322.1</v>
      </c>
      <c r="S1588" s="10"/>
      <c r="T1588" s="69">
        <f t="shared" si="1553"/>
        <v>8322.1</v>
      </c>
      <c r="U1588" s="10">
        <f t="shared" ref="U1588:U1592" si="1589">M1588+P1588</f>
        <v>8312.5</v>
      </c>
      <c r="V1588" s="10"/>
      <c r="W1588" s="69">
        <f t="shared" si="1554"/>
        <v>8312.5</v>
      </c>
      <c r="X1588" s="10">
        <f t="shared" ref="X1588:X1592" si="1590">N1588+Q1588</f>
        <v>8312.5</v>
      </c>
      <c r="Y1588" s="10"/>
      <c r="Z1588" s="69">
        <f t="shared" si="1555"/>
        <v>8312.5</v>
      </c>
      <c r="AA1588" s="10"/>
      <c r="AB1588" s="20"/>
      <c r="AC1588" s="20"/>
    </row>
    <row r="1589" spans="1:34" x14ac:dyDescent="0.3">
      <c r="A1589" s="59" t="s">
        <v>1018</v>
      </c>
      <c r="B1589" s="60" t="s">
        <v>43</v>
      </c>
      <c r="C1589" s="59"/>
      <c r="D1589" s="59"/>
      <c r="E1589" s="61" t="s">
        <v>44</v>
      </c>
      <c r="F1589" s="10">
        <f t="shared" ref="F1589:K1589" si="1591">F1590</f>
        <v>233.1</v>
      </c>
      <c r="G1589" s="10">
        <f t="shared" si="1591"/>
        <v>232.2</v>
      </c>
      <c r="H1589" s="10">
        <f t="shared" si="1591"/>
        <v>232.2</v>
      </c>
      <c r="I1589" s="10">
        <f t="shared" si="1591"/>
        <v>0</v>
      </c>
      <c r="J1589" s="10">
        <f t="shared" si="1591"/>
        <v>0</v>
      </c>
      <c r="K1589" s="10">
        <f t="shared" si="1591"/>
        <v>0</v>
      </c>
      <c r="L1589" s="10">
        <f t="shared" si="1561"/>
        <v>233.1</v>
      </c>
      <c r="M1589" s="10">
        <f t="shared" si="1562"/>
        <v>232.2</v>
      </c>
      <c r="N1589" s="10">
        <f t="shared" si="1563"/>
        <v>232.2</v>
      </c>
      <c r="O1589" s="10">
        <f>O1590</f>
        <v>0</v>
      </c>
      <c r="P1589" s="10">
        <f>P1590</f>
        <v>0</v>
      </c>
      <c r="Q1589" s="10">
        <f>Q1590</f>
        <v>0</v>
      </c>
      <c r="R1589" s="10">
        <f t="shared" si="1588"/>
        <v>233.1</v>
      </c>
      <c r="S1589" s="10">
        <f>S1590</f>
        <v>0</v>
      </c>
      <c r="T1589" s="69">
        <f t="shared" si="1553"/>
        <v>233.1</v>
      </c>
      <c r="U1589" s="10">
        <f t="shared" si="1589"/>
        <v>232.2</v>
      </c>
      <c r="V1589" s="10">
        <f>V1590</f>
        <v>0</v>
      </c>
      <c r="W1589" s="69">
        <f t="shared" si="1554"/>
        <v>232.2</v>
      </c>
      <c r="X1589" s="10">
        <f t="shared" si="1590"/>
        <v>232.2</v>
      </c>
      <c r="Y1589" s="10">
        <f>Y1590</f>
        <v>0</v>
      </c>
      <c r="Z1589" s="69">
        <f t="shared" si="1555"/>
        <v>232.2</v>
      </c>
      <c r="AA1589" s="10">
        <f>AA1590</f>
        <v>0</v>
      </c>
      <c r="AB1589" s="20"/>
      <c r="AC1589" s="20"/>
    </row>
    <row r="1590" spans="1:34" x14ac:dyDescent="0.3">
      <c r="A1590" s="59" t="s">
        <v>1018</v>
      </c>
      <c r="B1590" s="60">
        <v>800</v>
      </c>
      <c r="C1590" s="59" t="s">
        <v>28</v>
      </c>
      <c r="D1590" s="59" t="s">
        <v>29</v>
      </c>
      <c r="E1590" s="61" t="s">
        <v>30</v>
      </c>
      <c r="F1590" s="10">
        <v>233.1</v>
      </c>
      <c r="G1590" s="10">
        <v>232.2</v>
      </c>
      <c r="H1590" s="10">
        <v>232.2</v>
      </c>
      <c r="I1590" s="10"/>
      <c r="J1590" s="10"/>
      <c r="K1590" s="10"/>
      <c r="L1590" s="10">
        <f t="shared" si="1561"/>
        <v>233.1</v>
      </c>
      <c r="M1590" s="10">
        <f t="shared" si="1562"/>
        <v>232.2</v>
      </c>
      <c r="N1590" s="10">
        <f t="shared" si="1563"/>
        <v>232.2</v>
      </c>
      <c r="O1590" s="10"/>
      <c r="P1590" s="10"/>
      <c r="Q1590" s="10"/>
      <c r="R1590" s="10">
        <f t="shared" si="1588"/>
        <v>233.1</v>
      </c>
      <c r="S1590" s="10"/>
      <c r="T1590" s="69">
        <f t="shared" si="1553"/>
        <v>233.1</v>
      </c>
      <c r="U1590" s="10">
        <f t="shared" si="1589"/>
        <v>232.2</v>
      </c>
      <c r="V1590" s="10"/>
      <c r="W1590" s="69">
        <f t="shared" si="1554"/>
        <v>232.2</v>
      </c>
      <c r="X1590" s="10">
        <f t="shared" si="1590"/>
        <v>232.2</v>
      </c>
      <c r="Y1590" s="10"/>
      <c r="Z1590" s="69">
        <f t="shared" si="1555"/>
        <v>232.2</v>
      </c>
      <c r="AA1590" s="10"/>
      <c r="AB1590" s="20"/>
      <c r="AC1590" s="20"/>
    </row>
    <row r="1591" spans="1:34" x14ac:dyDescent="0.3">
      <c r="A1591" s="53" t="s">
        <v>1019</v>
      </c>
      <c r="B1591" s="53" t="s">
        <v>1020</v>
      </c>
      <c r="C1591" s="53" t="s">
        <v>1021</v>
      </c>
      <c r="D1591" s="53" t="s">
        <v>1021</v>
      </c>
      <c r="E1591" s="79" t="s">
        <v>1022</v>
      </c>
      <c r="F1591" s="14">
        <v>0</v>
      </c>
      <c r="G1591" s="27">
        <v>917955.2</v>
      </c>
      <c r="H1591" s="28">
        <v>1984395.4</v>
      </c>
      <c r="I1591" s="14"/>
      <c r="J1591" s="14">
        <v>59246.2</v>
      </c>
      <c r="K1591" s="14">
        <v>168390</v>
      </c>
      <c r="L1591" s="14">
        <f t="shared" si="1561"/>
        <v>0</v>
      </c>
      <c r="M1591" s="14">
        <f t="shared" si="1562"/>
        <v>977201.39999999991</v>
      </c>
      <c r="N1591" s="14">
        <f t="shared" si="1563"/>
        <v>2152785.4</v>
      </c>
      <c r="O1591" s="14"/>
      <c r="P1591" s="14">
        <v>-28615.674999999999</v>
      </c>
      <c r="Q1591" s="14">
        <v>-209668.60500000001</v>
      </c>
      <c r="R1591" s="37">
        <f t="shared" si="1588"/>
        <v>0</v>
      </c>
      <c r="S1591" s="37"/>
      <c r="T1591" s="67">
        <f t="shared" si="1553"/>
        <v>0</v>
      </c>
      <c r="U1591" s="37">
        <f t="shared" si="1589"/>
        <v>948585.72499999986</v>
      </c>
      <c r="V1591" s="37">
        <f>5440.29+327635.638</f>
        <v>333075.92799999996</v>
      </c>
      <c r="W1591" s="67">
        <f t="shared" si="1554"/>
        <v>1281661.6529999999</v>
      </c>
      <c r="X1591" s="37">
        <f t="shared" si="1590"/>
        <v>1943116.7949999999</v>
      </c>
      <c r="Y1591" s="37">
        <f>-112.8+338164.646</f>
        <v>338051.84600000002</v>
      </c>
      <c r="Z1591" s="67">
        <f t="shared" si="1555"/>
        <v>2281168.6409999998</v>
      </c>
      <c r="AA1591" s="14"/>
      <c r="AB1591" s="15"/>
      <c r="AC1591" s="15" t="s">
        <v>1023</v>
      </c>
      <c r="AD1591" s="35">
        <v>1</v>
      </c>
    </row>
    <row r="1592" spans="1:34" s="80" customFormat="1" x14ac:dyDescent="0.3">
      <c r="A1592" s="82" t="s">
        <v>1024</v>
      </c>
      <c r="B1592" s="82"/>
      <c r="C1592" s="82"/>
      <c r="D1592" s="82"/>
      <c r="E1592" s="82"/>
      <c r="F1592" s="14">
        <f t="shared" ref="F1592:K1592" si="1592">F1591+F1582+F1571+F1539+F1526+F1515+F1368+F1297+F1213+F1074+F1022+F999+F793+F763+F743+F524+F433+F335+F308+F200+F94+F16</f>
        <v>58534818.899999999</v>
      </c>
      <c r="G1592" s="14">
        <f t="shared" si="1592"/>
        <v>61169605.200000003</v>
      </c>
      <c r="H1592" s="14">
        <f t="shared" si="1592"/>
        <v>58404099.29999999</v>
      </c>
      <c r="I1592" s="14">
        <f t="shared" si="1592"/>
        <v>319089.59999999992</v>
      </c>
      <c r="J1592" s="14">
        <f t="shared" si="1592"/>
        <v>323791.7</v>
      </c>
      <c r="K1592" s="14">
        <f t="shared" si="1592"/>
        <v>328405.39999999997</v>
      </c>
      <c r="L1592" s="14">
        <f t="shared" si="1561"/>
        <v>58853908.5</v>
      </c>
      <c r="M1592" s="14">
        <f t="shared" si="1562"/>
        <v>61493396.900000006</v>
      </c>
      <c r="N1592" s="14">
        <f t="shared" si="1563"/>
        <v>58732504.699999988</v>
      </c>
      <c r="O1592" s="14">
        <f>O1591+O1582+O1571+O1539+O1526+O1515+O1368+O1297+O1213+O1074+O1022+O999+O793+O763+O743+O524+O433+O335+O308+O200+O94+O16</f>
        <v>3953276.5361500001</v>
      </c>
      <c r="P1592" s="14">
        <f>P1591+P1582+P1571+P1539+P1526+P1515+P1368+P1297+P1213+P1074+P1022+P999+P793+P763+P743+P524+P433+P335+P308+P200+P94+P16</f>
        <v>901311.99999999965</v>
      </c>
      <c r="Q1592" s="14">
        <f>Q1591+Q1582+Q1571+Q1539+Q1526+Q1515+Q1368+Q1297+Q1213+Q1074+Q1022+Q999+Q793+Q763+Q743+Q524+Q433+Q335+Q308+Q200+Q94+Q16</f>
        <v>959975.89999999979</v>
      </c>
      <c r="R1592" s="29">
        <f t="shared" si="1588"/>
        <v>62807185.036150001</v>
      </c>
      <c r="S1592" s="29">
        <f>S1591+S1582+S1571+S1539+S1526+S1515+S1368+S1297+S1213+S1074+S1022+S999+S793+S763+S743+S524+S433+S335+S308+S200+S94+S16</f>
        <v>1.531930138298776E-11</v>
      </c>
      <c r="T1592" s="67">
        <f t="shared" si="1553"/>
        <v>62807185.036150001</v>
      </c>
      <c r="U1592" s="29">
        <f t="shared" si="1589"/>
        <v>62394708.900000006</v>
      </c>
      <c r="V1592" s="29">
        <f>V1591+V1582+V1571+V1539+V1526+V1515+V1368+V1297+V1213+V1074+V1022+V999+V793+V763+V743+V524+V433+V335+V308+V200+V94+V16</f>
        <v>-3.2741809263825417E-11</v>
      </c>
      <c r="W1592" s="67">
        <f t="shared" si="1554"/>
        <v>62394708.900000006</v>
      </c>
      <c r="X1592" s="29">
        <f t="shared" si="1590"/>
        <v>59692480.599999987</v>
      </c>
      <c r="Y1592" s="29">
        <f>Y1591+Y1582+Y1571+Y1539+Y1526+Y1515+Y1368+Y1297+Y1213+Y1074+Y1022+Y999+Y793+Y763+Y743+Y524+Y433+Y335+Y308+Y200+Y94+Y16</f>
        <v>0</v>
      </c>
      <c r="Z1592" s="67">
        <f t="shared" si="1555"/>
        <v>59692480.599999987</v>
      </c>
      <c r="AA1592" s="14">
        <f>AA1591+AA1582+AA1571+AA1539+AA1526+AA1515+AA1368+AA1297+AA1213+AA1074+AA1022+AA999+AA793+AA763+AA743+AA524+AA433+AA335+AA308+AA200+AA94+AA16</f>
        <v>0</v>
      </c>
      <c r="AB1592" s="15"/>
      <c r="AC1592" s="15"/>
      <c r="AD1592" s="30"/>
      <c r="AE1592" s="1"/>
      <c r="AF1592" s="1"/>
      <c r="AG1592" s="1"/>
      <c r="AH1592" s="1"/>
    </row>
  </sheetData>
  <sheetProtection password="CF5C" sheet="1" objects="1" scenarios="1"/>
  <autoFilter ref="A15:AH1592">
    <filterColumn colId="27">
      <filters blank="1"/>
    </filterColumn>
  </autoFilter>
  <mergeCells count="41">
    <mergeCell ref="A11:Z11"/>
    <mergeCell ref="W13:Z13"/>
    <mergeCell ref="U9:Z9"/>
    <mergeCell ref="G5:H5"/>
    <mergeCell ref="M5:N5"/>
    <mergeCell ref="U1:Z1"/>
    <mergeCell ref="U2:Z2"/>
    <mergeCell ref="U3:Z3"/>
    <mergeCell ref="W4:Z4"/>
    <mergeCell ref="G7:H7"/>
    <mergeCell ref="M7:N7"/>
    <mergeCell ref="G8:H8"/>
    <mergeCell ref="M8:N8"/>
    <mergeCell ref="U6:Z6"/>
    <mergeCell ref="U7:Z7"/>
    <mergeCell ref="U8:Z8"/>
    <mergeCell ref="D9:E9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L14:L15"/>
    <mergeCell ref="M14:M15"/>
    <mergeCell ref="N14:N15"/>
    <mergeCell ref="O14:Q14"/>
    <mergeCell ref="R14:R15"/>
    <mergeCell ref="U14:U15"/>
    <mergeCell ref="X14:X15"/>
    <mergeCell ref="AA14:AA15"/>
    <mergeCell ref="A1592:E1592"/>
    <mergeCell ref="S14:S15"/>
    <mergeCell ref="V14:V15"/>
    <mergeCell ref="Y14:Y15"/>
    <mergeCell ref="T14:T15"/>
    <mergeCell ref="W14:W15"/>
    <mergeCell ref="Z14:Z15"/>
  </mergeCells>
  <pageMargins left="0.78740157480314965" right="0.70866141732283472" top="0.74803149606299213" bottom="0.74803149606299213" header="0.31496062992125984" footer="0.31496062992125984"/>
  <pageSetup paperSize="9" scale="5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приложение 1</vt:lpstr>
      <vt:lpstr>'приложение 1'!Print_Titles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Колышкина Елена Владимировна</cp:lastModifiedBy>
  <cp:revision>3</cp:revision>
  <cp:lastPrinted>2025-02-25T09:09:28Z</cp:lastPrinted>
  <dcterms:modified xsi:type="dcterms:W3CDTF">2025-02-25T09:09:31Z</dcterms:modified>
</cp:coreProperties>
</file>