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025-2027" sheetId="1" state="visible" r:id="rId1"/>
  </sheets>
  <definedNames>
    <definedName name="_xlnm._FilterDatabase" localSheetId="0" hidden="1">'2025-2027'!$A$14:$AE$167</definedName>
    <definedName name="Print_Titles" localSheetId="0" hidden="0">'2025-2027'!$13:$14</definedName>
    <definedName name="_xlnm.Print_Area" localSheetId="0" hidden="0">'2025-2027'!$A$1:$AB$167</definedName>
    <definedName name="_xlnm._FilterDatabase" localSheetId="0" hidden="1">'2025-2027'!$A$14:$AE$167</definedName>
  </definedNames>
  <calcPr/>
</workbook>
</file>

<file path=xl/sharedStrings.xml><?xml version="1.0" encoding="utf-8"?>
<sst xmlns="http://schemas.openxmlformats.org/spreadsheetml/2006/main" count="256" uniqueCount="256">
  <si>
    <t xml:space="preserve">ПРИЛОЖЕНИЕ 3</t>
  </si>
  <si>
    <t xml:space="preserve">к решению</t>
  </si>
  <si>
    <t xml:space="preserve">Пермской городской Думы</t>
  </si>
  <si>
    <t xml:space="preserve">от 17.12.2024 № 218</t>
  </si>
  <si>
    <t>ПЕРЕЧЕНЬ</t>
  </si>
  <si>
    <t xml:space="preserve"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2025 год и на плановый период 2026 и 2027 годов</t>
  </si>
  <si>
    <t xml:space="preserve">тыс. руб.</t>
  </si>
  <si>
    <t xml:space="preserve">№ п/п</t>
  </si>
  <si>
    <t>Объект</t>
  </si>
  <si>
    <t>Исполнитель</t>
  </si>
  <si>
    <t xml:space="preserve">2025 год</t>
  </si>
  <si>
    <t>Поправки</t>
  </si>
  <si>
    <t xml:space="preserve">Изменения февраль</t>
  </si>
  <si>
    <t xml:space="preserve">Комитет февраль</t>
  </si>
  <si>
    <t xml:space="preserve">Уточнение апрель</t>
  </si>
  <si>
    <t xml:space="preserve">2026 год</t>
  </si>
  <si>
    <t xml:space="preserve">2027 год</t>
  </si>
  <si>
    <t>Образование</t>
  </si>
  <si>
    <t>.</t>
  </si>
  <si>
    <t xml:space="preserve">в том числе:</t>
  </si>
  <si>
    <t xml:space="preserve">местный бюджет</t>
  </si>
  <si>
    <t>0</t>
  </si>
  <si>
    <t xml:space="preserve">бюджет Пермского края</t>
  </si>
  <si>
    <t xml:space="preserve">федеральный бюджет</t>
  </si>
  <si>
    <t xml:space="preserve">безвозмездные поступления</t>
  </si>
  <si>
    <t>1.</t>
  </si>
  <si>
    <t xml:space="preserve">Строительство здания общеобразовательного учреждения в Ленинском районе города Перми</t>
  </si>
  <si>
    <t xml:space="preserve">Управление капитального строительства</t>
  </si>
  <si>
    <t>0720141970</t>
  </si>
  <si>
    <t>07201SH070</t>
  </si>
  <si>
    <t>2.</t>
  </si>
  <si>
    <t xml:space="preserve">Строительство здания общеобразовательного учреждения в Индустриальном районе города Перми</t>
  </si>
  <si>
    <t xml:space="preserve">Департамент образования</t>
  </si>
  <si>
    <t xml:space="preserve">07201SH070, 071Ю450490</t>
  </si>
  <si>
    <t>071Ю450490</t>
  </si>
  <si>
    <t xml:space="preserve">0720142550 071Ю450490 071Ю442550</t>
  </si>
  <si>
    <t>0720142550</t>
  </si>
  <si>
    <t>3.</t>
  </si>
  <si>
    <t xml:space="preserve">Строительство нового корпуса МАОУ «Инженерная школа» г. Перми по ул. Академика Веденеева</t>
  </si>
  <si>
    <t>0720141680</t>
  </si>
  <si>
    <t>4.</t>
  </si>
  <si>
    <t xml:space="preserve">Реконструкция здания по ул. Уральской, 110 для размещения общеобразовательной организации г. Перми</t>
  </si>
  <si>
    <t>0720143360</t>
  </si>
  <si>
    <t>5.</t>
  </si>
  <si>
    <t xml:space="preserve">Строительство спортивного зала МАОУ «СОШ № 79» г. Перми</t>
  </si>
  <si>
    <t>0730142640</t>
  </si>
  <si>
    <t>6.</t>
  </si>
  <si>
    <t xml:space="preserve">Строительство спортивного зала МАОУ «СОШ № 81» г. Перми</t>
  </si>
  <si>
    <t>0730143510</t>
  </si>
  <si>
    <t>7.</t>
  </si>
  <si>
    <t xml:space="preserve">Строительство здания общеобразовательного учреждения по адресу: г. Пермь, ул. Ветлужская</t>
  </si>
  <si>
    <t>0720141660</t>
  </si>
  <si>
    <t>8.</t>
  </si>
  <si>
    <t xml:space="preserve">Реконструкция здания под размещение общеобразовательной организации по ул. Целинной, 15</t>
  </si>
  <si>
    <t>0730141160</t>
  </si>
  <si>
    <t>9.</t>
  </si>
  <si>
    <t xml:space="preserve">Строительство спортивного зала МАОУ «СОШ № 96» г. Перми</t>
  </si>
  <si>
    <t>0730143520</t>
  </si>
  <si>
    <t>10.</t>
  </si>
  <si>
    <t xml:space="preserve">Реконструкция ледовой арены МАУ ДО «ДЮЦ «Здоровье»</t>
  </si>
  <si>
    <t>0530141300</t>
  </si>
  <si>
    <t xml:space="preserve">Жилищно-коммунальное хозяйство</t>
  </si>
  <si>
    <t xml:space="preserve">Реконструкция системы очистки сточных вод в микрорайоне «Крым» Кировского района города Перми</t>
  </si>
  <si>
    <t>1330041090</t>
  </si>
  <si>
    <t>11.</t>
  </si>
  <si>
    <t xml:space="preserve">Строительство водопроводных сетей в микрорайоне «Вышка-1» Мотовилихинского района города Перми</t>
  </si>
  <si>
    <t>1330041220</t>
  </si>
  <si>
    <t>12.</t>
  </si>
  <si>
    <t xml:space="preserve">Строительство сетей водоснабжения в микрорайоне «Заозерье» для земельных участков многодетных семей</t>
  </si>
  <si>
    <t>1330043480</t>
  </si>
  <si>
    <t>13.</t>
  </si>
  <si>
    <t xml:space="preserve">Реконструкция канализационной насосной станции «Речник» Дзержинского района города Перми</t>
  </si>
  <si>
    <t>1330042360</t>
  </si>
  <si>
    <t>14.</t>
  </si>
  <si>
    <t xml:space="preserve">Строительство водопроводных сетей в микрорайоне Турбино</t>
  </si>
  <si>
    <t>1330041770</t>
  </si>
  <si>
    <t>15.</t>
  </si>
  <si>
    <t xml:space="preserve">Строительство водопроводных сетей по ул. 2-я Мулянская Дзержинского района города Перми</t>
  </si>
  <si>
    <t>1330041780</t>
  </si>
  <si>
    <t>16.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</si>
  <si>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</t>
  </si>
  <si>
    <t xml:space="preserve">Департамент жилищно-коммунального хозяйства</t>
  </si>
  <si>
    <t>1330141320</t>
  </si>
  <si>
    <t>17.</t>
  </si>
  <si>
    <t xml:space="preserve">Выкуп центрального теплового пункта № 10 по адресу: г. Пермь, ул. И.Франко, 38а</t>
  </si>
  <si>
    <t>1330142020</t>
  </si>
  <si>
    <t>18.</t>
  </si>
  <si>
    <t xml:space="preserve">Строительство водопроводных сетей в микрорайоне Левшино</t>
  </si>
  <si>
    <t>1330142000</t>
  </si>
  <si>
    <t>19.</t>
  </si>
  <si>
    <t xml:space="preserve">Строительство водопроводных сетей в микрорайоне Энергетик</t>
  </si>
  <si>
    <t>1330142010</t>
  </si>
  <si>
    <t>20.</t>
  </si>
  <si>
    <t xml:space="preserve"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</si>
  <si>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 xml:space="preserve">Управление жилищных отношений</t>
  </si>
  <si>
    <t xml:space="preserve">1530121480, 15201SЖ160, 15201SЖ180</t>
  </si>
  <si>
    <t>151F367484</t>
  </si>
  <si>
    <t>21.</t>
  </si>
  <si>
    <t xml:space="preserve"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</si>
  <si>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22.</t>
  </si>
  <si>
    <t xml:space="preserve"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</si>
  <si>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153022С080</t>
  </si>
  <si>
    <t>23.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</si>
  <si>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</si>
  <si>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15302R0820</t>
  </si>
  <si>
    <t>24.</t>
  </si>
  <si>
    <t xml:space="preserve">Санация и строительство 2-й нитки водовода Гайва-Заозерье</t>
  </si>
  <si>
    <t>1330142050</t>
  </si>
  <si>
    <t>25.</t>
  </si>
  <si>
    <t xml:space="preserve">Строительство водопроводных сетей в микрорайоне Январский</t>
  </si>
  <si>
    <t>1330142060</t>
  </si>
  <si>
    <t xml:space="preserve">Внешнее благоустройство</t>
  </si>
  <si>
    <t>26.</t>
  </si>
  <si>
    <t xml:space="preserve">Строительство городского питомника растений на земельном участке с кадастровым номером 59:01:0000000:91384</t>
  </si>
  <si>
    <t>1430043570</t>
  </si>
  <si>
    <t>27.</t>
  </si>
  <si>
    <t xml:space="preserve">Строительство крематория на кладбище «Восточное» города Перми</t>
  </si>
  <si>
    <t xml:space="preserve">Департамент дорог и благоустройства</t>
  </si>
  <si>
    <t>1030441120</t>
  </si>
  <si>
    <t>28.</t>
  </si>
  <si>
    <t xml:space="preserve">Строительство места отвала снега по ул. Промышленной</t>
  </si>
  <si>
    <t>1330142040</t>
  </si>
  <si>
    <t>29.</t>
  </si>
  <si>
    <t xml:space="preserve">Строительство надземного пешеходного перехода «Шпагина» г. Пермь </t>
  </si>
  <si>
    <t>10202SЖ410</t>
  </si>
  <si>
    <t xml:space="preserve">Дорожное хозяйство</t>
  </si>
  <si>
    <t xml:space="preserve">дорожный фонд Пермского края</t>
  </si>
  <si>
    <t>30.</t>
  </si>
  <si>
    <t xml:space="preserve">Реконструкция автомобильной дороги по ул. Н. Островского на участке от ул. Революции до ул. Белинского</t>
  </si>
  <si>
    <t>10201SД110</t>
  </si>
  <si>
    <t>31.</t>
  </si>
  <si>
    <t xml:space="preserve">Строительство автомобильной дороги по ул. Углеуральской</t>
  </si>
  <si>
    <t>103019Д012</t>
  </si>
  <si>
    <t>32.</t>
  </si>
  <si>
    <t xml:space="preserve">Реконструкция ул. Карпинского от ул. Архитектора Свиязева до ул. Космонавта Леонова</t>
  </si>
  <si>
    <t xml:space="preserve">103019Д010 10201SД110</t>
  </si>
  <si>
    <t>33.</t>
  </si>
  <si>
    <t xml:space="preserve">Строительство автомобильной дороги по ул. Агатовой</t>
  </si>
  <si>
    <t xml:space="preserve">103019Д011 10201SД110</t>
  </si>
  <si>
    <t>34.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</si>
  <si>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</si>
  <si>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103019Д013</t>
  </si>
  <si>
    <t>35.</t>
  </si>
  <si>
    <t xml:space="preserve">Строительство очистных сооружений и водоотвода ливневых стоков по ул. Куйбышева, 1 от ул. Петропавловской до выпуска</t>
  </si>
  <si>
    <t>103019Д014</t>
  </si>
  <si>
    <t>36.</t>
  </si>
  <si>
    <t xml:space="preserve">Строительство очистных сооружений и водоотвода ливневых стоков по ул. Куфонина от ул. Трамвайной до ул. Подлесной до выпуска</t>
  </si>
  <si>
    <t>103019Д015</t>
  </si>
  <si>
    <t>37.</t>
  </si>
  <si>
    <t xml:space="preserve">Реконструкция ул. Пермской от ул. Плеханова до ул. Попова</t>
  </si>
  <si>
    <t>38.</t>
  </si>
  <si>
    <t xml:space="preserve">Реконструкция автомобильной дороги по ул. Мира на участке от транспортной развязки на пересечении улиц Мира, Стахановская, Карпинского до шоссе Космонавтов</t>
  </si>
  <si>
    <t xml:space="preserve">Строительство проезда на участке от ул. Уральской до ул. Степана Разина</t>
  </si>
  <si>
    <t>103019Д016</t>
  </si>
  <si>
    <t>39.</t>
  </si>
  <si>
    <t xml:space="preserve">Строительство проезда от автомобильной дороги по ул. Советской до объекта регионального значения «Культурно-рекреационное пространство»</t>
  </si>
  <si>
    <t>103019Д021</t>
  </si>
  <si>
    <t>40.</t>
  </si>
  <si>
    <t>41.</t>
  </si>
  <si>
    <t xml:space="preserve">Строительство автомобильной дороги по ул. Монастырской на участке от площади Трех столетий до территории Мотовилихинских заводов</t>
  </si>
  <si>
    <t>103019Д017</t>
  </si>
  <si>
    <t>42.</t>
  </si>
  <si>
    <t xml:space="preserve">Реконструкция ул. Героев Хасана от ул. Хлебозаводская до ул. Василия Васильева</t>
  </si>
  <si>
    <t>103019Д018</t>
  </si>
  <si>
    <t>43.</t>
  </si>
  <si>
    <t xml:space="preserve">Обустройство снежных полигонов</t>
  </si>
  <si>
    <t>13202SД110</t>
  </si>
  <si>
    <t xml:space="preserve">Культура и молодежная политика</t>
  </si>
  <si>
    <t>44.</t>
  </si>
  <si>
    <t xml:space="preserve">Приобретение в собственность муниципального образования город Пермь нежилого здания</t>
  </si>
  <si>
    <t xml:space="preserve">Департамент имущественных отношений</t>
  </si>
  <si>
    <t>0330141980</t>
  </si>
  <si>
    <t>45.</t>
  </si>
  <si>
    <t xml:space="preserve">Реконструкция здания МАУ «Дворец молодежи» г. Перми</t>
  </si>
  <si>
    <t>0330141910</t>
  </si>
  <si>
    <t xml:space="preserve">Физическая культура и спорт</t>
  </si>
  <si>
    <t xml:space="preserve">Строительство плавательного бассейна по адресу: ул. Гайвинская, 50</t>
  </si>
  <si>
    <t>0530141880</t>
  </si>
  <si>
    <t xml:space="preserve">Строительство спортивной трассы для лыжероллеров по адресу: г. Пермь, ул. Агрономическая, 23</t>
  </si>
  <si>
    <t>0530141950</t>
  </si>
  <si>
    <t xml:space="preserve">Реконструкция физкультурно-оздоровительного комплекса по адресу: г. Пермь, ул. Рабочая, 9</t>
  </si>
  <si>
    <t>05301SФ280</t>
  </si>
  <si>
    <t>46.</t>
  </si>
  <si>
    <t xml:space="preserve">Общественная безопасность</t>
  </si>
  <si>
    <t>47.</t>
  </si>
  <si>
    <t xml:space="preserve">Строительство противооползневого сооружения в районе жилых домов по ул. КИМ, 5, 7, ул. Ивановской, 19 и ул. Чехова, 2, 4, 6, 8, 10</t>
  </si>
  <si>
    <t>0230241030</t>
  </si>
  <si>
    <t>48.</t>
  </si>
  <si>
    <t xml:space="preserve"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</si>
  <si>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0230143170</t>
  </si>
  <si>
    <t>49.</t>
  </si>
  <si>
    <t xml:space="preserve">Строительство пожарного резервуара по ул. Борцов Революции Ленинского района города Перми</t>
  </si>
  <si>
    <t>0230143180</t>
  </si>
  <si>
    <t>50.</t>
  </si>
  <si>
    <t xml:space="preserve">Строительство пожарного резервуара в микрорайоне Вышка-2 по ул. Омской Мотовилихинского района города Перми</t>
  </si>
  <si>
    <t>0230143620</t>
  </si>
  <si>
    <t>51.</t>
  </si>
  <si>
    <t xml:space="preserve">Строительство пожарного резервуара в микрорайоне Липовая Гора по ул. 4-й Липогорской Свердловского района города Перми</t>
  </si>
  <si>
    <t>0230143610</t>
  </si>
  <si>
    <t>52.</t>
  </si>
  <si>
    <t xml:space="preserve">Строительство пожарного резервуара в микрорайоне Социалистический Орджоникидзевского района города Перми</t>
  </si>
  <si>
    <t>0230141630</t>
  </si>
  <si>
    <t>53.</t>
  </si>
  <si>
    <t xml:space="preserve">Строительство пожарного резервуара в микрорайоне Химики Орджоникидзевского района города Перми</t>
  </si>
  <si>
    <t>0230143630</t>
  </si>
  <si>
    <t>54.</t>
  </si>
  <si>
    <t xml:space="preserve">Строительство пожарного резервуара в микрорайоне Новобродовский Свердловского района города Перми</t>
  </si>
  <si>
    <t>0230141650</t>
  </si>
  <si>
    <t>55.</t>
  </si>
  <si>
    <t xml:space="preserve">Строительство пожарного резервуара в микрорайоне Пихтовая стрелка Мотовилихинского района города Перми</t>
  </si>
  <si>
    <t>0230141890</t>
  </si>
  <si>
    <t>56.</t>
  </si>
  <si>
    <t xml:space="preserve">Строительство пожарного резервуара в микрорайоне Акуловский по ул. Красноборская Дзержинского района города Перми</t>
  </si>
  <si>
    <t>0230141900</t>
  </si>
  <si>
    <t>57.</t>
  </si>
  <si>
    <t xml:space="preserve">Строительство пожарного резервуара в микрорайоне Верхняя Васильевка Орджоникидзевского района города Перми</t>
  </si>
  <si>
    <t>0230141920</t>
  </si>
  <si>
    <t>58.</t>
  </si>
  <si>
    <t xml:space="preserve">Строительство пожарного резервуара в микрорайоне Нижняя Васильевка Орджоникидзевского района города Перми</t>
  </si>
  <si>
    <t>0230141960</t>
  </si>
  <si>
    <t>59.</t>
  </si>
  <si>
    <t xml:space="preserve">Строительство пожарного резервуара в микрорайоне Верхнемуллинский по ул. 2-я Открытая Индустриального района города Перми</t>
  </si>
  <si>
    <t>0230141930</t>
  </si>
  <si>
    <t>60.</t>
  </si>
  <si>
    <t xml:space="preserve">Строительство пожарного резервуара в микрорайоне Свободный Орджоникидзевского района города Перми</t>
  </si>
  <si>
    <t>0230141940</t>
  </si>
  <si>
    <t>61.</t>
  </si>
  <si>
    <t xml:space="preserve">Строительство пожарного резервуара в микрорайоне Центральная усадьба по ул. Бобруйской Мотовилихинского района города Перми</t>
  </si>
  <si>
    <t>0230143190</t>
  </si>
  <si>
    <t>62.</t>
  </si>
  <si>
    <t xml:space="preserve">Строительство пожарного резервуара в микрорайоне Чапаевский Орджоникидзевского района города Перми</t>
  </si>
  <si>
    <t>0230143600</t>
  </si>
  <si>
    <t>63.</t>
  </si>
  <si>
    <t xml:space="preserve">Строительство пожарного резервуара в д. Ласьвинские хутора Кировского района города Перми</t>
  </si>
  <si>
    <t>0230143210</t>
  </si>
  <si>
    <t xml:space="preserve">Прочие объекты</t>
  </si>
  <si>
    <t>64.</t>
  </si>
  <si>
    <t xml:space="preserve">Строительство нежилого здания под размещение общественного центра по адресу: г. Пермь, Кировский район, ул. Батумская</t>
  </si>
  <si>
    <t>0130141040</t>
  </si>
  <si>
    <t>65.</t>
  </si>
  <si>
    <t xml:space="preserve"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</si>
  <si>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0130141720</t>
  </si>
  <si>
    <t>66.</t>
  </si>
  <si>
    <t xml:space="preserve">Строительство нежилого здания под размещение общественного центра по адресу: г. Пермь, Ленинский район, ул. Борцов Революции, 153а</t>
  </si>
  <si>
    <t>0130141730</t>
  </si>
  <si>
    <t>67.</t>
  </si>
  <si>
    <t xml:space="preserve"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</si>
  <si>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0130141740</t>
  </si>
  <si>
    <t>68.</t>
  </si>
  <si>
    <t xml:space="preserve"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</si>
  <si>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0130141750</t>
  </si>
  <si>
    <t>Всего:</t>
  </si>
  <si>
    <t xml:space="preserve">в том числе</t>
  </si>
  <si>
    <t xml:space="preserve">в разрезе исполнителей</t>
  </si>
  <si>
    <t xml:space="preserve">Управление капитального строительства </t>
  </si>
  <si>
    <t xml:space="preserve">Департамент дорог и благоустройства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</si>
</sst>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00"/>
    <numFmt numFmtId="161" formatCode="#,##0.0"/>
  </numFmts>
  <fonts count="8">
    <font>
      <sz val="10.000000"/>
      <color theme="1"/>
      <name val="Arial Cyr"/>
    </font>
    <font>
      <sz val="14.000000"/>
      <name val="Times New Roman"/>
    </font>
    <font>
      <sz val="12.000000"/>
      <name val="Times New Roman"/>
    </font>
    <font>
      <b/>
      <sz val="14.000000"/>
      <name val="Times New Roman"/>
    </font>
    <font>
      <b/>
      <sz val="14.000000"/>
      <color theme="0" tint="0"/>
      <name val="Times New Roman"/>
    </font>
    <font>
      <b/>
      <sz val="12.000000"/>
      <name val="Times New Roman"/>
    </font>
    <font>
      <sz val="14.000000"/>
      <color theme="0" tint="0"/>
      <name val="Times New Roman"/>
    </font>
    <font>
      <sz val="14.0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indexed="5"/>
        <bgColor indexed="5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10">
    <xf fontId="0" fillId="0" borderId="0" numFmtId="0" xfId="0"/>
    <xf fontId="1" fillId="2" borderId="0" numFmtId="0" xfId="0" applyFont="1" applyFill="1"/>
    <xf fontId="1" fillId="2" borderId="0" numFmtId="0" xfId="0" applyFont="1" applyFill="1" applyAlignment="1">
      <alignment horizontal="left"/>
    </xf>
    <xf fontId="1" fillId="2" borderId="0" numFmtId="0" xfId="0" applyFont="1" applyFill="1" applyAlignment="1">
      <alignment horizontal="center" vertical="center"/>
    </xf>
    <xf fontId="1" fillId="3" borderId="0" numFmtId="0" xfId="0" applyFont="1" applyFill="1" applyAlignment="1">
      <alignment horizontal="center" vertical="center"/>
    </xf>
    <xf fontId="2" fillId="2" borderId="0" numFmtId="49" xfId="0" applyNumberFormat="1" applyFont="1" applyFill="1" applyAlignment="1">
      <alignment horizontal="left" vertical="center"/>
    </xf>
    <xf fontId="1" fillId="2" borderId="0" numFmtId="49" xfId="0" applyNumberFormat="1" applyFont="1" applyFill="1" applyAlignment="1">
      <alignment horizontal="left" vertical="center"/>
    </xf>
    <xf fontId="1" fillId="2" borderId="0" numFmtId="0" xfId="0" applyFont="1" applyFill="1" applyAlignment="1">
      <alignment horizontal="right" vertical="center"/>
    </xf>
    <xf fontId="1" fillId="3" borderId="0" numFmtId="0" xfId="0" applyFont="1" applyFill="1" applyAlignment="1">
      <alignment horizontal="right" vertical="center"/>
    </xf>
    <xf fontId="3" fillId="2" borderId="0" numFmtId="0" xfId="0" applyFont="1" applyFill="1" applyAlignment="1">
      <alignment horizontal="center" vertical="center" wrapText="1"/>
    </xf>
    <xf fontId="3" fillId="3" borderId="0" numFmtId="0" xfId="0" applyFont="1" applyFill="1" applyAlignment="1">
      <alignment horizontal="center" vertical="center" wrapText="1"/>
    </xf>
    <xf fontId="2" fillId="2" borderId="0" numFmtId="49" xfId="0" applyNumberFormat="1" applyFont="1" applyFill="1" applyAlignment="1">
      <alignment horizontal="left" vertical="center" wrapText="1"/>
    </xf>
    <xf fontId="3" fillId="2" borderId="0" numFmtId="0" xfId="0" applyFont="1" applyFill="1" applyAlignment="1">
      <alignment horizontal="center" vertical="top" wrapText="1"/>
    </xf>
    <xf fontId="1" fillId="2" borderId="0" numFmtId="0" xfId="0" applyFont="1" applyFill="1" applyAlignment="1">
      <alignment horizontal="left" vertical="center"/>
    </xf>
    <xf fontId="1" fillId="2" borderId="1" numFmtId="0" xfId="0" applyFont="1" applyFill="1" applyBorder="1" applyAlignment="1">
      <alignment horizontal="center" vertical="center" wrapText="1"/>
    </xf>
    <xf fontId="1" fillId="2" borderId="1" numFmtId="160" xfId="0" applyNumberFormat="1" applyFont="1" applyFill="1" applyBorder="1" applyAlignment="1">
      <alignment horizontal="center" vertical="center" wrapText="1"/>
    </xf>
    <xf fontId="1" fillId="2" borderId="2" numFmtId="160" xfId="0" applyNumberFormat="1" applyFont="1" applyFill="1" applyBorder="1" applyAlignment="1">
      <alignment horizontal="center" vertical="center" wrapText="1"/>
    </xf>
    <xf fontId="1" fillId="3" borderId="2" numFmtId="160" xfId="0" applyNumberFormat="1" applyFont="1" applyFill="1" applyBorder="1" applyAlignment="1">
      <alignment horizontal="center" vertical="center" wrapText="1"/>
    </xf>
    <xf fontId="1" fillId="2" borderId="1" numFmtId="49" xfId="0" applyNumberFormat="1" applyFont="1" applyFill="1" applyBorder="1" applyAlignment="1">
      <alignment horizontal="center" vertical="center" wrapText="1"/>
    </xf>
    <xf fontId="1" fillId="2" borderId="2" numFmtId="49" xfId="0" applyNumberFormat="1" applyFont="1" applyFill="1" applyBorder="1" applyAlignment="1">
      <alignment horizontal="center" vertical="center" wrapText="1"/>
    </xf>
    <xf fontId="1" fillId="3" borderId="2" numFmtId="49" xfId="0" applyNumberFormat="1" applyFont="1" applyFill="1" applyBorder="1" applyAlignment="1">
      <alignment horizontal="center" vertical="center" wrapText="1"/>
    </xf>
    <xf fontId="1" fillId="2" borderId="1" numFmtId="0" xfId="0" applyFont="1" applyFill="1" applyBorder="1" applyAlignment="1">
      <alignment horizontal="center"/>
    </xf>
    <xf fontId="1" fillId="2" borderId="1" numFmtId="0" xfId="0" applyFont="1" applyFill="1" applyBorder="1" applyAlignment="1">
      <alignment horizontal="center" vertical="center"/>
    </xf>
    <xf fontId="1" fillId="3" borderId="1" numFmtId="160" xfId="0" applyNumberFormat="1" applyFont="1" applyFill="1" applyBorder="1" applyAlignment="1">
      <alignment horizontal="center" vertical="center" wrapText="1"/>
    </xf>
    <xf fontId="1" fillId="2" borderId="1" numFmtId="160" xfId="0" applyNumberFormat="1" applyFont="1" applyFill="1" applyBorder="1" applyAlignment="1">
      <alignment horizontal="center" vertical="center"/>
    </xf>
    <xf fontId="1" fillId="2" borderId="1" numFmtId="49" xfId="0" applyNumberFormat="1" applyFont="1" applyFill="1" applyBorder="1" applyAlignment="1">
      <alignment horizontal="center" vertical="center"/>
    </xf>
    <xf fontId="1" fillId="3" borderId="1" numFmtId="49" xfId="0" applyNumberFormat="1" applyFont="1" applyFill="1" applyBorder="1" applyAlignment="1">
      <alignment horizontal="center" vertical="center" wrapText="1"/>
    </xf>
    <xf fontId="3" fillId="2" borderId="0" numFmtId="0" xfId="0" applyFont="1" applyFill="1" applyAlignment="1">
      <alignment vertical="center"/>
    </xf>
    <xf fontId="3" fillId="2" borderId="1" numFmtId="0" xfId="0" applyFont="1" applyFill="1" applyBorder="1" applyAlignment="1">
      <alignment horizontal="center" vertical="center"/>
    </xf>
    <xf fontId="3" fillId="2" borderId="1" numFmtId="49" xfId="0" applyNumberFormat="1" applyFont="1" applyFill="1" applyBorder="1" applyAlignment="1">
      <alignment horizontal="left" shrinkToFit="1" vertical="center"/>
    </xf>
    <xf fontId="4" fillId="2" borderId="1" numFmtId="49" xfId="0" applyNumberFormat="1" applyFont="1" applyFill="1" applyBorder="1" applyAlignment="1">
      <alignment horizontal="left" vertical="center"/>
    </xf>
    <xf fontId="3" fillId="2" borderId="1" numFmtId="161" xfId="0" applyNumberFormat="1" applyFont="1" applyFill="1" applyBorder="1" applyAlignment="1">
      <alignment horizontal="right" vertical="center"/>
    </xf>
    <xf fontId="3" fillId="2" borderId="1" numFmtId="160" xfId="0" applyNumberFormat="1" applyFont="1" applyFill="1" applyBorder="1" applyAlignment="1">
      <alignment horizontal="right" vertical="center"/>
    </xf>
    <xf fontId="3" fillId="3" borderId="1" numFmtId="160" xfId="0" applyNumberFormat="1" applyFont="1" applyFill="1" applyBorder="1" applyAlignment="1">
      <alignment horizontal="right" vertical="center"/>
    </xf>
    <xf fontId="5" fillId="2" borderId="0" numFmtId="49" xfId="0" applyNumberFormat="1" applyFont="1" applyFill="1" applyAlignment="1">
      <alignment horizontal="left" vertical="center"/>
    </xf>
    <xf fontId="3" fillId="2" borderId="0" numFmtId="49" xfId="0" applyNumberFormat="1" applyFont="1" applyFill="1" applyAlignment="1">
      <alignment horizontal="left" vertical="center"/>
    </xf>
    <xf fontId="1" fillId="2" borderId="1" numFmtId="0" xfId="0" applyFont="1" applyFill="1" applyBorder="1" applyAlignment="1">
      <alignment horizontal="center" vertical="top"/>
    </xf>
    <xf fontId="1" fillId="2" borderId="1" numFmtId="49" xfId="0" applyNumberFormat="1" applyFont="1" applyFill="1" applyBorder="1" applyAlignment="1">
      <alignment horizontal="left" vertical="top"/>
    </xf>
    <xf fontId="1" fillId="2" borderId="1" numFmtId="161" xfId="0" applyNumberFormat="1" applyFont="1" applyFill="1" applyBorder="1" applyAlignment="1">
      <alignment horizontal="right" vertical="center"/>
    </xf>
    <xf fontId="1" fillId="2" borderId="1" numFmtId="160" xfId="0" applyNumberFormat="1" applyFont="1" applyFill="1" applyBorder="1" applyAlignment="1">
      <alignment horizontal="right" vertical="center"/>
    </xf>
    <xf fontId="1" fillId="3" borderId="1" numFmtId="160" xfId="0" applyNumberFormat="1" applyFont="1" applyFill="1" applyBorder="1" applyAlignment="1">
      <alignment horizontal="right" vertical="center"/>
    </xf>
    <xf fontId="1" fillId="4" borderId="0" numFmtId="0" xfId="0" applyFont="1" applyFill="1"/>
    <xf fontId="1" fillId="4" borderId="1" numFmtId="0" xfId="0" applyFont="1" applyFill="1" applyBorder="1" applyAlignment="1">
      <alignment horizontal="center" vertical="top"/>
    </xf>
    <xf fontId="1" fillId="4" borderId="1" numFmtId="49" xfId="0" applyNumberFormat="1" applyFont="1" applyFill="1" applyBorder="1" applyAlignment="1">
      <alignment vertical="top" wrapText="1"/>
    </xf>
    <xf fontId="1" fillId="4" borderId="1" numFmtId="160" xfId="0" applyNumberFormat="1" applyFont="1" applyFill="1" applyBorder="1" applyAlignment="1">
      <alignment vertical="top"/>
    </xf>
    <xf fontId="1" fillId="4" borderId="1" numFmtId="161" xfId="0" applyNumberFormat="1" applyFont="1" applyFill="1" applyBorder="1" applyAlignment="1">
      <alignment horizontal="right"/>
    </xf>
    <xf fontId="1" fillId="4" borderId="1" numFmtId="160" xfId="0" applyNumberFormat="1" applyFont="1" applyFill="1" applyBorder="1" applyAlignment="1">
      <alignment horizontal="right"/>
    </xf>
    <xf fontId="1" fillId="2" borderId="1" numFmtId="160" xfId="0" applyNumberFormat="1" applyFont="1" applyFill="1" applyBorder="1" applyAlignment="1">
      <alignment horizontal="right"/>
    </xf>
    <xf fontId="1" fillId="3" borderId="1" numFmtId="160" xfId="0" applyNumberFormat="1" applyFont="1" applyFill="1" applyBorder="1" applyAlignment="1">
      <alignment horizontal="right"/>
    </xf>
    <xf fontId="2" fillId="4" borderId="0" numFmtId="49" xfId="0" applyNumberFormat="1" applyFont="1" applyFill="1" applyAlignment="1">
      <alignment horizontal="left"/>
    </xf>
    <xf fontId="1" fillId="4" borderId="0" numFmtId="49" xfId="0" applyNumberFormat="1" applyFont="1" applyFill="1" applyAlignment="1">
      <alignment horizontal="left" vertical="center"/>
    </xf>
    <xf fontId="1" fillId="4" borderId="0" numFmtId="1" xfId="0" applyNumberFormat="1" applyFont="1" applyFill="1" applyAlignment="1">
      <alignment horizontal="left" vertical="center"/>
    </xf>
    <xf fontId="1" fillId="2" borderId="1" numFmtId="49" xfId="0" applyNumberFormat="1" applyFont="1" applyFill="1" applyBorder="1" applyAlignment="1">
      <alignment horizontal="left" vertical="top" wrapText="1"/>
    </xf>
    <xf fontId="6" fillId="2" borderId="1" numFmtId="49" xfId="0" applyNumberFormat="1" applyFont="1" applyFill="1" applyBorder="1" applyAlignment="1">
      <alignment horizontal="left" vertical="top"/>
    </xf>
    <xf fontId="1" fillId="2" borderId="0" numFmtId="1" xfId="0" applyNumberFormat="1" applyFont="1" applyFill="1" applyAlignment="1">
      <alignment horizontal="left" vertical="center"/>
    </xf>
    <xf fontId="7" fillId="2" borderId="1" numFmtId="49" xfId="0" applyNumberFormat="1" applyFont="1" applyFill="1" applyBorder="1" applyAlignment="1">
      <alignment horizontal="left" vertical="center" wrapText="1"/>
    </xf>
    <xf fontId="1" fillId="5" borderId="0" numFmtId="0" xfId="0" applyFont="1" applyFill="1"/>
    <xf fontId="1" fillId="0" borderId="1" numFmtId="0" xfId="0" applyFont="1" applyBorder="1" applyAlignment="1">
      <alignment horizontal="center" vertical="top"/>
    </xf>
    <xf fontId="1" fillId="0" borderId="1" numFmtId="49" xfId="0" applyNumberFormat="1" applyFont="1" applyBorder="1" applyAlignment="1">
      <alignment horizontal="left" vertical="top" wrapText="1"/>
    </xf>
    <xf fontId="1" fillId="0" borderId="1" numFmtId="161" xfId="0" applyNumberFormat="1" applyFont="1" applyBorder="1" applyAlignment="1">
      <alignment horizontal="right" vertical="center"/>
    </xf>
    <xf fontId="1" fillId="3" borderId="1" numFmtId="161" xfId="0" applyNumberFormat="1" applyFont="1" applyFill="1" applyBorder="1" applyAlignment="1">
      <alignment horizontal="right" vertical="center"/>
    </xf>
    <xf fontId="1" fillId="0" borderId="1" numFmtId="160" xfId="0" applyNumberFormat="1" applyFont="1" applyBorder="1" applyAlignment="1">
      <alignment horizontal="right" vertical="center"/>
    </xf>
    <xf fontId="2" fillId="0" borderId="0" numFmtId="49" xfId="0" applyNumberFormat="1" applyFont="1" applyAlignment="1">
      <alignment horizontal="left" vertical="center"/>
    </xf>
    <xf fontId="1" fillId="0" borderId="0" numFmtId="49" xfId="0" applyNumberFormat="1" applyFont="1" applyAlignment="1">
      <alignment horizontal="left" vertical="center"/>
    </xf>
    <xf fontId="1" fillId="0" borderId="0" numFmtId="1" xfId="0" applyNumberFormat="1" applyFont="1" applyAlignment="1">
      <alignment horizontal="left" vertical="center"/>
    </xf>
    <xf fontId="1" fillId="0" borderId="0" numFmtId="0" xfId="0" applyFont="1"/>
    <xf fontId="6" fillId="2" borderId="1" numFmtId="49" xfId="0" applyNumberFormat="1" applyFont="1" applyFill="1" applyBorder="1" applyAlignment="1">
      <alignment horizontal="left" vertical="top" wrapText="1"/>
    </xf>
    <xf fontId="1" fillId="2" borderId="2" numFmtId="0" xfId="0" applyFont="1" applyFill="1" applyBorder="1" applyAlignment="1">
      <alignment horizontal="center" vertical="top"/>
    </xf>
    <xf fontId="1" fillId="2" borderId="1" numFmtId="49" xfId="0" applyNumberFormat="1" applyFont="1" applyFill="1" applyBorder="1" applyAlignment="1">
      <alignment vertical="top" wrapText="1"/>
    </xf>
    <xf fontId="7" fillId="2" borderId="1" numFmtId="49" xfId="0" applyNumberFormat="1" applyFont="1" applyFill="1" applyBorder="1" applyAlignment="1">
      <alignment horizontal="left" vertical="top" wrapText="1"/>
    </xf>
    <xf fontId="1" fillId="2" borderId="3" numFmtId="0" xfId="0" applyFont="1" applyFill="1" applyBorder="1" applyAlignment="1">
      <alignment horizontal="center" vertical="top"/>
    </xf>
    <xf fontId="1" fillId="2" borderId="4" numFmtId="0" xfId="0" applyFont="1" applyFill="1" applyBorder="1" applyAlignment="1">
      <alignment horizontal="center" vertical="top"/>
    </xf>
    <xf fontId="1" fillId="5" borderId="1" numFmtId="0" xfId="0" applyFont="1" applyFill="1" applyBorder="1" applyAlignment="1">
      <alignment horizontal="center" vertical="top"/>
    </xf>
    <xf fontId="1" fillId="2" borderId="1" numFmtId="0" xfId="0" applyFont="1" applyFill="1" applyBorder="1" applyAlignment="1">
      <alignment vertical="top"/>
    </xf>
    <xf fontId="6" fillId="2" borderId="1" numFmtId="49" xfId="0" applyNumberFormat="1" applyFont="1" applyFill="1" applyBorder="1" applyAlignment="1">
      <alignment horizontal="left" vertical="center" wrapText="1"/>
    </xf>
    <xf fontId="7" fillId="0" borderId="1" numFmtId="49" xfId="0" applyNumberFormat="1" applyFont="1" applyBorder="1" applyAlignment="1">
      <alignment horizontal="left" vertical="center" wrapText="1"/>
    </xf>
    <xf fontId="1" fillId="2" borderId="1" numFmtId="49" xfId="0" applyNumberFormat="1" applyFont="1" applyFill="1" applyBorder="1" applyAlignment="1">
      <alignment horizontal="left" vertical="center" wrapText="1"/>
    </xf>
    <xf fontId="1" fillId="4" borderId="1" numFmtId="160" xfId="0" applyNumberFormat="1" applyFont="1" applyFill="1" applyBorder="1" applyAlignment="1">
      <alignment horizontal="left" vertical="center" wrapText="1"/>
    </xf>
    <xf fontId="1" fillId="4" borderId="1" numFmtId="161" xfId="0" applyNumberFormat="1" applyFont="1" applyFill="1" applyBorder="1" applyAlignment="1">
      <alignment horizontal="right" vertical="center"/>
    </xf>
    <xf fontId="1" fillId="4" borderId="1" numFmtId="160" xfId="0" applyNumberFormat="1" applyFont="1" applyFill="1" applyBorder="1" applyAlignment="1">
      <alignment horizontal="right" vertical="center"/>
    </xf>
    <xf fontId="2" fillId="4" borderId="0" numFmtId="49" xfId="0" applyNumberFormat="1" applyFont="1" applyFill="1" applyAlignment="1">
      <alignment horizontal="left" vertical="center"/>
    </xf>
    <xf fontId="1" fillId="0" borderId="1" numFmtId="49" xfId="0" applyNumberFormat="1" applyFont="1" applyBorder="1" applyAlignment="1">
      <alignment horizontal="left" vertical="center" wrapText="1"/>
    </xf>
    <xf fontId="1" fillId="3" borderId="0" numFmtId="160" xfId="0" applyNumberFormat="1" applyFont="1" applyFill="1" applyAlignment="1">
      <alignment horizontal="right" vertical="center"/>
    </xf>
    <xf fontId="1" fillId="4" borderId="1" numFmtId="0" xfId="0" applyFont="1" applyFill="1" applyBorder="1" applyAlignment="1">
      <alignment vertical="top" wrapText="1"/>
    </xf>
    <xf fontId="1" fillId="0" borderId="1" numFmtId="49" xfId="0" applyNumberFormat="1" applyFont="1" applyBorder="1" applyAlignment="1">
      <alignment vertical="top" wrapText="1"/>
    </xf>
    <xf fontId="1" fillId="5" borderId="1" numFmtId="49" xfId="0" applyNumberFormat="1" applyFont="1" applyFill="1" applyBorder="1" applyAlignment="1">
      <alignment horizontal="left" vertical="top" wrapText="1"/>
    </xf>
    <xf fontId="1" fillId="5" borderId="1" numFmtId="0" xfId="0" applyFont="1" applyFill="1" applyBorder="1" applyAlignment="1">
      <alignment horizontal="left" vertical="center" wrapText="1"/>
    </xf>
    <xf fontId="1" fillId="5" borderId="1" numFmtId="161" xfId="0" applyNumberFormat="1" applyFont="1" applyFill="1" applyBorder="1" applyAlignment="1">
      <alignment horizontal="right" vertical="center"/>
    </xf>
    <xf fontId="1" fillId="5" borderId="1" numFmtId="160" xfId="0" applyNumberFormat="1" applyFont="1" applyFill="1" applyBorder="1" applyAlignment="1">
      <alignment horizontal="right" vertical="center"/>
    </xf>
    <xf fontId="1" fillId="5" borderId="1" numFmtId="49" xfId="0" applyNumberFormat="1" applyFont="1" applyFill="1" applyBorder="1" applyAlignment="1">
      <alignment horizontal="left" vertical="center" wrapText="1"/>
    </xf>
    <xf fontId="3" fillId="2" borderId="0" numFmtId="160" xfId="0" applyNumberFormat="1" applyFont="1" applyFill="1" applyAlignment="1">
      <alignment horizontal="right" vertical="center"/>
    </xf>
    <xf fontId="7" fillId="5" borderId="1" numFmtId="49" xfId="0" applyNumberFormat="1" applyFont="1" applyFill="1" applyBorder="1" applyAlignment="1">
      <alignment horizontal="left" vertical="center" wrapText="1"/>
    </xf>
    <xf fontId="7" fillId="2" borderId="0" numFmtId="49" xfId="0" applyNumberFormat="1" applyFont="1" applyFill="1" applyAlignment="1">
      <alignment horizontal="left" vertical="center" wrapText="1"/>
    </xf>
    <xf fontId="1" fillId="2" borderId="0" numFmtId="161" xfId="0" applyNumberFormat="1" applyFont="1" applyFill="1" applyAlignment="1">
      <alignment horizontal="right" vertical="center"/>
    </xf>
    <xf fontId="3" fillId="2" borderId="1" numFmtId="160" xfId="0" applyNumberFormat="1" applyFont="1" applyFill="1" applyBorder="1" applyAlignment="1">
      <alignment horizontal="right" shrinkToFit="1" vertical="center"/>
    </xf>
    <xf fontId="3" fillId="3" borderId="1" numFmtId="160" xfId="0" applyNumberFormat="1" applyFont="1" applyFill="1" applyBorder="1" applyAlignment="1">
      <alignment horizontal="right" shrinkToFit="1" vertical="center"/>
    </xf>
    <xf fontId="1" fillId="2" borderId="1" numFmtId="49" xfId="0" applyNumberFormat="1" applyFont="1" applyFill="1" applyBorder="1" applyAlignment="1">
      <alignment horizontal="left" shrinkToFit="1" vertical="top"/>
    </xf>
    <xf fontId="1" fillId="2" borderId="1" numFmtId="49" xfId="0" applyNumberFormat="1" applyFont="1" applyFill="1" applyBorder="1" applyAlignment="1">
      <alignment horizontal="left" shrinkToFit="1" vertical="top" wrapText="1"/>
    </xf>
    <xf fontId="0" fillId="2" borderId="1" numFmtId="49" xfId="0" applyNumberFormat="1" applyFill="1" applyBorder="1" applyAlignment="1">
      <alignment horizontal="left" shrinkToFit="1" vertical="top" wrapText="1"/>
    </xf>
    <xf fontId="1" fillId="2" borderId="0" numFmtId="160" xfId="0" applyNumberFormat="1" applyFont="1" applyFill="1" applyAlignment="1">
      <alignment horizontal="right" vertical="center"/>
    </xf>
    <xf fontId="1" fillId="2" borderId="1" numFmtId="161" xfId="0" applyNumberFormat="1" applyFont="1" applyFill="1" applyBorder="1" applyAlignment="1">
      <alignment horizontal="right" shrinkToFit="1" vertical="center"/>
    </xf>
    <xf fontId="1" fillId="2" borderId="1" numFmtId="160" xfId="0" applyNumberFormat="1" applyFont="1" applyFill="1" applyBorder="1" applyAlignment="1">
      <alignment horizontal="right" shrinkToFit="1" vertical="center"/>
    </xf>
    <xf fontId="1" fillId="3" borderId="1" numFmtId="160" xfId="0" applyNumberFormat="1" applyFont="1" applyFill="1" applyBorder="1" applyAlignment="1">
      <alignment horizontal="right" shrinkToFit="1" vertical="center"/>
    </xf>
    <xf fontId="1" fillId="2" borderId="1" numFmtId="49" xfId="0" applyNumberFormat="1" applyFont="1" applyFill="1" applyBorder="1" applyAlignment="1">
      <alignment horizontal="left" shrinkToFit="1" vertical="center"/>
    </xf>
    <xf fontId="1" fillId="2" borderId="1" numFmtId="49" xfId="0" applyNumberFormat="1" applyFont="1" applyFill="1" applyBorder="1" applyAlignment="1">
      <alignment horizontal="left" shrinkToFit="1" vertical="center" wrapText="1"/>
    </xf>
    <xf fontId="1" fillId="2" borderId="1" numFmtId="49" xfId="0" applyNumberFormat="1" applyFont="1" applyFill="1" applyBorder="1" applyAlignment="1">
      <alignment horizontal="left" shrinkToFit="1"/>
    </xf>
    <xf fontId="1" fillId="2" borderId="1" numFmtId="0" xfId="0" applyFont="1" applyFill="1" applyBorder="1"/>
    <xf fontId="1" fillId="2" borderId="1" numFmtId="0" xfId="0" applyFont="1" applyFill="1" applyBorder="1" applyAlignment="1">
      <alignment horizontal="left" shrinkToFit="1"/>
    </xf>
    <xf fontId="1" fillId="2" borderId="0" numFmtId="161" xfId="0" applyNumberFormat="1" applyFont="1" applyFill="1" applyAlignment="1">
      <alignment horizontal="center" vertical="center"/>
    </xf>
    <xf fontId="1" fillId="3" borderId="0" numFmtId="161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1">
    <outlinePr applyStyles="0" summaryBelow="1" summaryRight="1" showOutlineSymbols="1"/>
    <pageSetUpPr autoPageBreaks="1" fitToPage="1"/>
  </sheetPr>
  <sheetViews>
    <sheetView zoomScale="70" workbookViewId="0">
      <selection activeCell="A1" activeCellId="0" sqref="A1:L131"/>
    </sheetView>
  </sheetViews>
  <sheetFormatPr defaultColWidth="9.140625" defaultRowHeight="12.75"/>
  <cols>
    <col customWidth="1" min="1" max="1" style="1" width="5.5703125"/>
    <col customWidth="1" min="2" max="2" style="2" width="82.7109375"/>
    <col bestFit="1" customWidth="1" min="3" max="3" style="2" width="21.25390625"/>
    <col customWidth="1" hidden="1" min="4" max="6" style="3" width="17.5703125"/>
    <col customWidth="1" hidden="1" min="7" max="7" style="3" width="15.8515625"/>
    <col customWidth="1" hidden="1" min="8" max="10" style="3" width="17.5703125"/>
    <col customWidth="1" hidden="1" min="11" max="11" style="4" width="17.5703125"/>
    <col customWidth="1" min="12" max="12" style="3" width="17.5703125"/>
    <col customWidth="1" hidden="1" min="13" max="19" style="3" width="17.5703125"/>
    <col customWidth="1" hidden="1" min="20" max="20" style="4" width="17.5703125"/>
    <col customWidth="1" min="21" max="21" style="3" width="17.5703125"/>
    <col customWidth="1" hidden="1" min="22" max="26" style="3" width="17.5703125"/>
    <col customWidth="1" hidden="1" min="27" max="27" style="4" width="17.5703125"/>
    <col customWidth="1" min="28" max="28" style="3" width="17.5703125"/>
    <col customWidth="1" hidden="1" min="29" max="29" style="5" width="17.140625"/>
    <col customWidth="1" hidden="1" min="30" max="30" style="6" width="10"/>
    <col customWidth="1" hidden="1" min="31" max="31" style="1" width="9.42578125"/>
    <col customWidth="1" min="32" max="33" style="1" width="9.140625"/>
    <col min="34" max="16384" style="1" width="9.140625"/>
  </cols>
  <sheetData>
    <row r="1" ht="17.25">
      <c r="V1" s="7"/>
      <c r="W1" s="7"/>
      <c r="Y1" s="7"/>
      <c r="Z1" s="7"/>
      <c r="AA1" s="8"/>
      <c r="AB1" s="7" t="s">
        <v>0</v>
      </c>
    </row>
    <row r="2" ht="17.25">
      <c r="V2" s="7"/>
      <c r="W2" s="7"/>
      <c r="Y2" s="7"/>
      <c r="Z2" s="7"/>
      <c r="AA2" s="8"/>
      <c r="AB2" s="7" t="s">
        <v>1</v>
      </c>
    </row>
    <row r="3" ht="17.25">
      <c r="V3" s="7"/>
      <c r="W3" s="7"/>
      <c r="Y3" s="7"/>
      <c r="Z3" s="7"/>
      <c r="AA3" s="8"/>
      <c r="AB3" s="7" t="s">
        <v>2</v>
      </c>
    </row>
    <row r="4" ht="12.75">
      <c r="AB4" s="3"/>
    </row>
    <row r="5" ht="17.25">
      <c r="Z5" s="7"/>
      <c r="AA5" s="8"/>
      <c r="AB5" s="7" t="s">
        <v>0</v>
      </c>
    </row>
    <row r="6" ht="17.25">
      <c r="Z6" s="7"/>
      <c r="AA6" s="8"/>
      <c r="AB6" s="7" t="s">
        <v>1</v>
      </c>
    </row>
    <row r="7" ht="17.25">
      <c r="Z7" s="7"/>
      <c r="AA7" s="8"/>
      <c r="AB7" s="7" t="s">
        <v>2</v>
      </c>
    </row>
    <row r="8" ht="17.25">
      <c r="Z8" s="7"/>
      <c r="AA8" s="8"/>
      <c r="AB8" s="7" t="s">
        <v>3</v>
      </c>
    </row>
    <row r="9" ht="15.75" customHeight="1">
      <c r="A9" s="9" t="s">
        <v>4</v>
      </c>
      <c r="B9" s="9"/>
      <c r="C9" s="9"/>
      <c r="D9" s="9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9"/>
      <c r="S9" s="9"/>
      <c r="T9" s="10"/>
      <c r="U9" s="9"/>
      <c r="V9" s="9"/>
      <c r="W9" s="9"/>
      <c r="X9" s="9"/>
      <c r="Y9" s="9"/>
      <c r="Z9" s="9"/>
      <c r="AA9" s="10"/>
      <c r="AB9" s="9"/>
      <c r="AC9" s="11"/>
    </row>
    <row r="10" ht="19.5" customHeight="1">
      <c r="A10" s="9" t="s">
        <v>5</v>
      </c>
      <c r="B10" s="9"/>
      <c r="C10" s="9"/>
      <c r="D10" s="9"/>
      <c r="E10" s="9"/>
      <c r="F10" s="9"/>
      <c r="G10" s="9"/>
      <c r="H10" s="9"/>
      <c r="I10" s="9"/>
      <c r="J10" s="9"/>
      <c r="K10" s="10"/>
      <c r="L10" s="9"/>
      <c r="M10" s="9"/>
      <c r="N10" s="9"/>
      <c r="O10" s="9"/>
      <c r="P10" s="9"/>
      <c r="Q10" s="9"/>
      <c r="R10" s="9"/>
      <c r="S10" s="9"/>
      <c r="T10" s="10"/>
      <c r="U10" s="9"/>
      <c r="V10" s="9"/>
      <c r="W10" s="9"/>
      <c r="X10" s="9"/>
      <c r="Y10" s="9"/>
      <c r="Z10" s="9"/>
      <c r="AA10" s="10"/>
      <c r="AB10" s="9"/>
      <c r="AC10" s="11"/>
    </row>
    <row r="11" ht="15">
      <c r="A11" s="9"/>
      <c r="B11" s="9"/>
      <c r="C11" s="9"/>
      <c r="D11" s="9"/>
      <c r="E11" s="9"/>
      <c r="F11" s="9"/>
      <c r="G11" s="9"/>
      <c r="H11" s="9"/>
      <c r="I11" s="9"/>
      <c r="J11" s="9"/>
      <c r="K11" s="10"/>
      <c r="L11" s="9"/>
      <c r="M11" s="9"/>
      <c r="N11" s="9"/>
      <c r="O11" s="9"/>
      <c r="P11" s="9"/>
      <c r="Q11" s="9"/>
      <c r="R11" s="9"/>
      <c r="S11" s="9"/>
      <c r="T11" s="10"/>
      <c r="U11" s="9"/>
      <c r="V11" s="9"/>
      <c r="W11" s="9"/>
      <c r="X11" s="9"/>
      <c r="Y11" s="9"/>
      <c r="Z11" s="9"/>
      <c r="AA11" s="10"/>
      <c r="AB11" s="9"/>
      <c r="AC11" s="11"/>
    </row>
    <row r="12" ht="17.25">
      <c r="A12" s="12"/>
      <c r="B12" s="13"/>
      <c r="C12" s="13"/>
      <c r="V12" s="7"/>
      <c r="W12" s="7"/>
      <c r="Y12" s="7"/>
      <c r="Z12" s="7"/>
      <c r="AA12" s="8"/>
      <c r="AB12" s="7" t="s">
        <v>6</v>
      </c>
    </row>
    <row r="13" s="1" customFormat="1" ht="18.75" customHeight="1">
      <c r="A13" s="14" t="s">
        <v>7</v>
      </c>
      <c r="B13" s="14" t="s">
        <v>8</v>
      </c>
      <c r="C13" s="14" t="s">
        <v>9</v>
      </c>
      <c r="D13" s="15" t="s">
        <v>10</v>
      </c>
      <c r="E13" s="15" t="s">
        <v>11</v>
      </c>
      <c r="F13" s="15" t="s">
        <v>10</v>
      </c>
      <c r="G13" s="15" t="s">
        <v>12</v>
      </c>
      <c r="H13" s="15" t="s">
        <v>10</v>
      </c>
      <c r="I13" s="16" t="s">
        <v>13</v>
      </c>
      <c r="J13" s="16" t="s">
        <v>10</v>
      </c>
      <c r="K13" s="17" t="s">
        <v>14</v>
      </c>
      <c r="L13" s="16" t="s">
        <v>10</v>
      </c>
      <c r="M13" s="15" t="s">
        <v>15</v>
      </c>
      <c r="N13" s="15" t="s">
        <v>11</v>
      </c>
      <c r="O13" s="18" t="s">
        <v>15</v>
      </c>
      <c r="P13" s="15" t="s">
        <v>12</v>
      </c>
      <c r="Q13" s="18" t="s">
        <v>15</v>
      </c>
      <c r="R13" s="16" t="s">
        <v>13</v>
      </c>
      <c r="S13" s="19" t="s">
        <v>15</v>
      </c>
      <c r="T13" s="20" t="s">
        <v>14</v>
      </c>
      <c r="U13" s="19" t="s">
        <v>15</v>
      </c>
      <c r="V13" s="15" t="s">
        <v>16</v>
      </c>
      <c r="W13" s="15" t="s">
        <v>11</v>
      </c>
      <c r="X13" s="18" t="s">
        <v>16</v>
      </c>
      <c r="Y13" s="15" t="s">
        <v>12</v>
      </c>
      <c r="Z13" s="18" t="s">
        <v>16</v>
      </c>
      <c r="AA13" s="20" t="s">
        <v>14</v>
      </c>
      <c r="AB13" s="19" t="s">
        <v>16</v>
      </c>
      <c r="AC13" s="11"/>
      <c r="AD13" s="1"/>
      <c r="AE13" s="1"/>
      <c r="AF13" s="1"/>
      <c r="AG13" s="1"/>
    </row>
    <row r="14" s="1" customFormat="1">
      <c r="A14" s="21"/>
      <c r="B14" s="22"/>
      <c r="C14" s="21"/>
      <c r="D14" s="15"/>
      <c r="E14" s="15"/>
      <c r="F14" s="15"/>
      <c r="G14" s="15"/>
      <c r="H14" s="15"/>
      <c r="I14" s="15"/>
      <c r="J14" s="15"/>
      <c r="K14" s="23"/>
      <c r="L14" s="15"/>
      <c r="M14" s="24"/>
      <c r="N14" s="15"/>
      <c r="O14" s="25"/>
      <c r="P14" s="15"/>
      <c r="Q14" s="18"/>
      <c r="R14" s="15"/>
      <c r="S14" s="18"/>
      <c r="T14" s="26"/>
      <c r="U14" s="18"/>
      <c r="V14" s="24"/>
      <c r="W14" s="15"/>
      <c r="X14" s="25"/>
      <c r="Y14" s="15"/>
      <c r="Z14" s="18"/>
      <c r="AA14" s="26"/>
      <c r="AB14" s="18"/>
      <c r="AC14" s="1"/>
      <c r="AD14" s="1"/>
      <c r="AE14" s="1"/>
      <c r="AF14" s="1"/>
      <c r="AG14" s="1"/>
    </row>
    <row r="15" s="27" customFormat="1" ht="33.75" customHeight="1">
      <c r="A15" s="28"/>
      <c r="B15" s="29" t="s">
        <v>17</v>
      </c>
      <c r="C15" s="30" t="s">
        <v>18</v>
      </c>
      <c r="D15" s="31">
        <f>D21+D29+D35+D43+D49+D50+D25+D40+D48</f>
        <v>1569194.9999999998</v>
      </c>
      <c r="E15" s="31">
        <f>E21+E29+E35+E43+E49+E50+E25+E40+E48</f>
        <v>0</v>
      </c>
      <c r="F15" s="32">
        <f>D15+E15</f>
        <v>1569194.9999999998</v>
      </c>
      <c r="G15" s="32">
        <f>G21+G29+G35+G43+G49+G50+G25+G40+G48+G51+G54+G57+G58</f>
        <v>336319.11862000002</v>
      </c>
      <c r="H15" s="32">
        <f>F15+G15</f>
        <v>1905514.1186199998</v>
      </c>
      <c r="I15" s="32">
        <f>I21+I29+I35+I43+I49+I50+I25+I40+I48+I51+I54+I57+I58</f>
        <v>0</v>
      </c>
      <c r="J15" s="32">
        <f>H15+I15</f>
        <v>1905514.1186199998</v>
      </c>
      <c r="K15" s="33">
        <f>K21+K29+K35+K43+K49+K50+K25+K40+K48+K51+K54+K57+K58</f>
        <v>24307.833999999959</v>
      </c>
      <c r="L15" s="32">
        <f>J15+K15</f>
        <v>1929821.9526199999</v>
      </c>
      <c r="M15" s="32">
        <f>M21+M29+M35+M43+M49+M50+M25+M40+M48</f>
        <v>1989897</v>
      </c>
      <c r="N15" s="32">
        <f>N21+N29+N35+N43+N49+N50+N25+N40+N48</f>
        <v>0</v>
      </c>
      <c r="O15" s="32">
        <f>M15+N15</f>
        <v>1989897</v>
      </c>
      <c r="P15" s="32">
        <f>P21+P29+P35+P43+P49+P50+P25+P40+P48+P51+P54+P57+P58</f>
        <v>0</v>
      </c>
      <c r="Q15" s="32">
        <f>O15+P15</f>
        <v>1989897</v>
      </c>
      <c r="R15" s="32">
        <f>R21+R29+R35+R43+R49+R50+R25+R40+R48+R51+R54+R57+R58</f>
        <v>0</v>
      </c>
      <c r="S15" s="32">
        <f>Q15+R15</f>
        <v>1989897</v>
      </c>
      <c r="T15" s="33">
        <f>T21+T29+T35+T43+T49+T50+T25+T40+T48+T51+T54+T57+T58</f>
        <v>-98188.26800000004</v>
      </c>
      <c r="U15" s="32">
        <f>S15+T15</f>
        <v>1891708.7319999998</v>
      </c>
      <c r="V15" s="32">
        <f>V21+V29+V35+V43+V49+V50+V25+V40+V48</f>
        <v>1477335.5</v>
      </c>
      <c r="W15" s="32">
        <f>W21+W29+W35+W43+W49+W50+W25+W40+W48</f>
        <v>0</v>
      </c>
      <c r="X15" s="32">
        <f>V15+W15</f>
        <v>1477335.5</v>
      </c>
      <c r="Y15" s="32">
        <f>Y21+Y29+Y35+Y43+Y49+Y50+Y25+Y40+Y48+Y51+Y54+Y57+Y58</f>
        <v>0.035999999999999997</v>
      </c>
      <c r="Z15" s="32">
        <f>X15+Y15</f>
        <v>1477335.5360000001</v>
      </c>
      <c r="AA15" s="33">
        <f>AA21+AA29+AA35+AA43+AA49+AA50+AA25+AA40+AA48+AA51+AA54+AA57+AA58</f>
        <v>443526.96499999997</v>
      </c>
      <c r="AB15" s="32">
        <f>Z15+AA15</f>
        <v>1920862.5010000002</v>
      </c>
      <c r="AC15" s="34"/>
      <c r="AD15" s="35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</row>
    <row r="16" s="1" customFormat="1" ht="17.25">
      <c r="A16" s="36"/>
      <c r="B16" s="37" t="s">
        <v>19</v>
      </c>
      <c r="C16" s="37"/>
      <c r="D16" s="38"/>
      <c r="E16" s="38"/>
      <c r="F16" s="39"/>
      <c r="G16" s="39"/>
      <c r="H16" s="39"/>
      <c r="I16" s="39"/>
      <c r="J16" s="39"/>
      <c r="K16" s="40"/>
      <c r="L16" s="39"/>
      <c r="M16" s="39"/>
      <c r="N16" s="39"/>
      <c r="O16" s="39"/>
      <c r="P16" s="39"/>
      <c r="Q16" s="39"/>
      <c r="R16" s="39"/>
      <c r="S16" s="39"/>
      <c r="T16" s="40"/>
      <c r="U16" s="39"/>
      <c r="V16" s="39"/>
      <c r="W16" s="39"/>
      <c r="X16" s="39"/>
      <c r="Y16" s="39"/>
      <c r="Z16" s="39"/>
      <c r="AA16" s="40"/>
      <c r="AB16" s="39"/>
      <c r="AC16" s="5"/>
      <c r="AD16" s="6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="41" customFormat="1" ht="17.25" hidden="1">
      <c r="A17" s="42"/>
      <c r="B17" s="43" t="s">
        <v>20</v>
      </c>
      <c r="C17" s="44"/>
      <c r="D17" s="45">
        <f>D23+D31+D37+D45+D49+D50+D48</f>
        <v>206017.20000000001</v>
      </c>
      <c r="E17" s="45">
        <f>E23+E31+E37+E45+E49+E50+E48</f>
        <v>0</v>
      </c>
      <c r="F17" s="45">
        <f t="shared" ref="F17:F80" si="0">D17+E17</f>
        <v>206017.20000000001</v>
      </c>
      <c r="G17" s="46">
        <f>G23+G31+G37+G45+G49+G50+G48+G57+G58</f>
        <v>186108.41104000001</v>
      </c>
      <c r="H17" s="46">
        <f t="shared" ref="H17:H80" si="1">F17+G17</f>
        <v>392125.61103999999</v>
      </c>
      <c r="I17" s="47">
        <f>I23+I31+I37+I45+I49+I50+I48+I57+I58</f>
        <v>0</v>
      </c>
      <c r="J17" s="46">
        <f t="shared" ref="J17:J80" si="2">H17+I17</f>
        <v>392125.61103999999</v>
      </c>
      <c r="K17" s="48">
        <f>K23+K31+K37+K45+K49+K50+K48+K57+K58</f>
        <v>-265.76199999999881</v>
      </c>
      <c r="L17" s="46">
        <f t="shared" ref="L17:L80" si="3">J17+K17</f>
        <v>391859.84904</v>
      </c>
      <c r="M17" s="46">
        <f>M23+M31+M37+M45+M49+M50+M48</f>
        <v>1989.9000000000233</v>
      </c>
      <c r="N17" s="46">
        <f>N23+N31+N37+N45+N49+N50+N48</f>
        <v>0</v>
      </c>
      <c r="O17" s="46">
        <f t="shared" ref="O17:O80" si="4">M17+N17</f>
        <v>1989.9000000000233</v>
      </c>
      <c r="P17" s="46">
        <f>P23+P31+P37+P45+P49+P50+P48+P57+P58</f>
        <v>0</v>
      </c>
      <c r="Q17" s="46">
        <f t="shared" ref="Q17:Q80" si="5">O17+P17</f>
        <v>1989.9000000000233</v>
      </c>
      <c r="R17" s="47">
        <f>R23+R31+R37+R45+R49+R50+R48+R57+R58</f>
        <v>0</v>
      </c>
      <c r="S17" s="46">
        <f t="shared" ref="S17:S80" si="6">Q17+R17</f>
        <v>1989.9000000000233</v>
      </c>
      <c r="T17" s="48">
        <f>T23+T31+T37+T45+T49+T50+T48+T57+T58</f>
        <v>-98.188999999999965</v>
      </c>
      <c r="U17" s="46">
        <f t="shared" ref="U17:U80" si="7">S17+T17</f>
        <v>1891.7110000000234</v>
      </c>
      <c r="V17" s="46">
        <f>V23+V31+V37+V45+V49+V50+V48</f>
        <v>1477.3</v>
      </c>
      <c r="W17" s="46">
        <f>W23+W31+W37+W45+W49+W50+W48</f>
        <v>0</v>
      </c>
      <c r="X17" s="46">
        <f t="shared" ref="X17:X80" si="8">V17+W17</f>
        <v>1477.3</v>
      </c>
      <c r="Y17" s="46">
        <f>Y23+Y31+Y37+Y45+Y49+Y50+Y48+Y57+Y58</f>
        <v>0.035999999999999997</v>
      </c>
      <c r="Z17" s="46">
        <f t="shared" ref="Z17:Z80" si="9">X17+Y17</f>
        <v>1477.336</v>
      </c>
      <c r="AA17" s="48">
        <f>AA23+AA31+AA37+AA45+AA49+AA50+AA48+AA57+AA58</f>
        <v>443.52700000000004</v>
      </c>
      <c r="AB17" s="46">
        <f t="shared" ref="AB17:AB80" si="10">Z17+AA17</f>
        <v>1920.8630000000001</v>
      </c>
      <c r="AC17" s="49"/>
      <c r="AD17" s="50" t="s">
        <v>21</v>
      </c>
      <c r="AE17" s="5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</row>
    <row r="18" s="1" customFormat="1" ht="17.25">
      <c r="A18" s="36"/>
      <c r="B18" s="52" t="s">
        <v>22</v>
      </c>
      <c r="C18" s="53" t="s">
        <v>18</v>
      </c>
      <c r="D18" s="38">
        <f>D24+D32+D38+D46+D42+D27</f>
        <v>1363177.7999999998</v>
      </c>
      <c r="E18" s="38">
        <f>E24+E32+E38+E46+E42+E27</f>
        <v>0</v>
      </c>
      <c r="F18" s="39">
        <f t="shared" si="0"/>
        <v>1363177.7999999998</v>
      </c>
      <c r="G18" s="39">
        <f>G24+G32+G38+G46+G42+G27</f>
        <v>0</v>
      </c>
      <c r="H18" s="39">
        <f t="shared" si="1"/>
        <v>1363177.7999999998</v>
      </c>
      <c r="I18" s="39">
        <f>I24+I32+I38+I46+I42+I27</f>
        <v>0</v>
      </c>
      <c r="J18" s="39">
        <f t="shared" si="2"/>
        <v>1363177.7999999998</v>
      </c>
      <c r="K18" s="40">
        <f>K24+K32+K38+K46+K42+K27</f>
        <v>-546186.19200000004</v>
      </c>
      <c r="L18" s="39">
        <f t="shared" si="3"/>
        <v>816991.60799999977</v>
      </c>
      <c r="M18" s="39">
        <f>M24+M32+M38+M46+M42+M27</f>
        <v>1987907.0999999999</v>
      </c>
      <c r="N18" s="39">
        <f>N24+N32+N38+N46+N42+N27</f>
        <v>0</v>
      </c>
      <c r="O18" s="39">
        <f t="shared" si="4"/>
        <v>1987907.0999999999</v>
      </c>
      <c r="P18" s="39">
        <f>P24+P32+P38+P46+P42+P27</f>
        <v>0</v>
      </c>
      <c r="Q18" s="39">
        <f t="shared" si="5"/>
        <v>1987907.0999999999</v>
      </c>
      <c r="R18" s="39">
        <f>R24+R32+R38+R46+R42+R27</f>
        <v>0</v>
      </c>
      <c r="S18" s="39">
        <f t="shared" si="6"/>
        <v>1987907.0999999999</v>
      </c>
      <c r="T18" s="40">
        <f>T24+T32+T38+T46+T42+T27</f>
        <v>-769620.179</v>
      </c>
      <c r="U18" s="39">
        <f t="shared" si="7"/>
        <v>1218286.9209999999</v>
      </c>
      <c r="V18" s="39">
        <f>V24+V32+V38+V46+V42+V27</f>
        <v>1475858.2</v>
      </c>
      <c r="W18" s="39">
        <f>W24+W32+W38+W46+W42+W27</f>
        <v>0</v>
      </c>
      <c r="X18" s="39">
        <f t="shared" si="8"/>
        <v>1475858.2</v>
      </c>
      <c r="Y18" s="39">
        <f>Y24+Y32+Y38+Y46+Y42+Y27</f>
        <v>0</v>
      </c>
      <c r="Z18" s="39">
        <f t="shared" si="9"/>
        <v>1475858.2</v>
      </c>
      <c r="AA18" s="40">
        <f>AA24+AA32+AA38+AA46+AA42+AA27</f>
        <v>-174084.66200000001</v>
      </c>
      <c r="AB18" s="39">
        <f t="shared" si="10"/>
        <v>1301773.5379999999</v>
      </c>
      <c r="AC18" s="5"/>
      <c r="AD18" s="6"/>
      <c r="AE18" s="5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="1" customFormat="1" ht="17.25">
      <c r="A19" s="36"/>
      <c r="B19" s="52" t="s">
        <v>23</v>
      </c>
      <c r="C19" s="53" t="s">
        <v>18</v>
      </c>
      <c r="D19" s="38"/>
      <c r="E19" s="38"/>
      <c r="F19" s="39"/>
      <c r="G19" s="39"/>
      <c r="H19" s="39"/>
      <c r="I19" s="39"/>
      <c r="J19" s="39"/>
      <c r="K19" s="40">
        <f>K28+K33</f>
        <v>280651.40000000002</v>
      </c>
      <c r="L19" s="39">
        <f t="shared" si="3"/>
        <v>280651.40000000002</v>
      </c>
      <c r="M19" s="39"/>
      <c r="N19" s="39"/>
      <c r="O19" s="39"/>
      <c r="P19" s="39"/>
      <c r="Q19" s="39"/>
      <c r="R19" s="39"/>
      <c r="S19" s="39"/>
      <c r="T19" s="40">
        <f>T28+T33</f>
        <v>671530.09999999998</v>
      </c>
      <c r="U19" s="39">
        <f t="shared" si="7"/>
        <v>671530.09999999998</v>
      </c>
      <c r="V19" s="39"/>
      <c r="W19" s="39"/>
      <c r="X19" s="39"/>
      <c r="Y19" s="39"/>
      <c r="Z19" s="39"/>
      <c r="AA19" s="40">
        <f>AA28+AA33</f>
        <v>617168.09999999998</v>
      </c>
      <c r="AB19" s="39">
        <f t="shared" si="10"/>
        <v>617168.09999999998</v>
      </c>
      <c r="AC19" s="5"/>
      <c r="AD19" s="6"/>
      <c r="AE19" s="5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="1" customFormat="1" ht="17.25">
      <c r="A20" s="36"/>
      <c r="B20" s="52" t="s">
        <v>24</v>
      </c>
      <c r="C20" s="53" t="s">
        <v>18</v>
      </c>
      <c r="D20" s="38"/>
      <c r="E20" s="38"/>
      <c r="F20" s="39"/>
      <c r="G20" s="39">
        <f>G39+G47+G53+G56</f>
        <v>150210.70758000002</v>
      </c>
      <c r="H20" s="39">
        <f t="shared" si="1"/>
        <v>150210.70758000002</v>
      </c>
      <c r="I20" s="39">
        <f>I39+I47+I53+I56</f>
        <v>0</v>
      </c>
      <c r="J20" s="39">
        <f t="shared" si="2"/>
        <v>150210.70758000002</v>
      </c>
      <c r="K20" s="40">
        <f>K39+K47+K53+K56+K34</f>
        <v>290108.38799999998</v>
      </c>
      <c r="L20" s="39">
        <f t="shared" si="3"/>
        <v>440319.09557999996</v>
      </c>
      <c r="M20" s="39"/>
      <c r="N20" s="39"/>
      <c r="O20" s="39"/>
      <c r="P20" s="39">
        <f>P39+P47+P53+P56</f>
        <v>0</v>
      </c>
      <c r="Q20" s="39">
        <f t="shared" si="5"/>
        <v>0</v>
      </c>
      <c r="R20" s="39">
        <f>R39+R47+R53+R56</f>
        <v>0</v>
      </c>
      <c r="S20" s="39">
        <f t="shared" si="6"/>
        <v>0</v>
      </c>
      <c r="T20" s="40">
        <f>T39+T47+T53+T56+T34</f>
        <v>0</v>
      </c>
      <c r="U20" s="39">
        <f t="shared" si="7"/>
        <v>0</v>
      </c>
      <c r="V20" s="39"/>
      <c r="W20" s="39"/>
      <c r="X20" s="39"/>
      <c r="Y20" s="39">
        <f>Y39+Y47+Y53+Y56</f>
        <v>0</v>
      </c>
      <c r="Z20" s="39">
        <f t="shared" si="9"/>
        <v>0</v>
      </c>
      <c r="AA20" s="40">
        <f>AA39+AA47+AA53+AA56+AA34</f>
        <v>0</v>
      </c>
      <c r="AB20" s="39">
        <f t="shared" si="10"/>
        <v>0</v>
      </c>
      <c r="AC20" s="5"/>
      <c r="AD20" s="6"/>
      <c r="AE20" s="5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ht="51.75">
      <c r="A21" s="36" t="s">
        <v>25</v>
      </c>
      <c r="B21" s="52" t="s">
        <v>26</v>
      </c>
      <c r="C21" s="55" t="s">
        <v>27</v>
      </c>
      <c r="D21" s="38">
        <f>D23+D24</f>
        <v>35000</v>
      </c>
      <c r="E21" s="38">
        <f>E23+E24</f>
        <v>0</v>
      </c>
      <c r="F21" s="39">
        <f t="shared" si="0"/>
        <v>35000</v>
      </c>
      <c r="G21" s="39">
        <f>G23+G24</f>
        <v>0</v>
      </c>
      <c r="H21" s="39">
        <f t="shared" si="1"/>
        <v>35000</v>
      </c>
      <c r="I21" s="39">
        <f>I23+I24</f>
        <v>0</v>
      </c>
      <c r="J21" s="39">
        <f t="shared" si="2"/>
        <v>35000</v>
      </c>
      <c r="K21" s="40">
        <f>K23+K24</f>
        <v>0</v>
      </c>
      <c r="L21" s="39">
        <f t="shared" si="3"/>
        <v>35000</v>
      </c>
      <c r="M21" s="39">
        <f>M23+M24</f>
        <v>540000</v>
      </c>
      <c r="N21" s="39">
        <f>N23+N24</f>
        <v>0</v>
      </c>
      <c r="O21" s="39">
        <f t="shared" si="4"/>
        <v>540000</v>
      </c>
      <c r="P21" s="39">
        <f>P23+P24</f>
        <v>0</v>
      </c>
      <c r="Q21" s="39">
        <f t="shared" si="5"/>
        <v>540000</v>
      </c>
      <c r="R21" s="39">
        <f>R23+R24</f>
        <v>0</v>
      </c>
      <c r="S21" s="39">
        <f t="shared" si="6"/>
        <v>540000</v>
      </c>
      <c r="T21" s="40">
        <f>T23+T24</f>
        <v>0</v>
      </c>
      <c r="U21" s="39">
        <f t="shared" si="7"/>
        <v>540000</v>
      </c>
      <c r="V21" s="39">
        <f>V23+V24</f>
        <v>1077335.5</v>
      </c>
      <c r="W21" s="39">
        <f>W23+W24</f>
        <v>0</v>
      </c>
      <c r="X21" s="39">
        <f t="shared" si="8"/>
        <v>1077335.5</v>
      </c>
      <c r="Y21" s="39">
        <f>Y23+Y24</f>
        <v>0.035999999999999997</v>
      </c>
      <c r="Z21" s="39">
        <f t="shared" si="9"/>
        <v>1077335.5360000001</v>
      </c>
      <c r="AA21" s="40">
        <f>AA23+AA24</f>
        <v>0</v>
      </c>
      <c r="AB21" s="39">
        <f t="shared" si="10"/>
        <v>1077335.5360000001</v>
      </c>
      <c r="AE21" s="54"/>
    </row>
    <row r="22" ht="17.25">
      <c r="A22" s="36"/>
      <c r="B22" s="52" t="s">
        <v>19</v>
      </c>
      <c r="C22" s="53"/>
      <c r="D22" s="38"/>
      <c r="E22" s="38"/>
      <c r="F22" s="39"/>
      <c r="G22" s="39"/>
      <c r="H22" s="39"/>
      <c r="I22" s="39"/>
      <c r="J22" s="39"/>
      <c r="K22" s="40"/>
      <c r="L22" s="39"/>
      <c r="M22" s="39"/>
      <c r="N22" s="39"/>
      <c r="O22" s="39"/>
      <c r="P22" s="39"/>
      <c r="Q22" s="39"/>
      <c r="R22" s="39"/>
      <c r="S22" s="39"/>
      <c r="T22" s="40"/>
      <c r="U22" s="39"/>
      <c r="V22" s="39"/>
      <c r="W22" s="39"/>
      <c r="X22" s="39"/>
      <c r="Y22" s="39"/>
      <c r="Z22" s="39"/>
      <c r="AA22" s="40"/>
      <c r="AB22" s="39"/>
      <c r="AC22" s="5"/>
      <c r="AE22" s="54"/>
    </row>
    <row r="23" s="56" customFormat="1" ht="17.25" hidden="1">
      <c r="A23" s="57"/>
      <c r="B23" s="58" t="s">
        <v>20</v>
      </c>
      <c r="C23" s="58"/>
      <c r="D23" s="59">
        <v>35</v>
      </c>
      <c r="E23" s="60"/>
      <c r="F23" s="59">
        <f t="shared" si="0"/>
        <v>35</v>
      </c>
      <c r="G23" s="40"/>
      <c r="H23" s="61">
        <f t="shared" si="1"/>
        <v>35</v>
      </c>
      <c r="I23" s="39"/>
      <c r="J23" s="61">
        <f t="shared" si="2"/>
        <v>35</v>
      </c>
      <c r="K23" s="40"/>
      <c r="L23" s="61">
        <f t="shared" si="3"/>
        <v>35</v>
      </c>
      <c r="M23" s="61">
        <v>540</v>
      </c>
      <c r="N23" s="40"/>
      <c r="O23" s="61">
        <f t="shared" si="4"/>
        <v>540</v>
      </c>
      <c r="P23" s="40"/>
      <c r="Q23" s="61">
        <f t="shared" si="5"/>
        <v>540</v>
      </c>
      <c r="R23" s="39"/>
      <c r="S23" s="61">
        <f t="shared" si="6"/>
        <v>540</v>
      </c>
      <c r="T23" s="40"/>
      <c r="U23" s="61">
        <f t="shared" si="7"/>
        <v>540</v>
      </c>
      <c r="V23" s="61">
        <v>1077.3</v>
      </c>
      <c r="W23" s="40"/>
      <c r="X23" s="61">
        <f t="shared" si="8"/>
        <v>1077.3</v>
      </c>
      <c r="Y23" s="40">
        <v>0.035999999999999997</v>
      </c>
      <c r="Z23" s="61">
        <f t="shared" si="9"/>
        <v>1077.336</v>
      </c>
      <c r="AA23" s="40"/>
      <c r="AB23" s="61">
        <f t="shared" si="10"/>
        <v>1077.336</v>
      </c>
      <c r="AC23" s="62" t="s">
        <v>28</v>
      </c>
      <c r="AD23" s="63" t="s">
        <v>21</v>
      </c>
      <c r="AE23" s="64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</row>
    <row r="24" ht="17.25">
      <c r="A24" s="36"/>
      <c r="B24" s="52" t="s">
        <v>22</v>
      </c>
      <c r="C24" s="66" t="s">
        <v>18</v>
      </c>
      <c r="D24" s="38">
        <v>34965</v>
      </c>
      <c r="E24" s="38"/>
      <c r="F24" s="39">
        <f t="shared" si="0"/>
        <v>34965</v>
      </c>
      <c r="G24" s="39"/>
      <c r="H24" s="39">
        <f t="shared" si="1"/>
        <v>34965</v>
      </c>
      <c r="I24" s="39"/>
      <c r="J24" s="39">
        <f t="shared" si="2"/>
        <v>34965</v>
      </c>
      <c r="K24" s="40"/>
      <c r="L24" s="39">
        <f t="shared" si="3"/>
        <v>34965</v>
      </c>
      <c r="M24" s="39">
        <v>539460</v>
      </c>
      <c r="N24" s="39"/>
      <c r="O24" s="39">
        <f t="shared" si="4"/>
        <v>539460</v>
      </c>
      <c r="P24" s="39"/>
      <c r="Q24" s="39">
        <f t="shared" si="5"/>
        <v>539460</v>
      </c>
      <c r="R24" s="39"/>
      <c r="S24" s="39">
        <f t="shared" si="6"/>
        <v>539460</v>
      </c>
      <c r="T24" s="40"/>
      <c r="U24" s="39">
        <f t="shared" si="7"/>
        <v>539460</v>
      </c>
      <c r="V24" s="39">
        <v>1076258.2</v>
      </c>
      <c r="W24" s="39"/>
      <c r="X24" s="39">
        <f t="shared" si="8"/>
        <v>1076258.2</v>
      </c>
      <c r="Y24" s="39"/>
      <c r="Z24" s="39">
        <f t="shared" si="9"/>
        <v>1076258.2</v>
      </c>
      <c r="AA24" s="40"/>
      <c r="AB24" s="39">
        <f t="shared" si="10"/>
        <v>1076258.2</v>
      </c>
      <c r="AC24" s="5" t="s">
        <v>29</v>
      </c>
      <c r="AE24" s="54"/>
    </row>
    <row r="25" ht="34.5">
      <c r="A25" s="67" t="s">
        <v>30</v>
      </c>
      <c r="B25" s="68" t="s">
        <v>31</v>
      </c>
      <c r="C25" s="69" t="s">
        <v>32</v>
      </c>
      <c r="D25" s="38">
        <f>D27</f>
        <v>0</v>
      </c>
      <c r="E25" s="38">
        <f>E27</f>
        <v>0</v>
      </c>
      <c r="F25" s="39">
        <f t="shared" si="0"/>
        <v>0</v>
      </c>
      <c r="G25" s="39">
        <f>G27</f>
        <v>0</v>
      </c>
      <c r="H25" s="39">
        <f t="shared" si="1"/>
        <v>0</v>
      </c>
      <c r="I25" s="39">
        <f>I27</f>
        <v>0</v>
      </c>
      <c r="J25" s="39">
        <f t="shared" si="2"/>
        <v>0</v>
      </c>
      <c r="K25" s="40">
        <f>K27+K28</f>
        <v>0</v>
      </c>
      <c r="L25" s="39">
        <f t="shared" si="3"/>
        <v>0</v>
      </c>
      <c r="M25" s="39">
        <f>M27</f>
        <v>54620.699999999997</v>
      </c>
      <c r="N25" s="39">
        <f>N27</f>
        <v>0</v>
      </c>
      <c r="O25" s="39">
        <f t="shared" si="4"/>
        <v>54620.699999999997</v>
      </c>
      <c r="P25" s="39">
        <f>P27</f>
        <v>0</v>
      </c>
      <c r="Q25" s="39">
        <f t="shared" si="5"/>
        <v>54620.699999999997</v>
      </c>
      <c r="R25" s="39">
        <f>R27</f>
        <v>0</v>
      </c>
      <c r="S25" s="39">
        <f t="shared" si="6"/>
        <v>54620.699999999997</v>
      </c>
      <c r="T25" s="40">
        <f>T27+T28</f>
        <v>7.2759576141834259e-12</v>
      </c>
      <c r="U25" s="39">
        <f t="shared" si="7"/>
        <v>54620.700000000004</v>
      </c>
      <c r="V25" s="39">
        <f>V27</f>
        <v>0</v>
      </c>
      <c r="W25" s="39">
        <f>W27</f>
        <v>0</v>
      </c>
      <c r="X25" s="39">
        <f t="shared" si="8"/>
        <v>0</v>
      </c>
      <c r="Y25" s="39">
        <f>Y27</f>
        <v>0</v>
      </c>
      <c r="Z25" s="39">
        <f t="shared" si="9"/>
        <v>0</v>
      </c>
      <c r="AA25" s="40">
        <f>AA27+AA28</f>
        <v>0</v>
      </c>
      <c r="AB25" s="39">
        <f t="shared" si="10"/>
        <v>0</v>
      </c>
      <c r="AC25" s="5"/>
      <c r="AE25" s="54"/>
    </row>
    <row r="26" ht="17.25">
      <c r="A26" s="70"/>
      <c r="B26" s="52" t="s">
        <v>19</v>
      </c>
      <c r="C26" s="69"/>
      <c r="D26" s="38"/>
      <c r="E26" s="38"/>
      <c r="F26" s="39"/>
      <c r="G26" s="39"/>
      <c r="H26" s="39"/>
      <c r="I26" s="39"/>
      <c r="J26" s="39"/>
      <c r="K26" s="40"/>
      <c r="L26" s="39"/>
      <c r="M26" s="39"/>
      <c r="N26" s="39"/>
      <c r="O26" s="39"/>
      <c r="P26" s="39"/>
      <c r="Q26" s="39"/>
      <c r="R26" s="39"/>
      <c r="S26" s="39"/>
      <c r="T26" s="40"/>
      <c r="U26" s="39"/>
      <c r="V26" s="39"/>
      <c r="W26" s="39"/>
      <c r="X26" s="39"/>
      <c r="Y26" s="39"/>
      <c r="Z26" s="39"/>
      <c r="AA26" s="40"/>
      <c r="AB26" s="39"/>
      <c r="AC26" s="5"/>
      <c r="AE26" s="54"/>
    </row>
    <row r="27" ht="17.25">
      <c r="A27" s="70"/>
      <c r="B27" s="52" t="s">
        <v>22</v>
      </c>
      <c r="C27" s="66" t="s">
        <v>18</v>
      </c>
      <c r="D27" s="38">
        <v>0</v>
      </c>
      <c r="E27" s="38"/>
      <c r="F27" s="39">
        <f t="shared" si="0"/>
        <v>0</v>
      </c>
      <c r="G27" s="39"/>
      <c r="H27" s="39">
        <f t="shared" si="1"/>
        <v>0</v>
      </c>
      <c r="I27" s="39"/>
      <c r="J27" s="39">
        <f t="shared" si="2"/>
        <v>0</v>
      </c>
      <c r="K27" s="40"/>
      <c r="L27" s="39">
        <f t="shared" si="3"/>
        <v>0</v>
      </c>
      <c r="M27" s="39">
        <v>54620.699999999997</v>
      </c>
      <c r="N27" s="39"/>
      <c r="O27" s="39">
        <f t="shared" si="4"/>
        <v>54620.699999999997</v>
      </c>
      <c r="P27" s="39"/>
      <c r="Q27" s="39">
        <f t="shared" si="5"/>
        <v>54620.699999999997</v>
      </c>
      <c r="R27" s="39"/>
      <c r="S27" s="39">
        <f t="shared" si="6"/>
        <v>54620.699999999997</v>
      </c>
      <c r="T27" s="40">
        <f>-54620.7+2184.828</f>
        <v>-52435.871999999996</v>
      </c>
      <c r="U27" s="39">
        <f t="shared" si="7"/>
        <v>2184.8280000000013</v>
      </c>
      <c r="V27" s="39">
        <v>0</v>
      </c>
      <c r="W27" s="39"/>
      <c r="X27" s="39">
        <f t="shared" si="8"/>
        <v>0</v>
      </c>
      <c r="Y27" s="39"/>
      <c r="Z27" s="39">
        <f t="shared" si="9"/>
        <v>0</v>
      </c>
      <c r="AA27" s="40"/>
      <c r="AB27" s="39">
        <f t="shared" si="10"/>
        <v>0</v>
      </c>
      <c r="AC27" s="5" t="s">
        <v>33</v>
      </c>
      <c r="AE27" s="54"/>
    </row>
    <row r="28" ht="17.25">
      <c r="A28" s="70"/>
      <c r="B28" s="52" t="s">
        <v>23</v>
      </c>
      <c r="C28" s="66"/>
      <c r="D28" s="38"/>
      <c r="E28" s="38"/>
      <c r="F28" s="39"/>
      <c r="G28" s="39"/>
      <c r="H28" s="39"/>
      <c r="I28" s="39"/>
      <c r="J28" s="39"/>
      <c r="K28" s="40"/>
      <c r="L28" s="39">
        <f t="shared" si="3"/>
        <v>0</v>
      </c>
      <c r="M28" s="39"/>
      <c r="N28" s="39"/>
      <c r="O28" s="39"/>
      <c r="P28" s="39"/>
      <c r="Q28" s="39"/>
      <c r="R28" s="39"/>
      <c r="S28" s="39"/>
      <c r="T28" s="40">
        <v>52435.872000000003</v>
      </c>
      <c r="U28" s="39">
        <f t="shared" si="7"/>
        <v>52435.872000000003</v>
      </c>
      <c r="V28" s="39"/>
      <c r="W28" s="39"/>
      <c r="X28" s="39"/>
      <c r="Y28" s="39"/>
      <c r="Z28" s="39"/>
      <c r="AA28" s="40"/>
      <c r="AB28" s="39">
        <f t="shared" si="10"/>
        <v>0</v>
      </c>
      <c r="AC28" s="5" t="s">
        <v>34</v>
      </c>
      <c r="AE28" s="54"/>
    </row>
    <row r="29" ht="51.75">
      <c r="A29" s="70"/>
      <c r="B29" s="68" t="s">
        <v>31</v>
      </c>
      <c r="C29" s="55" t="s">
        <v>27</v>
      </c>
      <c r="D29" s="38">
        <f>D31+D32</f>
        <v>558438.40000000002</v>
      </c>
      <c r="E29" s="38">
        <f>E31+E32</f>
        <v>0</v>
      </c>
      <c r="F29" s="39">
        <f t="shared" si="0"/>
        <v>558438.40000000002</v>
      </c>
      <c r="G29" s="39">
        <f>G31+G32</f>
        <v>15345.7713</v>
      </c>
      <c r="H29" s="39">
        <f t="shared" si="1"/>
        <v>573784.17130000005</v>
      </c>
      <c r="I29" s="39">
        <f>I31+I32</f>
        <v>0</v>
      </c>
      <c r="J29" s="39">
        <f t="shared" si="2"/>
        <v>573784.17130000005</v>
      </c>
      <c r="K29" s="40">
        <f>K31+K32+K34+K33</f>
        <v>-54117.795000000042</v>
      </c>
      <c r="L29" s="39">
        <f t="shared" si="3"/>
        <v>519666.3763</v>
      </c>
      <c r="M29" s="39">
        <f>M31+M32</f>
        <v>743778.30000000005</v>
      </c>
      <c r="N29" s="39">
        <f>N31+N32</f>
        <v>0</v>
      </c>
      <c r="O29" s="39">
        <f t="shared" si="4"/>
        <v>743778.30000000005</v>
      </c>
      <c r="P29" s="39">
        <f>P31+P32</f>
        <v>0</v>
      </c>
      <c r="Q29" s="39">
        <f t="shared" si="5"/>
        <v>743778.30000000005</v>
      </c>
      <c r="R29" s="39">
        <f>R31+R32</f>
        <v>0</v>
      </c>
      <c r="S29" s="39">
        <f t="shared" si="6"/>
        <v>743778.30000000005</v>
      </c>
      <c r="T29" s="40">
        <f>T31+T32+T34+T33</f>
        <v>-98188.26800000004</v>
      </c>
      <c r="U29" s="39">
        <f t="shared" si="7"/>
        <v>645590.03200000001</v>
      </c>
      <c r="V29" s="39">
        <f>V31+V32</f>
        <v>200000</v>
      </c>
      <c r="W29" s="39">
        <f>W31+W32</f>
        <v>0</v>
      </c>
      <c r="X29" s="39">
        <f t="shared" si="8"/>
        <v>200000</v>
      </c>
      <c r="Y29" s="39">
        <f>Y31+Y32</f>
        <v>0</v>
      </c>
      <c r="Z29" s="39">
        <f t="shared" si="9"/>
        <v>200000</v>
      </c>
      <c r="AA29" s="40">
        <f>AA31+AA32+AA34+AA33</f>
        <v>443526.96499999997</v>
      </c>
      <c r="AB29" s="39">
        <f t="shared" si="10"/>
        <v>643526.96499999997</v>
      </c>
      <c r="AE29" s="54"/>
    </row>
    <row r="30" ht="17.25">
      <c r="A30" s="71"/>
      <c r="B30" s="52" t="s">
        <v>19</v>
      </c>
      <c r="C30" s="66"/>
      <c r="D30" s="38"/>
      <c r="E30" s="38"/>
      <c r="F30" s="39"/>
      <c r="G30" s="39"/>
      <c r="H30" s="39"/>
      <c r="I30" s="39"/>
      <c r="J30" s="39"/>
      <c r="K30" s="40"/>
      <c r="L30" s="39"/>
      <c r="M30" s="39"/>
      <c r="N30" s="39"/>
      <c r="O30" s="39"/>
      <c r="P30" s="39"/>
      <c r="Q30" s="39"/>
      <c r="R30" s="39"/>
      <c r="S30" s="39"/>
      <c r="T30" s="40"/>
      <c r="U30" s="39"/>
      <c r="V30" s="39"/>
      <c r="W30" s="39"/>
      <c r="X30" s="39"/>
      <c r="Y30" s="39"/>
      <c r="Z30" s="39"/>
      <c r="AA30" s="40"/>
      <c r="AB30" s="39"/>
      <c r="AC30" s="5"/>
      <c r="AE30" s="54"/>
    </row>
    <row r="31" s="56" customFormat="1" ht="17.25" hidden="1">
      <c r="A31" s="72"/>
      <c r="B31" s="58" t="s">
        <v>20</v>
      </c>
      <c r="C31" s="58"/>
      <c r="D31" s="59">
        <v>558.40000000002328</v>
      </c>
      <c r="E31" s="60"/>
      <c r="F31" s="59">
        <f t="shared" si="0"/>
        <v>558.40000000002328</v>
      </c>
      <c r="G31" s="40">
        <v>15345.7713</v>
      </c>
      <c r="H31" s="61">
        <f t="shared" si="1"/>
        <v>15904.171300000024</v>
      </c>
      <c r="I31" s="39"/>
      <c r="J31" s="61">
        <f t="shared" si="2"/>
        <v>15904.171300000024</v>
      </c>
      <c r="K31" s="40">
        <f>-15904.171+292.638+15345.771</f>
        <v>-265.76199999999881</v>
      </c>
      <c r="L31" s="61">
        <f t="shared" si="3"/>
        <v>15638.409300000025</v>
      </c>
      <c r="M31" s="61">
        <v>798.40000000002328</v>
      </c>
      <c r="N31" s="40"/>
      <c r="O31" s="61">
        <f t="shared" si="4"/>
        <v>798.40000000002328</v>
      </c>
      <c r="P31" s="40"/>
      <c r="Q31" s="61">
        <f t="shared" si="5"/>
        <v>798.40000000002328</v>
      </c>
      <c r="R31" s="39"/>
      <c r="S31" s="61">
        <f t="shared" si="6"/>
        <v>798.40000000002328</v>
      </c>
      <c r="T31" s="40">
        <f>-798.4+700.211</f>
        <v>-98.188999999999965</v>
      </c>
      <c r="U31" s="61">
        <f t="shared" si="7"/>
        <v>700.21100000002332</v>
      </c>
      <c r="V31" s="61">
        <v>200</v>
      </c>
      <c r="W31" s="40"/>
      <c r="X31" s="61">
        <f t="shared" si="8"/>
        <v>200</v>
      </c>
      <c r="Y31" s="40"/>
      <c r="Z31" s="61">
        <f t="shared" si="9"/>
        <v>200</v>
      </c>
      <c r="AA31" s="40">
        <f>-200+643.527</f>
        <v>443.52700000000004</v>
      </c>
      <c r="AB31" s="61">
        <f t="shared" si="10"/>
        <v>643.52700000000004</v>
      </c>
      <c r="AC31" s="62" t="s">
        <v>35</v>
      </c>
      <c r="AD31" s="63" t="s">
        <v>21</v>
      </c>
      <c r="AE31" s="64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</row>
    <row r="32" ht="17.25">
      <c r="A32" s="73"/>
      <c r="B32" s="52" t="s">
        <v>22</v>
      </c>
      <c r="C32" s="66" t="s">
        <v>18</v>
      </c>
      <c r="D32" s="38">
        <v>557880</v>
      </c>
      <c r="E32" s="38"/>
      <c r="F32" s="39">
        <f t="shared" si="0"/>
        <v>557880</v>
      </c>
      <c r="G32" s="39"/>
      <c r="H32" s="39">
        <f t="shared" si="1"/>
        <v>557880</v>
      </c>
      <c r="I32" s="39"/>
      <c r="J32" s="39">
        <f t="shared" si="2"/>
        <v>557880</v>
      </c>
      <c r="K32" s="40">
        <f>-557880+11693.808</f>
        <v>-546186.19200000004</v>
      </c>
      <c r="L32" s="39">
        <f t="shared" si="3"/>
        <v>11693.807999999961</v>
      </c>
      <c r="M32" s="39">
        <f>797600.6-54620.7</f>
        <v>742979.90000000002</v>
      </c>
      <c r="N32" s="39"/>
      <c r="O32" s="39">
        <f t="shared" si="4"/>
        <v>742979.90000000002</v>
      </c>
      <c r="P32" s="39"/>
      <c r="Q32" s="39">
        <f t="shared" si="5"/>
        <v>742979.90000000002</v>
      </c>
      <c r="R32" s="39"/>
      <c r="S32" s="39">
        <f t="shared" si="6"/>
        <v>742979.90000000002</v>
      </c>
      <c r="T32" s="40">
        <f>-742979.9+25795.593</f>
        <v>-717184.30700000003</v>
      </c>
      <c r="U32" s="39">
        <f t="shared" si="7"/>
        <v>25795.592999999993</v>
      </c>
      <c r="V32" s="39">
        <v>199800</v>
      </c>
      <c r="W32" s="39"/>
      <c r="X32" s="39">
        <f t="shared" si="8"/>
        <v>199800</v>
      </c>
      <c r="Y32" s="39"/>
      <c r="Z32" s="39">
        <f t="shared" si="9"/>
        <v>199800</v>
      </c>
      <c r="AA32" s="40">
        <f>-199800+25715.338</f>
        <v>-174084.66200000001</v>
      </c>
      <c r="AB32" s="39">
        <f t="shared" si="10"/>
        <v>25715.337999999989</v>
      </c>
      <c r="AC32" s="5" t="s">
        <v>33</v>
      </c>
      <c r="AE32" s="54"/>
    </row>
    <row r="33" ht="17.25">
      <c r="A33" s="36"/>
      <c r="B33" s="52" t="s">
        <v>23</v>
      </c>
      <c r="C33" s="66" t="s">
        <v>18</v>
      </c>
      <c r="D33" s="38"/>
      <c r="E33" s="38"/>
      <c r="F33" s="39"/>
      <c r="G33" s="39"/>
      <c r="H33" s="39"/>
      <c r="I33" s="39"/>
      <c r="J33" s="39"/>
      <c r="K33" s="40">
        <v>280651.40000000002</v>
      </c>
      <c r="L33" s="39">
        <f t="shared" si="3"/>
        <v>280651.40000000002</v>
      </c>
      <c r="M33" s="39"/>
      <c r="N33" s="39"/>
      <c r="O33" s="39"/>
      <c r="P33" s="39"/>
      <c r="Q33" s="39"/>
      <c r="R33" s="39"/>
      <c r="S33" s="39"/>
      <c r="T33" s="40">
        <v>619094.228</v>
      </c>
      <c r="U33" s="39">
        <f t="shared" si="7"/>
        <v>619094.228</v>
      </c>
      <c r="V33" s="39"/>
      <c r="W33" s="39"/>
      <c r="X33" s="39"/>
      <c r="Y33" s="39"/>
      <c r="Z33" s="39"/>
      <c r="AA33" s="40">
        <v>617168.09999999998</v>
      </c>
      <c r="AB33" s="39">
        <f t="shared" si="10"/>
        <v>617168.09999999998</v>
      </c>
      <c r="AC33" s="5" t="s">
        <v>34</v>
      </c>
      <c r="AE33" s="54"/>
    </row>
    <row r="34" ht="17.25">
      <c r="A34" s="36"/>
      <c r="B34" s="52" t="s">
        <v>24</v>
      </c>
      <c r="C34" s="66" t="s">
        <v>18</v>
      </c>
      <c r="D34" s="38"/>
      <c r="E34" s="38"/>
      <c r="F34" s="39"/>
      <c r="G34" s="39"/>
      <c r="H34" s="39"/>
      <c r="I34" s="39"/>
      <c r="J34" s="39"/>
      <c r="K34" s="40">
        <v>211682.75899999999</v>
      </c>
      <c r="L34" s="39">
        <f t="shared" si="3"/>
        <v>211682.75899999999</v>
      </c>
      <c r="M34" s="39"/>
      <c r="N34" s="39"/>
      <c r="O34" s="39"/>
      <c r="P34" s="39"/>
      <c r="Q34" s="39"/>
      <c r="R34" s="39"/>
      <c r="S34" s="39"/>
      <c r="T34" s="40"/>
      <c r="U34" s="39">
        <f t="shared" si="7"/>
        <v>0</v>
      </c>
      <c r="V34" s="39"/>
      <c r="W34" s="39"/>
      <c r="X34" s="39"/>
      <c r="Y34" s="39"/>
      <c r="Z34" s="39"/>
      <c r="AA34" s="40"/>
      <c r="AB34" s="39">
        <f t="shared" si="10"/>
        <v>0</v>
      </c>
      <c r="AC34" s="5" t="s">
        <v>36</v>
      </c>
      <c r="AE34" s="54"/>
    </row>
    <row r="35" ht="51.75">
      <c r="A35" s="36" t="s">
        <v>37</v>
      </c>
      <c r="B35" s="52" t="s">
        <v>38</v>
      </c>
      <c r="C35" s="55" t="s">
        <v>27</v>
      </c>
      <c r="D35" s="38">
        <f>D37+D38</f>
        <v>453000</v>
      </c>
      <c r="E35" s="38">
        <f>E37+E38</f>
        <v>0</v>
      </c>
      <c r="F35" s="39">
        <f t="shared" si="0"/>
        <v>453000</v>
      </c>
      <c r="G35" s="39">
        <f>G37+G38+G39</f>
        <v>17979.14402</v>
      </c>
      <c r="H35" s="39">
        <f t="shared" si="1"/>
        <v>470979.14402000001</v>
      </c>
      <c r="I35" s="39">
        <f>I37+I38+I39</f>
        <v>0</v>
      </c>
      <c r="J35" s="39">
        <f t="shared" si="2"/>
        <v>470979.14402000001</v>
      </c>
      <c r="K35" s="40">
        <f>K37+K38+K39</f>
        <v>0</v>
      </c>
      <c r="L35" s="39">
        <f t="shared" si="3"/>
        <v>470979.14402000001</v>
      </c>
      <c r="M35" s="39">
        <f>M37+M38</f>
        <v>651498</v>
      </c>
      <c r="N35" s="39">
        <f>N37+N38</f>
        <v>0</v>
      </c>
      <c r="O35" s="39">
        <f t="shared" si="4"/>
        <v>651498</v>
      </c>
      <c r="P35" s="39">
        <f>P37+P38</f>
        <v>0</v>
      </c>
      <c r="Q35" s="39">
        <f t="shared" si="5"/>
        <v>651498</v>
      </c>
      <c r="R35" s="39">
        <f>R37+R38</f>
        <v>0</v>
      </c>
      <c r="S35" s="39">
        <f t="shared" si="6"/>
        <v>651498</v>
      </c>
      <c r="T35" s="40">
        <f>T37+T38</f>
        <v>0</v>
      </c>
      <c r="U35" s="39">
        <f t="shared" si="7"/>
        <v>651498</v>
      </c>
      <c r="V35" s="39">
        <f>V37+V38</f>
        <v>200000</v>
      </c>
      <c r="W35" s="39">
        <f>W37+W38</f>
        <v>0</v>
      </c>
      <c r="X35" s="39">
        <f t="shared" si="8"/>
        <v>200000</v>
      </c>
      <c r="Y35" s="39">
        <f>Y37+Y38</f>
        <v>0</v>
      </c>
      <c r="Z35" s="39">
        <f t="shared" si="9"/>
        <v>200000</v>
      </c>
      <c r="AA35" s="40">
        <f>AA37+AA38</f>
        <v>0</v>
      </c>
      <c r="AB35" s="39">
        <f t="shared" si="10"/>
        <v>200000</v>
      </c>
      <c r="AC35" s="5"/>
      <c r="AE35" s="54"/>
    </row>
    <row r="36" ht="17.25">
      <c r="A36" s="36"/>
      <c r="B36" s="52" t="s">
        <v>19</v>
      </c>
      <c r="C36" s="52"/>
      <c r="D36" s="38"/>
      <c r="E36" s="38"/>
      <c r="F36" s="39"/>
      <c r="G36" s="39"/>
      <c r="H36" s="39"/>
      <c r="I36" s="39"/>
      <c r="J36" s="39"/>
      <c r="K36" s="40"/>
      <c r="L36" s="39"/>
      <c r="M36" s="39"/>
      <c r="N36" s="39"/>
      <c r="O36" s="39"/>
      <c r="P36" s="39"/>
      <c r="Q36" s="39"/>
      <c r="R36" s="39"/>
      <c r="S36" s="39"/>
      <c r="T36" s="40"/>
      <c r="U36" s="39"/>
      <c r="V36" s="39"/>
      <c r="W36" s="39"/>
      <c r="X36" s="39"/>
      <c r="Y36" s="39"/>
      <c r="Z36" s="39"/>
      <c r="AA36" s="40"/>
      <c r="AB36" s="39"/>
      <c r="AE36" s="54"/>
    </row>
    <row r="37" s="56" customFormat="1" ht="17.25" hidden="1">
      <c r="A37" s="57"/>
      <c r="B37" s="58" t="s">
        <v>20</v>
      </c>
      <c r="C37" s="58"/>
      <c r="D37" s="59">
        <v>453</v>
      </c>
      <c r="E37" s="60"/>
      <c r="F37" s="59">
        <f t="shared" si="0"/>
        <v>453</v>
      </c>
      <c r="G37" s="40"/>
      <c r="H37" s="61">
        <f t="shared" si="1"/>
        <v>453</v>
      </c>
      <c r="I37" s="39"/>
      <c r="J37" s="61">
        <f t="shared" si="2"/>
        <v>453</v>
      </c>
      <c r="K37" s="40"/>
      <c r="L37" s="61">
        <f t="shared" si="3"/>
        <v>453</v>
      </c>
      <c r="M37" s="61">
        <v>651.5</v>
      </c>
      <c r="N37" s="40"/>
      <c r="O37" s="61">
        <f t="shared" si="4"/>
        <v>651.5</v>
      </c>
      <c r="P37" s="40"/>
      <c r="Q37" s="61">
        <f t="shared" si="5"/>
        <v>651.5</v>
      </c>
      <c r="R37" s="39"/>
      <c r="S37" s="61">
        <f t="shared" si="6"/>
        <v>651.5</v>
      </c>
      <c r="T37" s="40"/>
      <c r="U37" s="61">
        <f t="shared" si="7"/>
        <v>651.5</v>
      </c>
      <c r="V37" s="61">
        <v>200</v>
      </c>
      <c r="W37" s="40"/>
      <c r="X37" s="61">
        <f t="shared" si="8"/>
        <v>200</v>
      </c>
      <c r="Y37" s="40"/>
      <c r="Z37" s="61">
        <f t="shared" si="9"/>
        <v>200</v>
      </c>
      <c r="AA37" s="40"/>
      <c r="AB37" s="61">
        <f t="shared" si="10"/>
        <v>200</v>
      </c>
      <c r="AC37" s="62" t="s">
        <v>39</v>
      </c>
      <c r="AD37" s="63" t="s">
        <v>21</v>
      </c>
      <c r="AE37" s="64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</row>
    <row r="38" ht="17.25">
      <c r="A38" s="36"/>
      <c r="B38" s="52" t="s">
        <v>22</v>
      </c>
      <c r="C38" s="66" t="s">
        <v>18</v>
      </c>
      <c r="D38" s="38">
        <v>452547</v>
      </c>
      <c r="E38" s="38"/>
      <c r="F38" s="39">
        <f t="shared" si="0"/>
        <v>452547</v>
      </c>
      <c r="G38" s="39"/>
      <c r="H38" s="39">
        <f t="shared" si="1"/>
        <v>452547</v>
      </c>
      <c r="I38" s="39"/>
      <c r="J38" s="39">
        <f t="shared" si="2"/>
        <v>452547</v>
      </c>
      <c r="K38" s="40"/>
      <c r="L38" s="39">
        <f t="shared" si="3"/>
        <v>452547</v>
      </c>
      <c r="M38" s="39">
        <v>650846.5</v>
      </c>
      <c r="N38" s="39"/>
      <c r="O38" s="39">
        <f t="shared" si="4"/>
        <v>650846.5</v>
      </c>
      <c r="P38" s="39"/>
      <c r="Q38" s="39">
        <f t="shared" si="5"/>
        <v>650846.5</v>
      </c>
      <c r="R38" s="39"/>
      <c r="S38" s="39">
        <f t="shared" si="6"/>
        <v>650846.5</v>
      </c>
      <c r="T38" s="40"/>
      <c r="U38" s="39">
        <f t="shared" si="7"/>
        <v>650846.5</v>
      </c>
      <c r="V38" s="39">
        <v>199800</v>
      </c>
      <c r="W38" s="39"/>
      <c r="X38" s="39">
        <f t="shared" si="8"/>
        <v>199800</v>
      </c>
      <c r="Y38" s="39"/>
      <c r="Z38" s="39">
        <f t="shared" si="9"/>
        <v>199800</v>
      </c>
      <c r="AA38" s="40"/>
      <c r="AB38" s="39">
        <f t="shared" si="10"/>
        <v>199800</v>
      </c>
      <c r="AC38" s="5" t="s">
        <v>29</v>
      </c>
      <c r="AE38" s="54"/>
    </row>
    <row r="39" s="1" customFormat="1" ht="17.25">
      <c r="A39" s="36"/>
      <c r="B39" s="52" t="s">
        <v>24</v>
      </c>
      <c r="C39" s="66" t="s">
        <v>18</v>
      </c>
      <c r="D39" s="38"/>
      <c r="E39" s="38"/>
      <c r="F39" s="39"/>
      <c r="G39" s="39">
        <v>17979.14402</v>
      </c>
      <c r="H39" s="39">
        <f t="shared" si="1"/>
        <v>17979.14402</v>
      </c>
      <c r="I39" s="39"/>
      <c r="J39" s="39">
        <f t="shared" si="2"/>
        <v>17979.14402</v>
      </c>
      <c r="K39" s="40"/>
      <c r="L39" s="39">
        <f t="shared" si="3"/>
        <v>17979.14402</v>
      </c>
      <c r="M39" s="39"/>
      <c r="N39" s="39"/>
      <c r="O39" s="39"/>
      <c r="P39" s="39"/>
      <c r="Q39" s="39">
        <f t="shared" si="5"/>
        <v>0</v>
      </c>
      <c r="R39" s="39"/>
      <c r="S39" s="39">
        <f t="shared" si="6"/>
        <v>0</v>
      </c>
      <c r="T39" s="40"/>
      <c r="U39" s="39">
        <f t="shared" si="7"/>
        <v>0</v>
      </c>
      <c r="V39" s="39"/>
      <c r="W39" s="39"/>
      <c r="X39" s="39"/>
      <c r="Y39" s="39"/>
      <c r="Z39" s="39">
        <f t="shared" si="9"/>
        <v>0</v>
      </c>
      <c r="AA39" s="40"/>
      <c r="AB39" s="39">
        <f t="shared" si="10"/>
        <v>0</v>
      </c>
      <c r="AC39" s="5" t="s">
        <v>39</v>
      </c>
      <c r="AD39" s="1"/>
      <c r="AE39" s="54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ht="34.5">
      <c r="A40" s="36" t="s">
        <v>40</v>
      </c>
      <c r="B40" s="68" t="s">
        <v>41</v>
      </c>
      <c r="C40" s="69" t="s">
        <v>32</v>
      </c>
      <c r="D40" s="38">
        <f>D42</f>
        <v>66317.899999999994</v>
      </c>
      <c r="E40" s="38">
        <f>E42</f>
        <v>0</v>
      </c>
      <c r="F40" s="39">
        <f t="shared" si="0"/>
        <v>66317.899999999994</v>
      </c>
      <c r="G40" s="39">
        <f>G42</f>
        <v>0</v>
      </c>
      <c r="H40" s="39">
        <f t="shared" si="1"/>
        <v>66317.899999999994</v>
      </c>
      <c r="I40" s="39">
        <f>I42</f>
        <v>0</v>
      </c>
      <c r="J40" s="39">
        <f t="shared" si="2"/>
        <v>66317.899999999994</v>
      </c>
      <c r="K40" s="40">
        <f>K42</f>
        <v>0</v>
      </c>
      <c r="L40" s="39">
        <f t="shared" si="3"/>
        <v>66317.899999999994</v>
      </c>
      <c r="M40" s="39">
        <f>M42</f>
        <v>0</v>
      </c>
      <c r="N40" s="39">
        <f>N42</f>
        <v>0</v>
      </c>
      <c r="O40" s="39">
        <f t="shared" si="4"/>
        <v>0</v>
      </c>
      <c r="P40" s="39">
        <f>P42</f>
        <v>0</v>
      </c>
      <c r="Q40" s="39">
        <f t="shared" si="5"/>
        <v>0</v>
      </c>
      <c r="R40" s="39">
        <f>R42</f>
        <v>0</v>
      </c>
      <c r="S40" s="39">
        <f t="shared" si="6"/>
        <v>0</v>
      </c>
      <c r="T40" s="40">
        <f>T42</f>
        <v>0</v>
      </c>
      <c r="U40" s="39">
        <f t="shared" si="7"/>
        <v>0</v>
      </c>
      <c r="V40" s="39">
        <f>V42</f>
        <v>0</v>
      </c>
      <c r="W40" s="39">
        <f>W42</f>
        <v>0</v>
      </c>
      <c r="X40" s="39">
        <f t="shared" si="8"/>
        <v>0</v>
      </c>
      <c r="Y40" s="39">
        <f>Y42</f>
        <v>0</v>
      </c>
      <c r="Z40" s="39">
        <f t="shared" si="9"/>
        <v>0</v>
      </c>
      <c r="AA40" s="40">
        <f>AA42</f>
        <v>0</v>
      </c>
      <c r="AB40" s="39">
        <f t="shared" si="10"/>
        <v>0</v>
      </c>
      <c r="AE40" s="54"/>
    </row>
    <row r="41" ht="17.25">
      <c r="A41" s="36"/>
      <c r="B41" s="52" t="s">
        <v>19</v>
      </c>
      <c r="C41" s="52"/>
      <c r="D41" s="38"/>
      <c r="E41" s="38"/>
      <c r="F41" s="39"/>
      <c r="G41" s="39"/>
      <c r="H41" s="39"/>
      <c r="I41" s="39"/>
      <c r="J41" s="39"/>
      <c r="K41" s="40"/>
      <c r="L41" s="39"/>
      <c r="M41" s="39"/>
      <c r="N41" s="39"/>
      <c r="O41" s="39"/>
      <c r="P41" s="39"/>
      <c r="Q41" s="39"/>
      <c r="R41" s="39"/>
      <c r="S41" s="39"/>
      <c r="T41" s="40"/>
      <c r="U41" s="39"/>
      <c r="V41" s="39"/>
      <c r="W41" s="39"/>
      <c r="X41" s="39"/>
      <c r="Y41" s="39"/>
      <c r="Z41" s="39"/>
      <c r="AA41" s="40"/>
      <c r="AB41" s="39"/>
      <c r="AE41" s="54"/>
    </row>
    <row r="42" ht="17.25">
      <c r="A42" s="36"/>
      <c r="B42" s="52" t="s">
        <v>22</v>
      </c>
      <c r="C42" s="66" t="s">
        <v>18</v>
      </c>
      <c r="D42" s="38">
        <v>66317.899999999994</v>
      </c>
      <c r="E42" s="38"/>
      <c r="F42" s="39">
        <f t="shared" si="0"/>
        <v>66317.899999999994</v>
      </c>
      <c r="G42" s="39"/>
      <c r="H42" s="39">
        <f t="shared" si="1"/>
        <v>66317.899999999994</v>
      </c>
      <c r="I42" s="39"/>
      <c r="J42" s="39">
        <f t="shared" si="2"/>
        <v>66317.899999999994</v>
      </c>
      <c r="K42" s="40"/>
      <c r="L42" s="39">
        <f t="shared" si="3"/>
        <v>66317.899999999994</v>
      </c>
      <c r="M42" s="39">
        <v>0</v>
      </c>
      <c r="N42" s="39"/>
      <c r="O42" s="39">
        <f t="shared" si="4"/>
        <v>0</v>
      </c>
      <c r="P42" s="39"/>
      <c r="Q42" s="39">
        <f t="shared" si="5"/>
        <v>0</v>
      </c>
      <c r="R42" s="39"/>
      <c r="S42" s="39">
        <f t="shared" si="6"/>
        <v>0</v>
      </c>
      <c r="T42" s="40"/>
      <c r="U42" s="39">
        <f t="shared" si="7"/>
        <v>0</v>
      </c>
      <c r="V42" s="39">
        <v>0</v>
      </c>
      <c r="W42" s="39"/>
      <c r="X42" s="39">
        <f t="shared" si="8"/>
        <v>0</v>
      </c>
      <c r="Y42" s="39"/>
      <c r="Z42" s="39">
        <f t="shared" si="9"/>
        <v>0</v>
      </c>
      <c r="AA42" s="40"/>
      <c r="AB42" s="39">
        <f t="shared" si="10"/>
        <v>0</v>
      </c>
      <c r="AC42" s="5" t="s">
        <v>29</v>
      </c>
      <c r="AE42" s="54"/>
    </row>
    <row r="43" ht="57" customHeight="1">
      <c r="A43" s="36"/>
      <c r="B43" s="68" t="s">
        <v>41</v>
      </c>
      <c r="C43" s="55" t="s">
        <v>27</v>
      </c>
      <c r="D43" s="38">
        <f>D45+D46</f>
        <v>251785.99999999997</v>
      </c>
      <c r="E43" s="38">
        <f>E45+E46</f>
        <v>0</v>
      </c>
      <c r="F43" s="39">
        <f t="shared" si="0"/>
        <v>251785.99999999997</v>
      </c>
      <c r="G43" s="39">
        <f>G45+G46+G47</f>
        <v>215331.15668000001</v>
      </c>
      <c r="H43" s="39">
        <f t="shared" si="1"/>
        <v>467117.15668000001</v>
      </c>
      <c r="I43" s="39">
        <f>I45+I46+I47</f>
        <v>0</v>
      </c>
      <c r="J43" s="39">
        <f t="shared" si="2"/>
        <v>467117.15668000001</v>
      </c>
      <c r="K43" s="40">
        <f>K45+K46+K47</f>
        <v>78425.629000000001</v>
      </c>
      <c r="L43" s="39">
        <f t="shared" si="3"/>
        <v>545542.78567999997</v>
      </c>
      <c r="M43" s="39">
        <f>M45+M46</f>
        <v>0</v>
      </c>
      <c r="N43" s="39">
        <f>N45+N46</f>
        <v>0</v>
      </c>
      <c r="O43" s="39">
        <f t="shared" si="4"/>
        <v>0</v>
      </c>
      <c r="P43" s="39">
        <f>P45+P46+P47</f>
        <v>0</v>
      </c>
      <c r="Q43" s="39">
        <f t="shared" si="5"/>
        <v>0</v>
      </c>
      <c r="R43" s="39">
        <f>R45+R46+R47</f>
        <v>0</v>
      </c>
      <c r="S43" s="39">
        <f t="shared" si="6"/>
        <v>0</v>
      </c>
      <c r="T43" s="40">
        <f>T45+T46+T47</f>
        <v>0</v>
      </c>
      <c r="U43" s="39">
        <f t="shared" si="7"/>
        <v>0</v>
      </c>
      <c r="V43" s="39">
        <f>V45+V46</f>
        <v>0</v>
      </c>
      <c r="W43" s="39">
        <f>W45+W46</f>
        <v>0</v>
      </c>
      <c r="X43" s="39">
        <f t="shared" si="8"/>
        <v>0</v>
      </c>
      <c r="Y43" s="39">
        <f>Y45+Y46+Y47</f>
        <v>0</v>
      </c>
      <c r="Z43" s="39">
        <f t="shared" si="9"/>
        <v>0</v>
      </c>
      <c r="AA43" s="40">
        <f>AA45+AA46+AA47</f>
        <v>0</v>
      </c>
      <c r="AB43" s="39">
        <f t="shared" si="10"/>
        <v>0</v>
      </c>
      <c r="AE43" s="54"/>
    </row>
    <row r="44" ht="17.25">
      <c r="A44" s="36"/>
      <c r="B44" s="52" t="s">
        <v>19</v>
      </c>
      <c r="C44" s="52"/>
      <c r="D44" s="38"/>
      <c r="E44" s="38"/>
      <c r="F44" s="39"/>
      <c r="G44" s="39"/>
      <c r="H44" s="39"/>
      <c r="I44" s="39"/>
      <c r="J44" s="39"/>
      <c r="K44" s="40"/>
      <c r="L44" s="39"/>
      <c r="M44" s="39"/>
      <c r="N44" s="39"/>
      <c r="O44" s="39"/>
      <c r="P44" s="39"/>
      <c r="Q44" s="39"/>
      <c r="R44" s="39"/>
      <c r="S44" s="39"/>
      <c r="T44" s="40"/>
      <c r="U44" s="39"/>
      <c r="V44" s="39"/>
      <c r="W44" s="39"/>
      <c r="X44" s="39"/>
      <c r="Y44" s="39"/>
      <c r="Z44" s="39"/>
      <c r="AA44" s="40"/>
      <c r="AB44" s="39"/>
      <c r="AE44" s="54"/>
    </row>
    <row r="45" s="56" customFormat="1" ht="17.25" hidden="1">
      <c r="A45" s="57"/>
      <c r="B45" s="58" t="s">
        <v>20</v>
      </c>
      <c r="C45" s="58"/>
      <c r="D45" s="59">
        <v>318.09999999997672</v>
      </c>
      <c r="E45" s="60"/>
      <c r="F45" s="59">
        <f t="shared" si="0"/>
        <v>318.09999999997672</v>
      </c>
      <c r="G45" s="40">
        <v>99943.513149999999</v>
      </c>
      <c r="H45" s="61">
        <f t="shared" si="1"/>
        <v>100261.61314999998</v>
      </c>
      <c r="I45" s="39"/>
      <c r="J45" s="61">
        <f t="shared" si="2"/>
        <v>100261.61314999998</v>
      </c>
      <c r="K45" s="40"/>
      <c r="L45" s="61">
        <f t="shared" si="3"/>
        <v>100261.61314999998</v>
      </c>
      <c r="M45" s="61">
        <v>0</v>
      </c>
      <c r="N45" s="40"/>
      <c r="O45" s="61">
        <f t="shared" si="4"/>
        <v>0</v>
      </c>
      <c r="P45" s="40"/>
      <c r="Q45" s="61">
        <f t="shared" si="5"/>
        <v>0</v>
      </c>
      <c r="R45" s="39"/>
      <c r="S45" s="61">
        <f t="shared" si="6"/>
        <v>0</v>
      </c>
      <c r="T45" s="40"/>
      <c r="U45" s="61">
        <f t="shared" si="7"/>
        <v>0</v>
      </c>
      <c r="V45" s="61">
        <v>0</v>
      </c>
      <c r="W45" s="40"/>
      <c r="X45" s="61">
        <f t="shared" si="8"/>
        <v>0</v>
      </c>
      <c r="Y45" s="40"/>
      <c r="Z45" s="61">
        <f t="shared" si="9"/>
        <v>0</v>
      </c>
      <c r="AA45" s="40"/>
      <c r="AB45" s="61">
        <f t="shared" si="10"/>
        <v>0</v>
      </c>
      <c r="AC45" s="62" t="s">
        <v>42</v>
      </c>
      <c r="AD45" s="63" t="s">
        <v>21</v>
      </c>
      <c r="AE45" s="64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</row>
    <row r="46" ht="17.25">
      <c r="A46" s="36"/>
      <c r="B46" s="52" t="s">
        <v>22</v>
      </c>
      <c r="C46" s="66" t="s">
        <v>18</v>
      </c>
      <c r="D46" s="38">
        <f>317785.8-66317.9</f>
        <v>251467.89999999999</v>
      </c>
      <c r="E46" s="38"/>
      <c r="F46" s="39">
        <f t="shared" si="0"/>
        <v>251467.89999999999</v>
      </c>
      <c r="G46" s="39"/>
      <c r="H46" s="39">
        <f t="shared" si="1"/>
        <v>251467.89999999999</v>
      </c>
      <c r="I46" s="39"/>
      <c r="J46" s="39">
        <f t="shared" si="2"/>
        <v>251467.89999999999</v>
      </c>
      <c r="K46" s="40"/>
      <c r="L46" s="39">
        <f t="shared" si="3"/>
        <v>251467.89999999999</v>
      </c>
      <c r="M46" s="39">
        <v>0</v>
      </c>
      <c r="N46" s="39"/>
      <c r="O46" s="39">
        <f t="shared" si="4"/>
        <v>0</v>
      </c>
      <c r="P46" s="39"/>
      <c r="Q46" s="39">
        <f t="shared" si="5"/>
        <v>0</v>
      </c>
      <c r="R46" s="39"/>
      <c r="S46" s="39">
        <f t="shared" si="6"/>
        <v>0</v>
      </c>
      <c r="T46" s="40"/>
      <c r="U46" s="39">
        <f t="shared" si="7"/>
        <v>0</v>
      </c>
      <c r="V46" s="39">
        <v>0</v>
      </c>
      <c r="W46" s="39"/>
      <c r="X46" s="39">
        <f t="shared" si="8"/>
        <v>0</v>
      </c>
      <c r="Y46" s="39"/>
      <c r="Z46" s="39">
        <f t="shared" si="9"/>
        <v>0</v>
      </c>
      <c r="AA46" s="40"/>
      <c r="AB46" s="39">
        <f t="shared" si="10"/>
        <v>0</v>
      </c>
      <c r="AC46" s="5" t="s">
        <v>29</v>
      </c>
      <c r="AE46" s="54"/>
    </row>
    <row r="47" s="1" customFormat="1" ht="17.25">
      <c r="A47" s="36"/>
      <c r="B47" s="52" t="s">
        <v>24</v>
      </c>
      <c r="C47" s="66" t="s">
        <v>18</v>
      </c>
      <c r="D47" s="38"/>
      <c r="E47" s="38"/>
      <c r="F47" s="39"/>
      <c r="G47" s="39">
        <v>115387.64353</v>
      </c>
      <c r="H47" s="39">
        <f t="shared" si="1"/>
        <v>115387.64353</v>
      </c>
      <c r="I47" s="39"/>
      <c r="J47" s="39">
        <f t="shared" si="2"/>
        <v>115387.64353</v>
      </c>
      <c r="K47" s="40">
        <v>78425.629000000001</v>
      </c>
      <c r="L47" s="39">
        <f t="shared" si="3"/>
        <v>193813.27253000002</v>
      </c>
      <c r="M47" s="39"/>
      <c r="N47" s="39"/>
      <c r="O47" s="39"/>
      <c r="P47" s="39"/>
      <c r="Q47" s="39">
        <f t="shared" si="5"/>
        <v>0</v>
      </c>
      <c r="R47" s="39"/>
      <c r="S47" s="39">
        <f t="shared" si="6"/>
        <v>0</v>
      </c>
      <c r="T47" s="40"/>
      <c r="U47" s="39">
        <f t="shared" si="7"/>
        <v>0</v>
      </c>
      <c r="V47" s="39"/>
      <c r="W47" s="39"/>
      <c r="X47" s="39"/>
      <c r="Y47" s="39"/>
      <c r="Z47" s="39">
        <f t="shared" si="9"/>
        <v>0</v>
      </c>
      <c r="AA47" s="40"/>
      <c r="AB47" s="39">
        <f t="shared" si="10"/>
        <v>0</v>
      </c>
      <c r="AC47" s="5" t="s">
        <v>42</v>
      </c>
      <c r="AD47" s="1"/>
      <c r="AE47" s="54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ht="34.5">
      <c r="A48" s="36" t="s">
        <v>43</v>
      </c>
      <c r="B48" s="52" t="s">
        <v>44</v>
      </c>
      <c r="C48" s="69" t="s">
        <v>32</v>
      </c>
      <c r="D48" s="38">
        <v>1410.5</v>
      </c>
      <c r="E48" s="38"/>
      <c r="F48" s="39">
        <f t="shared" si="0"/>
        <v>1410.5</v>
      </c>
      <c r="G48" s="39"/>
      <c r="H48" s="39">
        <f t="shared" si="1"/>
        <v>1410.5</v>
      </c>
      <c r="I48" s="39"/>
      <c r="J48" s="39">
        <f t="shared" si="2"/>
        <v>1410.5</v>
      </c>
      <c r="K48" s="40"/>
      <c r="L48" s="39">
        <f t="shared" si="3"/>
        <v>1410.5</v>
      </c>
      <c r="M48" s="39">
        <v>0</v>
      </c>
      <c r="N48" s="39"/>
      <c r="O48" s="39">
        <f t="shared" si="4"/>
        <v>0</v>
      </c>
      <c r="P48" s="39"/>
      <c r="Q48" s="39">
        <f t="shared" si="5"/>
        <v>0</v>
      </c>
      <c r="R48" s="39"/>
      <c r="S48" s="39">
        <f t="shared" si="6"/>
        <v>0</v>
      </c>
      <c r="T48" s="40"/>
      <c r="U48" s="39">
        <f t="shared" si="7"/>
        <v>0</v>
      </c>
      <c r="V48" s="39">
        <v>0</v>
      </c>
      <c r="W48" s="39"/>
      <c r="X48" s="39">
        <f t="shared" si="8"/>
        <v>0</v>
      </c>
      <c r="Y48" s="39"/>
      <c r="Z48" s="39">
        <f t="shared" si="9"/>
        <v>0</v>
      </c>
      <c r="AA48" s="40"/>
      <c r="AB48" s="39">
        <f t="shared" si="10"/>
        <v>0</v>
      </c>
      <c r="AC48" s="5" t="s">
        <v>45</v>
      </c>
      <c r="AE48" s="54"/>
    </row>
    <row r="49" ht="52.5" customHeight="1">
      <c r="A49" s="36"/>
      <c r="B49" s="52"/>
      <c r="C49" s="55" t="s">
        <v>27</v>
      </c>
      <c r="D49" s="38">
        <f>103232.8-1410.5</f>
        <v>101822.3</v>
      </c>
      <c r="E49" s="38"/>
      <c r="F49" s="39">
        <f t="shared" si="0"/>
        <v>101822.3</v>
      </c>
      <c r="G49" s="39"/>
      <c r="H49" s="39">
        <f t="shared" si="1"/>
        <v>101822.3</v>
      </c>
      <c r="I49" s="39"/>
      <c r="J49" s="39">
        <f t="shared" si="2"/>
        <v>101822.3</v>
      </c>
      <c r="K49" s="40"/>
      <c r="L49" s="39">
        <f t="shared" si="3"/>
        <v>101822.3</v>
      </c>
      <c r="M49" s="39">
        <v>0</v>
      </c>
      <c r="N49" s="39"/>
      <c r="O49" s="39">
        <f t="shared" si="4"/>
        <v>0</v>
      </c>
      <c r="P49" s="39"/>
      <c r="Q49" s="39">
        <f t="shared" si="5"/>
        <v>0</v>
      </c>
      <c r="R49" s="39"/>
      <c r="S49" s="39">
        <f t="shared" si="6"/>
        <v>0</v>
      </c>
      <c r="T49" s="40"/>
      <c r="U49" s="39">
        <f t="shared" si="7"/>
        <v>0</v>
      </c>
      <c r="V49" s="39">
        <v>0</v>
      </c>
      <c r="W49" s="39"/>
      <c r="X49" s="39">
        <f t="shared" si="8"/>
        <v>0</v>
      </c>
      <c r="Y49" s="39"/>
      <c r="Z49" s="39">
        <f t="shared" si="9"/>
        <v>0</v>
      </c>
      <c r="AA49" s="40"/>
      <c r="AB49" s="39">
        <f t="shared" si="10"/>
        <v>0</v>
      </c>
      <c r="AC49" s="5" t="s">
        <v>45</v>
      </c>
      <c r="AE49" s="54"/>
    </row>
    <row r="50" ht="51.75">
      <c r="A50" s="36" t="s">
        <v>46</v>
      </c>
      <c r="B50" s="52" t="s">
        <v>47</v>
      </c>
      <c r="C50" s="55" t="s">
        <v>27</v>
      </c>
      <c r="D50" s="38">
        <v>101419.89999999999</v>
      </c>
      <c r="E50" s="38"/>
      <c r="F50" s="39">
        <f t="shared" si="0"/>
        <v>101419.89999999999</v>
      </c>
      <c r="G50" s="39">
        <v>435.22268000000003</v>
      </c>
      <c r="H50" s="39">
        <f t="shared" si="1"/>
        <v>101855.12268</v>
      </c>
      <c r="I50" s="39"/>
      <c r="J50" s="39">
        <f t="shared" si="2"/>
        <v>101855.12268</v>
      </c>
      <c r="K50" s="40"/>
      <c r="L50" s="39">
        <f t="shared" si="3"/>
        <v>101855.12268</v>
      </c>
      <c r="M50" s="39">
        <v>0</v>
      </c>
      <c r="N50" s="39"/>
      <c r="O50" s="39">
        <f t="shared" si="4"/>
        <v>0</v>
      </c>
      <c r="P50" s="39"/>
      <c r="Q50" s="39">
        <f t="shared" si="5"/>
        <v>0</v>
      </c>
      <c r="R50" s="39"/>
      <c r="S50" s="39">
        <f t="shared" si="6"/>
        <v>0</v>
      </c>
      <c r="T50" s="40"/>
      <c r="U50" s="39">
        <f t="shared" si="7"/>
        <v>0</v>
      </c>
      <c r="V50" s="39">
        <v>0</v>
      </c>
      <c r="W50" s="39"/>
      <c r="X50" s="39">
        <f t="shared" si="8"/>
        <v>0</v>
      </c>
      <c r="Y50" s="39"/>
      <c r="Z50" s="39">
        <f t="shared" si="9"/>
        <v>0</v>
      </c>
      <c r="AA50" s="40"/>
      <c r="AB50" s="39">
        <f t="shared" si="10"/>
        <v>0</v>
      </c>
      <c r="AC50" s="5" t="s">
        <v>48</v>
      </c>
      <c r="AE50" s="54"/>
    </row>
    <row r="51" s="1" customFormat="1" ht="51.75">
      <c r="A51" s="36" t="s">
        <v>49</v>
      </c>
      <c r="B51" s="52" t="s">
        <v>50</v>
      </c>
      <c r="C51" s="55" t="s">
        <v>27</v>
      </c>
      <c r="D51" s="38"/>
      <c r="E51" s="38"/>
      <c r="F51" s="39"/>
      <c r="G51" s="39">
        <f>G53</f>
        <v>8404.7960500000008</v>
      </c>
      <c r="H51" s="39">
        <f t="shared" si="1"/>
        <v>8404.7960500000008</v>
      </c>
      <c r="I51" s="39">
        <f>I53</f>
        <v>0</v>
      </c>
      <c r="J51" s="39">
        <f t="shared" si="2"/>
        <v>8404.7960500000008</v>
      </c>
      <c r="K51" s="40">
        <f>K53</f>
        <v>0</v>
      </c>
      <c r="L51" s="39">
        <f t="shared" si="3"/>
        <v>8404.7960500000008</v>
      </c>
      <c r="M51" s="39"/>
      <c r="N51" s="39"/>
      <c r="O51" s="39"/>
      <c r="P51" s="39">
        <f>P53</f>
        <v>0</v>
      </c>
      <c r="Q51" s="39">
        <f t="shared" si="5"/>
        <v>0</v>
      </c>
      <c r="R51" s="39">
        <f>R53</f>
        <v>0</v>
      </c>
      <c r="S51" s="39">
        <f t="shared" si="6"/>
        <v>0</v>
      </c>
      <c r="T51" s="40">
        <f>T53</f>
        <v>0</v>
      </c>
      <c r="U51" s="39">
        <f t="shared" si="7"/>
        <v>0</v>
      </c>
      <c r="V51" s="39"/>
      <c r="W51" s="39"/>
      <c r="X51" s="39"/>
      <c r="Y51" s="39">
        <f>Y53</f>
        <v>0</v>
      </c>
      <c r="Z51" s="39">
        <f t="shared" si="9"/>
        <v>0</v>
      </c>
      <c r="AA51" s="40">
        <f>AA53</f>
        <v>0</v>
      </c>
      <c r="AB51" s="39">
        <f t="shared" si="10"/>
        <v>0</v>
      </c>
      <c r="AC51" s="5"/>
      <c r="AD51" s="1"/>
      <c r="AE51" s="54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="1" customFormat="1" ht="17.25">
      <c r="A52" s="36"/>
      <c r="B52" s="52" t="s">
        <v>19</v>
      </c>
      <c r="C52" s="55"/>
      <c r="D52" s="38"/>
      <c r="E52" s="38"/>
      <c r="F52" s="39"/>
      <c r="G52" s="39"/>
      <c r="H52" s="39"/>
      <c r="I52" s="39"/>
      <c r="J52" s="39"/>
      <c r="K52" s="40"/>
      <c r="L52" s="39"/>
      <c r="M52" s="39"/>
      <c r="N52" s="39"/>
      <c r="O52" s="39"/>
      <c r="P52" s="39"/>
      <c r="Q52" s="39"/>
      <c r="R52" s="39"/>
      <c r="S52" s="39"/>
      <c r="T52" s="40"/>
      <c r="U52" s="39"/>
      <c r="V52" s="39"/>
      <c r="W52" s="39"/>
      <c r="X52" s="39"/>
      <c r="Y52" s="39"/>
      <c r="Z52" s="39"/>
      <c r="AA52" s="40"/>
      <c r="AB52" s="39"/>
      <c r="AC52" s="5"/>
      <c r="AE52" s="54"/>
    </row>
    <row r="53" s="1" customFormat="1" ht="17.25">
      <c r="A53" s="36"/>
      <c r="B53" s="52" t="s">
        <v>24</v>
      </c>
      <c r="C53" s="74" t="s">
        <v>18</v>
      </c>
      <c r="D53" s="38"/>
      <c r="E53" s="38"/>
      <c r="F53" s="39"/>
      <c r="G53" s="39">
        <v>8404.7960500000008</v>
      </c>
      <c r="H53" s="39">
        <f t="shared" si="1"/>
        <v>8404.7960500000008</v>
      </c>
      <c r="I53" s="39"/>
      <c r="J53" s="39">
        <f t="shared" si="2"/>
        <v>8404.7960500000008</v>
      </c>
      <c r="K53" s="40"/>
      <c r="L53" s="39">
        <f t="shared" si="3"/>
        <v>8404.7960500000008</v>
      </c>
      <c r="M53" s="39"/>
      <c r="N53" s="39"/>
      <c r="O53" s="39"/>
      <c r="P53" s="39"/>
      <c r="Q53" s="39">
        <f t="shared" si="5"/>
        <v>0</v>
      </c>
      <c r="R53" s="39"/>
      <c r="S53" s="39">
        <f t="shared" si="6"/>
        <v>0</v>
      </c>
      <c r="T53" s="40"/>
      <c r="U53" s="39">
        <f t="shared" si="7"/>
        <v>0</v>
      </c>
      <c r="V53" s="39"/>
      <c r="W53" s="39"/>
      <c r="X53" s="39"/>
      <c r="Y53" s="39"/>
      <c r="Z53" s="39">
        <f t="shared" si="9"/>
        <v>0</v>
      </c>
      <c r="AA53" s="40"/>
      <c r="AB53" s="39">
        <f t="shared" si="10"/>
        <v>0</v>
      </c>
      <c r="AC53" s="5" t="s">
        <v>51</v>
      </c>
      <c r="AD53" s="1"/>
      <c r="AE53" s="54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="1" customFormat="1" ht="51.75">
      <c r="A54" s="36" t="s">
        <v>52</v>
      </c>
      <c r="B54" s="52" t="s">
        <v>53</v>
      </c>
      <c r="C54" s="55" t="s">
        <v>27</v>
      </c>
      <c r="D54" s="38"/>
      <c r="E54" s="38"/>
      <c r="F54" s="39"/>
      <c r="G54" s="39">
        <f>G56</f>
        <v>8439.1239800000003</v>
      </c>
      <c r="H54" s="39">
        <f t="shared" si="1"/>
        <v>8439.1239800000003</v>
      </c>
      <c r="I54" s="39">
        <f>I56</f>
        <v>0</v>
      </c>
      <c r="J54" s="39">
        <f t="shared" si="2"/>
        <v>8439.1239800000003</v>
      </c>
      <c r="K54" s="40">
        <f>K56</f>
        <v>0</v>
      </c>
      <c r="L54" s="39">
        <f t="shared" si="3"/>
        <v>8439.1239800000003</v>
      </c>
      <c r="M54" s="39"/>
      <c r="N54" s="39"/>
      <c r="O54" s="39"/>
      <c r="P54" s="39">
        <f>P56</f>
        <v>0</v>
      </c>
      <c r="Q54" s="39">
        <f t="shared" si="5"/>
        <v>0</v>
      </c>
      <c r="R54" s="39">
        <f>R56</f>
        <v>0</v>
      </c>
      <c r="S54" s="39">
        <f t="shared" si="6"/>
        <v>0</v>
      </c>
      <c r="T54" s="40">
        <f>T56</f>
        <v>0</v>
      </c>
      <c r="U54" s="39">
        <f t="shared" si="7"/>
        <v>0</v>
      </c>
      <c r="V54" s="39"/>
      <c r="W54" s="39"/>
      <c r="X54" s="39"/>
      <c r="Y54" s="39">
        <f>Y56</f>
        <v>0</v>
      </c>
      <c r="Z54" s="39">
        <f t="shared" si="9"/>
        <v>0</v>
      </c>
      <c r="AA54" s="40">
        <f>AA56</f>
        <v>0</v>
      </c>
      <c r="AB54" s="39">
        <f t="shared" si="10"/>
        <v>0</v>
      </c>
      <c r="AC54" s="5"/>
      <c r="AD54" s="1"/>
      <c r="AE54" s="54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="1" customFormat="1" ht="17.25">
      <c r="A55" s="36"/>
      <c r="B55" s="52" t="s">
        <v>19</v>
      </c>
      <c r="C55" s="55"/>
      <c r="D55" s="38"/>
      <c r="E55" s="38"/>
      <c r="F55" s="39"/>
      <c r="G55" s="39"/>
      <c r="H55" s="39"/>
      <c r="I55" s="39"/>
      <c r="J55" s="39"/>
      <c r="K55" s="40"/>
      <c r="L55" s="39"/>
      <c r="M55" s="39"/>
      <c r="N55" s="39"/>
      <c r="O55" s="39"/>
      <c r="P55" s="39"/>
      <c r="Q55" s="39"/>
      <c r="R55" s="39"/>
      <c r="S55" s="39"/>
      <c r="T55" s="40"/>
      <c r="U55" s="39"/>
      <c r="V55" s="39"/>
      <c r="W55" s="39"/>
      <c r="X55" s="39"/>
      <c r="Y55" s="39"/>
      <c r="Z55" s="39"/>
      <c r="AA55" s="40"/>
      <c r="AB55" s="39"/>
      <c r="AC55" s="5"/>
      <c r="AD55" s="1"/>
      <c r="AE55" s="54"/>
      <c r="AF55" s="1"/>
      <c r="AG55" s="1"/>
    </row>
    <row r="56" s="1" customFormat="1" ht="17.25">
      <c r="A56" s="36"/>
      <c r="B56" s="52" t="s">
        <v>24</v>
      </c>
      <c r="C56" s="74" t="s">
        <v>18</v>
      </c>
      <c r="D56" s="38"/>
      <c r="E56" s="38"/>
      <c r="F56" s="39"/>
      <c r="G56" s="39">
        <v>8439.1239800000003</v>
      </c>
      <c r="H56" s="39">
        <f t="shared" si="1"/>
        <v>8439.1239800000003</v>
      </c>
      <c r="I56" s="39"/>
      <c r="J56" s="39">
        <f t="shared" si="2"/>
        <v>8439.1239800000003</v>
      </c>
      <c r="K56" s="40"/>
      <c r="L56" s="39">
        <f t="shared" si="3"/>
        <v>8439.1239800000003</v>
      </c>
      <c r="M56" s="39"/>
      <c r="N56" s="39"/>
      <c r="O56" s="39"/>
      <c r="P56" s="39"/>
      <c r="Q56" s="39">
        <f t="shared" si="5"/>
        <v>0</v>
      </c>
      <c r="R56" s="39"/>
      <c r="S56" s="39">
        <f t="shared" si="6"/>
        <v>0</v>
      </c>
      <c r="T56" s="40"/>
      <c r="U56" s="39">
        <f t="shared" si="7"/>
        <v>0</v>
      </c>
      <c r="V56" s="39"/>
      <c r="W56" s="39"/>
      <c r="X56" s="39"/>
      <c r="Y56" s="39"/>
      <c r="Z56" s="39">
        <f t="shared" si="9"/>
        <v>0</v>
      </c>
      <c r="AA56" s="40"/>
      <c r="AB56" s="39">
        <f t="shared" si="10"/>
        <v>0</v>
      </c>
      <c r="AC56" s="5" t="s">
        <v>54</v>
      </c>
      <c r="AD56" s="1"/>
      <c r="AE56" s="54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="1" customFormat="1" ht="51.75">
      <c r="A57" s="36" t="s">
        <v>55</v>
      </c>
      <c r="B57" s="52" t="s">
        <v>56</v>
      </c>
      <c r="C57" s="55" t="s">
        <v>27</v>
      </c>
      <c r="D57" s="38"/>
      <c r="E57" s="38"/>
      <c r="F57" s="39"/>
      <c r="G57" s="39">
        <v>70383.903909999994</v>
      </c>
      <c r="H57" s="39">
        <f t="shared" si="1"/>
        <v>70383.903909999994</v>
      </c>
      <c r="I57" s="39"/>
      <c r="J57" s="39">
        <f t="shared" si="2"/>
        <v>70383.903909999994</v>
      </c>
      <c r="K57" s="40"/>
      <c r="L57" s="39">
        <f t="shared" si="3"/>
        <v>70383.903909999994</v>
      </c>
      <c r="M57" s="39"/>
      <c r="N57" s="39"/>
      <c r="O57" s="39"/>
      <c r="P57" s="39">
        <v>0</v>
      </c>
      <c r="Q57" s="39">
        <f t="shared" si="5"/>
        <v>0</v>
      </c>
      <c r="R57" s="39">
        <v>0</v>
      </c>
      <c r="S57" s="39">
        <f t="shared" si="6"/>
        <v>0</v>
      </c>
      <c r="T57" s="40">
        <v>0</v>
      </c>
      <c r="U57" s="39">
        <f t="shared" si="7"/>
        <v>0</v>
      </c>
      <c r="V57" s="39"/>
      <c r="W57" s="39"/>
      <c r="X57" s="39"/>
      <c r="Y57" s="39">
        <v>0</v>
      </c>
      <c r="Z57" s="39">
        <f t="shared" si="9"/>
        <v>0</v>
      </c>
      <c r="AA57" s="40">
        <v>0</v>
      </c>
      <c r="AB57" s="39">
        <f t="shared" si="10"/>
        <v>0</v>
      </c>
      <c r="AC57" s="5" t="s">
        <v>57</v>
      </c>
      <c r="AD57" s="1"/>
      <c r="AE57" s="54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="65" customFormat="1" ht="51.75" hidden="1">
      <c r="A58" s="57" t="s">
        <v>58</v>
      </c>
      <c r="B58" s="58" t="s">
        <v>59</v>
      </c>
      <c r="C58" s="75" t="s">
        <v>27</v>
      </c>
      <c r="D58" s="59"/>
      <c r="E58" s="60"/>
      <c r="F58" s="61"/>
      <c r="G58" s="40"/>
      <c r="H58" s="61">
        <f t="shared" si="1"/>
        <v>0</v>
      </c>
      <c r="I58" s="39"/>
      <c r="J58" s="61">
        <f t="shared" si="2"/>
        <v>0</v>
      </c>
      <c r="K58" s="40"/>
      <c r="L58" s="61">
        <f t="shared" si="3"/>
        <v>0</v>
      </c>
      <c r="M58" s="61"/>
      <c r="N58" s="40"/>
      <c r="O58" s="61"/>
      <c r="P58" s="40">
        <v>0</v>
      </c>
      <c r="Q58" s="61">
        <f t="shared" si="5"/>
        <v>0</v>
      </c>
      <c r="R58" s="39">
        <v>0</v>
      </c>
      <c r="S58" s="61">
        <f t="shared" si="6"/>
        <v>0</v>
      </c>
      <c r="T58" s="40">
        <v>0</v>
      </c>
      <c r="U58" s="61">
        <f t="shared" si="7"/>
        <v>0</v>
      </c>
      <c r="V58" s="61"/>
      <c r="W58" s="40"/>
      <c r="X58" s="61"/>
      <c r="Y58" s="40">
        <v>0</v>
      </c>
      <c r="Z58" s="61">
        <f t="shared" si="9"/>
        <v>0</v>
      </c>
      <c r="AA58" s="40">
        <v>0</v>
      </c>
      <c r="AB58" s="61">
        <f t="shared" si="10"/>
        <v>0</v>
      </c>
      <c r="AC58" s="62" t="s">
        <v>60</v>
      </c>
      <c r="AD58" s="65">
        <v>0</v>
      </c>
      <c r="AE58" s="64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</row>
    <row r="59" s="27" customFormat="1" ht="33.75" customHeight="1">
      <c r="A59" s="28"/>
      <c r="B59" s="29" t="s">
        <v>61</v>
      </c>
      <c r="C59" s="30" t="s">
        <v>18</v>
      </c>
      <c r="D59" s="31">
        <f>D74+D78+D81+D84+D64+D65+D66+D67+D68+D69+D70+D72+D73+D71</f>
        <v>1957174.5</v>
      </c>
      <c r="E59" s="31">
        <f>E74+E78+E81+E84+E64+E65+E66+E67+E68+E69+E70+E72+E73+E71</f>
        <v>0</v>
      </c>
      <c r="F59" s="32">
        <f t="shared" si="0"/>
        <v>1957174.5</v>
      </c>
      <c r="G59" s="32">
        <f>G74+G78+G81+G84+G64+G65+G66+G67+G68+G69+G70+G72+G73+G71+G88</f>
        <v>333694.69675000006</v>
      </c>
      <c r="H59" s="32">
        <f t="shared" si="1"/>
        <v>2290869.1967500001</v>
      </c>
      <c r="I59" s="32">
        <f>I74+I78+I81+I84+I64+I65+I66+I67+I68+I69+I70+I72+I73+I71+I88</f>
        <v>40856.745559999996</v>
      </c>
      <c r="J59" s="32">
        <f t="shared" si="2"/>
        <v>2331725.9423100003</v>
      </c>
      <c r="K59" s="33">
        <f>K74+K78+K81+K84+K64+K65+K66+K67+K68+K69+K70+K72+K73+K71+K88+K89</f>
        <v>531809.2699999999</v>
      </c>
      <c r="L59" s="32">
        <f t="shared" si="3"/>
        <v>2863535.2123100003</v>
      </c>
      <c r="M59" s="32">
        <f>M74+M78+M81+M84+M64+M65+M66+M67+M68+M69+M70+M72+M73+M71</f>
        <v>1994617.2</v>
      </c>
      <c r="N59" s="32">
        <f>N74+N78+N81+N84+N64+N65+N66+N67+N68+N69+N70+N72+N73+N71</f>
        <v>0</v>
      </c>
      <c r="O59" s="32">
        <f t="shared" si="4"/>
        <v>1994617.2</v>
      </c>
      <c r="P59" s="32">
        <f>P74+P78+P81+P84+P64+P65+P66+P67+P68+P69+P70+P72+P73+P71+P88</f>
        <v>0</v>
      </c>
      <c r="Q59" s="32">
        <f t="shared" si="5"/>
        <v>1994617.2</v>
      </c>
      <c r="R59" s="32">
        <f>R74+R78+R81+R84+R64+R65+R66+R67+R68+R69+R70+R72+R73+R71+R88</f>
        <v>0</v>
      </c>
      <c r="S59" s="32">
        <f t="shared" si="6"/>
        <v>1994617.2</v>
      </c>
      <c r="T59" s="33">
        <f>T74+T78+T81+T84+T64+T65+T66+T67+T68+T69+T70+T72+T73+T71+T88+T89</f>
        <v>104188.8</v>
      </c>
      <c r="U59" s="32">
        <f t="shared" si="7"/>
        <v>2098806</v>
      </c>
      <c r="V59" s="32">
        <f>V74+V78+V81+V84+V64+V65+V66+V67+V68+V69+V70+V72+V73+V71</f>
        <v>1679548.2999999998</v>
      </c>
      <c r="W59" s="32">
        <f>W74+W78+W81+W84+W64+W65+W66+W67+W68+W69+W70+W72+W73+W71</f>
        <v>0</v>
      </c>
      <c r="X59" s="32">
        <f t="shared" si="8"/>
        <v>1679548.2999999998</v>
      </c>
      <c r="Y59" s="32">
        <f>Y74+Y78+Y81+Y84+Y64+Y65+Y66+Y67+Y68+Y69+Y70+Y72+Y73+Y71+Y88</f>
        <v>-231023.29000000001</v>
      </c>
      <c r="Z59" s="32">
        <f t="shared" si="9"/>
        <v>1448525.0099999998</v>
      </c>
      <c r="AA59" s="33">
        <f>AA74+AA78+AA81+AA84+AA64+AA65+AA66+AA67+AA68+AA69+AA70+AA72+AA73+AA71+AA88+AA89</f>
        <v>0</v>
      </c>
      <c r="AB59" s="32">
        <f t="shared" si="10"/>
        <v>1448525.0099999998</v>
      </c>
      <c r="AC59" s="34"/>
      <c r="AD59" s="35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</row>
    <row r="60" s="1" customFormat="1" ht="17.25">
      <c r="A60" s="36"/>
      <c r="B60" s="37" t="s">
        <v>19</v>
      </c>
      <c r="C60" s="76"/>
      <c r="D60" s="38"/>
      <c r="E60" s="38"/>
      <c r="F60" s="39"/>
      <c r="G60" s="39"/>
      <c r="H60" s="39"/>
      <c r="I60" s="39"/>
      <c r="J60" s="39"/>
      <c r="K60" s="40"/>
      <c r="L60" s="39"/>
      <c r="M60" s="39"/>
      <c r="N60" s="39"/>
      <c r="O60" s="39"/>
      <c r="P60" s="39"/>
      <c r="Q60" s="39"/>
      <c r="R60" s="39"/>
      <c r="S60" s="39"/>
      <c r="T60" s="40"/>
      <c r="U60" s="39"/>
      <c r="V60" s="39"/>
      <c r="W60" s="39"/>
      <c r="X60" s="39"/>
      <c r="Y60" s="39"/>
      <c r="Z60" s="39"/>
      <c r="AA60" s="40"/>
      <c r="AB60" s="39"/>
      <c r="AC60" s="5"/>
      <c r="AD60" s="6"/>
      <c r="AE60" s="54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="41" customFormat="1" ht="17.25" hidden="1">
      <c r="A61" s="42"/>
      <c r="B61" s="43" t="s">
        <v>20</v>
      </c>
      <c r="C61" s="77"/>
      <c r="D61" s="78">
        <f>D76+D64+D65+D66+D67+D68+D69+D70+D72+D73+D71</f>
        <v>904283.50000000012</v>
      </c>
      <c r="E61" s="78">
        <f>E76+E64+E65+E66+E67+E68+E69+E70+E72+E73+E71</f>
        <v>0</v>
      </c>
      <c r="F61" s="78">
        <f t="shared" si="0"/>
        <v>904283.50000000012</v>
      </c>
      <c r="G61" s="79">
        <f>G76+G64+G65+G66+G67+G68+G69+G70+G72+G73+G71+G88</f>
        <v>333694.69675000006</v>
      </c>
      <c r="H61" s="79">
        <f t="shared" si="1"/>
        <v>1237978.1967500001</v>
      </c>
      <c r="I61" s="39">
        <f>I76+I64+I65+I66+I67+I68+I69+I70+I72+I73+I71+I88</f>
        <v>40856.745559999996</v>
      </c>
      <c r="J61" s="79">
        <f t="shared" si="2"/>
        <v>1278834.9423100001</v>
      </c>
      <c r="K61" s="40">
        <f>K76+K64+K65+K66+K67+K68+K69+K70+K72+K73+K71+K88+K89</f>
        <v>531809.2699999999</v>
      </c>
      <c r="L61" s="79">
        <f t="shared" si="3"/>
        <v>1810644.2123099999</v>
      </c>
      <c r="M61" s="79">
        <f>M76+M64+M65+M66+M67+M68+M69+M70+M72+M73+M71</f>
        <v>1323402.8</v>
      </c>
      <c r="N61" s="79">
        <f>N76+N64+N65+N66+N67+N68+N69+N70+N72+N73+N71</f>
        <v>0</v>
      </c>
      <c r="O61" s="79">
        <f t="shared" si="4"/>
        <v>1323402.8</v>
      </c>
      <c r="P61" s="79">
        <f>P76+P64+P65+P66+P67+P68+P69+P70+P72+P73+P71+P88</f>
        <v>0</v>
      </c>
      <c r="Q61" s="79">
        <f t="shared" si="5"/>
        <v>1323402.8</v>
      </c>
      <c r="R61" s="39">
        <f>R76+R64+R65+R66+R67+R68+R69+R70+R72+R73+R71+R88</f>
        <v>0</v>
      </c>
      <c r="S61" s="79">
        <f t="shared" si="6"/>
        <v>1323402.8</v>
      </c>
      <c r="T61" s="40">
        <f>T76+T64+T65+T66+T67+T68+T69+T70+T72+T73+T71+T88+T89</f>
        <v>104188.8</v>
      </c>
      <c r="U61" s="79">
        <f t="shared" si="7"/>
        <v>1427591.6000000001</v>
      </c>
      <c r="V61" s="79">
        <f>V76+V64+V65+V66+V67+V68+V69+V70+V72+V73+V71</f>
        <v>918578.5</v>
      </c>
      <c r="W61" s="79">
        <f>W76+W64+W65+W66+W67+W68+W69+W70+W72+W73+W71</f>
        <v>0</v>
      </c>
      <c r="X61" s="79">
        <f t="shared" si="8"/>
        <v>918578.5</v>
      </c>
      <c r="Y61" s="79">
        <f>Y76+Y64+Y65+Y66+Y67+Y68+Y69+Y70+Y72+Y73+Y71+Y88</f>
        <v>-231023.29000000001</v>
      </c>
      <c r="Z61" s="79">
        <f t="shared" si="9"/>
        <v>687555.20999999996</v>
      </c>
      <c r="AA61" s="40">
        <f>AA76+AA64+AA65+AA66+AA67+AA68+AA69+AA70+AA72+AA73+AA71+AA88+AA89</f>
        <v>0</v>
      </c>
      <c r="AB61" s="79">
        <f t="shared" si="10"/>
        <v>687555.20999999996</v>
      </c>
      <c r="AC61" s="80"/>
      <c r="AD61" s="50" t="s">
        <v>21</v>
      </c>
      <c r="AE61" s="5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</row>
    <row r="62" s="1" customFormat="1" ht="17.25">
      <c r="A62" s="36"/>
      <c r="B62" s="52" t="s">
        <v>22</v>
      </c>
      <c r="C62" s="74" t="s">
        <v>18</v>
      </c>
      <c r="D62" s="38">
        <f>D77+D80+D83+D86</f>
        <v>835094.69999999995</v>
      </c>
      <c r="E62" s="38">
        <f>E77+E80+E83+E86</f>
        <v>0</v>
      </c>
      <c r="F62" s="39">
        <f t="shared" si="0"/>
        <v>835094.69999999995</v>
      </c>
      <c r="G62" s="39">
        <f>G77+G80+G83+G86</f>
        <v>0</v>
      </c>
      <c r="H62" s="39">
        <f t="shared" si="1"/>
        <v>835094.69999999995</v>
      </c>
      <c r="I62" s="39">
        <f>I77+I80+I83+I86</f>
        <v>0</v>
      </c>
      <c r="J62" s="39">
        <f t="shared" si="2"/>
        <v>835094.69999999995</v>
      </c>
      <c r="K62" s="40">
        <f>K77+K80+K83+K86</f>
        <v>0</v>
      </c>
      <c r="L62" s="39">
        <f t="shared" si="3"/>
        <v>835094.69999999995</v>
      </c>
      <c r="M62" s="39">
        <f>M77+M80+M83+M86</f>
        <v>452260.20000000001</v>
      </c>
      <c r="N62" s="39">
        <f>N77+N80+N83+N86</f>
        <v>0</v>
      </c>
      <c r="O62" s="39">
        <f t="shared" si="4"/>
        <v>452260.20000000001</v>
      </c>
      <c r="P62" s="39">
        <f>P77+P80+P83+P86</f>
        <v>0</v>
      </c>
      <c r="Q62" s="39">
        <f t="shared" si="5"/>
        <v>452260.20000000001</v>
      </c>
      <c r="R62" s="39">
        <f>R77+R80+R83+R86</f>
        <v>0</v>
      </c>
      <c r="S62" s="39">
        <f t="shared" si="6"/>
        <v>452260.20000000001</v>
      </c>
      <c r="T62" s="40">
        <f>T77+T80+T83+T86</f>
        <v>0</v>
      </c>
      <c r="U62" s="39">
        <f t="shared" si="7"/>
        <v>452260.20000000001</v>
      </c>
      <c r="V62" s="39">
        <f>V77+V80+V83+V86</f>
        <v>542015.59999999998</v>
      </c>
      <c r="W62" s="39">
        <f>W77+W80+W83+W86</f>
        <v>0</v>
      </c>
      <c r="X62" s="39">
        <f t="shared" si="8"/>
        <v>542015.59999999998</v>
      </c>
      <c r="Y62" s="39">
        <f>Y77+Y80+Y83+Y86</f>
        <v>0</v>
      </c>
      <c r="Z62" s="39">
        <f t="shared" si="9"/>
        <v>542015.59999999998</v>
      </c>
      <c r="AA62" s="40">
        <f>AA77+AA80+AA83+AA86</f>
        <v>0</v>
      </c>
      <c r="AB62" s="39">
        <f t="shared" si="10"/>
        <v>542015.59999999998</v>
      </c>
      <c r="AC62" s="5"/>
      <c r="AD62" s="6"/>
      <c r="AE62" s="54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="1" customFormat="1" ht="17.25">
      <c r="A63" s="36"/>
      <c r="B63" s="52" t="s">
        <v>23</v>
      </c>
      <c r="C63" s="74" t="s">
        <v>18</v>
      </c>
      <c r="D63" s="38">
        <f>D87</f>
        <v>217796.29999999999</v>
      </c>
      <c r="E63" s="38">
        <f>E87</f>
        <v>0</v>
      </c>
      <c r="F63" s="39">
        <f t="shared" si="0"/>
        <v>217796.29999999999</v>
      </c>
      <c r="G63" s="39">
        <f>G87</f>
        <v>0</v>
      </c>
      <c r="H63" s="39">
        <f t="shared" si="1"/>
        <v>217796.29999999999</v>
      </c>
      <c r="I63" s="39">
        <f>I87</f>
        <v>0</v>
      </c>
      <c r="J63" s="39">
        <f t="shared" si="2"/>
        <v>217796.29999999999</v>
      </c>
      <c r="K63" s="40">
        <f>K87</f>
        <v>0</v>
      </c>
      <c r="L63" s="39">
        <f t="shared" si="3"/>
        <v>217796.29999999999</v>
      </c>
      <c r="M63" s="39">
        <f>M87</f>
        <v>218954.20000000001</v>
      </c>
      <c r="N63" s="39">
        <f>N87</f>
        <v>0</v>
      </c>
      <c r="O63" s="39">
        <f t="shared" si="4"/>
        <v>218954.20000000001</v>
      </c>
      <c r="P63" s="39">
        <f>P87</f>
        <v>0</v>
      </c>
      <c r="Q63" s="39">
        <f t="shared" si="5"/>
        <v>218954.20000000001</v>
      </c>
      <c r="R63" s="39">
        <f>R87</f>
        <v>0</v>
      </c>
      <c r="S63" s="39">
        <f t="shared" si="6"/>
        <v>218954.20000000001</v>
      </c>
      <c r="T63" s="40">
        <f>T87</f>
        <v>0</v>
      </c>
      <c r="U63" s="39">
        <f t="shared" si="7"/>
        <v>218954.20000000001</v>
      </c>
      <c r="V63" s="39">
        <f>V87</f>
        <v>218954.20000000001</v>
      </c>
      <c r="W63" s="39">
        <f>W87</f>
        <v>0</v>
      </c>
      <c r="X63" s="39">
        <f t="shared" si="8"/>
        <v>218954.20000000001</v>
      </c>
      <c r="Y63" s="39">
        <f>Y87</f>
        <v>0</v>
      </c>
      <c r="Z63" s="39">
        <f t="shared" si="9"/>
        <v>218954.20000000001</v>
      </c>
      <c r="AA63" s="40">
        <f>AA87</f>
        <v>0</v>
      </c>
      <c r="AB63" s="39">
        <f t="shared" si="10"/>
        <v>218954.20000000001</v>
      </c>
      <c r="AC63" s="5"/>
      <c r="AD63" s="6"/>
      <c r="AE63" s="54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ht="51.75">
      <c r="A64" s="36" t="s">
        <v>58</v>
      </c>
      <c r="B64" s="52" t="s">
        <v>62</v>
      </c>
      <c r="C64" s="55" t="s">
        <v>27</v>
      </c>
      <c r="D64" s="38">
        <v>96899.300000000003</v>
      </c>
      <c r="E64" s="38"/>
      <c r="F64" s="39">
        <f t="shared" si="0"/>
        <v>96899.300000000003</v>
      </c>
      <c r="G64" s="39"/>
      <c r="H64" s="39">
        <f t="shared" si="1"/>
        <v>96899.300000000003</v>
      </c>
      <c r="I64" s="39"/>
      <c r="J64" s="39">
        <f t="shared" si="2"/>
        <v>96899.300000000003</v>
      </c>
      <c r="K64" s="40">
        <v>-77399.300000000003</v>
      </c>
      <c r="L64" s="39">
        <f t="shared" si="3"/>
        <v>19500</v>
      </c>
      <c r="M64" s="39">
        <v>301615.5</v>
      </c>
      <c r="N64" s="39"/>
      <c r="O64" s="39">
        <f t="shared" si="4"/>
        <v>301615.5</v>
      </c>
      <c r="P64" s="39"/>
      <c r="Q64" s="39">
        <f t="shared" si="5"/>
        <v>301615.5</v>
      </c>
      <c r="R64" s="39"/>
      <c r="S64" s="39">
        <f t="shared" si="6"/>
        <v>301615.5</v>
      </c>
      <c r="T64" s="40">
        <v>77399.300000000003</v>
      </c>
      <c r="U64" s="39">
        <f t="shared" si="7"/>
        <v>379014.79999999999</v>
      </c>
      <c r="V64" s="39">
        <v>0</v>
      </c>
      <c r="W64" s="39"/>
      <c r="X64" s="39">
        <f t="shared" si="8"/>
        <v>0</v>
      </c>
      <c r="Y64" s="39"/>
      <c r="Z64" s="39">
        <f t="shared" si="9"/>
        <v>0</v>
      </c>
      <c r="AA64" s="40"/>
      <c r="AB64" s="39">
        <f t="shared" si="10"/>
        <v>0</v>
      </c>
      <c r="AC64" s="5" t="s">
        <v>63</v>
      </c>
      <c r="AD64" s="6"/>
      <c r="AE64" s="54"/>
      <c r="AF64" s="1"/>
      <c r="AG64" s="1"/>
    </row>
    <row r="65" ht="51.75">
      <c r="A65" s="36" t="s">
        <v>64</v>
      </c>
      <c r="B65" s="52" t="s">
        <v>65</v>
      </c>
      <c r="C65" s="55" t="s">
        <v>27</v>
      </c>
      <c r="D65" s="38">
        <v>23507.200000000001</v>
      </c>
      <c r="E65" s="38"/>
      <c r="F65" s="39">
        <f t="shared" si="0"/>
        <v>23507.200000000001</v>
      </c>
      <c r="G65" s="39"/>
      <c r="H65" s="39">
        <f t="shared" si="1"/>
        <v>23507.200000000001</v>
      </c>
      <c r="I65" s="39"/>
      <c r="J65" s="39">
        <f t="shared" si="2"/>
        <v>23507.200000000001</v>
      </c>
      <c r="K65" s="40"/>
      <c r="L65" s="39">
        <f t="shared" si="3"/>
        <v>23507.200000000001</v>
      </c>
      <c r="M65" s="39">
        <v>50000</v>
      </c>
      <c r="N65" s="39"/>
      <c r="O65" s="39">
        <f t="shared" si="4"/>
        <v>50000</v>
      </c>
      <c r="P65" s="39"/>
      <c r="Q65" s="39">
        <f t="shared" si="5"/>
        <v>50000</v>
      </c>
      <c r="R65" s="39"/>
      <c r="S65" s="39">
        <f t="shared" si="6"/>
        <v>50000</v>
      </c>
      <c r="T65" s="40"/>
      <c r="U65" s="39">
        <f t="shared" si="7"/>
        <v>50000</v>
      </c>
      <c r="V65" s="39">
        <v>0</v>
      </c>
      <c r="W65" s="39"/>
      <c r="X65" s="39">
        <f t="shared" si="8"/>
        <v>0</v>
      </c>
      <c r="Y65" s="39"/>
      <c r="Z65" s="39">
        <f t="shared" si="9"/>
        <v>0</v>
      </c>
      <c r="AA65" s="40"/>
      <c r="AB65" s="39">
        <f t="shared" si="10"/>
        <v>0</v>
      </c>
      <c r="AC65" s="5" t="s">
        <v>66</v>
      </c>
      <c r="AD65" s="6"/>
      <c r="AE65" s="54"/>
      <c r="AF65" s="1"/>
      <c r="AG65" s="1"/>
    </row>
    <row r="66" ht="51.75">
      <c r="A66" s="36" t="s">
        <v>67</v>
      </c>
      <c r="B66" s="52" t="s">
        <v>68</v>
      </c>
      <c r="C66" s="55" t="s">
        <v>27</v>
      </c>
      <c r="D66" s="38">
        <v>80000</v>
      </c>
      <c r="E66" s="38"/>
      <c r="F66" s="39">
        <f t="shared" si="0"/>
        <v>80000</v>
      </c>
      <c r="G66" s="39"/>
      <c r="H66" s="39">
        <f t="shared" si="1"/>
        <v>80000</v>
      </c>
      <c r="I66" s="39"/>
      <c r="J66" s="39">
        <f t="shared" si="2"/>
        <v>80000</v>
      </c>
      <c r="K66" s="40"/>
      <c r="L66" s="39">
        <f t="shared" si="3"/>
        <v>80000</v>
      </c>
      <c r="M66" s="39">
        <v>100530.10000000001</v>
      </c>
      <c r="N66" s="39"/>
      <c r="O66" s="39">
        <f t="shared" si="4"/>
        <v>100530.10000000001</v>
      </c>
      <c r="P66" s="39"/>
      <c r="Q66" s="39">
        <f t="shared" si="5"/>
        <v>100530.10000000001</v>
      </c>
      <c r="R66" s="39"/>
      <c r="S66" s="39">
        <f t="shared" si="6"/>
        <v>100530.10000000001</v>
      </c>
      <c r="T66" s="40"/>
      <c r="U66" s="39">
        <f t="shared" si="7"/>
        <v>100530.10000000001</v>
      </c>
      <c r="V66" s="39">
        <v>118578.5</v>
      </c>
      <c r="W66" s="39"/>
      <c r="X66" s="39">
        <f t="shared" si="8"/>
        <v>118578.5</v>
      </c>
      <c r="Y66" s="39"/>
      <c r="Z66" s="39">
        <f t="shared" si="9"/>
        <v>118578.5</v>
      </c>
      <c r="AA66" s="40"/>
      <c r="AB66" s="39">
        <f t="shared" si="10"/>
        <v>118578.5</v>
      </c>
      <c r="AC66" s="5" t="s">
        <v>69</v>
      </c>
      <c r="AD66" s="6"/>
      <c r="AE66" s="54"/>
      <c r="AF66" s="1"/>
      <c r="AG66" s="1"/>
    </row>
    <row r="67" ht="51.75">
      <c r="A67" s="36" t="s">
        <v>70</v>
      </c>
      <c r="B67" s="52" t="s">
        <v>71</v>
      </c>
      <c r="C67" s="55" t="s">
        <v>27</v>
      </c>
      <c r="D67" s="38">
        <v>43764.300000000003</v>
      </c>
      <c r="E67" s="38"/>
      <c r="F67" s="39">
        <f t="shared" si="0"/>
        <v>43764.300000000003</v>
      </c>
      <c r="G67" s="39"/>
      <c r="H67" s="39">
        <f t="shared" si="1"/>
        <v>43764.300000000003</v>
      </c>
      <c r="I67" s="39"/>
      <c r="J67" s="39">
        <f t="shared" si="2"/>
        <v>43764.300000000003</v>
      </c>
      <c r="K67" s="40"/>
      <c r="L67" s="39">
        <f t="shared" si="3"/>
        <v>43764.300000000003</v>
      </c>
      <c r="M67" s="39">
        <v>0</v>
      </c>
      <c r="N67" s="39"/>
      <c r="O67" s="39">
        <f t="shared" si="4"/>
        <v>0</v>
      </c>
      <c r="P67" s="39"/>
      <c r="Q67" s="39">
        <f t="shared" si="5"/>
        <v>0</v>
      </c>
      <c r="R67" s="39"/>
      <c r="S67" s="39">
        <f t="shared" si="6"/>
        <v>0</v>
      </c>
      <c r="T67" s="40"/>
      <c r="U67" s="39">
        <f t="shared" si="7"/>
        <v>0</v>
      </c>
      <c r="V67" s="39">
        <v>0</v>
      </c>
      <c r="W67" s="39"/>
      <c r="X67" s="39">
        <f t="shared" si="8"/>
        <v>0</v>
      </c>
      <c r="Y67" s="39"/>
      <c r="Z67" s="39">
        <f t="shared" si="9"/>
        <v>0</v>
      </c>
      <c r="AA67" s="40"/>
      <c r="AB67" s="39">
        <f t="shared" si="10"/>
        <v>0</v>
      </c>
      <c r="AC67" s="5" t="s">
        <v>72</v>
      </c>
      <c r="AD67" s="6"/>
      <c r="AE67" s="54"/>
      <c r="AF67" s="1"/>
      <c r="AG67" s="1"/>
    </row>
    <row r="68" ht="51.75">
      <c r="A68" s="36" t="s">
        <v>73</v>
      </c>
      <c r="B68" s="52" t="s">
        <v>74</v>
      </c>
      <c r="C68" s="55" t="s">
        <v>27</v>
      </c>
      <c r="D68" s="38">
        <v>4784.2999999999993</v>
      </c>
      <c r="E68" s="38"/>
      <c r="F68" s="39">
        <f t="shared" si="0"/>
        <v>4784.2999999999993</v>
      </c>
      <c r="G68" s="39"/>
      <c r="H68" s="39">
        <f t="shared" si="1"/>
        <v>4784.2999999999993</v>
      </c>
      <c r="I68" s="39"/>
      <c r="J68" s="39">
        <f t="shared" si="2"/>
        <v>4784.2999999999993</v>
      </c>
      <c r="K68" s="40"/>
      <c r="L68" s="39">
        <f t="shared" si="3"/>
        <v>4784.2999999999993</v>
      </c>
      <c r="M68" s="39">
        <v>0</v>
      </c>
      <c r="N68" s="39"/>
      <c r="O68" s="39">
        <f t="shared" si="4"/>
        <v>0</v>
      </c>
      <c r="P68" s="39"/>
      <c r="Q68" s="39">
        <f t="shared" si="5"/>
        <v>0</v>
      </c>
      <c r="R68" s="39"/>
      <c r="S68" s="39">
        <f t="shared" si="6"/>
        <v>0</v>
      </c>
      <c r="T68" s="40"/>
      <c r="U68" s="39">
        <f t="shared" si="7"/>
        <v>0</v>
      </c>
      <c r="V68" s="39">
        <v>0</v>
      </c>
      <c r="W68" s="39"/>
      <c r="X68" s="39">
        <f t="shared" si="8"/>
        <v>0</v>
      </c>
      <c r="Y68" s="39"/>
      <c r="Z68" s="39">
        <f t="shared" si="9"/>
        <v>0</v>
      </c>
      <c r="AA68" s="40"/>
      <c r="AB68" s="39">
        <f t="shared" si="10"/>
        <v>0</v>
      </c>
      <c r="AC68" s="5" t="s">
        <v>75</v>
      </c>
      <c r="AE68" s="54"/>
      <c r="AF68" s="1"/>
      <c r="AG68" s="1"/>
    </row>
    <row r="69" ht="51.75">
      <c r="A69" s="36" t="s">
        <v>76</v>
      </c>
      <c r="B69" s="52" t="s">
        <v>77</v>
      </c>
      <c r="C69" s="55" t="s">
        <v>27</v>
      </c>
      <c r="D69" s="38">
        <v>26891</v>
      </c>
      <c r="E69" s="38"/>
      <c r="F69" s="39">
        <f t="shared" si="0"/>
        <v>26891</v>
      </c>
      <c r="G69" s="39"/>
      <c r="H69" s="39">
        <f t="shared" si="1"/>
        <v>26891</v>
      </c>
      <c r="I69" s="39"/>
      <c r="J69" s="39">
        <f t="shared" si="2"/>
        <v>26891</v>
      </c>
      <c r="K69" s="40"/>
      <c r="L69" s="39">
        <f t="shared" si="3"/>
        <v>26891</v>
      </c>
      <c r="M69" s="39">
        <v>0</v>
      </c>
      <c r="N69" s="39"/>
      <c r="O69" s="39">
        <f t="shared" si="4"/>
        <v>0</v>
      </c>
      <c r="P69" s="39"/>
      <c r="Q69" s="39">
        <f t="shared" si="5"/>
        <v>0</v>
      </c>
      <c r="R69" s="39"/>
      <c r="S69" s="39">
        <f t="shared" si="6"/>
        <v>0</v>
      </c>
      <c r="T69" s="40"/>
      <c r="U69" s="39">
        <f t="shared" si="7"/>
        <v>0</v>
      </c>
      <c r="V69" s="39">
        <v>0</v>
      </c>
      <c r="W69" s="39"/>
      <c r="X69" s="39">
        <f t="shared" si="8"/>
        <v>0</v>
      </c>
      <c r="Y69" s="39"/>
      <c r="Z69" s="39">
        <f t="shared" si="9"/>
        <v>0</v>
      </c>
      <c r="AA69" s="40"/>
      <c r="AB69" s="39">
        <f t="shared" si="10"/>
        <v>0</v>
      </c>
      <c r="AC69" s="5" t="s">
        <v>78</v>
      </c>
      <c r="AD69" s="6"/>
      <c r="AE69" s="54"/>
      <c r="AF69" s="1"/>
      <c r="AG69" s="1"/>
    </row>
    <row r="70" ht="69">
      <c r="A70" s="36" t="s">
        <v>79</v>
      </c>
      <c r="B70" s="52" t="s">
        <v>80</v>
      </c>
      <c r="C70" s="55" t="s">
        <v>81</v>
      </c>
      <c r="D70" s="38">
        <v>8990</v>
      </c>
      <c r="E70" s="38"/>
      <c r="F70" s="39">
        <f t="shared" si="0"/>
        <v>8990</v>
      </c>
      <c r="G70" s="39"/>
      <c r="H70" s="39">
        <f t="shared" si="1"/>
        <v>8990</v>
      </c>
      <c r="I70" s="39"/>
      <c r="J70" s="39">
        <f t="shared" si="2"/>
        <v>8990</v>
      </c>
      <c r="K70" s="40"/>
      <c r="L70" s="39">
        <f t="shared" si="3"/>
        <v>8990</v>
      </c>
      <c r="M70" s="39">
        <v>0</v>
      </c>
      <c r="N70" s="39"/>
      <c r="O70" s="39">
        <f t="shared" si="4"/>
        <v>0</v>
      </c>
      <c r="P70" s="39"/>
      <c r="Q70" s="39">
        <f t="shared" si="5"/>
        <v>0</v>
      </c>
      <c r="R70" s="39"/>
      <c r="S70" s="39">
        <f t="shared" si="6"/>
        <v>0</v>
      </c>
      <c r="T70" s="40"/>
      <c r="U70" s="39">
        <f t="shared" si="7"/>
        <v>0</v>
      </c>
      <c r="V70" s="39">
        <v>0</v>
      </c>
      <c r="W70" s="39"/>
      <c r="X70" s="39">
        <f t="shared" si="8"/>
        <v>0</v>
      </c>
      <c r="Y70" s="39"/>
      <c r="Z70" s="39">
        <f t="shared" si="9"/>
        <v>0</v>
      </c>
      <c r="AA70" s="40"/>
      <c r="AB70" s="39">
        <f t="shared" si="10"/>
        <v>0</v>
      </c>
      <c r="AC70" s="5" t="s">
        <v>82</v>
      </c>
      <c r="AD70" s="6"/>
      <c r="AE70" s="54"/>
      <c r="AF70" s="1"/>
      <c r="AG70" s="1"/>
    </row>
    <row r="71" ht="69">
      <c r="A71" s="36" t="s">
        <v>83</v>
      </c>
      <c r="B71" s="68" t="s">
        <v>84</v>
      </c>
      <c r="C71" s="55" t="s">
        <v>81</v>
      </c>
      <c r="D71" s="38">
        <v>9201</v>
      </c>
      <c r="E71" s="38"/>
      <c r="F71" s="39">
        <f t="shared" si="0"/>
        <v>9201</v>
      </c>
      <c r="G71" s="39"/>
      <c r="H71" s="39">
        <f t="shared" si="1"/>
        <v>9201</v>
      </c>
      <c r="I71" s="39"/>
      <c r="J71" s="39">
        <f t="shared" si="2"/>
        <v>9201</v>
      </c>
      <c r="K71" s="40"/>
      <c r="L71" s="39">
        <f t="shared" si="3"/>
        <v>9201</v>
      </c>
      <c r="M71" s="39">
        <v>0</v>
      </c>
      <c r="N71" s="39"/>
      <c r="O71" s="39">
        <f t="shared" si="4"/>
        <v>0</v>
      </c>
      <c r="P71" s="39"/>
      <c r="Q71" s="39">
        <f t="shared" si="5"/>
        <v>0</v>
      </c>
      <c r="R71" s="39"/>
      <c r="S71" s="39">
        <f t="shared" si="6"/>
        <v>0</v>
      </c>
      <c r="T71" s="40"/>
      <c r="U71" s="39">
        <f t="shared" si="7"/>
        <v>0</v>
      </c>
      <c r="V71" s="39">
        <v>0</v>
      </c>
      <c r="W71" s="39"/>
      <c r="X71" s="39">
        <f t="shared" si="8"/>
        <v>0</v>
      </c>
      <c r="Y71" s="39"/>
      <c r="Z71" s="39">
        <f t="shared" si="9"/>
        <v>0</v>
      </c>
      <c r="AA71" s="40"/>
      <c r="AB71" s="39">
        <f t="shared" si="10"/>
        <v>0</v>
      </c>
      <c r="AC71" s="5" t="s">
        <v>85</v>
      </c>
      <c r="AD71" s="6"/>
      <c r="AE71" s="54"/>
      <c r="AF71" s="1"/>
      <c r="AG71" s="1"/>
    </row>
    <row r="72" ht="51.75">
      <c r="A72" s="36" t="s">
        <v>86</v>
      </c>
      <c r="B72" s="52" t="s">
        <v>87</v>
      </c>
      <c r="C72" s="55" t="s">
        <v>27</v>
      </c>
      <c r="D72" s="38">
        <v>4000</v>
      </c>
      <c r="E72" s="38"/>
      <c r="F72" s="39">
        <f t="shared" si="0"/>
        <v>4000</v>
      </c>
      <c r="G72" s="39"/>
      <c r="H72" s="39">
        <f t="shared" si="1"/>
        <v>4000</v>
      </c>
      <c r="I72" s="39"/>
      <c r="J72" s="39">
        <f t="shared" si="2"/>
        <v>4000</v>
      </c>
      <c r="K72" s="40"/>
      <c r="L72" s="39">
        <f t="shared" si="3"/>
        <v>4000</v>
      </c>
      <c r="M72" s="39">
        <v>34485.800000000003</v>
      </c>
      <c r="N72" s="39"/>
      <c r="O72" s="39">
        <f t="shared" si="4"/>
        <v>34485.800000000003</v>
      </c>
      <c r="P72" s="39"/>
      <c r="Q72" s="39">
        <f t="shared" si="5"/>
        <v>34485.800000000003</v>
      </c>
      <c r="R72" s="39"/>
      <c r="S72" s="39">
        <f t="shared" si="6"/>
        <v>34485.800000000003</v>
      </c>
      <c r="T72" s="40"/>
      <c r="U72" s="39">
        <f t="shared" si="7"/>
        <v>34485.800000000003</v>
      </c>
      <c r="V72" s="39">
        <v>0</v>
      </c>
      <c r="W72" s="39"/>
      <c r="X72" s="39">
        <f t="shared" si="8"/>
        <v>0</v>
      </c>
      <c r="Y72" s="39"/>
      <c r="Z72" s="39">
        <f t="shared" si="9"/>
        <v>0</v>
      </c>
      <c r="AA72" s="40"/>
      <c r="AB72" s="39">
        <f t="shared" si="10"/>
        <v>0</v>
      </c>
      <c r="AC72" s="5" t="s">
        <v>88</v>
      </c>
      <c r="AE72" s="54"/>
    </row>
    <row r="73" ht="51.75">
      <c r="A73" s="36" t="s">
        <v>89</v>
      </c>
      <c r="B73" s="52" t="s">
        <v>90</v>
      </c>
      <c r="C73" s="55" t="s">
        <v>27</v>
      </c>
      <c r="D73" s="38">
        <f>6000+246.4</f>
        <v>6246.3999999999996</v>
      </c>
      <c r="E73" s="38"/>
      <c r="F73" s="39">
        <f t="shared" si="0"/>
        <v>6246.3999999999996</v>
      </c>
      <c r="G73" s="39"/>
      <c r="H73" s="39">
        <f t="shared" si="1"/>
        <v>6246.3999999999996</v>
      </c>
      <c r="I73" s="39"/>
      <c r="J73" s="39">
        <f t="shared" si="2"/>
        <v>6246.3999999999996</v>
      </c>
      <c r="K73" s="40"/>
      <c r="L73" s="39">
        <f t="shared" si="3"/>
        <v>6246.3999999999996</v>
      </c>
      <c r="M73" s="39">
        <v>36771.400000000001</v>
      </c>
      <c r="N73" s="39"/>
      <c r="O73" s="39">
        <f t="shared" si="4"/>
        <v>36771.400000000001</v>
      </c>
      <c r="P73" s="39"/>
      <c r="Q73" s="39">
        <f t="shared" si="5"/>
        <v>36771.400000000001</v>
      </c>
      <c r="R73" s="39"/>
      <c r="S73" s="39">
        <f t="shared" si="6"/>
        <v>36771.400000000001</v>
      </c>
      <c r="T73" s="40"/>
      <c r="U73" s="39">
        <f t="shared" si="7"/>
        <v>36771.400000000001</v>
      </c>
      <c r="V73" s="39">
        <v>0</v>
      </c>
      <c r="W73" s="39"/>
      <c r="X73" s="39">
        <f t="shared" si="8"/>
        <v>0</v>
      </c>
      <c r="Y73" s="39"/>
      <c r="Z73" s="39">
        <f t="shared" si="9"/>
        <v>0</v>
      </c>
      <c r="AA73" s="40"/>
      <c r="AB73" s="39">
        <f t="shared" si="10"/>
        <v>0</v>
      </c>
      <c r="AC73" s="5" t="s">
        <v>91</v>
      </c>
      <c r="AE73" s="54"/>
    </row>
    <row r="74" ht="51.75">
      <c r="A74" s="36" t="s">
        <v>92</v>
      </c>
      <c r="B74" s="52" t="s">
        <v>93</v>
      </c>
      <c r="C74" s="55" t="s">
        <v>94</v>
      </c>
      <c r="D74" s="38">
        <f>D76+D77</f>
        <v>895059.19999999995</v>
      </c>
      <c r="E74" s="38">
        <f>E76+E77</f>
        <v>0</v>
      </c>
      <c r="F74" s="39">
        <f t="shared" si="0"/>
        <v>895059.19999999995</v>
      </c>
      <c r="G74" s="39">
        <f>G76+G77</f>
        <v>333642.24808000005</v>
      </c>
      <c r="H74" s="39">
        <f t="shared" si="1"/>
        <v>1228701.44808</v>
      </c>
      <c r="I74" s="39">
        <f>I76+I77</f>
        <v>40856.745559999996</v>
      </c>
      <c r="J74" s="39">
        <f t="shared" si="2"/>
        <v>1269558.19364</v>
      </c>
      <c r="K74" s="40">
        <f>K76+K77</f>
        <v>609208.56999999995</v>
      </c>
      <c r="L74" s="39">
        <f t="shared" si="3"/>
        <v>1878766.76364</v>
      </c>
      <c r="M74" s="39">
        <f>M76+M77</f>
        <v>800000</v>
      </c>
      <c r="N74" s="39">
        <f>N76+N77</f>
        <v>0</v>
      </c>
      <c r="O74" s="39">
        <f t="shared" si="4"/>
        <v>800000</v>
      </c>
      <c r="P74" s="39">
        <f>P76+P77</f>
        <v>0</v>
      </c>
      <c r="Q74" s="39">
        <f t="shared" si="5"/>
        <v>800000</v>
      </c>
      <c r="R74" s="39">
        <f>R76+R77</f>
        <v>0</v>
      </c>
      <c r="S74" s="39">
        <f t="shared" si="6"/>
        <v>800000</v>
      </c>
      <c r="T74" s="40">
        <f>T76+T77</f>
        <v>0</v>
      </c>
      <c r="U74" s="39">
        <f t="shared" si="7"/>
        <v>800000</v>
      </c>
      <c r="V74" s="39">
        <f>V76+V77</f>
        <v>800000</v>
      </c>
      <c r="W74" s="39">
        <f>W76+W77</f>
        <v>0</v>
      </c>
      <c r="X74" s="39">
        <f t="shared" si="8"/>
        <v>800000</v>
      </c>
      <c r="Y74" s="39">
        <f>Y76+Y77</f>
        <v>-231023.29000000001</v>
      </c>
      <c r="Z74" s="39">
        <f t="shared" si="9"/>
        <v>568976.70999999996</v>
      </c>
      <c r="AA74" s="40">
        <f>AA76+AA77</f>
        <v>0</v>
      </c>
      <c r="AB74" s="39">
        <f t="shared" si="10"/>
        <v>568976.70999999996</v>
      </c>
      <c r="AE74" s="54"/>
    </row>
    <row r="75" ht="17.25">
      <c r="A75" s="36"/>
      <c r="B75" s="68" t="s">
        <v>19</v>
      </c>
      <c r="C75" s="76"/>
      <c r="D75" s="38"/>
      <c r="E75" s="38"/>
      <c r="F75" s="39"/>
      <c r="G75" s="39"/>
      <c r="H75" s="39"/>
      <c r="I75" s="39"/>
      <c r="J75" s="39"/>
      <c r="K75" s="40"/>
      <c r="L75" s="39"/>
      <c r="M75" s="39"/>
      <c r="N75" s="39"/>
      <c r="O75" s="39"/>
      <c r="P75" s="39"/>
      <c r="Q75" s="39"/>
      <c r="R75" s="39"/>
      <c r="S75" s="39"/>
      <c r="T75" s="40"/>
      <c r="U75" s="39"/>
      <c r="V75" s="39"/>
      <c r="W75" s="39"/>
      <c r="X75" s="39"/>
      <c r="Y75" s="39"/>
      <c r="Z75" s="39"/>
      <c r="AA75" s="40"/>
      <c r="AB75" s="39"/>
      <c r="AE75" s="54"/>
    </row>
    <row r="76" s="56" customFormat="1" ht="17.25" hidden="1">
      <c r="A76" s="57"/>
      <c r="B76" s="58" t="s">
        <v>20</v>
      </c>
      <c r="C76" s="81"/>
      <c r="D76" s="59">
        <f>600000</f>
        <v>600000</v>
      </c>
      <c r="E76" s="60"/>
      <c r="F76" s="59">
        <f t="shared" si="0"/>
        <v>600000</v>
      </c>
      <c r="G76" s="40">
        <f>231023.29+16916.26938+85702.6887</f>
        <v>333642.24808000005</v>
      </c>
      <c r="H76" s="61">
        <f t="shared" si="1"/>
        <v>933642.24808000005</v>
      </c>
      <c r="I76" s="39">
        <f>-85702.6887+87800.0887+38759.34556</f>
        <v>40856.745559999996</v>
      </c>
      <c r="J76" s="61">
        <f t="shared" si="2"/>
        <v>974498.99364</v>
      </c>
      <c r="K76" s="40">
        <v>609208.56999999995</v>
      </c>
      <c r="L76" s="61">
        <f t="shared" si="3"/>
        <v>1583707.5636399998</v>
      </c>
      <c r="M76" s="61">
        <f>800000</f>
        <v>800000</v>
      </c>
      <c r="N76" s="40"/>
      <c r="O76" s="61">
        <f t="shared" si="4"/>
        <v>800000</v>
      </c>
      <c r="P76" s="40"/>
      <c r="Q76" s="61">
        <f t="shared" si="5"/>
        <v>800000</v>
      </c>
      <c r="R76" s="39"/>
      <c r="S76" s="61">
        <f t="shared" si="6"/>
        <v>800000</v>
      </c>
      <c r="T76" s="40"/>
      <c r="U76" s="61">
        <f t="shared" si="7"/>
        <v>800000</v>
      </c>
      <c r="V76" s="61">
        <f>800000</f>
        <v>800000</v>
      </c>
      <c r="W76" s="40"/>
      <c r="X76" s="61">
        <f t="shared" si="8"/>
        <v>800000</v>
      </c>
      <c r="Y76" s="40">
        <v>-231023.29000000001</v>
      </c>
      <c r="Z76" s="61">
        <f t="shared" si="9"/>
        <v>568976.70999999996</v>
      </c>
      <c r="AA76" s="40"/>
      <c r="AB76" s="61">
        <f t="shared" si="10"/>
        <v>568976.70999999996</v>
      </c>
      <c r="AC76" s="62" t="s">
        <v>95</v>
      </c>
      <c r="AD76" s="63" t="s">
        <v>21</v>
      </c>
      <c r="AE76" s="64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</row>
    <row r="77" ht="17.25">
      <c r="A77" s="36"/>
      <c r="B77" s="52" t="s">
        <v>22</v>
      </c>
      <c r="C77" s="74" t="s">
        <v>18</v>
      </c>
      <c r="D77" s="38">
        <f>248115.7+46943.5</f>
        <v>295059.20000000001</v>
      </c>
      <c r="E77" s="38"/>
      <c r="F77" s="39">
        <f t="shared" si="0"/>
        <v>295059.20000000001</v>
      </c>
      <c r="G77" s="39"/>
      <c r="H77" s="39">
        <f t="shared" si="1"/>
        <v>295059.20000000001</v>
      </c>
      <c r="I77" s="39"/>
      <c r="J77" s="39">
        <f t="shared" si="2"/>
        <v>295059.20000000001</v>
      </c>
      <c r="K77" s="40"/>
      <c r="L77" s="39">
        <f t="shared" si="3"/>
        <v>295059.20000000001</v>
      </c>
      <c r="M77" s="39">
        <v>0</v>
      </c>
      <c r="N77" s="39"/>
      <c r="O77" s="39">
        <f t="shared" si="4"/>
        <v>0</v>
      </c>
      <c r="P77" s="39"/>
      <c r="Q77" s="39">
        <f t="shared" si="5"/>
        <v>0</v>
      </c>
      <c r="R77" s="39"/>
      <c r="S77" s="39">
        <f t="shared" si="6"/>
        <v>0</v>
      </c>
      <c r="T77" s="40"/>
      <c r="U77" s="39">
        <f t="shared" si="7"/>
        <v>0</v>
      </c>
      <c r="V77" s="39">
        <v>0</v>
      </c>
      <c r="W77" s="39"/>
      <c r="X77" s="39">
        <f t="shared" si="8"/>
        <v>0</v>
      </c>
      <c r="Y77" s="39"/>
      <c r="Z77" s="39">
        <f t="shared" si="9"/>
        <v>0</v>
      </c>
      <c r="AA77" s="40"/>
      <c r="AB77" s="39">
        <f t="shared" si="10"/>
        <v>0</v>
      </c>
      <c r="AC77" s="5" t="s">
        <v>96</v>
      </c>
      <c r="AE77" s="54"/>
    </row>
    <row r="78" ht="69">
      <c r="A78" s="36" t="s">
        <v>97</v>
      </c>
      <c r="B78" s="52" t="s">
        <v>98</v>
      </c>
      <c r="C78" s="55" t="s">
        <v>27</v>
      </c>
      <c r="D78" s="38">
        <f>D80</f>
        <v>152958.39999999999</v>
      </c>
      <c r="E78" s="38">
        <f>E80</f>
        <v>0</v>
      </c>
      <c r="F78" s="39">
        <f t="shared" si="0"/>
        <v>152958.39999999999</v>
      </c>
      <c r="G78" s="39">
        <f>G80</f>
        <v>0</v>
      </c>
      <c r="H78" s="39">
        <f t="shared" si="1"/>
        <v>152958.39999999999</v>
      </c>
      <c r="I78" s="39">
        <f>I80</f>
        <v>0</v>
      </c>
      <c r="J78" s="39">
        <f t="shared" si="2"/>
        <v>152958.39999999999</v>
      </c>
      <c r="K78" s="40">
        <f>K80</f>
        <v>0</v>
      </c>
      <c r="L78" s="39">
        <f t="shared" si="3"/>
        <v>152958.39999999999</v>
      </c>
      <c r="M78" s="39">
        <f>M80</f>
        <v>0</v>
      </c>
      <c r="N78" s="39">
        <f>N80</f>
        <v>0</v>
      </c>
      <c r="O78" s="39">
        <f t="shared" si="4"/>
        <v>0</v>
      </c>
      <c r="P78" s="39">
        <f>P80</f>
        <v>0</v>
      </c>
      <c r="Q78" s="39">
        <f t="shared" si="5"/>
        <v>0</v>
      </c>
      <c r="R78" s="39">
        <f>R80</f>
        <v>0</v>
      </c>
      <c r="S78" s="39">
        <f t="shared" si="6"/>
        <v>0</v>
      </c>
      <c r="T78" s="40">
        <f>T80</f>
        <v>0</v>
      </c>
      <c r="U78" s="39">
        <f t="shared" si="7"/>
        <v>0</v>
      </c>
      <c r="V78" s="39">
        <f>V80</f>
        <v>0</v>
      </c>
      <c r="W78" s="39">
        <f>W80</f>
        <v>0</v>
      </c>
      <c r="X78" s="39">
        <f t="shared" si="8"/>
        <v>0</v>
      </c>
      <c r="Y78" s="39">
        <f>Y80</f>
        <v>0</v>
      </c>
      <c r="Z78" s="39">
        <f t="shared" si="9"/>
        <v>0</v>
      </c>
      <c r="AA78" s="40">
        <f>AA80</f>
        <v>0</v>
      </c>
      <c r="AB78" s="39">
        <f t="shared" si="10"/>
        <v>0</v>
      </c>
      <c r="AE78" s="54"/>
    </row>
    <row r="79" ht="17.25">
      <c r="A79" s="36"/>
      <c r="B79" s="68" t="s">
        <v>19</v>
      </c>
      <c r="C79" s="76"/>
      <c r="D79" s="38"/>
      <c r="E79" s="38"/>
      <c r="F79" s="39"/>
      <c r="G79" s="39"/>
      <c r="H79" s="39"/>
      <c r="I79" s="39"/>
      <c r="J79" s="39"/>
      <c r="K79" s="40"/>
      <c r="L79" s="39"/>
      <c r="M79" s="39"/>
      <c r="N79" s="39"/>
      <c r="O79" s="39"/>
      <c r="P79" s="39"/>
      <c r="Q79" s="39"/>
      <c r="R79" s="39"/>
      <c r="S79" s="39"/>
      <c r="T79" s="40"/>
      <c r="U79" s="39"/>
      <c r="V79" s="39"/>
      <c r="W79" s="39"/>
      <c r="X79" s="39"/>
      <c r="Y79" s="39"/>
      <c r="Z79" s="39"/>
      <c r="AA79" s="40"/>
      <c r="AB79" s="39"/>
      <c r="AE79" s="54"/>
    </row>
    <row r="80" ht="17.25">
      <c r="A80" s="36"/>
      <c r="B80" s="52" t="s">
        <v>22</v>
      </c>
      <c r="C80" s="74" t="s">
        <v>18</v>
      </c>
      <c r="D80" s="38">
        <f>199901.9-46943.5</f>
        <v>152958.39999999999</v>
      </c>
      <c r="E80" s="38"/>
      <c r="F80" s="39">
        <f t="shared" si="0"/>
        <v>152958.39999999999</v>
      </c>
      <c r="G80" s="39"/>
      <c r="H80" s="39">
        <f t="shared" si="1"/>
        <v>152958.39999999999</v>
      </c>
      <c r="I80" s="39"/>
      <c r="J80" s="39">
        <f t="shared" si="2"/>
        <v>152958.39999999999</v>
      </c>
      <c r="K80" s="40"/>
      <c r="L80" s="39">
        <f t="shared" si="3"/>
        <v>152958.39999999999</v>
      </c>
      <c r="M80" s="39">
        <v>0</v>
      </c>
      <c r="N80" s="39"/>
      <c r="O80" s="39">
        <f t="shared" si="4"/>
        <v>0</v>
      </c>
      <c r="P80" s="39"/>
      <c r="Q80" s="39">
        <f t="shared" si="5"/>
        <v>0</v>
      </c>
      <c r="R80" s="39"/>
      <c r="S80" s="39">
        <f t="shared" si="6"/>
        <v>0</v>
      </c>
      <c r="T80" s="40"/>
      <c r="U80" s="39">
        <f t="shared" si="7"/>
        <v>0</v>
      </c>
      <c r="V80" s="39">
        <v>0</v>
      </c>
      <c r="W80" s="39"/>
      <c r="X80" s="39">
        <f t="shared" si="8"/>
        <v>0</v>
      </c>
      <c r="Y80" s="39"/>
      <c r="Z80" s="39">
        <f t="shared" si="9"/>
        <v>0</v>
      </c>
      <c r="AA80" s="40"/>
      <c r="AB80" s="39">
        <f t="shared" si="10"/>
        <v>0</v>
      </c>
      <c r="AC80" s="5" t="s">
        <v>96</v>
      </c>
      <c r="AE80" s="54"/>
    </row>
    <row r="81" ht="103.5">
      <c r="A81" s="36" t="s">
        <v>99</v>
      </c>
      <c r="B81" s="52" t="s">
        <v>100</v>
      </c>
      <c r="C81" s="55" t="s">
        <v>94</v>
      </c>
      <c r="D81" s="38">
        <f>D83</f>
        <v>314478.40000000002</v>
      </c>
      <c r="E81" s="38">
        <f>E83</f>
        <v>0</v>
      </c>
      <c r="F81" s="39">
        <f t="shared" ref="F81:F144" si="11">D81+E81</f>
        <v>314478.40000000002</v>
      </c>
      <c r="G81" s="39">
        <f>G83</f>
        <v>0</v>
      </c>
      <c r="H81" s="39">
        <f t="shared" ref="H81:H131" si="12">F81+G81</f>
        <v>314478.40000000002</v>
      </c>
      <c r="I81" s="39">
        <f>I83</f>
        <v>0</v>
      </c>
      <c r="J81" s="39">
        <f t="shared" ref="J81:J105" si="13">H81+I81</f>
        <v>314478.40000000002</v>
      </c>
      <c r="K81" s="40">
        <f>K83</f>
        <v>0</v>
      </c>
      <c r="L81" s="39">
        <f t="shared" ref="L81:L105" si="14">J81+K81</f>
        <v>314478.40000000002</v>
      </c>
      <c r="M81" s="39">
        <f>M83</f>
        <v>379275.5</v>
      </c>
      <c r="N81" s="39">
        <f>N83</f>
        <v>0</v>
      </c>
      <c r="O81" s="39">
        <f t="shared" ref="O81:O105" si="15">M81+N81</f>
        <v>379275.5</v>
      </c>
      <c r="P81" s="39">
        <f>P83</f>
        <v>0</v>
      </c>
      <c r="Q81" s="39">
        <f t="shared" ref="Q81:Q105" si="16">O81+P81</f>
        <v>379275.5</v>
      </c>
      <c r="R81" s="39">
        <f>R83</f>
        <v>0</v>
      </c>
      <c r="S81" s="39">
        <f t="shared" ref="S81:S105" si="17">Q81+R81</f>
        <v>379275.5</v>
      </c>
      <c r="T81" s="40">
        <f>T83</f>
        <v>0</v>
      </c>
      <c r="U81" s="39">
        <f t="shared" ref="U81:U105" si="18">S81+T81</f>
        <v>379275.5</v>
      </c>
      <c r="V81" s="39">
        <f>V83</f>
        <v>469030.90000000002</v>
      </c>
      <c r="W81" s="39">
        <f>W83</f>
        <v>0</v>
      </c>
      <c r="X81" s="39">
        <f t="shared" ref="X81:X105" si="19">V81+W81</f>
        <v>469030.90000000002</v>
      </c>
      <c r="Y81" s="39">
        <f>Y83</f>
        <v>0</v>
      </c>
      <c r="Z81" s="39">
        <f t="shared" ref="Z81:Z105" si="20">X81+Y81</f>
        <v>469030.90000000002</v>
      </c>
      <c r="AA81" s="40">
        <f>AA83</f>
        <v>0</v>
      </c>
      <c r="AB81" s="39">
        <f t="shared" ref="AB81:AB105" si="21">Z81+AA81</f>
        <v>469030.90000000002</v>
      </c>
      <c r="AE81" s="54"/>
    </row>
    <row r="82" ht="17.25">
      <c r="A82" s="36"/>
      <c r="B82" s="52" t="s">
        <v>19</v>
      </c>
      <c r="C82" s="76"/>
      <c r="D82" s="38"/>
      <c r="E82" s="38"/>
      <c r="F82" s="39"/>
      <c r="G82" s="39"/>
      <c r="H82" s="39"/>
      <c r="I82" s="39"/>
      <c r="J82" s="39"/>
      <c r="K82" s="40"/>
      <c r="L82" s="39"/>
      <c r="M82" s="39"/>
      <c r="N82" s="39"/>
      <c r="O82" s="39"/>
      <c r="P82" s="39"/>
      <c r="Q82" s="39"/>
      <c r="R82" s="39"/>
      <c r="S82" s="39"/>
      <c r="T82" s="40"/>
      <c r="U82" s="39"/>
      <c r="V82" s="39"/>
      <c r="W82" s="39"/>
      <c r="X82" s="39"/>
      <c r="Y82" s="39"/>
      <c r="Z82" s="39"/>
      <c r="AA82" s="40"/>
      <c r="AB82" s="39"/>
      <c r="AE82" s="54"/>
    </row>
    <row r="83" ht="17.25">
      <c r="A83" s="36"/>
      <c r="B83" s="52" t="s">
        <v>22</v>
      </c>
      <c r="C83" s="74" t="s">
        <v>18</v>
      </c>
      <c r="D83" s="38">
        <v>314478.40000000002</v>
      </c>
      <c r="E83" s="38"/>
      <c r="F83" s="39">
        <f t="shared" si="11"/>
        <v>314478.40000000002</v>
      </c>
      <c r="G83" s="39"/>
      <c r="H83" s="39">
        <f t="shared" si="12"/>
        <v>314478.40000000002</v>
      </c>
      <c r="I83" s="39"/>
      <c r="J83" s="39">
        <f t="shared" si="13"/>
        <v>314478.40000000002</v>
      </c>
      <c r="K83" s="40"/>
      <c r="L83" s="39">
        <f t="shared" si="14"/>
        <v>314478.40000000002</v>
      </c>
      <c r="M83" s="39">
        <v>379275.5</v>
      </c>
      <c r="N83" s="39"/>
      <c r="O83" s="39">
        <f t="shared" si="15"/>
        <v>379275.5</v>
      </c>
      <c r="P83" s="39"/>
      <c r="Q83" s="39">
        <f t="shared" si="16"/>
        <v>379275.5</v>
      </c>
      <c r="R83" s="39"/>
      <c r="S83" s="39">
        <f t="shared" si="17"/>
        <v>379275.5</v>
      </c>
      <c r="T83" s="40"/>
      <c r="U83" s="39">
        <f t="shared" si="18"/>
        <v>379275.5</v>
      </c>
      <c r="V83" s="39">
        <v>469030.90000000002</v>
      </c>
      <c r="W83" s="39"/>
      <c r="X83" s="39">
        <f t="shared" si="19"/>
        <v>469030.90000000002</v>
      </c>
      <c r="Y83" s="39"/>
      <c r="Z83" s="39">
        <f t="shared" si="20"/>
        <v>469030.90000000002</v>
      </c>
      <c r="AA83" s="40"/>
      <c r="AB83" s="39">
        <f t="shared" si="21"/>
        <v>469030.90000000002</v>
      </c>
      <c r="AC83" s="5" t="s">
        <v>101</v>
      </c>
      <c r="AE83" s="54"/>
    </row>
    <row r="84" ht="51.75">
      <c r="A84" s="36" t="s">
        <v>102</v>
      </c>
      <c r="B84" s="52" t="s">
        <v>103</v>
      </c>
      <c r="C84" s="55" t="s">
        <v>94</v>
      </c>
      <c r="D84" s="38">
        <f>D86+D87</f>
        <v>290395</v>
      </c>
      <c r="E84" s="38">
        <f>E86+E87</f>
        <v>0</v>
      </c>
      <c r="F84" s="39">
        <f t="shared" si="11"/>
        <v>290395</v>
      </c>
      <c r="G84" s="39">
        <f>G86+G87</f>
        <v>0</v>
      </c>
      <c r="H84" s="39">
        <f t="shared" si="12"/>
        <v>290395</v>
      </c>
      <c r="I84" s="39">
        <f>I86+I87</f>
        <v>0</v>
      </c>
      <c r="J84" s="39">
        <f t="shared" si="13"/>
        <v>290395</v>
      </c>
      <c r="K84" s="40">
        <f>K86+K87</f>
        <v>0</v>
      </c>
      <c r="L84" s="39">
        <f t="shared" si="14"/>
        <v>290395</v>
      </c>
      <c r="M84" s="39">
        <f>M86+M87</f>
        <v>291938.90000000002</v>
      </c>
      <c r="N84" s="39">
        <f>N86+N87</f>
        <v>0</v>
      </c>
      <c r="O84" s="39">
        <f t="shared" si="15"/>
        <v>291938.90000000002</v>
      </c>
      <c r="P84" s="39">
        <f>P86+P87</f>
        <v>0</v>
      </c>
      <c r="Q84" s="39">
        <f t="shared" si="16"/>
        <v>291938.90000000002</v>
      </c>
      <c r="R84" s="39">
        <f>R86+R87</f>
        <v>0</v>
      </c>
      <c r="S84" s="39">
        <f t="shared" si="17"/>
        <v>291938.90000000002</v>
      </c>
      <c r="T84" s="40">
        <f>T86+T87</f>
        <v>0</v>
      </c>
      <c r="U84" s="39">
        <f t="shared" si="18"/>
        <v>291938.90000000002</v>
      </c>
      <c r="V84" s="39">
        <f>V86+V87</f>
        <v>291938.90000000002</v>
      </c>
      <c r="W84" s="39">
        <f>W86+W87</f>
        <v>0</v>
      </c>
      <c r="X84" s="39">
        <f t="shared" si="19"/>
        <v>291938.90000000002</v>
      </c>
      <c r="Y84" s="39">
        <f>Y86+Y87</f>
        <v>0</v>
      </c>
      <c r="Z84" s="39">
        <f t="shared" si="20"/>
        <v>291938.90000000002</v>
      </c>
      <c r="AA84" s="40">
        <f>AA86+AA87</f>
        <v>0</v>
      </c>
      <c r="AB84" s="39">
        <f t="shared" si="21"/>
        <v>291938.90000000002</v>
      </c>
      <c r="AE84" s="54"/>
    </row>
    <row r="85" ht="17.25">
      <c r="A85" s="36"/>
      <c r="B85" s="52" t="s">
        <v>19</v>
      </c>
      <c r="C85" s="76"/>
      <c r="D85" s="38"/>
      <c r="E85" s="38"/>
      <c r="F85" s="39"/>
      <c r="G85" s="39"/>
      <c r="H85" s="39"/>
      <c r="I85" s="39"/>
      <c r="J85" s="39"/>
      <c r="K85" s="40"/>
      <c r="L85" s="39"/>
      <c r="M85" s="39"/>
      <c r="N85" s="39"/>
      <c r="O85" s="39"/>
      <c r="P85" s="39"/>
      <c r="Q85" s="39"/>
      <c r="R85" s="39"/>
      <c r="S85" s="39"/>
      <c r="T85" s="40"/>
      <c r="U85" s="39"/>
      <c r="V85" s="39"/>
      <c r="W85" s="39"/>
      <c r="X85" s="39"/>
      <c r="Y85" s="39"/>
      <c r="Z85" s="39"/>
      <c r="AA85" s="40"/>
      <c r="AB85" s="39"/>
      <c r="AE85" s="54"/>
    </row>
    <row r="86" ht="17.25">
      <c r="A86" s="36"/>
      <c r="B86" s="52" t="s">
        <v>22</v>
      </c>
      <c r="C86" s="74" t="s">
        <v>18</v>
      </c>
      <c r="D86" s="38">
        <v>72598.699999999997</v>
      </c>
      <c r="E86" s="38"/>
      <c r="F86" s="39">
        <f t="shared" si="11"/>
        <v>72598.699999999997</v>
      </c>
      <c r="G86" s="39"/>
      <c r="H86" s="39">
        <f t="shared" si="12"/>
        <v>72598.699999999997</v>
      </c>
      <c r="I86" s="39"/>
      <c r="J86" s="39">
        <f t="shared" si="13"/>
        <v>72598.699999999997</v>
      </c>
      <c r="K86" s="40"/>
      <c r="L86" s="39">
        <f t="shared" si="14"/>
        <v>72598.699999999997</v>
      </c>
      <c r="M86" s="39">
        <v>72984.699999999997</v>
      </c>
      <c r="N86" s="39"/>
      <c r="O86" s="39">
        <f t="shared" si="15"/>
        <v>72984.699999999997</v>
      </c>
      <c r="P86" s="39"/>
      <c r="Q86" s="39">
        <f t="shared" si="16"/>
        <v>72984.699999999997</v>
      </c>
      <c r="R86" s="39"/>
      <c r="S86" s="39">
        <f t="shared" si="17"/>
        <v>72984.699999999997</v>
      </c>
      <c r="T86" s="40"/>
      <c r="U86" s="39">
        <f t="shared" si="18"/>
        <v>72984.699999999997</v>
      </c>
      <c r="V86" s="39">
        <v>72984.699999999997</v>
      </c>
      <c r="W86" s="39"/>
      <c r="X86" s="39">
        <f t="shared" si="19"/>
        <v>72984.699999999997</v>
      </c>
      <c r="Y86" s="39"/>
      <c r="Z86" s="39">
        <f t="shared" si="20"/>
        <v>72984.699999999997</v>
      </c>
      <c r="AA86" s="40"/>
      <c r="AB86" s="39">
        <f t="shared" si="21"/>
        <v>72984.699999999997</v>
      </c>
      <c r="AC86" s="5" t="s">
        <v>104</v>
      </c>
      <c r="AE86" s="54"/>
    </row>
    <row r="87" ht="17.25">
      <c r="A87" s="36"/>
      <c r="B87" s="52" t="s">
        <v>23</v>
      </c>
      <c r="C87" s="74" t="s">
        <v>18</v>
      </c>
      <c r="D87" s="38">
        <v>217796.29999999999</v>
      </c>
      <c r="E87" s="38"/>
      <c r="F87" s="39">
        <f t="shared" si="11"/>
        <v>217796.29999999999</v>
      </c>
      <c r="G87" s="39"/>
      <c r="H87" s="39">
        <f t="shared" si="12"/>
        <v>217796.29999999999</v>
      </c>
      <c r="I87" s="39"/>
      <c r="J87" s="39">
        <f t="shared" si="13"/>
        <v>217796.29999999999</v>
      </c>
      <c r="K87" s="40"/>
      <c r="L87" s="39">
        <f t="shared" si="14"/>
        <v>217796.29999999999</v>
      </c>
      <c r="M87" s="39">
        <v>218954.20000000001</v>
      </c>
      <c r="N87" s="39"/>
      <c r="O87" s="39">
        <f t="shared" si="15"/>
        <v>218954.20000000001</v>
      </c>
      <c r="P87" s="39"/>
      <c r="Q87" s="39">
        <f t="shared" si="16"/>
        <v>218954.20000000001</v>
      </c>
      <c r="R87" s="39"/>
      <c r="S87" s="39">
        <f t="shared" si="17"/>
        <v>218954.20000000001</v>
      </c>
      <c r="T87" s="40"/>
      <c r="U87" s="39">
        <f t="shared" si="18"/>
        <v>218954.20000000001</v>
      </c>
      <c r="V87" s="39">
        <v>218954.20000000001</v>
      </c>
      <c r="W87" s="39"/>
      <c r="X87" s="39">
        <f t="shared" si="19"/>
        <v>218954.20000000001</v>
      </c>
      <c r="Y87" s="39"/>
      <c r="Z87" s="39">
        <f t="shared" si="20"/>
        <v>218954.20000000001</v>
      </c>
      <c r="AA87" s="40"/>
      <c r="AB87" s="39">
        <f t="shared" si="21"/>
        <v>218954.20000000001</v>
      </c>
      <c r="AC87" s="5" t="s">
        <v>104</v>
      </c>
      <c r="AE87" s="54"/>
    </row>
    <row r="88" s="1" customFormat="1" ht="51.75">
      <c r="A88" s="36" t="s">
        <v>105</v>
      </c>
      <c r="B88" s="52" t="s">
        <v>106</v>
      </c>
      <c r="C88" s="55" t="s">
        <v>27</v>
      </c>
      <c r="D88" s="38"/>
      <c r="E88" s="38"/>
      <c r="F88" s="39"/>
      <c r="G88" s="39">
        <v>52.44867</v>
      </c>
      <c r="H88" s="39">
        <f t="shared" si="12"/>
        <v>52.44867</v>
      </c>
      <c r="I88" s="39"/>
      <c r="J88" s="39">
        <f t="shared" si="13"/>
        <v>52.44867</v>
      </c>
      <c r="K88" s="40"/>
      <c r="L88" s="39">
        <f t="shared" si="14"/>
        <v>52.44867</v>
      </c>
      <c r="M88" s="39"/>
      <c r="N88" s="39"/>
      <c r="O88" s="39"/>
      <c r="P88" s="39">
        <v>0</v>
      </c>
      <c r="Q88" s="39">
        <f t="shared" si="16"/>
        <v>0</v>
      </c>
      <c r="R88" s="39">
        <v>0</v>
      </c>
      <c r="S88" s="39">
        <f t="shared" si="17"/>
        <v>0</v>
      </c>
      <c r="T88" s="40">
        <v>0</v>
      </c>
      <c r="U88" s="39">
        <f t="shared" si="18"/>
        <v>0</v>
      </c>
      <c r="V88" s="39"/>
      <c r="W88" s="39"/>
      <c r="X88" s="39"/>
      <c r="Y88" s="39">
        <v>0</v>
      </c>
      <c r="Z88" s="39">
        <f t="shared" si="20"/>
        <v>0</v>
      </c>
      <c r="AA88" s="40">
        <v>0</v>
      </c>
      <c r="AB88" s="39">
        <f t="shared" si="21"/>
        <v>0</v>
      </c>
      <c r="AC88" s="5" t="s">
        <v>107</v>
      </c>
      <c r="AD88" s="1"/>
      <c r="AE88" s="54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="1" customFormat="1" ht="51.75">
      <c r="A89" s="36" t="s">
        <v>108</v>
      </c>
      <c r="B89" s="52" t="s">
        <v>109</v>
      </c>
      <c r="C89" s="55" t="s">
        <v>27</v>
      </c>
      <c r="D89" s="38"/>
      <c r="E89" s="38"/>
      <c r="F89" s="39"/>
      <c r="G89" s="39"/>
      <c r="H89" s="39"/>
      <c r="I89" s="39"/>
      <c r="J89" s="39"/>
      <c r="K89" s="40"/>
      <c r="L89" s="39">
        <f t="shared" si="14"/>
        <v>0</v>
      </c>
      <c r="M89" s="39"/>
      <c r="N89" s="39"/>
      <c r="O89" s="39"/>
      <c r="P89" s="39"/>
      <c r="Q89" s="39"/>
      <c r="R89" s="39"/>
      <c r="S89" s="39"/>
      <c r="T89" s="40">
        <v>26789.5</v>
      </c>
      <c r="U89" s="39">
        <f t="shared" si="18"/>
        <v>26789.5</v>
      </c>
      <c r="V89" s="39"/>
      <c r="W89" s="39"/>
      <c r="X89" s="39"/>
      <c r="Y89" s="39"/>
      <c r="Z89" s="39"/>
      <c r="AA89" s="40"/>
      <c r="AB89" s="39">
        <f t="shared" si="21"/>
        <v>0</v>
      </c>
      <c r="AC89" s="5" t="s">
        <v>110</v>
      </c>
      <c r="AD89" s="1"/>
      <c r="AE89" s="54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="27" customFormat="1" ht="33.75" customHeight="1">
      <c r="A90" s="28"/>
      <c r="B90" s="29" t="s">
        <v>111</v>
      </c>
      <c r="C90" s="30" t="s">
        <v>18</v>
      </c>
      <c r="D90" s="31">
        <f>D92+D91</f>
        <v>154441.5</v>
      </c>
      <c r="E90" s="31">
        <f>E92+E91</f>
        <v>-9784.8999999999996</v>
      </c>
      <c r="F90" s="32">
        <f t="shared" si="11"/>
        <v>144656.60000000001</v>
      </c>
      <c r="G90" s="32">
        <f>G92+G91+G93</f>
        <v>13877.61233</v>
      </c>
      <c r="H90" s="32">
        <f t="shared" si="12"/>
        <v>158534.21233000001</v>
      </c>
      <c r="I90" s="32">
        <f>I92+I91+I93</f>
        <v>0</v>
      </c>
      <c r="J90" s="32">
        <f t="shared" si="13"/>
        <v>158534.21233000001</v>
      </c>
      <c r="K90" s="33">
        <f>K92+K91+K93+K94</f>
        <v>-144874.212</v>
      </c>
      <c r="L90" s="32">
        <f t="shared" si="14"/>
        <v>13660.00033000001</v>
      </c>
      <c r="M90" s="32">
        <f>M92+M91</f>
        <v>0</v>
      </c>
      <c r="N90" s="32">
        <f>N92+N91</f>
        <v>0</v>
      </c>
      <c r="O90" s="32">
        <f t="shared" si="15"/>
        <v>0</v>
      </c>
      <c r="P90" s="32">
        <f>P92+P91+P93</f>
        <v>0</v>
      </c>
      <c r="Q90" s="32">
        <f t="shared" si="16"/>
        <v>0</v>
      </c>
      <c r="R90" s="32">
        <f>R92+R91+R93</f>
        <v>0</v>
      </c>
      <c r="S90" s="32">
        <f t="shared" si="17"/>
        <v>0</v>
      </c>
      <c r="T90" s="33">
        <f>T92+T91+T93+T94</f>
        <v>309274.212</v>
      </c>
      <c r="U90" s="32">
        <f t="shared" si="18"/>
        <v>309274.212</v>
      </c>
      <c r="V90" s="32">
        <f>V92+V91</f>
        <v>478982.79999999999</v>
      </c>
      <c r="W90" s="32">
        <f>W92+W91</f>
        <v>0</v>
      </c>
      <c r="X90" s="32">
        <f t="shared" si="19"/>
        <v>478982.79999999999</v>
      </c>
      <c r="Y90" s="32">
        <f>Y92+Y91+Y93</f>
        <v>0</v>
      </c>
      <c r="Z90" s="32">
        <f t="shared" si="20"/>
        <v>478982.79999999999</v>
      </c>
      <c r="AA90" s="33">
        <f>AA92+AA91+AA93+AA94</f>
        <v>0</v>
      </c>
      <c r="AB90" s="32">
        <f t="shared" si="21"/>
        <v>478982.79999999999</v>
      </c>
      <c r="AC90" s="34"/>
      <c r="AD90" s="35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</row>
    <row r="91" ht="51.75">
      <c r="A91" s="36" t="s">
        <v>112</v>
      </c>
      <c r="B91" s="52" t="s">
        <v>113</v>
      </c>
      <c r="C91" s="55" t="s">
        <v>27</v>
      </c>
      <c r="D91" s="38">
        <v>144656.60000000001</v>
      </c>
      <c r="E91" s="38"/>
      <c r="F91" s="39">
        <f t="shared" si="11"/>
        <v>144656.60000000001</v>
      </c>
      <c r="G91" s="39">
        <v>217.61232999999999</v>
      </c>
      <c r="H91" s="39">
        <f t="shared" si="12"/>
        <v>144874.21233000001</v>
      </c>
      <c r="I91" s="39"/>
      <c r="J91" s="39">
        <f t="shared" si="13"/>
        <v>144874.21233000001</v>
      </c>
      <c r="K91" s="40">
        <v>-144874.212</v>
      </c>
      <c r="L91" s="39">
        <f t="shared" si="14"/>
        <v>0.00033000000985339284</v>
      </c>
      <c r="M91" s="39">
        <v>0</v>
      </c>
      <c r="N91" s="39"/>
      <c r="O91" s="39">
        <f t="shared" si="15"/>
        <v>0</v>
      </c>
      <c r="P91" s="39"/>
      <c r="Q91" s="39">
        <f t="shared" si="16"/>
        <v>0</v>
      </c>
      <c r="R91" s="39"/>
      <c r="S91" s="39">
        <f t="shared" si="17"/>
        <v>0</v>
      </c>
      <c r="T91" s="40">
        <v>144874.212</v>
      </c>
      <c r="U91" s="39">
        <f t="shared" si="18"/>
        <v>144874.212</v>
      </c>
      <c r="V91" s="39">
        <v>0</v>
      </c>
      <c r="W91" s="39"/>
      <c r="X91" s="39">
        <f t="shared" si="19"/>
        <v>0</v>
      </c>
      <c r="Y91" s="39"/>
      <c r="Z91" s="39">
        <f t="shared" si="20"/>
        <v>0</v>
      </c>
      <c r="AA91" s="40"/>
      <c r="AB91" s="39">
        <f t="shared" si="21"/>
        <v>0</v>
      </c>
      <c r="AC91" s="5" t="s">
        <v>114</v>
      </c>
      <c r="AE91" s="54"/>
    </row>
    <row r="92" ht="51.75">
      <c r="A92" s="36" t="s">
        <v>115</v>
      </c>
      <c r="B92" s="37" t="s">
        <v>116</v>
      </c>
      <c r="C92" s="76" t="s">
        <v>117</v>
      </c>
      <c r="D92" s="38">
        <v>9784.8999999999996</v>
      </c>
      <c r="E92" s="38">
        <v>-9784.8999999999996</v>
      </c>
      <c r="F92" s="39">
        <f t="shared" si="11"/>
        <v>0</v>
      </c>
      <c r="G92" s="39"/>
      <c r="H92" s="39">
        <f t="shared" si="12"/>
        <v>0</v>
      </c>
      <c r="I92" s="39"/>
      <c r="J92" s="39">
        <f t="shared" si="13"/>
        <v>0</v>
      </c>
      <c r="K92" s="40"/>
      <c r="L92" s="39">
        <f t="shared" si="14"/>
        <v>0</v>
      </c>
      <c r="M92" s="39">
        <v>0</v>
      </c>
      <c r="N92" s="39"/>
      <c r="O92" s="39">
        <f t="shared" si="15"/>
        <v>0</v>
      </c>
      <c r="P92" s="39"/>
      <c r="Q92" s="39">
        <f t="shared" si="16"/>
        <v>0</v>
      </c>
      <c r="R92" s="39"/>
      <c r="S92" s="39">
        <f t="shared" si="17"/>
        <v>0</v>
      </c>
      <c r="T92" s="40"/>
      <c r="U92" s="39">
        <f t="shared" si="18"/>
        <v>0</v>
      </c>
      <c r="V92" s="39">
        <v>478982.79999999999</v>
      </c>
      <c r="W92" s="39"/>
      <c r="X92" s="39">
        <f t="shared" si="19"/>
        <v>478982.79999999999</v>
      </c>
      <c r="Y92" s="39"/>
      <c r="Z92" s="39">
        <f t="shared" si="20"/>
        <v>478982.79999999999</v>
      </c>
      <c r="AA92" s="40"/>
      <c r="AB92" s="39">
        <f t="shared" si="21"/>
        <v>478982.79999999999</v>
      </c>
      <c r="AC92" s="5" t="s">
        <v>118</v>
      </c>
      <c r="AE92" s="54"/>
    </row>
    <row r="93" ht="69">
      <c r="A93" s="36" t="s">
        <v>119</v>
      </c>
      <c r="B93" s="37" t="s">
        <v>120</v>
      </c>
      <c r="C93" s="76" t="s">
        <v>81</v>
      </c>
      <c r="D93" s="38"/>
      <c r="E93" s="38"/>
      <c r="F93" s="39"/>
      <c r="G93" s="39">
        <v>13660</v>
      </c>
      <c r="H93" s="39">
        <f t="shared" si="12"/>
        <v>13660</v>
      </c>
      <c r="I93" s="39"/>
      <c r="J93" s="39">
        <f t="shared" si="13"/>
        <v>13660</v>
      </c>
      <c r="K93" s="40"/>
      <c r="L93" s="39">
        <f t="shared" si="14"/>
        <v>13660</v>
      </c>
      <c r="M93" s="39"/>
      <c r="N93" s="39"/>
      <c r="O93" s="39"/>
      <c r="P93" s="39"/>
      <c r="Q93" s="39">
        <f t="shared" si="16"/>
        <v>0</v>
      </c>
      <c r="R93" s="39"/>
      <c r="S93" s="39">
        <f t="shared" si="17"/>
        <v>0</v>
      </c>
      <c r="T93" s="40"/>
      <c r="U93" s="39">
        <f t="shared" si="18"/>
        <v>0</v>
      </c>
      <c r="V93" s="39"/>
      <c r="W93" s="39"/>
      <c r="X93" s="39"/>
      <c r="Y93" s="39"/>
      <c r="Z93" s="39">
        <f t="shared" si="20"/>
        <v>0</v>
      </c>
      <c r="AA93" s="40"/>
      <c r="AB93" s="39">
        <f t="shared" si="21"/>
        <v>0</v>
      </c>
      <c r="AC93" s="5" t="s">
        <v>121</v>
      </c>
      <c r="AE93" s="54"/>
    </row>
    <row r="94" ht="51.75">
      <c r="A94" s="36" t="s">
        <v>122</v>
      </c>
      <c r="B94" s="37" t="s">
        <v>123</v>
      </c>
      <c r="C94" s="76" t="s">
        <v>117</v>
      </c>
      <c r="D94" s="38"/>
      <c r="E94" s="38"/>
      <c r="F94" s="39"/>
      <c r="G94" s="39"/>
      <c r="H94" s="39"/>
      <c r="I94" s="39"/>
      <c r="J94" s="39"/>
      <c r="K94" s="40"/>
      <c r="L94" s="39">
        <f t="shared" si="14"/>
        <v>0</v>
      </c>
      <c r="M94" s="39"/>
      <c r="N94" s="39"/>
      <c r="O94" s="39"/>
      <c r="P94" s="39"/>
      <c r="Q94" s="39"/>
      <c r="R94" s="39"/>
      <c r="S94" s="39"/>
      <c r="T94" s="82">
        <v>164400</v>
      </c>
      <c r="U94" s="39">
        <f t="shared" si="18"/>
        <v>164400</v>
      </c>
      <c r="V94" s="39"/>
      <c r="W94" s="39"/>
      <c r="X94" s="39"/>
      <c r="Y94" s="39"/>
      <c r="Z94" s="39"/>
      <c r="AA94" s="40"/>
      <c r="AB94" s="39">
        <f t="shared" si="21"/>
        <v>0</v>
      </c>
      <c r="AC94" s="5" t="s">
        <v>124</v>
      </c>
      <c r="AE94" s="54"/>
    </row>
    <row r="95" s="27" customFormat="1" ht="33.75" customHeight="1">
      <c r="A95" s="28"/>
      <c r="B95" s="29" t="s">
        <v>125</v>
      </c>
      <c r="C95" s="30" t="s">
        <v>18</v>
      </c>
      <c r="D95" s="31">
        <f>D99+D103+D104+D105+D106+D107+D108+D109+D113</f>
        <v>866523.30000000005</v>
      </c>
      <c r="E95" s="31">
        <f>E99+E103+E104+E105+E106+E107+E108+E109+E113</f>
        <v>-22851.5</v>
      </c>
      <c r="F95" s="32">
        <f t="shared" si="11"/>
        <v>843671.80000000005</v>
      </c>
      <c r="G95" s="32">
        <f>G99+G103+G104+G105+G106+G107+G108+G109+G113+G117+G118+G119+G120+G121</f>
        <v>42664.073599999996</v>
      </c>
      <c r="H95" s="32">
        <f t="shared" si="12"/>
        <v>886335.87360000005</v>
      </c>
      <c r="I95" s="32">
        <f>I99+I103+I104+I105+I106+I107+I108+I109+I113+I117+I118+I119+I120+I121</f>
        <v>38906.247439999999</v>
      </c>
      <c r="J95" s="32">
        <f t="shared" si="13"/>
        <v>925242.12104</v>
      </c>
      <c r="K95" s="33">
        <f>K99+K103+K104+K105+K106+K107+K108+K109+K113+K117+K118+K119+K120+K121+K122</f>
        <v>-176137.50200000004</v>
      </c>
      <c r="L95" s="32">
        <f t="shared" si="14"/>
        <v>749104.61904000002</v>
      </c>
      <c r="M95" s="32">
        <f>M99+M103+M104+M105+M106+M107+M108+M109+M113</f>
        <v>521975.90000000002</v>
      </c>
      <c r="N95" s="32">
        <f>N99+N103+N104+N105+N106+N107+N108+N109+N113</f>
        <v>-135.30000000000001</v>
      </c>
      <c r="O95" s="32">
        <f t="shared" si="15"/>
        <v>521840.60000000003</v>
      </c>
      <c r="P95" s="32">
        <f>P99+P103+P104+P105+P106+P107+P108+P109+P113+P117+P118+P119+P120+P121</f>
        <v>43321.919000000002</v>
      </c>
      <c r="Q95" s="32">
        <f t="shared" si="16"/>
        <v>565162.51900000009</v>
      </c>
      <c r="R95" s="32">
        <f>R99+R103+R104+R105+R106+R107+R108+R109+R113+R117+R118+R119+R120+R121</f>
        <v>-5553.0900000000001</v>
      </c>
      <c r="S95" s="32">
        <f t="shared" si="17"/>
        <v>559609.42900000012</v>
      </c>
      <c r="T95" s="33">
        <f>T99+T103+T104+T105+T106+T107+T108+T109+T113+T117+T118+T119+T120+T121+T122</f>
        <v>184949.622</v>
      </c>
      <c r="U95" s="32">
        <f t="shared" si="18"/>
        <v>744559.05100000009</v>
      </c>
      <c r="V95" s="32">
        <f>V99+V103+V104+V105+V106+V107+V108+V109+V113</f>
        <v>401690.59999999998</v>
      </c>
      <c r="W95" s="32">
        <f>W99+W103+W104+W105+W106+W107+W108+W109+W113</f>
        <v>0</v>
      </c>
      <c r="X95" s="32">
        <f t="shared" si="19"/>
        <v>401690.59999999998</v>
      </c>
      <c r="Y95" s="32">
        <f>Y99+Y103+Y104+Y105+Y106+Y107+Y108+Y109+Y113+Y117+Y118+Y119+Y120+Y121</f>
        <v>0</v>
      </c>
      <c r="Z95" s="32">
        <f t="shared" si="20"/>
        <v>401690.59999999998</v>
      </c>
      <c r="AA95" s="33">
        <f>AA99+AA103+AA104+AA105+AA106+AA107+AA108+AA109+AA113+AA117+AA118+AA119+AA120+AA121+AA122</f>
        <v>91187.880000000005</v>
      </c>
      <c r="AB95" s="32">
        <f t="shared" si="21"/>
        <v>492878.47999999998</v>
      </c>
      <c r="AC95" s="34"/>
      <c r="AD95" s="35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</row>
    <row r="96" s="1" customFormat="1" ht="17.25">
      <c r="A96" s="36"/>
      <c r="B96" s="37" t="s">
        <v>19</v>
      </c>
      <c r="C96" s="66" t="s">
        <v>18</v>
      </c>
      <c r="D96" s="38"/>
      <c r="E96" s="38"/>
      <c r="F96" s="39"/>
      <c r="G96" s="39"/>
      <c r="H96" s="39"/>
      <c r="I96" s="39"/>
      <c r="J96" s="39"/>
      <c r="K96" s="40"/>
      <c r="L96" s="39"/>
      <c r="M96" s="39"/>
      <c r="N96" s="39"/>
      <c r="O96" s="39"/>
      <c r="P96" s="39"/>
      <c r="Q96" s="39"/>
      <c r="R96" s="39"/>
      <c r="S96" s="39"/>
      <c r="T96" s="40"/>
      <c r="U96" s="39"/>
      <c r="V96" s="39"/>
      <c r="W96" s="39"/>
      <c r="X96" s="39"/>
      <c r="Y96" s="39"/>
      <c r="Z96" s="39"/>
      <c r="AA96" s="40"/>
      <c r="AB96" s="39"/>
      <c r="AC96" s="5"/>
      <c r="AD96" s="6"/>
      <c r="AE96" s="54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="41" customFormat="1" ht="17.25" hidden="1">
      <c r="A97" s="42"/>
      <c r="B97" s="43" t="s">
        <v>20</v>
      </c>
      <c r="C97" s="83"/>
      <c r="D97" s="45">
        <f>D101+D103+D104+D105+D106+D107+D108+D111+D115</f>
        <v>747446.30000000005</v>
      </c>
      <c r="E97" s="45">
        <f>E101+E103+E104+E105+E106+E107+E108+E111+E115</f>
        <v>-22851.5</v>
      </c>
      <c r="F97" s="45">
        <f t="shared" si="11"/>
        <v>724594.80000000005</v>
      </c>
      <c r="G97" s="46">
        <f>G101+G103+G104+G105+G106+G107+G108+G111+G115+G117+G118+G119+G120+G121</f>
        <v>42664.073599999996</v>
      </c>
      <c r="H97" s="46">
        <f t="shared" si="12"/>
        <v>767258.87360000005</v>
      </c>
      <c r="I97" s="47">
        <f>I101+I103+I104+I105+I106+I107+I108+I111+I115+I117+I118+I119+I120+I121</f>
        <v>38906.247439999999</v>
      </c>
      <c r="J97" s="46">
        <f t="shared" si="13"/>
        <v>806165.12104</v>
      </c>
      <c r="K97" s="48">
        <f>K101+K103+K104+K105+K106+K107+K108+K111+K115+K117+K118+K119+K120+K121+K122</f>
        <v>-176137.50200000004</v>
      </c>
      <c r="L97" s="46">
        <f t="shared" si="14"/>
        <v>630027.61904000002</v>
      </c>
      <c r="M97" s="46">
        <f>M101+M103+M104+M105+M106+M107+M108+M111+M115</f>
        <v>491814.20000000001</v>
      </c>
      <c r="N97" s="46">
        <f>N101+N103+N104+N105+N106+N107+N108+N111+N115</f>
        <v>-135.30000000000001</v>
      </c>
      <c r="O97" s="46">
        <f t="shared" si="15"/>
        <v>491678.90000000002</v>
      </c>
      <c r="P97" s="46">
        <f>P101+P103+P104+P105+P106+P107+P108+P111+P115+P117+P118+P119+P120+P121</f>
        <v>43321.919000000002</v>
      </c>
      <c r="Q97" s="46">
        <f t="shared" si="16"/>
        <v>535000.81900000002</v>
      </c>
      <c r="R97" s="47">
        <f>R101+R103+R104+R105+R106+R107+R108+R111+R115+R117+R118+R119+R120+R121</f>
        <v>-5553.0900000000001</v>
      </c>
      <c r="S97" s="46">
        <f t="shared" si="17"/>
        <v>529447.72900000005</v>
      </c>
      <c r="T97" s="48">
        <f>T101+T103+T104+T105+T106+T107+T108+T111+T115+T117+T118+T119+T120+T121+T122</f>
        <v>184949.622</v>
      </c>
      <c r="U97" s="46">
        <f t="shared" si="18"/>
        <v>714397.35100000002</v>
      </c>
      <c r="V97" s="46">
        <f>V101+V103+V104+V105+V106+V107+V108+V111+V115</f>
        <v>401690.59999999998</v>
      </c>
      <c r="W97" s="46">
        <f>W101+W103+W104+W105+W106+W107+W108+W111+W115</f>
        <v>0</v>
      </c>
      <c r="X97" s="46">
        <f t="shared" si="19"/>
        <v>401690.59999999998</v>
      </c>
      <c r="Y97" s="46">
        <f>Y101+Y103+Y104+Y105+Y106+Y107+Y108+Y111+Y115+Y117+Y118+Y119+Y120+Y121</f>
        <v>0</v>
      </c>
      <c r="Z97" s="46">
        <f t="shared" si="20"/>
        <v>401690.59999999998</v>
      </c>
      <c r="AA97" s="48">
        <f>AA101+AA103+AA104+AA105+AA106+AA107+AA108+AA111+AA115+AA117+AA118+AA119+AA120+AA121+AA122</f>
        <v>91187.880000000005</v>
      </c>
      <c r="AB97" s="46">
        <f t="shared" si="21"/>
        <v>492878.47999999998</v>
      </c>
      <c r="AC97" s="49"/>
      <c r="AD97" s="50" t="s">
        <v>21</v>
      </c>
      <c r="AE97" s="5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</row>
    <row r="98" s="1" customFormat="1" ht="17.25">
      <c r="A98" s="36"/>
      <c r="B98" s="52" t="s">
        <v>126</v>
      </c>
      <c r="C98" s="66" t="s">
        <v>18</v>
      </c>
      <c r="D98" s="38">
        <f>D102+D112+D116</f>
        <v>119077</v>
      </c>
      <c r="E98" s="38">
        <f>E102+E112+E116</f>
        <v>0</v>
      </c>
      <c r="F98" s="39">
        <f t="shared" si="11"/>
        <v>119077</v>
      </c>
      <c r="G98" s="39">
        <f>G102+G112+G116</f>
        <v>0</v>
      </c>
      <c r="H98" s="39">
        <f t="shared" si="12"/>
        <v>119077</v>
      </c>
      <c r="I98" s="39">
        <f>I102+I112+I116</f>
        <v>0</v>
      </c>
      <c r="J98" s="39">
        <f t="shared" si="13"/>
        <v>119077</v>
      </c>
      <c r="K98" s="40">
        <f>K102+K112+K116</f>
        <v>0</v>
      </c>
      <c r="L98" s="39">
        <f t="shared" si="14"/>
        <v>119077</v>
      </c>
      <c r="M98" s="39">
        <f>M102+M112+M116</f>
        <v>30161.700000000001</v>
      </c>
      <c r="N98" s="39">
        <f>N102+N112+N116</f>
        <v>0</v>
      </c>
      <c r="O98" s="39">
        <f t="shared" si="15"/>
        <v>30161.700000000001</v>
      </c>
      <c r="P98" s="39">
        <f>P102+P112+P116</f>
        <v>0</v>
      </c>
      <c r="Q98" s="39">
        <f t="shared" si="16"/>
        <v>30161.700000000001</v>
      </c>
      <c r="R98" s="39">
        <f>R102+R112+R116</f>
        <v>0</v>
      </c>
      <c r="S98" s="39">
        <f t="shared" si="17"/>
        <v>30161.700000000001</v>
      </c>
      <c r="T98" s="40">
        <f>T102+T112+T116</f>
        <v>0</v>
      </c>
      <c r="U98" s="39">
        <f t="shared" si="18"/>
        <v>30161.700000000001</v>
      </c>
      <c r="V98" s="39">
        <f>V102+V112+V116</f>
        <v>0</v>
      </c>
      <c r="W98" s="39">
        <f>W102+W112+W116</f>
        <v>0</v>
      </c>
      <c r="X98" s="39">
        <f t="shared" si="19"/>
        <v>0</v>
      </c>
      <c r="Y98" s="39">
        <f>Y102+Y112+Y116</f>
        <v>0</v>
      </c>
      <c r="Z98" s="39">
        <f t="shared" si="20"/>
        <v>0</v>
      </c>
      <c r="AA98" s="40">
        <f>AA102+AA112+AA116</f>
        <v>0</v>
      </c>
      <c r="AB98" s="39">
        <f t="shared" si="21"/>
        <v>0</v>
      </c>
      <c r="AC98" s="5"/>
      <c r="AD98" s="6"/>
      <c r="AE98" s="54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ht="51.75">
      <c r="A99" s="36" t="s">
        <v>127</v>
      </c>
      <c r="B99" s="52" t="s">
        <v>128</v>
      </c>
      <c r="C99" s="76" t="s">
        <v>117</v>
      </c>
      <c r="D99" s="38">
        <f>D101+D102</f>
        <v>0</v>
      </c>
      <c r="E99" s="38">
        <f>E101+E102</f>
        <v>0</v>
      </c>
      <c r="F99" s="39">
        <f t="shared" si="11"/>
        <v>0</v>
      </c>
      <c r="G99" s="39">
        <f>G101+G102</f>
        <v>0</v>
      </c>
      <c r="H99" s="39">
        <f t="shared" si="12"/>
        <v>0</v>
      </c>
      <c r="I99" s="39">
        <f>I101+I102</f>
        <v>0</v>
      </c>
      <c r="J99" s="39">
        <f t="shared" si="13"/>
        <v>0</v>
      </c>
      <c r="K99" s="40">
        <f>K101+K102</f>
        <v>0</v>
      </c>
      <c r="L99" s="39">
        <f t="shared" si="14"/>
        <v>0</v>
      </c>
      <c r="M99" s="39">
        <f>M101+M102</f>
        <v>40215.599999999999</v>
      </c>
      <c r="N99" s="39">
        <f>N101+N102</f>
        <v>0</v>
      </c>
      <c r="O99" s="39">
        <f t="shared" si="15"/>
        <v>40215.599999999999</v>
      </c>
      <c r="P99" s="39">
        <f>P101+P102</f>
        <v>0</v>
      </c>
      <c r="Q99" s="39">
        <f t="shared" si="16"/>
        <v>40215.599999999999</v>
      </c>
      <c r="R99" s="39">
        <f>R101+R102</f>
        <v>0</v>
      </c>
      <c r="S99" s="39">
        <f t="shared" si="17"/>
        <v>40215.599999999999</v>
      </c>
      <c r="T99" s="40">
        <f>T101+T102</f>
        <v>0</v>
      </c>
      <c r="U99" s="39">
        <f t="shared" si="18"/>
        <v>40215.599999999999</v>
      </c>
      <c r="V99" s="39">
        <f>V101+V102</f>
        <v>0</v>
      </c>
      <c r="W99" s="39">
        <f>W101+W102</f>
        <v>0</v>
      </c>
      <c r="X99" s="39">
        <f t="shared" si="19"/>
        <v>0</v>
      </c>
      <c r="Y99" s="39">
        <f>Y101+Y102</f>
        <v>0</v>
      </c>
      <c r="Z99" s="39">
        <f t="shared" si="20"/>
        <v>0</v>
      </c>
      <c r="AA99" s="40">
        <f>AA101+AA102</f>
        <v>0</v>
      </c>
      <c r="AB99" s="39">
        <f t="shared" si="21"/>
        <v>0</v>
      </c>
      <c r="AC99" s="5"/>
      <c r="AE99" s="54"/>
    </row>
    <row r="100" ht="17.25">
      <c r="A100" s="36"/>
      <c r="B100" s="52" t="s">
        <v>19</v>
      </c>
      <c r="C100" s="52"/>
      <c r="D100" s="38"/>
      <c r="E100" s="38"/>
      <c r="F100" s="39"/>
      <c r="G100" s="39"/>
      <c r="H100" s="39"/>
      <c r="I100" s="39"/>
      <c r="J100" s="39"/>
      <c r="K100" s="40"/>
      <c r="L100" s="39"/>
      <c r="M100" s="39"/>
      <c r="N100" s="39"/>
      <c r="O100" s="39"/>
      <c r="P100" s="39"/>
      <c r="Q100" s="39"/>
      <c r="R100" s="39"/>
      <c r="S100" s="39"/>
      <c r="T100" s="40"/>
      <c r="U100" s="39"/>
      <c r="V100" s="39"/>
      <c r="W100" s="39"/>
      <c r="X100" s="39"/>
      <c r="Y100" s="39"/>
      <c r="Z100" s="39"/>
      <c r="AA100" s="40"/>
      <c r="AB100" s="39"/>
      <c r="AC100" s="5"/>
      <c r="AE100" s="54"/>
    </row>
    <row r="101" s="56" customFormat="1" ht="17.25" hidden="1">
      <c r="A101" s="57"/>
      <c r="B101" s="58" t="s">
        <v>20</v>
      </c>
      <c r="C101" s="84"/>
      <c r="D101" s="59">
        <v>0</v>
      </c>
      <c r="E101" s="60"/>
      <c r="F101" s="59">
        <f t="shared" si="11"/>
        <v>0</v>
      </c>
      <c r="G101" s="40"/>
      <c r="H101" s="61">
        <f t="shared" si="12"/>
        <v>0</v>
      </c>
      <c r="I101" s="39"/>
      <c r="J101" s="61">
        <f t="shared" si="13"/>
        <v>0</v>
      </c>
      <c r="K101" s="40"/>
      <c r="L101" s="61">
        <f t="shared" si="14"/>
        <v>0</v>
      </c>
      <c r="M101" s="61">
        <v>10053.9</v>
      </c>
      <c r="N101" s="40"/>
      <c r="O101" s="61">
        <f t="shared" si="15"/>
        <v>10053.9</v>
      </c>
      <c r="P101" s="40"/>
      <c r="Q101" s="61">
        <f t="shared" si="16"/>
        <v>10053.9</v>
      </c>
      <c r="R101" s="39"/>
      <c r="S101" s="61">
        <f t="shared" si="17"/>
        <v>10053.9</v>
      </c>
      <c r="T101" s="40"/>
      <c r="U101" s="61">
        <f t="shared" si="18"/>
        <v>10053.9</v>
      </c>
      <c r="V101" s="61">
        <v>0</v>
      </c>
      <c r="W101" s="40"/>
      <c r="X101" s="61">
        <f t="shared" si="19"/>
        <v>0</v>
      </c>
      <c r="Y101" s="40"/>
      <c r="Z101" s="61">
        <f t="shared" si="20"/>
        <v>0</v>
      </c>
      <c r="AA101" s="40"/>
      <c r="AB101" s="61">
        <f t="shared" si="21"/>
        <v>0</v>
      </c>
      <c r="AC101" s="62" t="s">
        <v>129</v>
      </c>
      <c r="AD101" s="63" t="s">
        <v>21</v>
      </c>
      <c r="AE101" s="64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</row>
    <row r="102" ht="17.25">
      <c r="A102" s="36"/>
      <c r="B102" s="52" t="s">
        <v>126</v>
      </c>
      <c r="C102" s="66" t="s">
        <v>18</v>
      </c>
      <c r="D102" s="38">
        <v>0</v>
      </c>
      <c r="E102" s="38"/>
      <c r="F102" s="39">
        <f t="shared" si="11"/>
        <v>0</v>
      </c>
      <c r="G102" s="39"/>
      <c r="H102" s="39">
        <f t="shared" si="12"/>
        <v>0</v>
      </c>
      <c r="I102" s="39"/>
      <c r="J102" s="39">
        <f t="shared" si="13"/>
        <v>0</v>
      </c>
      <c r="K102" s="40"/>
      <c r="L102" s="39">
        <f t="shared" si="14"/>
        <v>0</v>
      </c>
      <c r="M102" s="39">
        <v>30161.700000000001</v>
      </c>
      <c r="N102" s="39"/>
      <c r="O102" s="39">
        <f t="shared" si="15"/>
        <v>30161.700000000001</v>
      </c>
      <c r="P102" s="39"/>
      <c r="Q102" s="39">
        <f t="shared" si="16"/>
        <v>30161.700000000001</v>
      </c>
      <c r="R102" s="39"/>
      <c r="S102" s="39">
        <f t="shared" si="17"/>
        <v>30161.700000000001</v>
      </c>
      <c r="T102" s="40"/>
      <c r="U102" s="39">
        <f t="shared" si="18"/>
        <v>30161.700000000001</v>
      </c>
      <c r="V102" s="39">
        <v>0</v>
      </c>
      <c r="W102" s="39"/>
      <c r="X102" s="39">
        <f t="shared" si="19"/>
        <v>0</v>
      </c>
      <c r="Y102" s="39"/>
      <c r="Z102" s="39">
        <f t="shared" si="20"/>
        <v>0</v>
      </c>
      <c r="AA102" s="40"/>
      <c r="AB102" s="39">
        <f t="shared" si="21"/>
        <v>0</v>
      </c>
      <c r="AC102" s="5" t="s">
        <v>129</v>
      </c>
      <c r="AE102" s="54"/>
    </row>
    <row r="103" ht="51.75" customHeight="1">
      <c r="A103" s="36" t="s">
        <v>130</v>
      </c>
      <c r="B103" s="52" t="s">
        <v>131</v>
      </c>
      <c r="C103" s="76" t="s">
        <v>117</v>
      </c>
      <c r="D103" s="38">
        <v>0</v>
      </c>
      <c r="E103" s="38"/>
      <c r="F103" s="39">
        <f t="shared" si="11"/>
        <v>0</v>
      </c>
      <c r="G103" s="39"/>
      <c r="H103" s="39">
        <f t="shared" si="12"/>
        <v>0</v>
      </c>
      <c r="I103" s="39"/>
      <c r="J103" s="39">
        <f t="shared" si="13"/>
        <v>0</v>
      </c>
      <c r="K103" s="40"/>
      <c r="L103" s="39">
        <f t="shared" si="14"/>
        <v>0</v>
      </c>
      <c r="M103" s="39">
        <v>29234.799999999999</v>
      </c>
      <c r="N103" s="39"/>
      <c r="O103" s="39">
        <f t="shared" si="15"/>
        <v>29234.799999999999</v>
      </c>
      <c r="P103" s="39"/>
      <c r="Q103" s="39">
        <f t="shared" si="16"/>
        <v>29234.799999999999</v>
      </c>
      <c r="R103" s="39"/>
      <c r="S103" s="39">
        <f t="shared" si="17"/>
        <v>29234.799999999999</v>
      </c>
      <c r="T103" s="40"/>
      <c r="U103" s="39">
        <f t="shared" si="18"/>
        <v>29234.799999999999</v>
      </c>
      <c r="V103" s="39">
        <v>0</v>
      </c>
      <c r="W103" s="39"/>
      <c r="X103" s="39">
        <f t="shared" si="19"/>
        <v>0</v>
      </c>
      <c r="Y103" s="39"/>
      <c r="Z103" s="39">
        <f t="shared" si="20"/>
        <v>0</v>
      </c>
      <c r="AA103" s="40"/>
      <c r="AB103" s="39">
        <f t="shared" si="21"/>
        <v>0</v>
      </c>
      <c r="AC103" s="5" t="s">
        <v>132</v>
      </c>
      <c r="AE103" s="54"/>
    </row>
    <row r="104" ht="51.75">
      <c r="A104" s="36" t="s">
        <v>133</v>
      </c>
      <c r="B104" s="52" t="s">
        <v>134</v>
      </c>
      <c r="C104" s="76" t="s">
        <v>117</v>
      </c>
      <c r="D104" s="38">
        <v>0</v>
      </c>
      <c r="E104" s="38"/>
      <c r="F104" s="39">
        <f t="shared" si="11"/>
        <v>0</v>
      </c>
      <c r="G104" s="39">
        <v>2887.2343700000001</v>
      </c>
      <c r="H104" s="39">
        <f t="shared" si="12"/>
        <v>2887.2343700000001</v>
      </c>
      <c r="I104" s="39"/>
      <c r="J104" s="39">
        <f t="shared" si="13"/>
        <v>2887.2343700000001</v>
      </c>
      <c r="K104" s="40"/>
      <c r="L104" s="39">
        <f t="shared" si="14"/>
        <v>2887.2343700000001</v>
      </c>
      <c r="M104" s="39">
        <v>401690.59999999998</v>
      </c>
      <c r="N104" s="39">
        <v>-135.30000000000001</v>
      </c>
      <c r="O104" s="39">
        <f t="shared" si="15"/>
        <v>401555.29999999999</v>
      </c>
      <c r="P104" s="39"/>
      <c r="Q104" s="39">
        <f t="shared" si="16"/>
        <v>401555.29999999999</v>
      </c>
      <c r="R104" s="39"/>
      <c r="S104" s="39">
        <f t="shared" si="17"/>
        <v>401555.29999999999</v>
      </c>
      <c r="T104" s="40"/>
      <c r="U104" s="39">
        <f t="shared" si="18"/>
        <v>401555.29999999999</v>
      </c>
      <c r="V104" s="39">
        <v>401690.59999999998</v>
      </c>
      <c r="W104" s="39"/>
      <c r="X104" s="39">
        <f t="shared" si="19"/>
        <v>401690.59999999998</v>
      </c>
      <c r="Y104" s="39"/>
      <c r="Z104" s="39">
        <f t="shared" si="20"/>
        <v>401690.59999999998</v>
      </c>
      <c r="AA104" s="40"/>
      <c r="AB104" s="39">
        <f t="shared" si="21"/>
        <v>401690.59999999998</v>
      </c>
      <c r="AC104" s="5" t="s">
        <v>135</v>
      </c>
      <c r="AE104" s="54"/>
    </row>
    <row r="105" ht="49.5" customHeight="1">
      <c r="A105" s="36" t="s">
        <v>136</v>
      </c>
      <c r="B105" s="52" t="s">
        <v>137</v>
      </c>
      <c r="C105" s="76" t="s">
        <v>117</v>
      </c>
      <c r="D105" s="38">
        <v>51663.399999999994</v>
      </c>
      <c r="E105" s="38">
        <v>30694.900000000001</v>
      </c>
      <c r="F105" s="39">
        <f t="shared" si="11"/>
        <v>82358.299999999988</v>
      </c>
      <c r="G105" s="39">
        <v>2166.1999999999998</v>
      </c>
      <c r="H105" s="39">
        <f t="shared" si="12"/>
        <v>84524.499999999985</v>
      </c>
      <c r="I105" s="39"/>
      <c r="J105" s="39">
        <f t="shared" si="13"/>
        <v>84524.499999999985</v>
      </c>
      <c r="K105" s="40">
        <v>-82358.300000000003</v>
      </c>
      <c r="L105" s="39">
        <f t="shared" si="14"/>
        <v>2166.1999999999825</v>
      </c>
      <c r="M105" s="39">
        <v>50834.900000000001</v>
      </c>
      <c r="N105" s="39"/>
      <c r="O105" s="39">
        <f t="shared" si="15"/>
        <v>50834.900000000001</v>
      </c>
      <c r="P105" s="39"/>
      <c r="Q105" s="39">
        <f t="shared" si="16"/>
        <v>50834.900000000001</v>
      </c>
      <c r="R105" s="39"/>
      <c r="S105" s="39">
        <f t="shared" si="17"/>
        <v>50834.900000000001</v>
      </c>
      <c r="T105" s="40">
        <v>82358.300000000003</v>
      </c>
      <c r="U105" s="39">
        <f t="shared" si="18"/>
        <v>133193.20000000001</v>
      </c>
      <c r="V105" s="39">
        <v>0</v>
      </c>
      <c r="W105" s="39"/>
      <c r="X105" s="39">
        <f t="shared" si="19"/>
        <v>0</v>
      </c>
      <c r="Y105" s="39"/>
      <c r="Z105" s="39">
        <f t="shared" si="20"/>
        <v>0</v>
      </c>
      <c r="AA105" s="40"/>
      <c r="AB105" s="39">
        <f t="shared" si="21"/>
        <v>0</v>
      </c>
      <c r="AC105" s="5" t="s">
        <v>138</v>
      </c>
      <c r="AE105" s="54"/>
    </row>
    <row r="106" ht="51.75">
      <c r="A106" s="36" t="s">
        <v>139</v>
      </c>
      <c r="B106" s="52" t="s">
        <v>140</v>
      </c>
      <c r="C106" s="76" t="s">
        <v>117</v>
      </c>
      <c r="D106" s="38">
        <v>420626.60000000003</v>
      </c>
      <c r="E106" s="38">
        <v>-53126.300000000003</v>
      </c>
      <c r="F106" s="39">
        <f t="shared" si="11"/>
        <v>367500.30000000005</v>
      </c>
      <c r="G106" s="39"/>
      <c r="H106" s="39">
        <f t="shared" si="12"/>
        <v>367500.30000000005</v>
      </c>
      <c r="I106" s="39"/>
      <c r="J106" s="39">
        <f t="shared" ref="J106:J167" si="22">H106+I106</f>
        <v>367500.30000000005</v>
      </c>
      <c r="K106" s="40"/>
      <c r="L106" s="39">
        <f t="shared" ref="L106:L167" si="23">J106+K106</f>
        <v>367500.30000000005</v>
      </c>
      <c r="M106" s="39">
        <v>0</v>
      </c>
      <c r="N106" s="39"/>
      <c r="O106" s="39">
        <f t="shared" ref="O106:O167" si="24">M106+N106</f>
        <v>0</v>
      </c>
      <c r="P106" s="39"/>
      <c r="Q106" s="39">
        <f t="shared" ref="Q106:Q167" si="25">O106+P106</f>
        <v>0</v>
      </c>
      <c r="R106" s="39"/>
      <c r="S106" s="39">
        <f t="shared" ref="S106:S167" si="26">Q106+R106</f>
        <v>0</v>
      </c>
      <c r="T106" s="40"/>
      <c r="U106" s="39">
        <f t="shared" ref="U106:U167" si="27">S106+T106</f>
        <v>0</v>
      </c>
      <c r="V106" s="39">
        <v>0</v>
      </c>
      <c r="W106" s="39"/>
      <c r="X106" s="39">
        <f t="shared" ref="X106:X167" si="28">V106+W106</f>
        <v>0</v>
      </c>
      <c r="Y106" s="39"/>
      <c r="Z106" s="39">
        <f t="shared" ref="Z106:Z167" si="29">X106+Y106</f>
        <v>0</v>
      </c>
      <c r="AA106" s="40"/>
      <c r="AB106" s="39">
        <f t="shared" ref="AB106:AB167" si="30">Z106+AA106</f>
        <v>0</v>
      </c>
      <c r="AC106" s="5" t="s">
        <v>141</v>
      </c>
      <c r="AE106" s="54"/>
    </row>
    <row r="107" ht="51.75">
      <c r="A107" s="36" t="s">
        <v>142</v>
      </c>
      <c r="B107" s="68" t="s">
        <v>143</v>
      </c>
      <c r="C107" s="76" t="s">
        <v>117</v>
      </c>
      <c r="D107" s="38">
        <v>130463.40000000001</v>
      </c>
      <c r="E107" s="38">
        <v>-195</v>
      </c>
      <c r="F107" s="39">
        <f t="shared" si="11"/>
        <v>130268.40000000001</v>
      </c>
      <c r="G107" s="39">
        <v>7323.8743599999998</v>
      </c>
      <c r="H107" s="39">
        <f t="shared" si="12"/>
        <v>137592.27436000001</v>
      </c>
      <c r="I107" s="39"/>
      <c r="J107" s="39">
        <f t="shared" si="22"/>
        <v>137592.27436000001</v>
      </c>
      <c r="K107" s="40">
        <v>-130268.39999999999</v>
      </c>
      <c r="L107" s="39">
        <f t="shared" si="23"/>
        <v>7323.8743600000162</v>
      </c>
      <c r="M107" s="39">
        <v>0</v>
      </c>
      <c r="N107" s="39"/>
      <c r="O107" s="39">
        <f t="shared" si="24"/>
        <v>0</v>
      </c>
      <c r="P107" s="39"/>
      <c r="Q107" s="39">
        <f t="shared" si="25"/>
        <v>0</v>
      </c>
      <c r="R107" s="39"/>
      <c r="S107" s="39">
        <f t="shared" si="26"/>
        <v>0</v>
      </c>
      <c r="T107" s="40">
        <v>39080.519999999997</v>
      </c>
      <c r="U107" s="39">
        <f t="shared" si="27"/>
        <v>39080.519999999997</v>
      </c>
      <c r="V107" s="39">
        <v>0</v>
      </c>
      <c r="W107" s="39"/>
      <c r="X107" s="39">
        <f t="shared" si="28"/>
        <v>0</v>
      </c>
      <c r="Y107" s="39"/>
      <c r="Z107" s="39">
        <f t="shared" si="29"/>
        <v>0</v>
      </c>
      <c r="AA107" s="40">
        <v>91187.880000000005</v>
      </c>
      <c r="AB107" s="39">
        <f t="shared" si="30"/>
        <v>91187.880000000005</v>
      </c>
      <c r="AC107" s="5" t="s">
        <v>144</v>
      </c>
      <c r="AE107" s="54"/>
    </row>
    <row r="108" ht="51.75">
      <c r="A108" s="36" t="s">
        <v>145</v>
      </c>
      <c r="B108" s="52" t="s">
        <v>146</v>
      </c>
      <c r="C108" s="76" t="s">
        <v>117</v>
      </c>
      <c r="D108" s="38">
        <v>105000.5</v>
      </c>
      <c r="E108" s="38">
        <v>-225.09999999999999</v>
      </c>
      <c r="F108" s="39">
        <f t="shared" si="11"/>
        <v>104775.39999999999</v>
      </c>
      <c r="G108" s="39">
        <v>9546.2330500000007</v>
      </c>
      <c r="H108" s="39">
        <f t="shared" si="12"/>
        <v>114321.63304999999</v>
      </c>
      <c r="I108" s="39"/>
      <c r="J108" s="39">
        <f t="shared" si="22"/>
        <v>114321.63304999999</v>
      </c>
      <c r="K108" s="40">
        <v>-63510.802000000003</v>
      </c>
      <c r="L108" s="39">
        <f t="shared" si="23"/>
        <v>50810.831049999986</v>
      </c>
      <c r="M108" s="39">
        <v>0</v>
      </c>
      <c r="N108" s="39"/>
      <c r="O108" s="39">
        <f t="shared" si="24"/>
        <v>0</v>
      </c>
      <c r="P108" s="39">
        <v>38326.349999999999</v>
      </c>
      <c r="Q108" s="39">
        <f t="shared" si="25"/>
        <v>38326.349999999999</v>
      </c>
      <c r="R108" s="39">
        <v>-5553.0900000000001</v>
      </c>
      <c r="S108" s="39">
        <f t="shared" si="26"/>
        <v>32773.259999999995</v>
      </c>
      <c r="T108" s="40">
        <v>63510.802000000003</v>
      </c>
      <c r="U108" s="39">
        <f t="shared" si="27"/>
        <v>96284.062000000005</v>
      </c>
      <c r="V108" s="39">
        <v>0</v>
      </c>
      <c r="W108" s="39"/>
      <c r="X108" s="39">
        <f t="shared" si="28"/>
        <v>0</v>
      </c>
      <c r="Y108" s="39"/>
      <c r="Z108" s="39">
        <f t="shared" si="29"/>
        <v>0</v>
      </c>
      <c r="AA108" s="40"/>
      <c r="AB108" s="39">
        <f t="shared" si="30"/>
        <v>0</v>
      </c>
      <c r="AC108" s="5" t="s">
        <v>147</v>
      </c>
      <c r="AE108" s="54"/>
    </row>
    <row r="109" ht="51.75">
      <c r="A109" s="36" t="s">
        <v>148</v>
      </c>
      <c r="B109" s="52" t="s">
        <v>149</v>
      </c>
      <c r="C109" s="76" t="s">
        <v>117</v>
      </c>
      <c r="D109" s="38">
        <f>D111+D112</f>
        <v>7655.8999999999996</v>
      </c>
      <c r="E109" s="38">
        <f>E111+E112</f>
        <v>0</v>
      </c>
      <c r="F109" s="39">
        <f t="shared" si="11"/>
        <v>7655.8999999999996</v>
      </c>
      <c r="G109" s="39">
        <f>G111+G112</f>
        <v>0</v>
      </c>
      <c r="H109" s="39">
        <f t="shared" si="12"/>
        <v>7655.8999999999996</v>
      </c>
      <c r="I109" s="39">
        <f>I111+I112</f>
        <v>0</v>
      </c>
      <c r="J109" s="39">
        <f t="shared" si="22"/>
        <v>7655.8999999999996</v>
      </c>
      <c r="K109" s="40">
        <f>K111+K112</f>
        <v>0</v>
      </c>
      <c r="L109" s="39">
        <f t="shared" si="23"/>
        <v>7655.8999999999996</v>
      </c>
      <c r="M109" s="39">
        <f>M111+M112</f>
        <v>0</v>
      </c>
      <c r="N109" s="39">
        <f>N111+N112</f>
        <v>0</v>
      </c>
      <c r="O109" s="39">
        <f t="shared" si="24"/>
        <v>0</v>
      </c>
      <c r="P109" s="39">
        <f>P111+P112</f>
        <v>0</v>
      </c>
      <c r="Q109" s="39">
        <f t="shared" si="25"/>
        <v>0</v>
      </c>
      <c r="R109" s="39">
        <f>R111+R112</f>
        <v>0</v>
      </c>
      <c r="S109" s="39">
        <f t="shared" si="26"/>
        <v>0</v>
      </c>
      <c r="T109" s="40">
        <f>T111+T112</f>
        <v>0</v>
      </c>
      <c r="U109" s="39">
        <f t="shared" si="27"/>
        <v>0</v>
      </c>
      <c r="V109" s="39">
        <f>V111+V112</f>
        <v>0</v>
      </c>
      <c r="W109" s="39">
        <f>W111+W112</f>
        <v>0</v>
      </c>
      <c r="X109" s="39">
        <f t="shared" si="28"/>
        <v>0</v>
      </c>
      <c r="Y109" s="39">
        <f>Y111+Y112</f>
        <v>0</v>
      </c>
      <c r="Z109" s="39">
        <f t="shared" si="29"/>
        <v>0</v>
      </c>
      <c r="AA109" s="40">
        <f>AA111+AA112</f>
        <v>0</v>
      </c>
      <c r="AB109" s="39">
        <f t="shared" si="30"/>
        <v>0</v>
      </c>
      <c r="AE109" s="54"/>
    </row>
    <row r="110" ht="17.25">
      <c r="A110" s="36"/>
      <c r="B110" s="52" t="s">
        <v>19</v>
      </c>
      <c r="C110" s="76"/>
      <c r="D110" s="38"/>
      <c r="E110" s="38"/>
      <c r="F110" s="39"/>
      <c r="G110" s="39"/>
      <c r="H110" s="39"/>
      <c r="I110" s="39"/>
      <c r="J110" s="39"/>
      <c r="K110" s="40"/>
      <c r="L110" s="39"/>
      <c r="M110" s="39"/>
      <c r="N110" s="39"/>
      <c r="O110" s="39"/>
      <c r="P110" s="39"/>
      <c r="Q110" s="39"/>
      <c r="R110" s="39"/>
      <c r="S110" s="39"/>
      <c r="T110" s="40"/>
      <c r="U110" s="39"/>
      <c r="V110" s="39"/>
      <c r="W110" s="39"/>
      <c r="X110" s="39"/>
      <c r="Y110" s="39"/>
      <c r="Z110" s="39"/>
      <c r="AA110" s="40"/>
      <c r="AB110" s="39"/>
      <c r="AE110" s="54"/>
    </row>
    <row r="111" ht="17.25" hidden="1">
      <c r="A111" s="72"/>
      <c r="B111" s="85" t="s">
        <v>20</v>
      </c>
      <c r="C111" s="86"/>
      <c r="D111" s="87">
        <v>1914</v>
      </c>
      <c r="E111" s="60"/>
      <c r="F111" s="87">
        <f t="shared" si="11"/>
        <v>1914</v>
      </c>
      <c r="G111" s="40"/>
      <c r="H111" s="88">
        <f t="shared" si="12"/>
        <v>1914</v>
      </c>
      <c r="I111" s="39"/>
      <c r="J111" s="88">
        <f t="shared" si="22"/>
        <v>1914</v>
      </c>
      <c r="K111" s="40"/>
      <c r="L111" s="88">
        <f t="shared" si="23"/>
        <v>1914</v>
      </c>
      <c r="M111" s="88">
        <v>0</v>
      </c>
      <c r="N111" s="40"/>
      <c r="O111" s="88">
        <f t="shared" si="24"/>
        <v>0</v>
      </c>
      <c r="P111" s="40"/>
      <c r="Q111" s="88">
        <f t="shared" si="25"/>
        <v>0</v>
      </c>
      <c r="R111" s="39"/>
      <c r="S111" s="88">
        <f t="shared" si="26"/>
        <v>0</v>
      </c>
      <c r="T111" s="40"/>
      <c r="U111" s="88">
        <f t="shared" si="27"/>
        <v>0</v>
      </c>
      <c r="V111" s="88">
        <v>0</v>
      </c>
      <c r="W111" s="40"/>
      <c r="X111" s="88">
        <f t="shared" si="28"/>
        <v>0</v>
      </c>
      <c r="Y111" s="40"/>
      <c r="Z111" s="88">
        <f t="shared" si="29"/>
        <v>0</v>
      </c>
      <c r="AA111" s="40"/>
      <c r="AB111" s="88">
        <f t="shared" si="30"/>
        <v>0</v>
      </c>
      <c r="AC111" s="62" t="s">
        <v>129</v>
      </c>
      <c r="AD111" s="63" t="s">
        <v>21</v>
      </c>
      <c r="AE111" s="64"/>
    </row>
    <row r="112" ht="17.25">
      <c r="A112" s="36"/>
      <c r="B112" s="52" t="s">
        <v>126</v>
      </c>
      <c r="C112" s="74" t="s">
        <v>18</v>
      </c>
      <c r="D112" s="38">
        <v>5741.8999999999996</v>
      </c>
      <c r="E112" s="38"/>
      <c r="F112" s="39">
        <f t="shared" si="11"/>
        <v>5741.8999999999996</v>
      </c>
      <c r="G112" s="39"/>
      <c r="H112" s="39">
        <f t="shared" si="12"/>
        <v>5741.8999999999996</v>
      </c>
      <c r="I112" s="39"/>
      <c r="J112" s="39">
        <f t="shared" si="22"/>
        <v>5741.8999999999996</v>
      </c>
      <c r="K112" s="40"/>
      <c r="L112" s="39">
        <f t="shared" si="23"/>
        <v>5741.8999999999996</v>
      </c>
      <c r="M112" s="39">
        <v>0</v>
      </c>
      <c r="N112" s="39"/>
      <c r="O112" s="39">
        <f t="shared" si="24"/>
        <v>0</v>
      </c>
      <c r="P112" s="39"/>
      <c r="Q112" s="39">
        <f t="shared" si="25"/>
        <v>0</v>
      </c>
      <c r="R112" s="39"/>
      <c r="S112" s="39">
        <f t="shared" si="26"/>
        <v>0</v>
      </c>
      <c r="T112" s="40"/>
      <c r="U112" s="39">
        <f t="shared" si="27"/>
        <v>0</v>
      </c>
      <c r="V112" s="39">
        <v>0</v>
      </c>
      <c r="W112" s="39"/>
      <c r="X112" s="39">
        <f t="shared" si="28"/>
        <v>0</v>
      </c>
      <c r="Y112" s="39"/>
      <c r="Z112" s="39">
        <f t="shared" si="29"/>
        <v>0</v>
      </c>
      <c r="AA112" s="40"/>
      <c r="AB112" s="39">
        <f t="shared" si="30"/>
        <v>0</v>
      </c>
      <c r="AC112" s="5" t="s">
        <v>129</v>
      </c>
      <c r="AE112" s="54"/>
    </row>
    <row r="113" ht="51.75">
      <c r="A113" s="36" t="s">
        <v>150</v>
      </c>
      <c r="B113" s="52" t="s">
        <v>151</v>
      </c>
      <c r="C113" s="76" t="s">
        <v>117</v>
      </c>
      <c r="D113" s="38">
        <f>D115+D116</f>
        <v>151113.5</v>
      </c>
      <c r="E113" s="38">
        <f>E115+E116</f>
        <v>0</v>
      </c>
      <c r="F113" s="39">
        <f t="shared" si="11"/>
        <v>151113.5</v>
      </c>
      <c r="G113" s="39">
        <f>G115+G116</f>
        <v>0</v>
      </c>
      <c r="H113" s="39">
        <f t="shared" si="12"/>
        <v>151113.5</v>
      </c>
      <c r="I113" s="39">
        <f>I115+I116</f>
        <v>0</v>
      </c>
      <c r="J113" s="39">
        <f t="shared" si="22"/>
        <v>151113.5</v>
      </c>
      <c r="K113" s="40">
        <f>K115+K116</f>
        <v>0</v>
      </c>
      <c r="L113" s="39">
        <f t="shared" si="23"/>
        <v>151113.5</v>
      </c>
      <c r="M113" s="39">
        <f>M115+M116</f>
        <v>0</v>
      </c>
      <c r="N113" s="39">
        <f>N115+N116</f>
        <v>0</v>
      </c>
      <c r="O113" s="39">
        <f t="shared" si="24"/>
        <v>0</v>
      </c>
      <c r="P113" s="39">
        <f>P115+P116</f>
        <v>0</v>
      </c>
      <c r="Q113" s="39">
        <f t="shared" si="25"/>
        <v>0</v>
      </c>
      <c r="R113" s="39">
        <f>R115+R116</f>
        <v>0</v>
      </c>
      <c r="S113" s="39">
        <f t="shared" si="26"/>
        <v>0</v>
      </c>
      <c r="T113" s="40">
        <f>T115+T116</f>
        <v>0</v>
      </c>
      <c r="U113" s="39">
        <f t="shared" si="27"/>
        <v>0</v>
      </c>
      <c r="V113" s="39">
        <f>V115+V116</f>
        <v>0</v>
      </c>
      <c r="W113" s="39">
        <f>W115+W116</f>
        <v>0</v>
      </c>
      <c r="X113" s="39">
        <f t="shared" si="28"/>
        <v>0</v>
      </c>
      <c r="Y113" s="39">
        <f>Y115+Y116</f>
        <v>0</v>
      </c>
      <c r="Z113" s="39">
        <f t="shared" si="29"/>
        <v>0</v>
      </c>
      <c r="AA113" s="40">
        <f>AA115+AA116</f>
        <v>0</v>
      </c>
      <c r="AB113" s="39">
        <f t="shared" si="30"/>
        <v>0</v>
      </c>
      <c r="AD113" s="6"/>
      <c r="AE113" s="54"/>
    </row>
    <row r="114" ht="17.25">
      <c r="A114" s="36"/>
      <c r="B114" s="52" t="s">
        <v>19</v>
      </c>
      <c r="C114" s="76"/>
      <c r="D114" s="38"/>
      <c r="E114" s="38"/>
      <c r="F114" s="39"/>
      <c r="G114" s="39"/>
      <c r="H114" s="39"/>
      <c r="I114" s="39"/>
      <c r="J114" s="39"/>
      <c r="K114" s="40"/>
      <c r="L114" s="39"/>
      <c r="M114" s="39"/>
      <c r="N114" s="39"/>
      <c r="O114" s="39"/>
      <c r="P114" s="39"/>
      <c r="Q114" s="39"/>
      <c r="R114" s="39"/>
      <c r="S114" s="39"/>
      <c r="T114" s="40"/>
      <c r="U114" s="39"/>
      <c r="V114" s="39"/>
      <c r="W114" s="39"/>
      <c r="X114" s="39"/>
      <c r="Y114" s="39"/>
      <c r="Z114" s="39"/>
      <c r="AA114" s="40"/>
      <c r="AB114" s="39"/>
      <c r="AE114" s="54"/>
    </row>
    <row r="115" s="56" customFormat="1" ht="17.25" hidden="1">
      <c r="A115" s="57"/>
      <c r="B115" s="58" t="s">
        <v>20</v>
      </c>
      <c r="C115" s="81"/>
      <c r="D115" s="59">
        <v>37778.400000000001</v>
      </c>
      <c r="E115" s="60"/>
      <c r="F115" s="59">
        <f t="shared" si="11"/>
        <v>37778.400000000001</v>
      </c>
      <c r="G115" s="40"/>
      <c r="H115" s="61">
        <f t="shared" si="12"/>
        <v>37778.400000000001</v>
      </c>
      <c r="I115" s="39"/>
      <c r="J115" s="61">
        <f t="shared" si="22"/>
        <v>37778.400000000001</v>
      </c>
      <c r="K115" s="40"/>
      <c r="L115" s="61">
        <f t="shared" si="23"/>
        <v>37778.400000000001</v>
      </c>
      <c r="M115" s="61">
        <v>0</v>
      </c>
      <c r="N115" s="40"/>
      <c r="O115" s="61">
        <f t="shared" si="24"/>
        <v>0</v>
      </c>
      <c r="P115" s="40"/>
      <c r="Q115" s="61">
        <f t="shared" si="25"/>
        <v>0</v>
      </c>
      <c r="R115" s="39"/>
      <c r="S115" s="61">
        <f t="shared" si="26"/>
        <v>0</v>
      </c>
      <c r="T115" s="40"/>
      <c r="U115" s="61">
        <f t="shared" si="27"/>
        <v>0</v>
      </c>
      <c r="V115" s="61">
        <v>0</v>
      </c>
      <c r="W115" s="40"/>
      <c r="X115" s="61">
        <f t="shared" si="28"/>
        <v>0</v>
      </c>
      <c r="Y115" s="40"/>
      <c r="Z115" s="61">
        <f t="shared" si="29"/>
        <v>0</v>
      </c>
      <c r="AA115" s="40"/>
      <c r="AB115" s="61">
        <f t="shared" si="30"/>
        <v>0</v>
      </c>
      <c r="AC115" s="62" t="s">
        <v>129</v>
      </c>
      <c r="AD115" s="63" t="s">
        <v>21</v>
      </c>
      <c r="AE115" s="64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</row>
    <row r="116" ht="17.25">
      <c r="A116" s="36"/>
      <c r="B116" s="52" t="s">
        <v>126</v>
      </c>
      <c r="C116" s="74" t="s">
        <v>18</v>
      </c>
      <c r="D116" s="38">
        <v>113335.10000000001</v>
      </c>
      <c r="E116" s="38"/>
      <c r="F116" s="39">
        <f t="shared" si="11"/>
        <v>113335.10000000001</v>
      </c>
      <c r="G116" s="39"/>
      <c r="H116" s="39">
        <f t="shared" si="12"/>
        <v>113335.10000000001</v>
      </c>
      <c r="I116" s="39"/>
      <c r="J116" s="39">
        <f t="shared" si="22"/>
        <v>113335.10000000001</v>
      </c>
      <c r="K116" s="40"/>
      <c r="L116" s="39">
        <f t="shared" si="23"/>
        <v>113335.10000000001</v>
      </c>
      <c r="M116" s="39">
        <v>0</v>
      </c>
      <c r="N116" s="39"/>
      <c r="O116" s="39">
        <f t="shared" si="24"/>
        <v>0</v>
      </c>
      <c r="P116" s="39"/>
      <c r="Q116" s="39">
        <f t="shared" si="25"/>
        <v>0</v>
      </c>
      <c r="R116" s="39"/>
      <c r="S116" s="39">
        <f t="shared" si="26"/>
        <v>0</v>
      </c>
      <c r="T116" s="40"/>
      <c r="U116" s="39">
        <f t="shared" si="27"/>
        <v>0</v>
      </c>
      <c r="V116" s="39">
        <v>0</v>
      </c>
      <c r="W116" s="39"/>
      <c r="X116" s="39">
        <f t="shared" si="28"/>
        <v>0</v>
      </c>
      <c r="Y116" s="39"/>
      <c r="Z116" s="39">
        <f t="shared" si="29"/>
        <v>0</v>
      </c>
      <c r="AA116" s="40"/>
      <c r="AB116" s="39">
        <f t="shared" si="30"/>
        <v>0</v>
      </c>
      <c r="AC116" s="5" t="s">
        <v>129</v>
      </c>
      <c r="AE116" s="54"/>
    </row>
    <row r="117" ht="51.75" hidden="1">
      <c r="A117" s="72" t="s">
        <v>148</v>
      </c>
      <c r="B117" s="85" t="s">
        <v>152</v>
      </c>
      <c r="C117" s="89" t="s">
        <v>117</v>
      </c>
      <c r="D117" s="87"/>
      <c r="E117" s="60"/>
      <c r="F117" s="88"/>
      <c r="G117" s="40"/>
      <c r="H117" s="88">
        <f t="shared" ref="H117:H121" si="31">F117+G117</f>
        <v>0</v>
      </c>
      <c r="I117" s="39"/>
      <c r="J117" s="88">
        <f t="shared" si="22"/>
        <v>0</v>
      </c>
      <c r="K117" s="40"/>
      <c r="L117" s="88">
        <f t="shared" si="23"/>
        <v>0</v>
      </c>
      <c r="M117" s="88"/>
      <c r="N117" s="40"/>
      <c r="O117" s="88"/>
      <c r="P117" s="40"/>
      <c r="Q117" s="88">
        <f t="shared" si="25"/>
        <v>0</v>
      </c>
      <c r="R117" s="39"/>
      <c r="S117" s="88">
        <f t="shared" si="26"/>
        <v>0</v>
      </c>
      <c r="T117" s="40"/>
      <c r="U117" s="88">
        <f t="shared" si="27"/>
        <v>0</v>
      </c>
      <c r="V117" s="88"/>
      <c r="W117" s="40"/>
      <c r="X117" s="88"/>
      <c r="Y117" s="40"/>
      <c r="Z117" s="88">
        <f t="shared" si="29"/>
        <v>0</v>
      </c>
      <c r="AA117" s="40"/>
      <c r="AB117" s="88">
        <f t="shared" si="30"/>
        <v>0</v>
      </c>
      <c r="AC117" s="62" t="s">
        <v>153</v>
      </c>
      <c r="AD117" s="63" t="s">
        <v>21</v>
      </c>
      <c r="AE117" s="64"/>
    </row>
    <row r="118" ht="51.75">
      <c r="A118" s="36" t="s">
        <v>154</v>
      </c>
      <c r="B118" s="52" t="s">
        <v>155</v>
      </c>
      <c r="C118" s="76" t="s">
        <v>117</v>
      </c>
      <c r="D118" s="38"/>
      <c r="E118" s="38"/>
      <c r="F118" s="39"/>
      <c r="G118" s="39"/>
      <c r="H118" s="39">
        <f t="shared" si="31"/>
        <v>0</v>
      </c>
      <c r="I118" s="39"/>
      <c r="J118" s="39">
        <f t="shared" si="22"/>
        <v>0</v>
      </c>
      <c r="K118" s="40"/>
      <c r="L118" s="39">
        <f t="shared" si="23"/>
        <v>0</v>
      </c>
      <c r="M118" s="39"/>
      <c r="N118" s="39"/>
      <c r="O118" s="39"/>
      <c r="P118" s="39">
        <v>4995.5690000000004</v>
      </c>
      <c r="Q118" s="39">
        <f t="shared" si="25"/>
        <v>4995.5690000000004</v>
      </c>
      <c r="R118" s="39"/>
      <c r="S118" s="39">
        <f t="shared" si="26"/>
        <v>4995.5690000000004</v>
      </c>
      <c r="T118" s="40"/>
      <c r="U118" s="39">
        <f t="shared" si="27"/>
        <v>4995.5690000000004</v>
      </c>
      <c r="V118" s="39"/>
      <c r="W118" s="39"/>
      <c r="X118" s="39"/>
      <c r="Y118" s="39"/>
      <c r="Z118" s="39">
        <f t="shared" si="29"/>
        <v>0</v>
      </c>
      <c r="AA118" s="40"/>
      <c r="AB118" s="39">
        <f t="shared" si="30"/>
        <v>0</v>
      </c>
      <c r="AC118" s="5" t="s">
        <v>156</v>
      </c>
      <c r="AE118" s="54"/>
    </row>
    <row r="119" ht="51.75">
      <c r="A119" s="36" t="s">
        <v>157</v>
      </c>
      <c r="B119" s="68" t="s">
        <v>152</v>
      </c>
      <c r="C119" s="76" t="s">
        <v>117</v>
      </c>
      <c r="D119" s="38"/>
      <c r="E119" s="38"/>
      <c r="F119" s="39"/>
      <c r="G119" s="39">
        <f>2393.15544+345.94456+395.349</f>
        <v>3134.4490000000001</v>
      </c>
      <c r="H119" s="39">
        <f t="shared" si="31"/>
        <v>3134.4490000000001</v>
      </c>
      <c r="I119" s="39">
        <f>-345.94456+18224.556</f>
        <v>17878.611440000001</v>
      </c>
      <c r="J119" s="39">
        <f t="shared" si="22"/>
        <v>21013.060440000001</v>
      </c>
      <c r="K119" s="40"/>
      <c r="L119" s="39">
        <f t="shared" si="23"/>
        <v>21013.060440000001</v>
      </c>
      <c r="M119" s="39"/>
      <c r="N119" s="39"/>
      <c r="O119" s="39"/>
      <c r="P119" s="39"/>
      <c r="Q119" s="39">
        <f t="shared" si="25"/>
        <v>0</v>
      </c>
      <c r="R119" s="39"/>
      <c r="S119" s="39">
        <f t="shared" si="26"/>
        <v>0</v>
      </c>
      <c r="T119" s="40"/>
      <c r="U119" s="39">
        <f t="shared" si="27"/>
        <v>0</v>
      </c>
      <c r="V119" s="39"/>
      <c r="W119" s="39"/>
      <c r="X119" s="39"/>
      <c r="Y119" s="39"/>
      <c r="Z119" s="39">
        <f t="shared" si="29"/>
        <v>0</v>
      </c>
      <c r="AA119" s="40"/>
      <c r="AB119" s="39">
        <f t="shared" si="30"/>
        <v>0</v>
      </c>
      <c r="AC119" s="5" t="s">
        <v>153</v>
      </c>
      <c r="AE119" s="54"/>
    </row>
    <row r="120" ht="51.75">
      <c r="A120" s="36" t="s">
        <v>158</v>
      </c>
      <c r="B120" s="68" t="s">
        <v>159</v>
      </c>
      <c r="C120" s="76" t="s">
        <v>117</v>
      </c>
      <c r="D120" s="38"/>
      <c r="E120" s="38"/>
      <c r="F120" s="39"/>
      <c r="G120" s="39">
        <f>13559.8953+1347.1687</f>
        <v>14907.064</v>
      </c>
      <c r="H120" s="39">
        <f t="shared" si="31"/>
        <v>14907.064</v>
      </c>
      <c r="I120" s="39">
        <v>21027.635999999999</v>
      </c>
      <c r="J120" s="39">
        <f t="shared" si="22"/>
        <v>35934.699999999997</v>
      </c>
      <c r="K120" s="40"/>
      <c r="L120" s="39">
        <f t="shared" si="23"/>
        <v>35934.699999999997</v>
      </c>
      <c r="M120" s="39"/>
      <c r="N120" s="39"/>
      <c r="O120" s="39"/>
      <c r="P120" s="39"/>
      <c r="Q120" s="39">
        <f t="shared" si="25"/>
        <v>0</v>
      </c>
      <c r="R120" s="39"/>
      <c r="S120" s="39">
        <f t="shared" si="26"/>
        <v>0</v>
      </c>
      <c r="T120" s="40"/>
      <c r="U120" s="39">
        <f t="shared" si="27"/>
        <v>0</v>
      </c>
      <c r="V120" s="39"/>
      <c r="W120" s="39"/>
      <c r="X120" s="39"/>
      <c r="Y120" s="39"/>
      <c r="Z120" s="39">
        <f t="shared" si="29"/>
        <v>0</v>
      </c>
      <c r="AA120" s="40"/>
      <c r="AB120" s="39">
        <f t="shared" si="30"/>
        <v>0</v>
      </c>
      <c r="AC120" s="5" t="s">
        <v>160</v>
      </c>
      <c r="AE120" s="54"/>
    </row>
    <row r="121" ht="51.75">
      <c r="A121" s="36" t="s">
        <v>161</v>
      </c>
      <c r="B121" s="68" t="s">
        <v>162</v>
      </c>
      <c r="C121" s="76" t="s">
        <v>117</v>
      </c>
      <c r="D121" s="38"/>
      <c r="E121" s="38"/>
      <c r="F121" s="39"/>
      <c r="G121" s="39">
        <v>2699.0188199999998</v>
      </c>
      <c r="H121" s="39">
        <f t="shared" si="31"/>
        <v>2699.0188199999998</v>
      </c>
      <c r="I121" s="39"/>
      <c r="J121" s="39">
        <f t="shared" si="22"/>
        <v>2699.0188199999998</v>
      </c>
      <c r="K121" s="40"/>
      <c r="L121" s="39">
        <f t="shared" si="23"/>
        <v>2699.0188199999998</v>
      </c>
      <c r="M121" s="39"/>
      <c r="N121" s="39"/>
      <c r="O121" s="39"/>
      <c r="P121" s="39"/>
      <c r="Q121" s="39">
        <f t="shared" si="25"/>
        <v>0</v>
      </c>
      <c r="R121" s="39"/>
      <c r="S121" s="39">
        <f t="shared" si="26"/>
        <v>0</v>
      </c>
      <c r="T121" s="40"/>
      <c r="U121" s="39">
        <f t="shared" si="27"/>
        <v>0</v>
      </c>
      <c r="V121" s="39"/>
      <c r="W121" s="39"/>
      <c r="X121" s="39"/>
      <c r="Y121" s="39"/>
      <c r="Z121" s="39">
        <f t="shared" si="29"/>
        <v>0</v>
      </c>
      <c r="AA121" s="40"/>
      <c r="AB121" s="39">
        <f t="shared" si="30"/>
        <v>0</v>
      </c>
      <c r="AC121" s="5" t="s">
        <v>163</v>
      </c>
      <c r="AE121" s="54"/>
    </row>
    <row r="122" ht="69">
      <c r="A122" s="36" t="s">
        <v>164</v>
      </c>
      <c r="B122" s="68" t="s">
        <v>165</v>
      </c>
      <c r="C122" s="76" t="s">
        <v>81</v>
      </c>
      <c r="D122" s="38"/>
      <c r="E122" s="38"/>
      <c r="F122" s="39"/>
      <c r="G122" s="39"/>
      <c r="H122" s="39"/>
      <c r="I122" s="39"/>
      <c r="J122" s="39"/>
      <c r="K122" s="40">
        <v>100000</v>
      </c>
      <c r="L122" s="39">
        <f t="shared" si="23"/>
        <v>100000</v>
      </c>
      <c r="M122" s="39"/>
      <c r="N122" s="39"/>
      <c r="O122" s="39"/>
      <c r="P122" s="39"/>
      <c r="Q122" s="39"/>
      <c r="R122" s="39"/>
      <c r="S122" s="39"/>
      <c r="T122" s="40"/>
      <c r="U122" s="39">
        <f t="shared" si="27"/>
        <v>0</v>
      </c>
      <c r="V122" s="39"/>
      <c r="W122" s="39"/>
      <c r="X122" s="39"/>
      <c r="Y122" s="39"/>
      <c r="Z122" s="39"/>
      <c r="AA122" s="40"/>
      <c r="AB122" s="39">
        <f t="shared" si="30"/>
        <v>0</v>
      </c>
      <c r="AC122" s="5" t="s">
        <v>166</v>
      </c>
      <c r="AE122" s="54"/>
    </row>
    <row r="123" s="27" customFormat="1" ht="33.75" customHeight="1">
      <c r="A123" s="28"/>
      <c r="B123" s="29" t="s">
        <v>167</v>
      </c>
      <c r="C123" s="30" t="s">
        <v>18</v>
      </c>
      <c r="D123" s="31">
        <f>D124</f>
        <v>260000</v>
      </c>
      <c r="E123" s="31">
        <f>E124</f>
        <v>0</v>
      </c>
      <c r="F123" s="32">
        <f t="shared" si="11"/>
        <v>260000</v>
      </c>
      <c r="G123" s="32">
        <f>G124+G125</f>
        <v>76952.030719999995</v>
      </c>
      <c r="H123" s="32">
        <f t="shared" si="12"/>
        <v>336952.03071999998</v>
      </c>
      <c r="I123" s="32">
        <f>I124+I125</f>
        <v>0</v>
      </c>
      <c r="J123" s="32">
        <f t="shared" si="22"/>
        <v>336952.03071999998</v>
      </c>
      <c r="K123" s="33">
        <f>K124+K125</f>
        <v>-76952.030719999995</v>
      </c>
      <c r="L123" s="32">
        <f t="shared" si="23"/>
        <v>260000</v>
      </c>
      <c r="M123" s="32">
        <f>M124</f>
        <v>0</v>
      </c>
      <c r="N123" s="32">
        <f>N124</f>
        <v>0</v>
      </c>
      <c r="O123" s="32">
        <f t="shared" si="24"/>
        <v>0</v>
      </c>
      <c r="P123" s="32">
        <f>P124+P125</f>
        <v>0</v>
      </c>
      <c r="Q123" s="32">
        <f t="shared" si="25"/>
        <v>0</v>
      </c>
      <c r="R123" s="32">
        <f>R124+R125</f>
        <v>0</v>
      </c>
      <c r="S123" s="32">
        <f t="shared" si="26"/>
        <v>0</v>
      </c>
      <c r="T123" s="33">
        <f>T124+T125</f>
        <v>0</v>
      </c>
      <c r="U123" s="32">
        <f t="shared" si="27"/>
        <v>0</v>
      </c>
      <c r="V123" s="32">
        <f>V124</f>
        <v>0</v>
      </c>
      <c r="W123" s="32">
        <f>W124</f>
        <v>0</v>
      </c>
      <c r="X123" s="32">
        <f t="shared" si="28"/>
        <v>0</v>
      </c>
      <c r="Y123" s="32">
        <f>Y124+Y125</f>
        <v>0</v>
      </c>
      <c r="Z123" s="32">
        <f t="shared" si="29"/>
        <v>0</v>
      </c>
      <c r="AA123" s="33">
        <f>AA124+AA125</f>
        <v>0</v>
      </c>
      <c r="AB123" s="32">
        <f t="shared" si="30"/>
        <v>0</v>
      </c>
      <c r="AC123" s="34"/>
      <c r="AD123" s="35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</row>
    <row r="124" ht="51.75">
      <c r="A124" s="36" t="s">
        <v>168</v>
      </c>
      <c r="B124" s="68" t="s">
        <v>169</v>
      </c>
      <c r="C124" s="76" t="s">
        <v>170</v>
      </c>
      <c r="D124" s="38">
        <v>260000</v>
      </c>
      <c r="E124" s="38"/>
      <c r="F124" s="39">
        <f t="shared" si="11"/>
        <v>260000</v>
      </c>
      <c r="G124" s="39"/>
      <c r="H124" s="39">
        <f t="shared" si="12"/>
        <v>260000</v>
      </c>
      <c r="I124" s="39"/>
      <c r="J124" s="39">
        <f t="shared" si="22"/>
        <v>260000</v>
      </c>
      <c r="K124" s="40"/>
      <c r="L124" s="39">
        <f t="shared" si="23"/>
        <v>260000</v>
      </c>
      <c r="M124" s="39">
        <v>0</v>
      </c>
      <c r="N124" s="39"/>
      <c r="O124" s="39">
        <f t="shared" si="24"/>
        <v>0</v>
      </c>
      <c r="P124" s="39"/>
      <c r="Q124" s="39">
        <f t="shared" si="25"/>
        <v>0</v>
      </c>
      <c r="R124" s="39"/>
      <c r="S124" s="39">
        <f t="shared" si="26"/>
        <v>0</v>
      </c>
      <c r="T124" s="40"/>
      <c r="U124" s="39">
        <f t="shared" si="27"/>
        <v>0</v>
      </c>
      <c r="V124" s="39">
        <v>0</v>
      </c>
      <c r="W124" s="39"/>
      <c r="X124" s="39">
        <f t="shared" si="28"/>
        <v>0</v>
      </c>
      <c r="Y124" s="39"/>
      <c r="Z124" s="39">
        <f t="shared" si="29"/>
        <v>0</v>
      </c>
      <c r="AA124" s="40"/>
      <c r="AB124" s="39">
        <f t="shared" si="30"/>
        <v>0</v>
      </c>
      <c r="AC124" s="5" t="s">
        <v>171</v>
      </c>
      <c r="AD124" s="6"/>
      <c r="AE124" s="54"/>
    </row>
    <row r="125" ht="51.75" hidden="1">
      <c r="A125" s="36" t="s">
        <v>172</v>
      </c>
      <c r="B125" s="68" t="s">
        <v>173</v>
      </c>
      <c r="C125" s="55" t="s">
        <v>27</v>
      </c>
      <c r="D125" s="38"/>
      <c r="E125" s="38"/>
      <c r="F125" s="39"/>
      <c r="G125" s="39">
        <v>76952.030719999995</v>
      </c>
      <c r="H125" s="39">
        <f>F125+G125</f>
        <v>76952.030719999995</v>
      </c>
      <c r="I125" s="39"/>
      <c r="J125" s="39">
        <f t="shared" si="22"/>
        <v>76952.030719999995</v>
      </c>
      <c r="K125" s="40">
        <v>-76952.030719999995</v>
      </c>
      <c r="L125" s="39">
        <f t="shared" si="23"/>
        <v>0</v>
      </c>
      <c r="M125" s="39"/>
      <c r="N125" s="39"/>
      <c r="O125" s="39"/>
      <c r="P125" s="39"/>
      <c r="Q125" s="39">
        <f t="shared" si="25"/>
        <v>0</v>
      </c>
      <c r="R125" s="39"/>
      <c r="S125" s="39">
        <f t="shared" si="26"/>
        <v>0</v>
      </c>
      <c r="T125" s="40"/>
      <c r="U125" s="39">
        <f t="shared" si="27"/>
        <v>0</v>
      </c>
      <c r="V125" s="39"/>
      <c r="W125" s="39"/>
      <c r="X125" s="39"/>
      <c r="Y125" s="39"/>
      <c r="Z125" s="39">
        <f t="shared" si="29"/>
        <v>0</v>
      </c>
      <c r="AA125" s="40"/>
      <c r="AB125" s="39">
        <f t="shared" si="30"/>
        <v>0</v>
      </c>
      <c r="AC125" s="5" t="s">
        <v>174</v>
      </c>
      <c r="AD125" s="6" t="s">
        <v>21</v>
      </c>
      <c r="AE125" s="54"/>
    </row>
    <row r="126" s="27" customFormat="1" ht="33.75" customHeight="1">
      <c r="A126" s="28"/>
      <c r="B126" s="29" t="s">
        <v>175</v>
      </c>
      <c r="C126" s="30" t="s">
        <v>18</v>
      </c>
      <c r="D126" s="31">
        <f>D128+D127</f>
        <v>345489.09999999998</v>
      </c>
      <c r="E126" s="31">
        <f>E128+E127</f>
        <v>0</v>
      </c>
      <c r="F126" s="32">
        <f t="shared" si="11"/>
        <v>345489.09999999998</v>
      </c>
      <c r="G126" s="32">
        <f>G128+G127+G129+G130</f>
        <v>-269917.78307999996</v>
      </c>
      <c r="H126" s="32">
        <f t="shared" si="12"/>
        <v>75571.316920000012</v>
      </c>
      <c r="I126" s="32">
        <f>I128+I127+I129+I130</f>
        <v>0</v>
      </c>
      <c r="J126" s="32">
        <f t="shared" si="22"/>
        <v>75571.316920000012</v>
      </c>
      <c r="K126" s="33">
        <f>K128+K127+K129+K130</f>
        <v>0</v>
      </c>
      <c r="L126" s="32">
        <f t="shared" si="23"/>
        <v>75571.316920000012</v>
      </c>
      <c r="M126" s="32">
        <f>M128+M127</f>
        <v>313169.79999999999</v>
      </c>
      <c r="N126" s="32">
        <f>N128+N127</f>
        <v>0</v>
      </c>
      <c r="O126" s="32">
        <f t="shared" si="24"/>
        <v>313169.79999999999</v>
      </c>
      <c r="P126" s="90">
        <f>P128+P127+P129+P130</f>
        <v>-313169.79999999999</v>
      </c>
      <c r="Q126" s="32">
        <f t="shared" si="25"/>
        <v>0</v>
      </c>
      <c r="R126" s="32">
        <f>R128+R127+R129+R130</f>
        <v>0</v>
      </c>
      <c r="S126" s="32">
        <f t="shared" si="26"/>
        <v>0</v>
      </c>
      <c r="T126" s="33">
        <f>T128+T127+T129+T130</f>
        <v>0</v>
      </c>
      <c r="U126" s="32">
        <f t="shared" si="27"/>
        <v>0</v>
      </c>
      <c r="V126" s="32">
        <f>V128+V127</f>
        <v>0</v>
      </c>
      <c r="W126" s="32">
        <f>W128+W127</f>
        <v>0</v>
      </c>
      <c r="X126" s="32">
        <f t="shared" si="28"/>
        <v>0</v>
      </c>
      <c r="Y126" s="90">
        <f>Y128+Y127+Y129+Y130</f>
        <v>0</v>
      </c>
      <c r="Z126" s="32">
        <f t="shared" si="29"/>
        <v>0</v>
      </c>
      <c r="AA126" s="33">
        <f>AA128+AA127+AA129+AA130</f>
        <v>0</v>
      </c>
      <c r="AB126" s="32">
        <f t="shared" si="30"/>
        <v>0</v>
      </c>
      <c r="AC126" s="34"/>
      <c r="AD126" s="35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</row>
    <row r="127" ht="51.75" hidden="1">
      <c r="A127" s="72"/>
      <c r="B127" s="85" t="s">
        <v>176</v>
      </c>
      <c r="C127" s="91" t="s">
        <v>27</v>
      </c>
      <c r="D127" s="87">
        <v>190073.70000000001</v>
      </c>
      <c r="E127" s="60"/>
      <c r="F127" s="88">
        <f t="shared" si="11"/>
        <v>190073.70000000001</v>
      </c>
      <c r="G127" s="40">
        <v>-190073.70000000001</v>
      </c>
      <c r="H127" s="88">
        <f t="shared" si="12"/>
        <v>0</v>
      </c>
      <c r="I127" s="39"/>
      <c r="J127" s="88">
        <f t="shared" si="22"/>
        <v>0</v>
      </c>
      <c r="K127" s="40"/>
      <c r="L127" s="88">
        <f t="shared" si="23"/>
        <v>0</v>
      </c>
      <c r="M127" s="88">
        <v>313169.79999999999</v>
      </c>
      <c r="N127" s="40"/>
      <c r="O127" s="88">
        <f t="shared" si="24"/>
        <v>313169.79999999999</v>
      </c>
      <c r="P127" s="40">
        <v>-313169.79999999999</v>
      </c>
      <c r="Q127" s="88">
        <f t="shared" si="25"/>
        <v>0</v>
      </c>
      <c r="R127" s="39"/>
      <c r="S127" s="88">
        <f t="shared" si="26"/>
        <v>0</v>
      </c>
      <c r="T127" s="40"/>
      <c r="U127" s="88">
        <f t="shared" si="27"/>
        <v>0</v>
      </c>
      <c r="V127" s="88">
        <v>0</v>
      </c>
      <c r="W127" s="40"/>
      <c r="X127" s="88">
        <f t="shared" si="28"/>
        <v>0</v>
      </c>
      <c r="Y127" s="40"/>
      <c r="Z127" s="88">
        <f t="shared" si="29"/>
        <v>0</v>
      </c>
      <c r="AA127" s="40"/>
      <c r="AB127" s="88">
        <f t="shared" si="30"/>
        <v>0</v>
      </c>
      <c r="AC127" s="62" t="s">
        <v>177</v>
      </c>
      <c r="AD127">
        <v>0</v>
      </c>
      <c r="AE127" s="64"/>
    </row>
    <row r="128" ht="51.75" hidden="1">
      <c r="A128" s="72"/>
      <c r="B128" s="85" t="s">
        <v>178</v>
      </c>
      <c r="C128" s="91" t="s">
        <v>27</v>
      </c>
      <c r="D128" s="87">
        <v>155415.39999999999</v>
      </c>
      <c r="E128" s="60"/>
      <c r="F128" s="88">
        <f t="shared" si="11"/>
        <v>155415.39999999999</v>
      </c>
      <c r="G128" s="40">
        <v>-155415.39999999999</v>
      </c>
      <c r="H128" s="88">
        <f t="shared" si="12"/>
        <v>0</v>
      </c>
      <c r="I128" s="39"/>
      <c r="J128" s="88">
        <f t="shared" si="22"/>
        <v>0</v>
      </c>
      <c r="K128" s="40"/>
      <c r="L128" s="88">
        <f t="shared" si="23"/>
        <v>0</v>
      </c>
      <c r="M128" s="88">
        <v>0</v>
      </c>
      <c r="N128" s="40"/>
      <c r="O128" s="88">
        <f t="shared" si="24"/>
        <v>0</v>
      </c>
      <c r="P128" s="40"/>
      <c r="Q128" s="88">
        <f t="shared" si="25"/>
        <v>0</v>
      </c>
      <c r="R128" s="39"/>
      <c r="S128" s="88">
        <f t="shared" si="26"/>
        <v>0</v>
      </c>
      <c r="T128" s="40"/>
      <c r="U128" s="88">
        <f t="shared" si="27"/>
        <v>0</v>
      </c>
      <c r="V128" s="88">
        <v>0</v>
      </c>
      <c r="W128" s="40"/>
      <c r="X128" s="88">
        <f t="shared" si="28"/>
        <v>0</v>
      </c>
      <c r="Y128" s="40"/>
      <c r="Z128" s="88">
        <f t="shared" si="29"/>
        <v>0</v>
      </c>
      <c r="AA128" s="40"/>
      <c r="AB128" s="88">
        <f t="shared" si="30"/>
        <v>0</v>
      </c>
      <c r="AC128" s="62" t="s">
        <v>179</v>
      </c>
      <c r="AD128">
        <v>0</v>
      </c>
      <c r="AE128" s="64"/>
    </row>
    <row r="129" s="1" customFormat="1" ht="51.75">
      <c r="A129" s="36" t="s">
        <v>172</v>
      </c>
      <c r="B129" s="52" t="s">
        <v>180</v>
      </c>
      <c r="C129" s="55" t="s">
        <v>27</v>
      </c>
      <c r="D129" s="38"/>
      <c r="E129" s="38"/>
      <c r="F129" s="39"/>
      <c r="G129" s="39">
        <v>63108.294419999998</v>
      </c>
      <c r="H129" s="39">
        <f t="shared" ref="H129:H130" si="32">F129+G129</f>
        <v>63108.294419999998</v>
      </c>
      <c r="I129" s="39"/>
      <c r="J129" s="39">
        <f t="shared" si="22"/>
        <v>63108.294419999998</v>
      </c>
      <c r="K129" s="40"/>
      <c r="L129" s="39">
        <f t="shared" si="23"/>
        <v>63108.294419999998</v>
      </c>
      <c r="M129" s="39"/>
      <c r="N129" s="39"/>
      <c r="O129" s="39"/>
      <c r="P129" s="39">
        <v>0</v>
      </c>
      <c r="Q129" s="39">
        <f t="shared" si="25"/>
        <v>0</v>
      </c>
      <c r="R129" s="39">
        <v>0</v>
      </c>
      <c r="S129" s="39">
        <f t="shared" si="26"/>
        <v>0</v>
      </c>
      <c r="T129" s="40">
        <v>0</v>
      </c>
      <c r="U129" s="39">
        <f t="shared" si="27"/>
        <v>0</v>
      </c>
      <c r="V129" s="39"/>
      <c r="W129" s="39"/>
      <c r="X129" s="39"/>
      <c r="Y129" s="39">
        <v>0</v>
      </c>
      <c r="Z129" s="39">
        <f t="shared" si="29"/>
        <v>0</v>
      </c>
      <c r="AA129" s="40">
        <v>0</v>
      </c>
      <c r="AB129" s="39">
        <f t="shared" si="30"/>
        <v>0</v>
      </c>
      <c r="AC129" s="5" t="s">
        <v>181</v>
      </c>
      <c r="AE129" s="54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="1" customFormat="1" ht="51.75">
      <c r="A130" s="36" t="s">
        <v>182</v>
      </c>
      <c r="B130" s="52" t="s">
        <v>59</v>
      </c>
      <c r="C130" s="92" t="s">
        <v>27</v>
      </c>
      <c r="D130" s="38"/>
      <c r="E130" s="93"/>
      <c r="F130" s="39"/>
      <c r="G130" s="39">
        <v>12463.022499999999</v>
      </c>
      <c r="H130" s="39">
        <f t="shared" si="32"/>
        <v>12463.022499999999</v>
      </c>
      <c r="I130" s="39"/>
      <c r="J130" s="39">
        <f t="shared" si="22"/>
        <v>12463.022499999999</v>
      </c>
      <c r="K130" s="40"/>
      <c r="L130" s="39">
        <f t="shared" si="23"/>
        <v>12463.022499999999</v>
      </c>
      <c r="M130" s="39"/>
      <c r="N130" s="39"/>
      <c r="O130" s="39"/>
      <c r="P130" s="39"/>
      <c r="Q130" s="39">
        <f t="shared" si="25"/>
        <v>0</v>
      </c>
      <c r="R130" s="39"/>
      <c r="S130" s="39">
        <f t="shared" si="26"/>
        <v>0</v>
      </c>
      <c r="T130" s="40"/>
      <c r="U130" s="39">
        <f t="shared" si="27"/>
        <v>0</v>
      </c>
      <c r="V130" s="39"/>
      <c r="W130" s="39"/>
      <c r="X130" s="39"/>
      <c r="Y130" s="39"/>
      <c r="Z130" s="39">
        <f t="shared" si="29"/>
        <v>0</v>
      </c>
      <c r="AA130" s="40"/>
      <c r="AB130" s="39">
        <f t="shared" si="30"/>
        <v>0</v>
      </c>
      <c r="AC130" s="5" t="s">
        <v>60</v>
      </c>
      <c r="AE130" s="54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="27" customFormat="1" ht="33.75" customHeight="1">
      <c r="A131" s="28"/>
      <c r="B131" s="29" t="s">
        <v>183</v>
      </c>
      <c r="C131" s="30" t="s">
        <v>18</v>
      </c>
      <c r="D131" s="31">
        <f>D133+D134+D135+D136+D137+D138+D139+D140+D141+D142+D143+D144+D145+D132</f>
        <v>56273.300000000003</v>
      </c>
      <c r="E131" s="31">
        <f>E133+E134+E135+E136+E137+E138+E139+E140+E141+E142+E143+E144+E145+E132</f>
        <v>0</v>
      </c>
      <c r="F131" s="32">
        <f t="shared" si="11"/>
        <v>56273.300000000003</v>
      </c>
      <c r="G131" s="32">
        <f>G133+G134+G135+G136+G137+G138+G139+G140+G141+G142+G143+G144+G145+G132+G146+G147+G148</f>
        <v>11682.045770000001</v>
      </c>
      <c r="H131" s="32">
        <f t="shared" si="12"/>
        <v>67955.34577</v>
      </c>
      <c r="I131" s="32">
        <f>I133+I134+I135+I136+I137+I138+I139+I140+I141+I142+I143+I144+I145+I132+I146+I147+I148</f>
        <v>0</v>
      </c>
      <c r="J131" s="32">
        <f t="shared" si="22"/>
        <v>67955.34577</v>
      </c>
      <c r="K131" s="33">
        <f>K133+K134+K135+K136+K137+K138+K139+K140+K141+K142+K143+K144+K145+K132+K146+K147+K148</f>
        <v>0</v>
      </c>
      <c r="L131" s="32">
        <f t="shared" si="23"/>
        <v>67955.34577</v>
      </c>
      <c r="M131" s="32">
        <f>M133+M134+M135+M136+M137+M138+M139+M140+M141+M142+M143+M144+M145+M132</f>
        <v>25127.5</v>
      </c>
      <c r="N131" s="32">
        <f>N133+N134+N135+N136+N137+N138+N139+N140+N141+N142+N143+N144+N145+N132</f>
        <v>0</v>
      </c>
      <c r="O131" s="32">
        <f t="shared" si="24"/>
        <v>25127.5</v>
      </c>
      <c r="P131" s="32">
        <f>P133+P134+P135+P136+P137+P138+P139+P140+P141+P142+P143+P144+P145+P132+P146+P147+P148</f>
        <v>0</v>
      </c>
      <c r="Q131" s="32">
        <f t="shared" si="25"/>
        <v>25127.5</v>
      </c>
      <c r="R131" s="32">
        <f>R133+R134+R135+R136+R137+R138+R139+R140+R141+R142+R143+R144+R145+R132+R146+R147+R148</f>
        <v>0</v>
      </c>
      <c r="S131" s="32">
        <f t="shared" si="26"/>
        <v>25127.5</v>
      </c>
      <c r="T131" s="33">
        <f>T133+T134+T135+T136+T137+T138+T139+T140+T141+T142+T143+T144+T145+T132+T146+T147+T148</f>
        <v>0</v>
      </c>
      <c r="U131" s="32">
        <f t="shared" si="27"/>
        <v>25127.5</v>
      </c>
      <c r="V131" s="32">
        <f>V133+V134+V135+V136+V137+V138+V139+V140+V141+V142+V143+V144+V145+V132</f>
        <v>57799.69999999999</v>
      </c>
      <c r="W131" s="32">
        <f>W133+W134+W135+W136+W137+W138+W139+W140+W141+W142+W143+W144+W145+W132</f>
        <v>0</v>
      </c>
      <c r="X131" s="32">
        <f t="shared" si="28"/>
        <v>57799.69999999999</v>
      </c>
      <c r="Y131" s="32">
        <f>Y133+Y134+Y135+Y136+Y137+Y138+Y139+Y140+Y141+Y142+Y143+Y144+Y145+Y132+Y146+Y147+Y148</f>
        <v>0</v>
      </c>
      <c r="Z131" s="32">
        <f t="shared" si="29"/>
        <v>57799.69999999999</v>
      </c>
      <c r="AA131" s="33">
        <f>AA133+AA134+AA135+AA136+AA137+AA138+AA139+AA140+AA141+AA142+AA143+AA144+AA145+AA132+AA146+AA147+AA148</f>
        <v>0</v>
      </c>
      <c r="AB131" s="32">
        <f t="shared" si="30"/>
        <v>57799.69999999999</v>
      </c>
      <c r="AC131" s="34"/>
      <c r="AD131" s="35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</row>
    <row r="132" ht="51.75">
      <c r="A132" s="36" t="s">
        <v>184</v>
      </c>
      <c r="B132" s="52" t="s">
        <v>185</v>
      </c>
      <c r="C132" s="55" t="s">
        <v>27</v>
      </c>
      <c r="D132" s="38">
        <v>35549</v>
      </c>
      <c r="E132" s="38"/>
      <c r="F132" s="39">
        <f t="shared" si="11"/>
        <v>35549</v>
      </c>
      <c r="G132" s="39"/>
      <c r="H132" s="39">
        <f t="shared" ref="H132:H167" si="33">F132+G132</f>
        <v>35549</v>
      </c>
      <c r="I132" s="39"/>
      <c r="J132" s="39">
        <f t="shared" si="22"/>
        <v>35549</v>
      </c>
      <c r="K132" s="40"/>
      <c r="L132" s="39">
        <f t="shared" si="23"/>
        <v>35549</v>
      </c>
      <c r="M132" s="39">
        <v>0</v>
      </c>
      <c r="N132" s="39"/>
      <c r="O132" s="39">
        <f t="shared" si="24"/>
        <v>0</v>
      </c>
      <c r="P132" s="39"/>
      <c r="Q132" s="39">
        <f t="shared" si="25"/>
        <v>0</v>
      </c>
      <c r="R132" s="39"/>
      <c r="S132" s="39">
        <f t="shared" si="26"/>
        <v>0</v>
      </c>
      <c r="T132" s="40"/>
      <c r="U132" s="39">
        <f t="shared" si="27"/>
        <v>0</v>
      </c>
      <c r="V132" s="39">
        <v>0</v>
      </c>
      <c r="W132" s="39"/>
      <c r="X132" s="39">
        <f t="shared" si="28"/>
        <v>0</v>
      </c>
      <c r="Y132" s="39"/>
      <c r="Z132" s="39">
        <f t="shared" si="29"/>
        <v>0</v>
      </c>
      <c r="AA132" s="40"/>
      <c r="AB132" s="39">
        <f t="shared" si="30"/>
        <v>0</v>
      </c>
      <c r="AC132" s="5" t="s">
        <v>186</v>
      </c>
      <c r="AE132" s="54"/>
    </row>
    <row r="133" ht="51.75">
      <c r="A133" s="36" t="s">
        <v>187</v>
      </c>
      <c r="B133" s="52" t="s">
        <v>188</v>
      </c>
      <c r="C133" s="55" t="s">
        <v>27</v>
      </c>
      <c r="D133" s="38">
        <v>9209.2999999999993</v>
      </c>
      <c r="E133" s="38"/>
      <c r="F133" s="39">
        <f t="shared" si="11"/>
        <v>9209.2999999999993</v>
      </c>
      <c r="G133" s="39"/>
      <c r="H133" s="39">
        <f t="shared" si="33"/>
        <v>9209.2999999999993</v>
      </c>
      <c r="I133" s="39"/>
      <c r="J133" s="39">
        <f t="shared" si="22"/>
        <v>9209.2999999999993</v>
      </c>
      <c r="K133" s="40"/>
      <c r="L133" s="39">
        <f t="shared" si="23"/>
        <v>9209.2999999999993</v>
      </c>
      <c r="M133" s="39">
        <v>0</v>
      </c>
      <c r="N133" s="39"/>
      <c r="O133" s="39">
        <f t="shared" si="24"/>
        <v>0</v>
      </c>
      <c r="P133" s="39"/>
      <c r="Q133" s="39">
        <f t="shared" si="25"/>
        <v>0</v>
      </c>
      <c r="R133" s="39"/>
      <c r="S133" s="39">
        <f t="shared" si="26"/>
        <v>0</v>
      </c>
      <c r="T133" s="40"/>
      <c r="U133" s="39">
        <f t="shared" si="27"/>
        <v>0</v>
      </c>
      <c r="V133" s="39">
        <v>0</v>
      </c>
      <c r="W133" s="39"/>
      <c r="X133" s="39">
        <f t="shared" si="28"/>
        <v>0</v>
      </c>
      <c r="Y133" s="39"/>
      <c r="Z133" s="39">
        <f t="shared" si="29"/>
        <v>0</v>
      </c>
      <c r="AA133" s="40"/>
      <c r="AB133" s="39">
        <f t="shared" si="30"/>
        <v>0</v>
      </c>
      <c r="AC133" s="5" t="s">
        <v>189</v>
      </c>
      <c r="AE133" s="54"/>
    </row>
    <row r="134" ht="51.75">
      <c r="A134" s="36" t="s">
        <v>190</v>
      </c>
      <c r="B134" s="52" t="s">
        <v>191</v>
      </c>
      <c r="C134" s="55" t="s">
        <v>27</v>
      </c>
      <c r="D134" s="38">
        <v>9849.2000000000007</v>
      </c>
      <c r="E134" s="38"/>
      <c r="F134" s="39">
        <f t="shared" si="11"/>
        <v>9849.2000000000007</v>
      </c>
      <c r="G134" s="39">
        <v>333.19578000000001</v>
      </c>
      <c r="H134" s="39">
        <f t="shared" si="33"/>
        <v>10182.395780000001</v>
      </c>
      <c r="I134" s="39"/>
      <c r="J134" s="39">
        <f t="shared" si="22"/>
        <v>10182.395780000001</v>
      </c>
      <c r="K134" s="40"/>
      <c r="L134" s="39">
        <f t="shared" si="23"/>
        <v>10182.395780000001</v>
      </c>
      <c r="M134" s="39">
        <v>0</v>
      </c>
      <c r="N134" s="39"/>
      <c r="O134" s="39">
        <f t="shared" si="24"/>
        <v>0</v>
      </c>
      <c r="P134" s="39"/>
      <c r="Q134" s="39">
        <f t="shared" si="25"/>
        <v>0</v>
      </c>
      <c r="R134" s="39"/>
      <c r="S134" s="39">
        <f t="shared" si="26"/>
        <v>0</v>
      </c>
      <c r="T134" s="40"/>
      <c r="U134" s="39">
        <f t="shared" si="27"/>
        <v>0</v>
      </c>
      <c r="V134" s="39">
        <v>0</v>
      </c>
      <c r="W134" s="39"/>
      <c r="X134" s="39">
        <f t="shared" si="28"/>
        <v>0</v>
      </c>
      <c r="Y134" s="39"/>
      <c r="Z134" s="39">
        <f t="shared" si="29"/>
        <v>0</v>
      </c>
      <c r="AA134" s="40"/>
      <c r="AB134" s="39">
        <f t="shared" si="30"/>
        <v>0</v>
      </c>
      <c r="AC134" s="5" t="s">
        <v>192</v>
      </c>
      <c r="AE134" s="54"/>
    </row>
    <row r="135" ht="51.75">
      <c r="A135" s="36" t="s">
        <v>193</v>
      </c>
      <c r="B135" s="68" t="s">
        <v>194</v>
      </c>
      <c r="C135" s="55" t="s">
        <v>27</v>
      </c>
      <c r="D135" s="38">
        <v>0</v>
      </c>
      <c r="E135" s="38"/>
      <c r="F135" s="39">
        <f t="shared" si="11"/>
        <v>0</v>
      </c>
      <c r="G135" s="39"/>
      <c r="H135" s="39">
        <f t="shared" si="33"/>
        <v>0</v>
      </c>
      <c r="I135" s="39"/>
      <c r="J135" s="39">
        <f t="shared" si="22"/>
        <v>0</v>
      </c>
      <c r="K135" s="40"/>
      <c r="L135" s="39">
        <f t="shared" si="23"/>
        <v>0</v>
      </c>
      <c r="M135" s="39">
        <v>877.10000000000002</v>
      </c>
      <c r="N135" s="39"/>
      <c r="O135" s="39">
        <f t="shared" si="24"/>
        <v>877.10000000000002</v>
      </c>
      <c r="P135" s="39"/>
      <c r="Q135" s="39">
        <f t="shared" si="25"/>
        <v>877.10000000000002</v>
      </c>
      <c r="R135" s="39"/>
      <c r="S135" s="39">
        <f t="shared" si="26"/>
        <v>877.10000000000002</v>
      </c>
      <c r="T135" s="40"/>
      <c r="U135" s="39">
        <f t="shared" si="27"/>
        <v>877.10000000000002</v>
      </c>
      <c r="V135" s="39">
        <v>10827.4</v>
      </c>
      <c r="W135" s="39"/>
      <c r="X135" s="39">
        <f t="shared" si="28"/>
        <v>10827.4</v>
      </c>
      <c r="Y135" s="39"/>
      <c r="Z135" s="39">
        <f t="shared" si="29"/>
        <v>10827.4</v>
      </c>
      <c r="AA135" s="40"/>
      <c r="AB135" s="39">
        <f t="shared" si="30"/>
        <v>10827.4</v>
      </c>
      <c r="AC135" s="5" t="s">
        <v>195</v>
      </c>
      <c r="AE135" s="54"/>
    </row>
    <row r="136" ht="51.75">
      <c r="A136" s="36" t="s">
        <v>196</v>
      </c>
      <c r="B136" s="68" t="s">
        <v>197</v>
      </c>
      <c r="C136" s="55" t="s">
        <v>27</v>
      </c>
      <c r="D136" s="38">
        <v>0</v>
      </c>
      <c r="E136" s="38"/>
      <c r="F136" s="39">
        <f t="shared" si="11"/>
        <v>0</v>
      </c>
      <c r="G136" s="39"/>
      <c r="H136" s="39">
        <f t="shared" si="33"/>
        <v>0</v>
      </c>
      <c r="I136" s="39"/>
      <c r="J136" s="39">
        <f t="shared" si="22"/>
        <v>0</v>
      </c>
      <c r="K136" s="40"/>
      <c r="L136" s="39">
        <f t="shared" si="23"/>
        <v>0</v>
      </c>
      <c r="M136" s="39">
        <v>877.09999999999991</v>
      </c>
      <c r="N136" s="39"/>
      <c r="O136" s="39">
        <f t="shared" si="24"/>
        <v>877.09999999999991</v>
      </c>
      <c r="P136" s="39"/>
      <c r="Q136" s="39">
        <f t="shared" si="25"/>
        <v>877.09999999999991</v>
      </c>
      <c r="R136" s="39"/>
      <c r="S136" s="39">
        <f t="shared" si="26"/>
        <v>877.09999999999991</v>
      </c>
      <c r="T136" s="40"/>
      <c r="U136" s="39">
        <f t="shared" si="27"/>
        <v>877.09999999999991</v>
      </c>
      <c r="V136" s="39">
        <v>10827.4</v>
      </c>
      <c r="W136" s="39"/>
      <c r="X136" s="39">
        <f t="shared" si="28"/>
        <v>10827.4</v>
      </c>
      <c r="Y136" s="39"/>
      <c r="Z136" s="39">
        <f t="shared" si="29"/>
        <v>10827.4</v>
      </c>
      <c r="AA136" s="40"/>
      <c r="AB136" s="39">
        <f t="shared" si="30"/>
        <v>10827.4</v>
      </c>
      <c r="AC136" s="5" t="s">
        <v>198</v>
      </c>
      <c r="AE136" s="54"/>
    </row>
    <row r="137" ht="51.75">
      <c r="A137" s="36" t="s">
        <v>199</v>
      </c>
      <c r="B137" s="52" t="s">
        <v>200</v>
      </c>
      <c r="C137" s="55" t="s">
        <v>27</v>
      </c>
      <c r="D137" s="38">
        <v>832.90000000000009</v>
      </c>
      <c r="E137" s="38"/>
      <c r="F137" s="39">
        <f t="shared" si="11"/>
        <v>832.90000000000009</v>
      </c>
      <c r="G137" s="39"/>
      <c r="H137" s="39">
        <f t="shared" si="33"/>
        <v>832.90000000000009</v>
      </c>
      <c r="I137" s="39"/>
      <c r="J137" s="39">
        <f t="shared" si="22"/>
        <v>832.90000000000009</v>
      </c>
      <c r="K137" s="40"/>
      <c r="L137" s="39">
        <f t="shared" si="23"/>
        <v>832.90000000000009</v>
      </c>
      <c r="M137" s="39">
        <v>10371</v>
      </c>
      <c r="N137" s="39"/>
      <c r="O137" s="39">
        <f t="shared" si="24"/>
        <v>10371</v>
      </c>
      <c r="P137" s="39"/>
      <c r="Q137" s="39">
        <f t="shared" si="25"/>
        <v>10371</v>
      </c>
      <c r="R137" s="39"/>
      <c r="S137" s="39">
        <f t="shared" si="26"/>
        <v>10371</v>
      </c>
      <c r="T137" s="40"/>
      <c r="U137" s="39">
        <f t="shared" si="27"/>
        <v>10371</v>
      </c>
      <c r="V137" s="39">
        <v>0</v>
      </c>
      <c r="W137" s="39"/>
      <c r="X137" s="39">
        <f t="shared" si="28"/>
        <v>0</v>
      </c>
      <c r="Y137" s="39"/>
      <c r="Z137" s="39">
        <f t="shared" si="29"/>
        <v>0</v>
      </c>
      <c r="AA137" s="40"/>
      <c r="AB137" s="39">
        <f t="shared" si="30"/>
        <v>0</v>
      </c>
      <c r="AC137" s="5" t="s">
        <v>201</v>
      </c>
      <c r="AE137" s="54"/>
    </row>
    <row r="138" ht="51.75">
      <c r="A138" s="36" t="s">
        <v>202</v>
      </c>
      <c r="B138" s="68" t="s">
        <v>203</v>
      </c>
      <c r="C138" s="55" t="s">
        <v>27</v>
      </c>
      <c r="D138" s="38">
        <v>0</v>
      </c>
      <c r="E138" s="38"/>
      <c r="F138" s="39">
        <f t="shared" si="11"/>
        <v>0</v>
      </c>
      <c r="G138" s="39"/>
      <c r="H138" s="39">
        <f t="shared" si="33"/>
        <v>0</v>
      </c>
      <c r="I138" s="39"/>
      <c r="J138" s="39">
        <f t="shared" si="22"/>
        <v>0</v>
      </c>
      <c r="K138" s="40"/>
      <c r="L138" s="39">
        <f t="shared" si="23"/>
        <v>0</v>
      </c>
      <c r="M138" s="39">
        <v>877.10000000000002</v>
      </c>
      <c r="N138" s="39"/>
      <c r="O138" s="39">
        <f t="shared" si="24"/>
        <v>877.10000000000002</v>
      </c>
      <c r="P138" s="39"/>
      <c r="Q138" s="39">
        <f t="shared" si="25"/>
        <v>877.10000000000002</v>
      </c>
      <c r="R138" s="39"/>
      <c r="S138" s="39">
        <f t="shared" si="26"/>
        <v>877.10000000000002</v>
      </c>
      <c r="T138" s="40"/>
      <c r="U138" s="39">
        <f t="shared" si="27"/>
        <v>877.10000000000002</v>
      </c>
      <c r="V138" s="39">
        <v>10827.4</v>
      </c>
      <c r="W138" s="39"/>
      <c r="X138" s="39">
        <f t="shared" si="28"/>
        <v>10827.4</v>
      </c>
      <c r="Y138" s="39"/>
      <c r="Z138" s="39">
        <f t="shared" si="29"/>
        <v>10827.4</v>
      </c>
      <c r="AA138" s="40"/>
      <c r="AB138" s="39">
        <f t="shared" si="30"/>
        <v>10827.4</v>
      </c>
      <c r="AC138" s="5" t="s">
        <v>204</v>
      </c>
      <c r="AE138" s="54"/>
    </row>
    <row r="139" ht="51.75">
      <c r="A139" s="36" t="s">
        <v>205</v>
      </c>
      <c r="B139" s="52" t="s">
        <v>206</v>
      </c>
      <c r="C139" s="55" t="s">
        <v>27</v>
      </c>
      <c r="D139" s="38">
        <v>832.90000000000009</v>
      </c>
      <c r="E139" s="38"/>
      <c r="F139" s="39">
        <f t="shared" si="11"/>
        <v>832.90000000000009</v>
      </c>
      <c r="G139" s="39"/>
      <c r="H139" s="39">
        <f t="shared" si="33"/>
        <v>832.90000000000009</v>
      </c>
      <c r="I139" s="39"/>
      <c r="J139" s="39">
        <f t="shared" si="22"/>
        <v>832.90000000000009</v>
      </c>
      <c r="K139" s="40"/>
      <c r="L139" s="39">
        <f t="shared" si="23"/>
        <v>832.90000000000009</v>
      </c>
      <c r="M139" s="39">
        <v>10371</v>
      </c>
      <c r="N139" s="39"/>
      <c r="O139" s="39">
        <f t="shared" si="24"/>
        <v>10371</v>
      </c>
      <c r="P139" s="39"/>
      <c r="Q139" s="39">
        <f t="shared" si="25"/>
        <v>10371</v>
      </c>
      <c r="R139" s="39"/>
      <c r="S139" s="39">
        <f t="shared" si="26"/>
        <v>10371</v>
      </c>
      <c r="T139" s="40"/>
      <c r="U139" s="39">
        <f t="shared" si="27"/>
        <v>10371</v>
      </c>
      <c r="V139" s="39">
        <v>0</v>
      </c>
      <c r="W139" s="39"/>
      <c r="X139" s="39">
        <f t="shared" si="28"/>
        <v>0</v>
      </c>
      <c r="Y139" s="39"/>
      <c r="Z139" s="39">
        <f t="shared" si="29"/>
        <v>0</v>
      </c>
      <c r="AA139" s="40"/>
      <c r="AB139" s="39">
        <f t="shared" si="30"/>
        <v>0</v>
      </c>
      <c r="AC139" s="5" t="s">
        <v>207</v>
      </c>
      <c r="AE139" s="54"/>
    </row>
    <row r="140" ht="51.75">
      <c r="A140" s="36" t="s">
        <v>208</v>
      </c>
      <c r="B140" s="52" t="s">
        <v>209</v>
      </c>
      <c r="C140" s="55" t="s">
        <v>27</v>
      </c>
      <c r="D140" s="38">
        <v>0</v>
      </c>
      <c r="E140" s="38"/>
      <c r="F140" s="39">
        <f t="shared" si="11"/>
        <v>0</v>
      </c>
      <c r="G140" s="39"/>
      <c r="H140" s="39">
        <f t="shared" si="33"/>
        <v>0</v>
      </c>
      <c r="I140" s="39"/>
      <c r="J140" s="39">
        <f t="shared" si="22"/>
        <v>0</v>
      </c>
      <c r="K140" s="40"/>
      <c r="L140" s="39">
        <f t="shared" si="23"/>
        <v>0</v>
      </c>
      <c r="M140" s="39">
        <v>877.10000000000002</v>
      </c>
      <c r="N140" s="39"/>
      <c r="O140" s="39">
        <f t="shared" si="24"/>
        <v>877.10000000000002</v>
      </c>
      <c r="P140" s="39"/>
      <c r="Q140" s="39">
        <f t="shared" si="25"/>
        <v>877.10000000000002</v>
      </c>
      <c r="R140" s="39"/>
      <c r="S140" s="39">
        <f t="shared" si="26"/>
        <v>877.10000000000002</v>
      </c>
      <c r="T140" s="40"/>
      <c r="U140" s="39">
        <f t="shared" si="27"/>
        <v>877.10000000000002</v>
      </c>
      <c r="V140" s="39">
        <v>10827.4</v>
      </c>
      <c r="W140" s="39"/>
      <c r="X140" s="39">
        <f t="shared" si="28"/>
        <v>10827.4</v>
      </c>
      <c r="Y140" s="39"/>
      <c r="Z140" s="39">
        <f t="shared" si="29"/>
        <v>10827.4</v>
      </c>
      <c r="AA140" s="40"/>
      <c r="AB140" s="39">
        <f t="shared" si="30"/>
        <v>10827.4</v>
      </c>
      <c r="AC140" s="5" t="s">
        <v>210</v>
      </c>
      <c r="AE140" s="54"/>
    </row>
    <row r="141" ht="51.75">
      <c r="A141" s="36" t="s">
        <v>211</v>
      </c>
      <c r="B141" s="52" t="s">
        <v>212</v>
      </c>
      <c r="C141" s="55" t="s">
        <v>27</v>
      </c>
      <c r="D141" s="38">
        <v>0</v>
      </c>
      <c r="E141" s="38"/>
      <c r="F141" s="39">
        <f t="shared" si="11"/>
        <v>0</v>
      </c>
      <c r="G141" s="39"/>
      <c r="H141" s="39">
        <f t="shared" si="33"/>
        <v>0</v>
      </c>
      <c r="I141" s="39"/>
      <c r="J141" s="39">
        <f t="shared" si="22"/>
        <v>0</v>
      </c>
      <c r="K141" s="40"/>
      <c r="L141" s="39">
        <f t="shared" si="23"/>
        <v>0</v>
      </c>
      <c r="M141" s="39">
        <v>877.10000000000002</v>
      </c>
      <c r="N141" s="39"/>
      <c r="O141" s="39">
        <f t="shared" si="24"/>
        <v>877.10000000000002</v>
      </c>
      <c r="P141" s="39"/>
      <c r="Q141" s="39">
        <f t="shared" si="25"/>
        <v>877.10000000000002</v>
      </c>
      <c r="R141" s="39"/>
      <c r="S141" s="39">
        <f t="shared" si="26"/>
        <v>877.10000000000002</v>
      </c>
      <c r="T141" s="40"/>
      <c r="U141" s="39">
        <f t="shared" si="27"/>
        <v>877.10000000000002</v>
      </c>
      <c r="V141" s="39">
        <v>10827.4</v>
      </c>
      <c r="W141" s="39"/>
      <c r="X141" s="39">
        <f t="shared" si="28"/>
        <v>10827.4</v>
      </c>
      <c r="Y141" s="39"/>
      <c r="Z141" s="39">
        <f t="shared" si="29"/>
        <v>10827.4</v>
      </c>
      <c r="AA141" s="40"/>
      <c r="AB141" s="39">
        <f t="shared" si="30"/>
        <v>10827.4</v>
      </c>
      <c r="AC141" s="5" t="s">
        <v>213</v>
      </c>
      <c r="AE141" s="54"/>
    </row>
    <row r="142" ht="51.75">
      <c r="A142" s="36" t="s">
        <v>214</v>
      </c>
      <c r="B142" s="52" t="s">
        <v>215</v>
      </c>
      <c r="C142" s="55" t="s">
        <v>27</v>
      </c>
      <c r="D142" s="38">
        <v>0</v>
      </c>
      <c r="E142" s="38"/>
      <c r="F142" s="39">
        <f t="shared" si="11"/>
        <v>0</v>
      </c>
      <c r="G142" s="39"/>
      <c r="H142" s="39">
        <f t="shared" si="33"/>
        <v>0</v>
      </c>
      <c r="I142" s="39"/>
      <c r="J142" s="39">
        <f t="shared" si="22"/>
        <v>0</v>
      </c>
      <c r="K142" s="40"/>
      <c r="L142" s="39">
        <f t="shared" si="23"/>
        <v>0</v>
      </c>
      <c r="M142" s="39">
        <v>0</v>
      </c>
      <c r="N142" s="39"/>
      <c r="O142" s="39">
        <f t="shared" si="24"/>
        <v>0</v>
      </c>
      <c r="P142" s="39"/>
      <c r="Q142" s="39">
        <f t="shared" si="25"/>
        <v>0</v>
      </c>
      <c r="R142" s="39"/>
      <c r="S142" s="39">
        <f t="shared" si="26"/>
        <v>0</v>
      </c>
      <c r="T142" s="40"/>
      <c r="U142" s="39">
        <f t="shared" si="27"/>
        <v>0</v>
      </c>
      <c r="V142" s="39">
        <v>915.70000000000005</v>
      </c>
      <c r="W142" s="39"/>
      <c r="X142" s="39">
        <f t="shared" si="28"/>
        <v>915.70000000000005</v>
      </c>
      <c r="Y142" s="39"/>
      <c r="Z142" s="39">
        <f t="shared" si="29"/>
        <v>915.70000000000005</v>
      </c>
      <c r="AA142" s="40"/>
      <c r="AB142" s="39">
        <f t="shared" si="30"/>
        <v>915.70000000000005</v>
      </c>
      <c r="AC142" s="5" t="s">
        <v>216</v>
      </c>
      <c r="AE142" s="54"/>
    </row>
    <row r="143" ht="51.75">
      <c r="A143" s="36" t="s">
        <v>217</v>
      </c>
      <c r="B143" s="52" t="s">
        <v>218</v>
      </c>
      <c r="C143" s="55" t="s">
        <v>27</v>
      </c>
      <c r="D143" s="38">
        <v>0</v>
      </c>
      <c r="E143" s="38"/>
      <c r="F143" s="39">
        <f t="shared" si="11"/>
        <v>0</v>
      </c>
      <c r="G143" s="39"/>
      <c r="H143" s="39">
        <f t="shared" si="33"/>
        <v>0</v>
      </c>
      <c r="I143" s="39"/>
      <c r="J143" s="39">
        <f t="shared" si="22"/>
        <v>0</v>
      </c>
      <c r="K143" s="40"/>
      <c r="L143" s="39">
        <f t="shared" si="23"/>
        <v>0</v>
      </c>
      <c r="M143" s="39">
        <v>0</v>
      </c>
      <c r="N143" s="39"/>
      <c r="O143" s="39">
        <f t="shared" si="24"/>
        <v>0</v>
      </c>
      <c r="P143" s="39"/>
      <c r="Q143" s="39">
        <f t="shared" si="25"/>
        <v>0</v>
      </c>
      <c r="R143" s="39"/>
      <c r="S143" s="39">
        <f t="shared" si="26"/>
        <v>0</v>
      </c>
      <c r="T143" s="40"/>
      <c r="U143" s="39">
        <f t="shared" si="27"/>
        <v>0</v>
      </c>
      <c r="V143" s="39">
        <v>915.70000000000005</v>
      </c>
      <c r="W143" s="39"/>
      <c r="X143" s="39">
        <f t="shared" si="28"/>
        <v>915.70000000000005</v>
      </c>
      <c r="Y143" s="39"/>
      <c r="Z143" s="39">
        <f t="shared" si="29"/>
        <v>915.70000000000005</v>
      </c>
      <c r="AA143" s="40"/>
      <c r="AB143" s="39">
        <f t="shared" si="30"/>
        <v>915.70000000000005</v>
      </c>
      <c r="AC143" s="5" t="s">
        <v>219</v>
      </c>
      <c r="AE143" s="54"/>
    </row>
    <row r="144" ht="51.75">
      <c r="A144" s="36" t="s">
        <v>220</v>
      </c>
      <c r="B144" s="52" t="s">
        <v>221</v>
      </c>
      <c r="C144" s="55" t="s">
        <v>27</v>
      </c>
      <c r="D144" s="38">
        <v>0</v>
      </c>
      <c r="E144" s="38"/>
      <c r="F144" s="39">
        <f t="shared" si="11"/>
        <v>0</v>
      </c>
      <c r="G144" s="39"/>
      <c r="H144" s="39">
        <f t="shared" si="33"/>
        <v>0</v>
      </c>
      <c r="I144" s="39"/>
      <c r="J144" s="39">
        <f t="shared" si="22"/>
        <v>0</v>
      </c>
      <c r="K144" s="40"/>
      <c r="L144" s="39">
        <f t="shared" si="23"/>
        <v>0</v>
      </c>
      <c r="M144" s="39">
        <v>0</v>
      </c>
      <c r="N144" s="39"/>
      <c r="O144" s="39">
        <f t="shared" si="24"/>
        <v>0</v>
      </c>
      <c r="P144" s="39"/>
      <c r="Q144" s="39">
        <f t="shared" si="25"/>
        <v>0</v>
      </c>
      <c r="R144" s="39"/>
      <c r="S144" s="39">
        <f t="shared" si="26"/>
        <v>0</v>
      </c>
      <c r="T144" s="40"/>
      <c r="U144" s="39">
        <f t="shared" si="27"/>
        <v>0</v>
      </c>
      <c r="V144" s="39">
        <v>915.70000000000005</v>
      </c>
      <c r="W144" s="39"/>
      <c r="X144" s="39">
        <f t="shared" si="28"/>
        <v>915.70000000000005</v>
      </c>
      <c r="Y144" s="39"/>
      <c r="Z144" s="39">
        <f t="shared" si="29"/>
        <v>915.70000000000005</v>
      </c>
      <c r="AA144" s="40"/>
      <c r="AB144" s="39">
        <f t="shared" si="30"/>
        <v>915.70000000000005</v>
      </c>
      <c r="AC144" s="5" t="s">
        <v>222</v>
      </c>
      <c r="AE144" s="54"/>
    </row>
    <row r="145" ht="51.75">
      <c r="A145" s="36" t="s">
        <v>223</v>
      </c>
      <c r="B145" s="52" t="s">
        <v>224</v>
      </c>
      <c r="C145" s="55" t="s">
        <v>27</v>
      </c>
      <c r="D145" s="38">
        <v>0</v>
      </c>
      <c r="E145" s="38"/>
      <c r="F145" s="39">
        <f t="shared" ref="F145:F167" si="34">D145+E145</f>
        <v>0</v>
      </c>
      <c r="G145" s="39"/>
      <c r="H145" s="39">
        <f t="shared" si="33"/>
        <v>0</v>
      </c>
      <c r="I145" s="39"/>
      <c r="J145" s="39">
        <f t="shared" si="22"/>
        <v>0</v>
      </c>
      <c r="K145" s="40"/>
      <c r="L145" s="39">
        <f t="shared" si="23"/>
        <v>0</v>
      </c>
      <c r="M145" s="39">
        <v>0</v>
      </c>
      <c r="N145" s="39"/>
      <c r="O145" s="39">
        <f t="shared" si="24"/>
        <v>0</v>
      </c>
      <c r="P145" s="39"/>
      <c r="Q145" s="39">
        <f t="shared" si="25"/>
        <v>0</v>
      </c>
      <c r="R145" s="39"/>
      <c r="S145" s="39">
        <f t="shared" si="26"/>
        <v>0</v>
      </c>
      <c r="T145" s="40"/>
      <c r="U145" s="39">
        <f t="shared" si="27"/>
        <v>0</v>
      </c>
      <c r="V145" s="39">
        <v>915.60000000000002</v>
      </c>
      <c r="W145" s="39"/>
      <c r="X145" s="39">
        <f t="shared" si="28"/>
        <v>915.60000000000002</v>
      </c>
      <c r="Y145" s="39"/>
      <c r="Z145" s="39">
        <f t="shared" si="29"/>
        <v>915.60000000000002</v>
      </c>
      <c r="AA145" s="40"/>
      <c r="AB145" s="39">
        <f t="shared" si="30"/>
        <v>915.60000000000002</v>
      </c>
      <c r="AC145" s="5" t="s">
        <v>225</v>
      </c>
      <c r="AE145" s="54"/>
    </row>
    <row r="146" s="1" customFormat="1" ht="51.75">
      <c r="A146" s="36" t="s">
        <v>226</v>
      </c>
      <c r="B146" s="52" t="s">
        <v>227</v>
      </c>
      <c r="C146" s="55" t="s">
        <v>27</v>
      </c>
      <c r="D146" s="38"/>
      <c r="E146" s="38"/>
      <c r="F146" s="39"/>
      <c r="G146" s="39">
        <v>1822.9440400000001</v>
      </c>
      <c r="H146" s="39">
        <f t="shared" si="33"/>
        <v>1822.9440400000001</v>
      </c>
      <c r="I146" s="39"/>
      <c r="J146" s="39">
        <f t="shared" si="22"/>
        <v>1822.9440400000001</v>
      </c>
      <c r="K146" s="40"/>
      <c r="L146" s="39">
        <f t="shared" si="23"/>
        <v>1822.9440400000001</v>
      </c>
      <c r="M146" s="39"/>
      <c r="N146" s="39"/>
      <c r="O146" s="39"/>
      <c r="P146" s="39"/>
      <c r="Q146" s="39">
        <f t="shared" si="25"/>
        <v>0</v>
      </c>
      <c r="R146" s="39"/>
      <c r="S146" s="39">
        <f t="shared" si="26"/>
        <v>0</v>
      </c>
      <c r="T146" s="40"/>
      <c r="U146" s="39">
        <f t="shared" si="27"/>
        <v>0</v>
      </c>
      <c r="V146" s="39"/>
      <c r="W146" s="39"/>
      <c r="X146" s="39"/>
      <c r="Y146" s="39"/>
      <c r="Z146" s="39">
        <f t="shared" si="29"/>
        <v>0</v>
      </c>
      <c r="AA146" s="40"/>
      <c r="AB146" s="39">
        <f t="shared" si="30"/>
        <v>0</v>
      </c>
      <c r="AC146" s="5" t="s">
        <v>228</v>
      </c>
      <c r="AD146" s="1"/>
      <c r="AE146" s="54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="1" customFormat="1" ht="51.75">
      <c r="A147" s="36" t="s">
        <v>229</v>
      </c>
      <c r="B147" s="52" t="s">
        <v>230</v>
      </c>
      <c r="C147" s="55" t="s">
        <v>27</v>
      </c>
      <c r="D147" s="38"/>
      <c r="E147" s="38"/>
      <c r="F147" s="39"/>
      <c r="G147" s="39">
        <v>1860.1279500000001</v>
      </c>
      <c r="H147" s="39">
        <f t="shared" si="33"/>
        <v>1860.1279500000001</v>
      </c>
      <c r="I147" s="39"/>
      <c r="J147" s="39">
        <f t="shared" si="22"/>
        <v>1860.1279500000001</v>
      </c>
      <c r="K147" s="40"/>
      <c r="L147" s="39">
        <f t="shared" si="23"/>
        <v>1860.1279500000001</v>
      </c>
      <c r="M147" s="39"/>
      <c r="N147" s="39"/>
      <c r="O147" s="39"/>
      <c r="P147" s="39"/>
      <c r="Q147" s="39">
        <f t="shared" si="25"/>
        <v>0</v>
      </c>
      <c r="R147" s="39"/>
      <c r="S147" s="39">
        <f t="shared" si="26"/>
        <v>0</v>
      </c>
      <c r="T147" s="40"/>
      <c r="U147" s="39">
        <f t="shared" si="27"/>
        <v>0</v>
      </c>
      <c r="V147" s="39"/>
      <c r="W147" s="39"/>
      <c r="X147" s="39"/>
      <c r="Y147" s="39"/>
      <c r="Z147" s="39">
        <f t="shared" si="29"/>
        <v>0</v>
      </c>
      <c r="AA147" s="40"/>
      <c r="AB147" s="39">
        <f t="shared" si="30"/>
        <v>0</v>
      </c>
      <c r="AC147" s="5" t="s">
        <v>231</v>
      </c>
      <c r="AD147" s="1"/>
      <c r="AE147" s="54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="1" customFormat="1" ht="51.75">
      <c r="A148" s="36" t="s">
        <v>232</v>
      </c>
      <c r="B148" s="52" t="s">
        <v>233</v>
      </c>
      <c r="C148" s="55" t="s">
        <v>27</v>
      </c>
      <c r="D148" s="38"/>
      <c r="E148" s="38"/>
      <c r="F148" s="39"/>
      <c r="G148" s="39">
        <v>7665.7780000000002</v>
      </c>
      <c r="H148" s="39">
        <f t="shared" si="33"/>
        <v>7665.7780000000002</v>
      </c>
      <c r="I148" s="39"/>
      <c r="J148" s="39">
        <f t="shared" si="22"/>
        <v>7665.7780000000002</v>
      </c>
      <c r="K148" s="40"/>
      <c r="L148" s="39">
        <f t="shared" si="23"/>
        <v>7665.7780000000002</v>
      </c>
      <c r="M148" s="39"/>
      <c r="N148" s="39"/>
      <c r="O148" s="39"/>
      <c r="P148" s="39"/>
      <c r="Q148" s="39">
        <f t="shared" si="25"/>
        <v>0</v>
      </c>
      <c r="R148" s="39"/>
      <c r="S148" s="39">
        <f t="shared" si="26"/>
        <v>0</v>
      </c>
      <c r="T148" s="40"/>
      <c r="U148" s="39">
        <f t="shared" si="27"/>
        <v>0</v>
      </c>
      <c r="V148" s="39"/>
      <c r="W148" s="39"/>
      <c r="X148" s="39"/>
      <c r="Y148" s="39"/>
      <c r="Z148" s="39">
        <f t="shared" si="29"/>
        <v>0</v>
      </c>
      <c r="AA148" s="40"/>
      <c r="AB148" s="39">
        <f t="shared" si="30"/>
        <v>0</v>
      </c>
      <c r="AC148" s="5" t="s">
        <v>234</v>
      </c>
      <c r="AD148" s="1"/>
      <c r="AE148" s="54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="27" customFormat="1" ht="33.75" customHeight="1">
      <c r="A149" s="28"/>
      <c r="B149" s="29" t="s">
        <v>235</v>
      </c>
      <c r="C149" s="30" t="s">
        <v>18</v>
      </c>
      <c r="D149" s="31">
        <f>D154+D153+D152+D151+D150</f>
        <v>64748.000000000007</v>
      </c>
      <c r="E149" s="31">
        <f>E154+E153+E152+E151+E150</f>
        <v>0</v>
      </c>
      <c r="F149" s="32">
        <f t="shared" si="34"/>
        <v>64748.000000000007</v>
      </c>
      <c r="G149" s="94">
        <f>G154+G153+G152+G151+G150</f>
        <v>65434.583730000006</v>
      </c>
      <c r="H149" s="94">
        <f t="shared" si="33"/>
        <v>130182.58373000001</v>
      </c>
      <c r="I149" s="94">
        <f>I154+I153+I152+I151+I150</f>
        <v>0</v>
      </c>
      <c r="J149" s="94">
        <f t="shared" si="22"/>
        <v>130182.58373000001</v>
      </c>
      <c r="K149" s="95">
        <f>K154+K153+K152+K151+K150</f>
        <v>-20284.093000000001</v>
      </c>
      <c r="L149" s="94">
        <f t="shared" si="23"/>
        <v>109898.49073000002</v>
      </c>
      <c r="M149" s="32">
        <f>M154+M153+M152+M151+M150</f>
        <v>32708.599999999999</v>
      </c>
      <c r="N149" s="32">
        <f>N154+N153+N152+N151+N150</f>
        <v>0</v>
      </c>
      <c r="O149" s="32">
        <f t="shared" si="24"/>
        <v>32708.599999999999</v>
      </c>
      <c r="P149" s="32">
        <f>P154+P153+P152+P151+P150</f>
        <v>0</v>
      </c>
      <c r="Q149" s="32">
        <f t="shared" si="25"/>
        <v>32708.599999999999</v>
      </c>
      <c r="R149" s="32">
        <f>R154+R153+R152+R151+R150</f>
        <v>0</v>
      </c>
      <c r="S149" s="32">
        <f t="shared" si="26"/>
        <v>32708.599999999999</v>
      </c>
      <c r="T149" s="33">
        <f>T154+T153+T152+T151+T150</f>
        <v>20284.093000000001</v>
      </c>
      <c r="U149" s="32">
        <f t="shared" si="27"/>
        <v>52992.692999999999</v>
      </c>
      <c r="V149" s="32">
        <f>V154+V153+V152+V151+V150</f>
        <v>0</v>
      </c>
      <c r="W149" s="32">
        <f>W154+W153+W152+W151+W150</f>
        <v>0</v>
      </c>
      <c r="X149" s="32">
        <f t="shared" si="28"/>
        <v>0</v>
      </c>
      <c r="Y149" s="32">
        <f>Y154+Y153+Y152+Y151+Y150</f>
        <v>0</v>
      </c>
      <c r="Z149" s="32">
        <f t="shared" si="29"/>
        <v>0</v>
      </c>
      <c r="AA149" s="33">
        <f>AA154+AA153+AA152+AA151+AA150</f>
        <v>0</v>
      </c>
      <c r="AB149" s="32">
        <f t="shared" si="30"/>
        <v>0</v>
      </c>
      <c r="AC149" s="34"/>
      <c r="AD149" s="35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</row>
    <row r="150" ht="51.75">
      <c r="A150" s="36" t="s">
        <v>236</v>
      </c>
      <c r="B150" s="52" t="s">
        <v>237</v>
      </c>
      <c r="C150" s="55" t="s">
        <v>27</v>
      </c>
      <c r="D150" s="38">
        <f>5844.6+120.7</f>
        <v>5965.3000000000002</v>
      </c>
      <c r="E150" s="38"/>
      <c r="F150" s="39">
        <f t="shared" si="34"/>
        <v>5965.3000000000002</v>
      </c>
      <c r="G150" s="39">
        <v>6034.6826300000002</v>
      </c>
      <c r="H150" s="39">
        <f t="shared" si="33"/>
        <v>11999.98263</v>
      </c>
      <c r="I150" s="39"/>
      <c r="J150" s="39">
        <f t="shared" si="22"/>
        <v>11999.98263</v>
      </c>
      <c r="K150" s="40"/>
      <c r="L150" s="39">
        <f t="shared" si="23"/>
        <v>11999.98263</v>
      </c>
      <c r="M150" s="39">
        <v>0</v>
      </c>
      <c r="N150" s="39"/>
      <c r="O150" s="39">
        <f t="shared" si="24"/>
        <v>0</v>
      </c>
      <c r="P150" s="39"/>
      <c r="Q150" s="39">
        <f t="shared" si="25"/>
        <v>0</v>
      </c>
      <c r="R150" s="39"/>
      <c r="S150" s="39">
        <f t="shared" si="26"/>
        <v>0</v>
      </c>
      <c r="T150" s="40"/>
      <c r="U150" s="39">
        <f t="shared" si="27"/>
        <v>0</v>
      </c>
      <c r="V150" s="39">
        <v>0</v>
      </c>
      <c r="W150" s="39"/>
      <c r="X150" s="39">
        <f t="shared" si="28"/>
        <v>0</v>
      </c>
      <c r="Y150" s="39"/>
      <c r="Z150" s="39">
        <f t="shared" si="29"/>
        <v>0</v>
      </c>
      <c r="AA150" s="40"/>
      <c r="AB150" s="39">
        <f t="shared" si="30"/>
        <v>0</v>
      </c>
      <c r="AC150" s="5" t="s">
        <v>238</v>
      </c>
      <c r="AE150" s="54"/>
    </row>
    <row r="151" ht="51.75">
      <c r="A151" s="36" t="s">
        <v>239</v>
      </c>
      <c r="B151" s="52" t="s">
        <v>240</v>
      </c>
      <c r="C151" s="55" t="s">
        <v>27</v>
      </c>
      <c r="D151" s="38">
        <f>17964-367.1</f>
        <v>17596.900000000001</v>
      </c>
      <c r="E151" s="38"/>
      <c r="F151" s="39">
        <f t="shared" si="34"/>
        <v>17596.900000000001</v>
      </c>
      <c r="G151" s="39">
        <f>4006.86525+25700.58505</f>
        <v>29707.4503</v>
      </c>
      <c r="H151" s="39">
        <f t="shared" si="33"/>
        <v>47304.350300000006</v>
      </c>
      <c r="I151" s="39"/>
      <c r="J151" s="39">
        <f t="shared" si="22"/>
        <v>47304.350300000006</v>
      </c>
      <c r="K151" s="40">
        <v>-20284.093000000001</v>
      </c>
      <c r="L151" s="39">
        <f t="shared" si="23"/>
        <v>27020.257300000005</v>
      </c>
      <c r="M151" s="39">
        <v>0</v>
      </c>
      <c r="N151" s="39"/>
      <c r="O151" s="39">
        <f t="shared" si="24"/>
        <v>0</v>
      </c>
      <c r="P151" s="39"/>
      <c r="Q151" s="39">
        <f t="shared" si="25"/>
        <v>0</v>
      </c>
      <c r="R151" s="39"/>
      <c r="S151" s="39">
        <f t="shared" si="26"/>
        <v>0</v>
      </c>
      <c r="T151" s="40">
        <v>20284.093000000001</v>
      </c>
      <c r="U151" s="39">
        <f t="shared" si="27"/>
        <v>20284.093000000001</v>
      </c>
      <c r="V151" s="39">
        <v>0</v>
      </c>
      <c r="W151" s="39"/>
      <c r="X151" s="39">
        <f t="shared" si="28"/>
        <v>0</v>
      </c>
      <c r="Y151" s="39"/>
      <c r="Z151" s="39">
        <f t="shared" si="29"/>
        <v>0</v>
      </c>
      <c r="AA151" s="40"/>
      <c r="AB151" s="39">
        <f t="shared" si="30"/>
        <v>0</v>
      </c>
      <c r="AC151" s="5" t="s">
        <v>241</v>
      </c>
      <c r="AE151" s="54"/>
    </row>
    <row r="152" ht="51.75">
      <c r="A152" s="36" t="s">
        <v>242</v>
      </c>
      <c r="B152" s="52" t="s">
        <v>243</v>
      </c>
      <c r="C152" s="55" t="s">
        <v>27</v>
      </c>
      <c r="D152" s="38">
        <v>9975.2999999999993</v>
      </c>
      <c r="E152" s="38"/>
      <c r="F152" s="39">
        <f t="shared" si="34"/>
        <v>9975.2999999999993</v>
      </c>
      <c r="G152" s="39">
        <f>3971.35388+25721.09692</f>
        <v>29692.450799999999</v>
      </c>
      <c r="H152" s="39">
        <f t="shared" si="33"/>
        <v>39667.750799999994</v>
      </c>
      <c r="I152" s="39"/>
      <c r="J152" s="39">
        <f t="shared" si="22"/>
        <v>39667.750799999994</v>
      </c>
      <c r="K152" s="40"/>
      <c r="L152" s="39">
        <f t="shared" si="23"/>
        <v>39667.750799999994</v>
      </c>
      <c r="M152" s="39">
        <v>0</v>
      </c>
      <c r="N152" s="39"/>
      <c r="O152" s="39">
        <f t="shared" si="24"/>
        <v>0</v>
      </c>
      <c r="P152" s="39"/>
      <c r="Q152" s="39">
        <f t="shared" si="25"/>
        <v>0</v>
      </c>
      <c r="R152" s="39"/>
      <c r="S152" s="39">
        <f t="shared" si="26"/>
        <v>0</v>
      </c>
      <c r="T152" s="40"/>
      <c r="U152" s="39">
        <f t="shared" si="27"/>
        <v>0</v>
      </c>
      <c r="V152" s="39">
        <v>0</v>
      </c>
      <c r="W152" s="39"/>
      <c r="X152" s="39">
        <f t="shared" si="28"/>
        <v>0</v>
      </c>
      <c r="Y152" s="39"/>
      <c r="Z152" s="39">
        <f t="shared" si="29"/>
        <v>0</v>
      </c>
      <c r="AA152" s="40"/>
      <c r="AB152" s="39">
        <f t="shared" si="30"/>
        <v>0</v>
      </c>
      <c r="AC152" s="5" t="s">
        <v>244</v>
      </c>
      <c r="AE152" s="54"/>
    </row>
    <row r="153" ht="51.75">
      <c r="A153" s="36" t="s">
        <v>245</v>
      </c>
      <c r="B153" s="52" t="s">
        <v>246</v>
      </c>
      <c r="C153" s="55" t="s">
        <v>27</v>
      </c>
      <c r="D153" s="38">
        <v>31210.5</v>
      </c>
      <c r="E153" s="38"/>
      <c r="F153" s="39">
        <f t="shared" si="34"/>
        <v>31210.5</v>
      </c>
      <c r="G153" s="39"/>
      <c r="H153" s="39">
        <f t="shared" si="33"/>
        <v>31210.5</v>
      </c>
      <c r="I153" s="39"/>
      <c r="J153" s="39">
        <f t="shared" si="22"/>
        <v>31210.5</v>
      </c>
      <c r="K153" s="40"/>
      <c r="L153" s="39">
        <f t="shared" si="23"/>
        <v>31210.5</v>
      </c>
      <c r="M153" s="39">
        <v>0</v>
      </c>
      <c r="N153" s="39"/>
      <c r="O153" s="39">
        <f t="shared" si="24"/>
        <v>0</v>
      </c>
      <c r="P153" s="39"/>
      <c r="Q153" s="39">
        <f t="shared" si="25"/>
        <v>0</v>
      </c>
      <c r="R153" s="39"/>
      <c r="S153" s="39">
        <f t="shared" si="26"/>
        <v>0</v>
      </c>
      <c r="T153" s="40"/>
      <c r="U153" s="39">
        <f t="shared" si="27"/>
        <v>0</v>
      </c>
      <c r="V153" s="39">
        <v>0</v>
      </c>
      <c r="W153" s="39"/>
      <c r="X153" s="39">
        <f t="shared" si="28"/>
        <v>0</v>
      </c>
      <c r="Y153" s="39"/>
      <c r="Z153" s="39">
        <f t="shared" si="29"/>
        <v>0</v>
      </c>
      <c r="AA153" s="40"/>
      <c r="AB153" s="39">
        <f t="shared" si="30"/>
        <v>0</v>
      </c>
      <c r="AC153" s="5" t="s">
        <v>247</v>
      </c>
      <c r="AE153" s="54"/>
    </row>
    <row r="154" ht="51.75">
      <c r="A154" s="36" t="s">
        <v>248</v>
      </c>
      <c r="B154" s="52" t="s">
        <v>249</v>
      </c>
      <c r="C154" s="55" t="s">
        <v>27</v>
      </c>
      <c r="D154" s="38">
        <v>0</v>
      </c>
      <c r="E154" s="38"/>
      <c r="F154" s="39">
        <f t="shared" si="34"/>
        <v>0</v>
      </c>
      <c r="G154" s="39"/>
      <c r="H154" s="39">
        <f t="shared" si="33"/>
        <v>0</v>
      </c>
      <c r="I154" s="39"/>
      <c r="J154" s="39">
        <f t="shared" si="22"/>
        <v>0</v>
      </c>
      <c r="K154" s="40"/>
      <c r="L154" s="39">
        <f t="shared" si="23"/>
        <v>0</v>
      </c>
      <c r="M154" s="39">
        <v>32708.599999999999</v>
      </c>
      <c r="N154" s="39"/>
      <c r="O154" s="39">
        <f t="shared" si="24"/>
        <v>32708.599999999999</v>
      </c>
      <c r="P154" s="39"/>
      <c r="Q154" s="39">
        <f t="shared" si="25"/>
        <v>32708.599999999999</v>
      </c>
      <c r="R154" s="39"/>
      <c r="S154" s="39">
        <f t="shared" si="26"/>
        <v>32708.599999999999</v>
      </c>
      <c r="T154" s="40"/>
      <c r="U154" s="39">
        <f t="shared" si="27"/>
        <v>32708.599999999999</v>
      </c>
      <c r="V154" s="39">
        <v>0</v>
      </c>
      <c r="W154" s="39"/>
      <c r="X154" s="39">
        <f t="shared" si="28"/>
        <v>0</v>
      </c>
      <c r="Y154" s="39"/>
      <c r="Z154" s="39">
        <f t="shared" si="29"/>
        <v>0</v>
      </c>
      <c r="AA154" s="40"/>
      <c r="AB154" s="39">
        <f t="shared" si="30"/>
        <v>0</v>
      </c>
      <c r="AC154" s="5" t="s">
        <v>250</v>
      </c>
      <c r="AE154" s="54"/>
      <c r="AG154" s="1"/>
    </row>
    <row r="155" s="27" customFormat="1" ht="33.75" customHeight="1">
      <c r="A155" s="28"/>
      <c r="B155" s="29" t="s">
        <v>251</v>
      </c>
      <c r="C155" s="29"/>
      <c r="D155" s="31">
        <f>D15+D59+D90+D95+D126+D131+D149+D123</f>
        <v>5273844.6999999993</v>
      </c>
      <c r="E155" s="31">
        <f>E15+E59+E90+E95+E126+E131+E149+E123</f>
        <v>-32636.400000000001</v>
      </c>
      <c r="F155" s="32">
        <f t="shared" si="34"/>
        <v>5241208.2999999989</v>
      </c>
      <c r="G155" s="32">
        <f>G15+G59+G90+G95+G126+G131+G149+G123</f>
        <v>610706.37844000023</v>
      </c>
      <c r="H155" s="32">
        <f t="shared" si="33"/>
        <v>5851914.678439999</v>
      </c>
      <c r="I155" s="32">
        <f>I15+I59+I90+I95+I126+I131+I149+I123</f>
        <v>79762.992999999988</v>
      </c>
      <c r="J155" s="32">
        <f t="shared" si="22"/>
        <v>5931677.6714399988</v>
      </c>
      <c r="K155" s="33">
        <f>K15+K59+K90+K95+K126+K131+K149+K123</f>
        <v>137869.26627999981</v>
      </c>
      <c r="L155" s="32">
        <f t="shared" si="23"/>
        <v>6069546.9377199989</v>
      </c>
      <c r="M155" s="32">
        <f>M15+M59+M90+M95+M126+M131+M149+M123</f>
        <v>4877496</v>
      </c>
      <c r="N155" s="32">
        <f>N15+N59+N90+N95+N126+N131+N149+N123</f>
        <v>-135.30000000000001</v>
      </c>
      <c r="O155" s="32">
        <f t="shared" si="24"/>
        <v>4877360.7000000002</v>
      </c>
      <c r="P155" s="32">
        <f>P15+P59+P90+P95+P126+P131+P149+P123</f>
        <v>-269847.88099999999</v>
      </c>
      <c r="Q155" s="32">
        <f t="shared" si="25"/>
        <v>4607512.8190000001</v>
      </c>
      <c r="R155" s="32">
        <f>R15+R59+R90+R95+R126+R131+R149+R123</f>
        <v>-5553.0900000000001</v>
      </c>
      <c r="S155" s="32">
        <f t="shared" si="26"/>
        <v>4601959.7290000003</v>
      </c>
      <c r="T155" s="33">
        <f>T15+T59+T90+T95+T126+T131+T149+T123</f>
        <v>520508.45899999992</v>
      </c>
      <c r="U155" s="32">
        <f t="shared" si="27"/>
        <v>5122468.1880000001</v>
      </c>
      <c r="V155" s="32">
        <f>V15+V59+V90+V95+V126+V131+V149+V123</f>
        <v>4095356.8999999999</v>
      </c>
      <c r="W155" s="32">
        <f>W15+W59+W90+W95+W126+W131+W149+W123</f>
        <v>0</v>
      </c>
      <c r="X155" s="32">
        <f t="shared" si="28"/>
        <v>4095356.8999999999</v>
      </c>
      <c r="Y155" s="32">
        <f>Y15+Y59+Y90+Y95+Y126+Y131+Y149+Y123</f>
        <v>-231023.25400000002</v>
      </c>
      <c r="Z155" s="32">
        <f t="shared" si="29"/>
        <v>3864333.6459999997</v>
      </c>
      <c r="AA155" s="33">
        <f>AA15+AA59+AA90+AA95+AA126+AA131+AA149+AA123</f>
        <v>534714.84499999997</v>
      </c>
      <c r="AB155" s="32">
        <f t="shared" si="30"/>
        <v>4399048.4909999995</v>
      </c>
      <c r="AC155" s="34"/>
      <c r="AD155" s="35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</row>
    <row r="156" ht="17.25">
      <c r="A156" s="36"/>
      <c r="B156" s="96" t="s">
        <v>252</v>
      </c>
      <c r="C156" s="96"/>
      <c r="D156" s="38"/>
      <c r="E156" s="38"/>
      <c r="F156" s="39"/>
      <c r="G156" s="39"/>
      <c r="H156" s="39"/>
      <c r="I156" s="39"/>
      <c r="J156" s="39"/>
      <c r="K156" s="40"/>
      <c r="L156" s="39"/>
      <c r="M156" s="39"/>
      <c r="N156" s="39"/>
      <c r="O156" s="39"/>
      <c r="P156" s="39"/>
      <c r="Q156" s="39"/>
      <c r="R156" s="39"/>
      <c r="S156" s="39"/>
      <c r="T156" s="40"/>
      <c r="U156" s="39"/>
      <c r="V156" s="39"/>
      <c r="W156" s="39"/>
      <c r="X156" s="39"/>
      <c r="Y156" s="39"/>
      <c r="Z156" s="39"/>
      <c r="AA156" s="40"/>
      <c r="AB156" s="39"/>
      <c r="AE156" s="54"/>
    </row>
    <row r="157" ht="17.25">
      <c r="A157" s="36"/>
      <c r="B157" s="96" t="s">
        <v>126</v>
      </c>
      <c r="C157" s="96"/>
      <c r="D157" s="38">
        <f>D98</f>
        <v>119077</v>
      </c>
      <c r="E157" s="38">
        <f>E98</f>
        <v>0</v>
      </c>
      <c r="F157" s="39">
        <f t="shared" si="34"/>
        <v>119077</v>
      </c>
      <c r="G157" s="39">
        <f>G98</f>
        <v>0</v>
      </c>
      <c r="H157" s="39">
        <f t="shared" si="33"/>
        <v>119077</v>
      </c>
      <c r="I157" s="39">
        <f>I98</f>
        <v>0</v>
      </c>
      <c r="J157" s="39">
        <f t="shared" si="22"/>
        <v>119077</v>
      </c>
      <c r="K157" s="40">
        <f>K98</f>
        <v>0</v>
      </c>
      <c r="L157" s="39">
        <f>J157+K157</f>
        <v>119077</v>
      </c>
      <c r="M157" s="39">
        <f>M98</f>
        <v>30161.700000000001</v>
      </c>
      <c r="N157" s="39">
        <f>N98</f>
        <v>0</v>
      </c>
      <c r="O157" s="39">
        <f t="shared" si="24"/>
        <v>30161.700000000001</v>
      </c>
      <c r="P157" s="39">
        <f>P98</f>
        <v>0</v>
      </c>
      <c r="Q157" s="39">
        <f t="shared" si="25"/>
        <v>30161.700000000001</v>
      </c>
      <c r="R157" s="39">
        <f>R98</f>
        <v>0</v>
      </c>
      <c r="S157" s="39">
        <f t="shared" si="26"/>
        <v>30161.700000000001</v>
      </c>
      <c r="T157" s="40">
        <f>T98</f>
        <v>0</v>
      </c>
      <c r="U157" s="39">
        <f t="shared" si="27"/>
        <v>30161.700000000001</v>
      </c>
      <c r="V157" s="39">
        <f>V98</f>
        <v>0</v>
      </c>
      <c r="W157" s="39">
        <f>W98</f>
        <v>0</v>
      </c>
      <c r="X157" s="39">
        <f t="shared" si="28"/>
        <v>0</v>
      </c>
      <c r="Y157" s="39">
        <f>Y98</f>
        <v>0</v>
      </c>
      <c r="Z157" s="39">
        <f t="shared" si="29"/>
        <v>0</v>
      </c>
      <c r="AA157" s="40">
        <f>AA98</f>
        <v>0</v>
      </c>
      <c r="AB157" s="39">
        <f t="shared" si="30"/>
        <v>0</v>
      </c>
      <c r="AE157" s="54"/>
    </row>
    <row r="158" ht="17.25">
      <c r="A158" s="36"/>
      <c r="B158" s="97" t="s">
        <v>22</v>
      </c>
      <c r="C158" s="98"/>
      <c r="D158" s="38">
        <f>D18+D62</f>
        <v>2198272.5</v>
      </c>
      <c r="E158" s="38">
        <f>E18+E62</f>
        <v>0</v>
      </c>
      <c r="F158" s="39">
        <f t="shared" si="34"/>
        <v>2198272.5</v>
      </c>
      <c r="G158" s="39">
        <f>G18+G62</f>
        <v>0</v>
      </c>
      <c r="H158" s="39">
        <f t="shared" si="33"/>
        <v>2198272.5</v>
      </c>
      <c r="I158" s="39">
        <f>I18+I62</f>
        <v>0</v>
      </c>
      <c r="J158" s="39">
        <f t="shared" si="22"/>
        <v>2198272.5</v>
      </c>
      <c r="K158" s="40">
        <f>K18+K62</f>
        <v>-546186.19200000004</v>
      </c>
      <c r="L158" s="39">
        <f t="shared" si="23"/>
        <v>1652086.308</v>
      </c>
      <c r="M158" s="39">
        <f>M18+M62</f>
        <v>2440167.2999999998</v>
      </c>
      <c r="N158" s="39">
        <f>N18+N62</f>
        <v>0</v>
      </c>
      <c r="O158" s="39">
        <f t="shared" si="24"/>
        <v>2440167.2999999998</v>
      </c>
      <c r="P158" s="39">
        <f>P18+P62</f>
        <v>0</v>
      </c>
      <c r="Q158" s="39">
        <f t="shared" si="25"/>
        <v>2440167.2999999998</v>
      </c>
      <c r="R158" s="39">
        <f>R18+R62</f>
        <v>0</v>
      </c>
      <c r="S158" s="39">
        <f t="shared" si="26"/>
        <v>2440167.2999999998</v>
      </c>
      <c r="T158" s="40">
        <f>T18+T62</f>
        <v>-769620.179</v>
      </c>
      <c r="U158" s="39">
        <f t="shared" si="27"/>
        <v>1670547.1209999998</v>
      </c>
      <c r="V158" s="39">
        <f>V18+V62</f>
        <v>2017873.7999999998</v>
      </c>
      <c r="W158" s="39">
        <f>W18+W62</f>
        <v>0</v>
      </c>
      <c r="X158" s="39">
        <f t="shared" si="28"/>
        <v>2017873.7999999998</v>
      </c>
      <c r="Y158" s="39">
        <f>Y18+Y62</f>
        <v>0</v>
      </c>
      <c r="Z158" s="39">
        <f t="shared" si="29"/>
        <v>2017873.7999999998</v>
      </c>
      <c r="AA158" s="40">
        <f>AA18+AA62</f>
        <v>-174084.66200000001</v>
      </c>
      <c r="AB158" s="39">
        <f t="shared" si="30"/>
        <v>1843789.1379999998</v>
      </c>
      <c r="AE158" s="54"/>
    </row>
    <row r="159" ht="17.25">
      <c r="A159" s="36"/>
      <c r="B159" s="97" t="s">
        <v>23</v>
      </c>
      <c r="C159" s="98"/>
      <c r="D159" s="38">
        <f>D63</f>
        <v>217796.29999999999</v>
      </c>
      <c r="E159" s="38">
        <f>E63</f>
        <v>0</v>
      </c>
      <c r="F159" s="39">
        <f t="shared" si="34"/>
        <v>217796.29999999999</v>
      </c>
      <c r="G159" s="39">
        <f>G63</f>
        <v>0</v>
      </c>
      <c r="H159" s="39">
        <f t="shared" si="33"/>
        <v>217796.29999999999</v>
      </c>
      <c r="I159" s="39">
        <f>I63</f>
        <v>0</v>
      </c>
      <c r="J159" s="39">
        <f t="shared" si="22"/>
        <v>217796.29999999999</v>
      </c>
      <c r="K159" s="40">
        <f>K63+K19</f>
        <v>280651.40000000002</v>
      </c>
      <c r="L159" s="39">
        <f>J159+K159</f>
        <v>498447.70000000001</v>
      </c>
      <c r="M159" s="39">
        <f>M63</f>
        <v>218954.20000000001</v>
      </c>
      <c r="N159" s="39">
        <f>N63</f>
        <v>0</v>
      </c>
      <c r="O159" s="39">
        <f t="shared" si="24"/>
        <v>218954.20000000001</v>
      </c>
      <c r="P159" s="39">
        <f>P63</f>
        <v>0</v>
      </c>
      <c r="Q159" s="39">
        <f t="shared" si="25"/>
        <v>218954.20000000001</v>
      </c>
      <c r="R159" s="39">
        <f>R63</f>
        <v>0</v>
      </c>
      <c r="S159" s="39">
        <f t="shared" si="26"/>
        <v>218954.20000000001</v>
      </c>
      <c r="T159" s="40">
        <f>T63+T19</f>
        <v>671530.09999999998</v>
      </c>
      <c r="U159" s="99">
        <f>S159+T159</f>
        <v>890484.30000000005</v>
      </c>
      <c r="V159" s="39">
        <f>V63</f>
        <v>218954.20000000001</v>
      </c>
      <c r="W159" s="39">
        <f>W63</f>
        <v>0</v>
      </c>
      <c r="X159" s="39">
        <f t="shared" si="28"/>
        <v>218954.20000000001</v>
      </c>
      <c r="Y159" s="39">
        <f>Y63</f>
        <v>0</v>
      </c>
      <c r="Z159" s="39">
        <f t="shared" si="29"/>
        <v>218954.20000000001</v>
      </c>
      <c r="AA159" s="40">
        <f>AA63+AA19</f>
        <v>617168.09999999998</v>
      </c>
      <c r="AB159" s="39">
        <f>Z159+AA159</f>
        <v>836122.30000000005</v>
      </c>
      <c r="AE159" s="54"/>
    </row>
    <row r="160" ht="17.25">
      <c r="A160" s="36"/>
      <c r="B160" s="97" t="s">
        <v>24</v>
      </c>
      <c r="C160" s="98"/>
      <c r="D160" s="38"/>
      <c r="E160" s="38"/>
      <c r="F160" s="39"/>
      <c r="G160" s="39">
        <f>G20</f>
        <v>150210.70758000002</v>
      </c>
      <c r="H160" s="39">
        <f t="shared" si="33"/>
        <v>150210.70758000002</v>
      </c>
      <c r="I160" s="39">
        <f>I20</f>
        <v>0</v>
      </c>
      <c r="J160" s="39">
        <f t="shared" si="22"/>
        <v>150210.70758000002</v>
      </c>
      <c r="K160" s="40">
        <f>K20</f>
        <v>290108.38799999998</v>
      </c>
      <c r="L160" s="39">
        <f t="shared" si="23"/>
        <v>440319.09557999996</v>
      </c>
      <c r="M160" s="39"/>
      <c r="N160" s="39"/>
      <c r="O160" s="39"/>
      <c r="P160" s="39">
        <f>P20</f>
        <v>0</v>
      </c>
      <c r="Q160" s="39">
        <f t="shared" si="25"/>
        <v>0</v>
      </c>
      <c r="R160" s="39">
        <f>R20</f>
        <v>0</v>
      </c>
      <c r="S160" s="39">
        <f t="shared" si="26"/>
        <v>0</v>
      </c>
      <c r="T160" s="40">
        <f>T20</f>
        <v>0</v>
      </c>
      <c r="U160" s="39">
        <f t="shared" si="27"/>
        <v>0</v>
      </c>
      <c r="V160" s="39"/>
      <c r="W160" s="39"/>
      <c r="X160" s="39"/>
      <c r="Y160" s="39">
        <f>Y20</f>
        <v>0</v>
      </c>
      <c r="Z160" s="39">
        <f t="shared" si="29"/>
        <v>0</v>
      </c>
      <c r="AA160" s="40">
        <f>AA20</f>
        <v>0</v>
      </c>
      <c r="AB160" s="39">
        <f t="shared" si="30"/>
        <v>0</v>
      </c>
      <c r="AE160" s="54"/>
    </row>
    <row r="161" ht="17.25">
      <c r="A161" s="36"/>
      <c r="B161" s="96" t="s">
        <v>253</v>
      </c>
      <c r="C161" s="96"/>
      <c r="D161" s="100"/>
      <c r="E161" s="100"/>
      <c r="F161" s="101"/>
      <c r="G161" s="101"/>
      <c r="H161" s="101"/>
      <c r="I161" s="101"/>
      <c r="J161" s="101"/>
      <c r="K161" s="102"/>
      <c r="L161" s="101"/>
      <c r="M161" s="39"/>
      <c r="N161" s="39"/>
      <c r="O161" s="39"/>
      <c r="P161" s="39"/>
      <c r="Q161" s="39"/>
      <c r="R161" s="39"/>
      <c r="S161" s="39"/>
      <c r="T161" s="40"/>
      <c r="U161" s="39"/>
      <c r="V161" s="39"/>
      <c r="W161" s="39"/>
      <c r="X161" s="39"/>
      <c r="Y161" s="39"/>
      <c r="Z161" s="39"/>
      <c r="AA161" s="40"/>
      <c r="AB161" s="39"/>
      <c r="AE161" s="54"/>
    </row>
    <row r="162" ht="17.25">
      <c r="A162" s="36"/>
      <c r="B162" s="103" t="s">
        <v>254</v>
      </c>
      <c r="C162" s="103"/>
      <c r="D162" s="38">
        <f>D21+D29+D35+D43+D49+D50+D64+D65+D66+D67+D68+D69+D72+D73+D78+D91+D127+D128+D132+D133+D134+D135+D136+D137+D138+D139+D140+D141+D142+D143+D144+D145+D150+D151+D152+D153+D154</f>
        <v>2551684.4999999991</v>
      </c>
      <c r="E162" s="38">
        <f>E21+E29+E35+E43+E49+E50+E64+E65+E66+E67+E68+E69+E72+E73+E78+E91+E127+E128+E132+E133+E134+E135+E136+E137+E138+E139+E140+E141+E142+E143+E144+E145+E150+E151+E152+E153+E154</f>
        <v>0</v>
      </c>
      <c r="F162" s="39">
        <f t="shared" si="34"/>
        <v>2551684.4999999991</v>
      </c>
      <c r="G162" s="99">
        <f>G21+G29+G35+G43+G49+G50+G64+G65+G66+G67+G68+G69+G72+G73+G78+G91+G127+G128+G132+G133+G134+G135+G136+G137+G138+G139+G140+G141+G142+G143+G144+G145+G150+G151+G152+G153+G154+G51+G54+G57+G58+G88+G129+G146+G147+G148+G125+G130</f>
        <v>220740.05675999998</v>
      </c>
      <c r="H162" s="39">
        <f t="shared" si="33"/>
        <v>2772424.5567599991</v>
      </c>
      <c r="I162" s="39">
        <f>I21+I29+I35+I43+I49+I50+I64+I65+I66+I67+I68+I69+I72+I73+I78+I91+I127+I128+I132+I133+I134+I135+I136+I137+I138+I139+I140+I141+I142+I143+I144+I145+I150+I151+I152+I153+I154+I51+I54+I57+I58+I88+I129+I146+I147+I148+I125+I130</f>
        <v>0</v>
      </c>
      <c r="J162" s="39">
        <f t="shared" si="22"/>
        <v>2772424.5567599991</v>
      </c>
      <c r="K162" s="40">
        <f>K21+K29+K35+K43+K49+K50+K64+K65+K66+K67+K68+K69+K72+K73+K78+K91+K127+K128+K132+K133+K134+K135+K136+K137+K138+K139+K140+K141+K142+K143+K144+K145+K150+K151+K152+K153+K154+K51+K54+K57+K58+K88+K129+K146+K147+K148+K125+K130+K89</f>
        <v>-295201.80172000005</v>
      </c>
      <c r="L162" s="39">
        <f t="shared" si="23"/>
        <v>2477222.7550399993</v>
      </c>
      <c r="M162" s="39">
        <f>M21+M29+M35+M43+M49+M50+M64+M65+M66+M67+M68+M69+M72+M73+M78+M91+M127+M128+M132+M133+M134+M135+M136+M137+M138+M139+M140+M141+M142+M143+M144+M145+M150+M151+M152+M153+M154</f>
        <v>2829685</v>
      </c>
      <c r="N162" s="39">
        <f>N21+N29+N35+N43+N49+N50+N64+N65+N66+N67+N68+N69+N72+N73+N78+N91+N127+N128+N132+N133+N134+N135+N136+N137+N138+N139+N140+N141+N142+N143+N144+N145+N150+N151+N152+N153+N154</f>
        <v>0</v>
      </c>
      <c r="O162" s="39">
        <f t="shared" si="24"/>
        <v>2829685</v>
      </c>
      <c r="P162" s="99">
        <f>P21+P29+P35+P43+P49+P50+P64+P65+P66+P67+P68+P69+P72+P73+P78+P91+P127+P128+P132+P133+P134+P135+P136+P137+P138+P139+P140+P141+P142+P143+P144+P145+P150+P151+P152+P153+P154+P51+P54+P57+P58+P88+P129+P146+P147+P148+P125+P130</f>
        <v>-313169.79999999999</v>
      </c>
      <c r="Q162" s="39">
        <f t="shared" si="25"/>
        <v>2516515.2000000002</v>
      </c>
      <c r="R162" s="39">
        <f>R21+R29+R35+R43+R49+R50+R64+R65+R66+R67+R68+R69+R72+R73+R78+R91+R127+R128+R132+R133+R134+R135+R136+R137+R138+R139+R140+R141+R142+R143+R144+R145+R150+R151+R152+R153+R154+R51+R54+R57+R58+R88+R129+R146+R147+R148+R125+R130</f>
        <v>0</v>
      </c>
      <c r="S162" s="39">
        <f t="shared" si="26"/>
        <v>2516515.2000000002</v>
      </c>
      <c r="T162" s="40">
        <f>T21+T29+T35+T43+T49+T50+T64+T65+T66+T67+T68+T69+T72+T73+T78+T91+T127+T128+T132+T133+T134+T135+T136+T137+T138+T139+T140+T141+T142+T143+T144+T145+T150+T151+T152+T153+T154+T51+T54+T57+T58+T88+T129+T146+T147+T148+T125+T130+T89</f>
        <v>171158.83699999997</v>
      </c>
      <c r="U162" s="39">
        <f t="shared" si="27"/>
        <v>2687674.037</v>
      </c>
      <c r="V162" s="39">
        <f>V21+V29+V35+V43+V49+V50+V64+V65+V66+V67+V68+V69+V72+V73+V78+V91+V127+V128+V132+V133+V134+V135+V136+V137+V138+V139+V140+V141+V142+V143+V144+V145+V150+V151+V152+V153+V154</f>
        <v>1653713.6999999995</v>
      </c>
      <c r="W162" s="39">
        <f>W21+W29+W35+W43+W49+W50+W64+W65+W66+W67+W68+W69+W72+W73+W78+W91+W127+W128+W132+W133+W134+W135+W136+W137+W138+W139+W140+W141+W142+W143+W144+W145+W150+W151+W152+W153+W154</f>
        <v>0</v>
      </c>
      <c r="X162" s="39">
        <f t="shared" si="28"/>
        <v>1653713.6999999995</v>
      </c>
      <c r="Y162" s="99">
        <f>Y21+Y29+Y35+Y43+Y49+Y50+Y64+Y65+Y66+Y67+Y68+Y69+Y72+Y73+Y78+Y91+Y127+Y128+Y132+Y133+Y134+Y135+Y136+Y137+Y138+Y139+Y140+Y141+Y142+Y143+Y144+Y145+Y150+Y151+Y152+Y153+Y154+Y51+Y54+Y57+Y58+Y88+Y129+Y146+Y147+Y148+Y125+Y130</f>
        <v>0.035999999999999997</v>
      </c>
      <c r="Z162" s="39">
        <f t="shared" si="29"/>
        <v>1653713.7359999996</v>
      </c>
      <c r="AA162" s="40">
        <f>AA21+AA29+AA35+AA43+AA49+AA50+AA64+AA65+AA66+AA67+AA68+AA69+AA72+AA73+AA78+AA91+AA127+AA128+AA132+AA133+AA134+AA135+AA136+AA137+AA138+AA139+AA140+AA141+AA142+AA143+AA144+AA145+AA150+AA151+AA152+AA153+AA154+AA51+AA54+AA57+AA58+AA88+AA129+AA146+AA147+AA148+AA125+AA130+AA89</f>
        <v>443526.96499999997</v>
      </c>
      <c r="AB162" s="39">
        <f t="shared" si="30"/>
        <v>2097240.7009999994</v>
      </c>
      <c r="AE162" s="54"/>
    </row>
    <row r="163" ht="17.25">
      <c r="A163" s="36"/>
      <c r="B163" s="103" t="s">
        <v>32</v>
      </c>
      <c r="C163" s="103"/>
      <c r="D163" s="38">
        <f>D25+D40+D48</f>
        <v>67728.399999999994</v>
      </c>
      <c r="E163" s="38">
        <f>E25+E40+E48</f>
        <v>0</v>
      </c>
      <c r="F163" s="39">
        <f t="shared" si="34"/>
        <v>67728.399999999994</v>
      </c>
      <c r="G163" s="39">
        <f>G25+G40+G48</f>
        <v>0</v>
      </c>
      <c r="H163" s="39">
        <f t="shared" si="33"/>
        <v>67728.399999999994</v>
      </c>
      <c r="I163" s="39">
        <f>I25+I40+I48</f>
        <v>0</v>
      </c>
      <c r="J163" s="39">
        <f t="shared" si="22"/>
        <v>67728.399999999994</v>
      </c>
      <c r="K163" s="40">
        <f>K25+K40+K48</f>
        <v>0</v>
      </c>
      <c r="L163" s="39">
        <f t="shared" si="23"/>
        <v>67728.399999999994</v>
      </c>
      <c r="M163" s="39">
        <f>M25+M40+M48</f>
        <v>54620.699999999997</v>
      </c>
      <c r="N163" s="39">
        <f>N25+N40+N48</f>
        <v>0</v>
      </c>
      <c r="O163" s="39">
        <f t="shared" si="24"/>
        <v>54620.699999999997</v>
      </c>
      <c r="P163" s="39">
        <f>P25+P40+P48</f>
        <v>0</v>
      </c>
      <c r="Q163" s="39">
        <f t="shared" si="25"/>
        <v>54620.699999999997</v>
      </c>
      <c r="R163" s="39">
        <f>R25+R40+R48</f>
        <v>0</v>
      </c>
      <c r="S163" s="39">
        <f t="shared" si="26"/>
        <v>54620.699999999997</v>
      </c>
      <c r="T163" s="40">
        <f>T25+T40+T48</f>
        <v>7.2759576141834259e-12</v>
      </c>
      <c r="U163" s="39">
        <f t="shared" si="27"/>
        <v>54620.700000000004</v>
      </c>
      <c r="V163" s="39">
        <f>V25+V40+V48</f>
        <v>0</v>
      </c>
      <c r="W163" s="39">
        <f>W25+W40+W48</f>
        <v>0</v>
      </c>
      <c r="X163" s="39">
        <f t="shared" si="28"/>
        <v>0</v>
      </c>
      <c r="Y163" s="39">
        <f>Y25+Y40+Y48</f>
        <v>0</v>
      </c>
      <c r="Z163" s="39">
        <f t="shared" si="29"/>
        <v>0</v>
      </c>
      <c r="AA163" s="40">
        <f>AA25+AA40+AA48</f>
        <v>0</v>
      </c>
      <c r="AB163" s="39">
        <f t="shared" si="30"/>
        <v>0</v>
      </c>
      <c r="AE163" s="54"/>
    </row>
    <row r="164" ht="17.25">
      <c r="A164" s="36"/>
      <c r="B164" s="104" t="s">
        <v>94</v>
      </c>
      <c r="C164" s="105"/>
      <c r="D164" s="38">
        <f>D74+D81+D84</f>
        <v>1499932.6000000001</v>
      </c>
      <c r="E164" s="38">
        <f>E74+E81+E84</f>
        <v>0</v>
      </c>
      <c r="F164" s="39">
        <f t="shared" si="34"/>
        <v>1499932.6000000001</v>
      </c>
      <c r="G164" s="39">
        <f>G74+G81+G84</f>
        <v>333642.24808000005</v>
      </c>
      <c r="H164" s="39">
        <f t="shared" si="33"/>
        <v>1833574.8480800001</v>
      </c>
      <c r="I164" s="39">
        <f>I74+I81+I84</f>
        <v>40856.745559999996</v>
      </c>
      <c r="J164" s="39">
        <f t="shared" si="22"/>
        <v>1874431.5936400001</v>
      </c>
      <c r="K164" s="40">
        <f>K74+K81+K84</f>
        <v>609208.56999999995</v>
      </c>
      <c r="L164" s="39">
        <f t="shared" si="23"/>
        <v>2483640.1636399999</v>
      </c>
      <c r="M164" s="39">
        <f>M74+M81+M84</f>
        <v>1471214.3999999999</v>
      </c>
      <c r="N164" s="39">
        <f>N74+N81+N84</f>
        <v>0</v>
      </c>
      <c r="O164" s="39">
        <f t="shared" si="24"/>
        <v>1471214.3999999999</v>
      </c>
      <c r="P164" s="39">
        <f>P74+P81+P84</f>
        <v>0</v>
      </c>
      <c r="Q164" s="39">
        <f t="shared" si="25"/>
        <v>1471214.3999999999</v>
      </c>
      <c r="R164" s="39">
        <f>R74+R81+R84</f>
        <v>0</v>
      </c>
      <c r="S164" s="39">
        <f t="shared" si="26"/>
        <v>1471214.3999999999</v>
      </c>
      <c r="T164" s="40">
        <f>T74+T81+T84</f>
        <v>0</v>
      </c>
      <c r="U164" s="39">
        <f t="shared" si="27"/>
        <v>1471214.3999999999</v>
      </c>
      <c r="V164" s="39">
        <f>V74+V81+V84</f>
        <v>1560969.7999999998</v>
      </c>
      <c r="W164" s="39">
        <f>W74+W81+W84</f>
        <v>0</v>
      </c>
      <c r="X164" s="39">
        <f t="shared" si="28"/>
        <v>1560969.7999999998</v>
      </c>
      <c r="Y164" s="39">
        <f>Y74+Y81+Y84</f>
        <v>-231023.29000000001</v>
      </c>
      <c r="Z164" s="39">
        <f t="shared" si="29"/>
        <v>1329946.5099999998</v>
      </c>
      <c r="AA164" s="40">
        <f>AA74+AA81+AA84</f>
        <v>0</v>
      </c>
      <c r="AB164" s="39">
        <f t="shared" si="30"/>
        <v>1329946.5099999998</v>
      </c>
      <c r="AE164" s="54"/>
    </row>
    <row r="165" ht="17.25">
      <c r="A165" s="36"/>
      <c r="B165" s="97" t="s">
        <v>255</v>
      </c>
      <c r="C165" s="105"/>
      <c r="D165" s="38">
        <f>D92+D99+D103+D104+D105+D106+D107+D108+D109+D113</f>
        <v>876308.20000000007</v>
      </c>
      <c r="E165" s="38">
        <f>E92+E99+E103+E104+E105+E106+E107+E108+E109+E113</f>
        <v>-32636.400000000001</v>
      </c>
      <c r="F165" s="39">
        <f t="shared" si="34"/>
        <v>843671.80000000005</v>
      </c>
      <c r="G165" s="39">
        <f>G92+G99+G103+G104+G105+G106+G107+G108+G109+G113+G117+G118+G119+G120+G121</f>
        <v>42664.073599999996</v>
      </c>
      <c r="H165" s="39">
        <f t="shared" si="33"/>
        <v>886335.87360000005</v>
      </c>
      <c r="I165" s="39">
        <f>I92+I99+I103+I104+I105+I106+I107+I108+I109+I113+I117+I118+I119+I120+I121</f>
        <v>38906.247439999999</v>
      </c>
      <c r="J165" s="39">
        <f t="shared" si="22"/>
        <v>925242.12104</v>
      </c>
      <c r="K165" s="40">
        <f>K92+K99+K103+K104+K105+K106+K107+K108+K109+K113+K117+K118+K119+K120+K121+K94</f>
        <v>-276137.50200000004</v>
      </c>
      <c r="L165" s="39">
        <f t="shared" si="23"/>
        <v>649104.61904000002</v>
      </c>
      <c r="M165" s="39">
        <f>M92+M99+M103+M104+M105+M106+M107+M108+M109+M113</f>
        <v>521975.90000000002</v>
      </c>
      <c r="N165" s="39">
        <f>N92+N99+N103+N104+N105+N106+N107+N108+N109+N113</f>
        <v>-135.30000000000001</v>
      </c>
      <c r="O165" s="39">
        <f t="shared" si="24"/>
        <v>521840.60000000003</v>
      </c>
      <c r="P165" s="39">
        <f>P92+P99+P103+P104+P105+P106+P107+P108+P109+P113+P117+P118+P119+P120+P121</f>
        <v>43321.919000000002</v>
      </c>
      <c r="Q165" s="39">
        <f t="shared" si="25"/>
        <v>565162.51900000009</v>
      </c>
      <c r="R165" s="39">
        <f>R92+R99+R103+R104+R105+R106+R107+R108+R109+R113+R117+R118+R119+R120+R121</f>
        <v>-5553.0900000000001</v>
      </c>
      <c r="S165" s="39">
        <f t="shared" si="26"/>
        <v>559609.42900000012</v>
      </c>
      <c r="T165" s="40">
        <f>T92+T99+T103+T104+T105+T106+T107+T108+T109+T113+T117+T118+T119+T120+T121+T94</f>
        <v>349349.62199999997</v>
      </c>
      <c r="U165" s="39">
        <f t="shared" si="27"/>
        <v>908959.05100000009</v>
      </c>
      <c r="V165" s="39">
        <f>V92+V99+V103+V104+V105+V106+V107+V108+V109+V113</f>
        <v>880673.39999999991</v>
      </c>
      <c r="W165" s="39">
        <f>W92+W99+W103+W104+W105+W106+W107+W108+W109+W113</f>
        <v>0</v>
      </c>
      <c r="X165" s="39">
        <f t="shared" si="28"/>
        <v>880673.39999999991</v>
      </c>
      <c r="Y165" s="39">
        <f>Y92+Y99+Y103+Y104+Y105+Y106+Y107+Y108+Y109+Y113+Y117+Y118+Y119+Y120+Y121</f>
        <v>0</v>
      </c>
      <c r="Z165" s="39">
        <f t="shared" si="29"/>
        <v>880673.39999999991</v>
      </c>
      <c r="AA165" s="40">
        <f>AA92+AA99+AA103+AA104+AA105+AA106+AA107+AA108+AA109+AA113+AA117+AA118+AA119+AA120+AA121+AA94</f>
        <v>91187.880000000005</v>
      </c>
      <c r="AB165" s="39">
        <f t="shared" si="30"/>
        <v>971861.27999999991</v>
      </c>
      <c r="AE165" s="54"/>
    </row>
    <row r="166" ht="17.25">
      <c r="A166" s="36"/>
      <c r="B166" s="105" t="s">
        <v>81</v>
      </c>
      <c r="C166" s="105"/>
      <c r="D166" s="38">
        <f>D70+D71</f>
        <v>18191</v>
      </c>
      <c r="E166" s="38">
        <f>E70+E71</f>
        <v>0</v>
      </c>
      <c r="F166" s="39">
        <f t="shared" si="34"/>
        <v>18191</v>
      </c>
      <c r="G166" s="39">
        <f>G70+G71+G93</f>
        <v>13660</v>
      </c>
      <c r="H166" s="39">
        <f t="shared" si="33"/>
        <v>31851</v>
      </c>
      <c r="I166" s="39">
        <f>I70+I71+I93</f>
        <v>0</v>
      </c>
      <c r="J166" s="39">
        <f t="shared" si="22"/>
        <v>31851</v>
      </c>
      <c r="K166" s="40">
        <f>K70+K71+K93+K122</f>
        <v>100000</v>
      </c>
      <c r="L166" s="39">
        <f t="shared" si="23"/>
        <v>131851</v>
      </c>
      <c r="M166" s="39">
        <f>M70+M71</f>
        <v>0</v>
      </c>
      <c r="N166" s="39">
        <f>N70+N71</f>
        <v>0</v>
      </c>
      <c r="O166" s="39">
        <f t="shared" si="24"/>
        <v>0</v>
      </c>
      <c r="P166" s="39">
        <f>P70+P71+P93</f>
        <v>0</v>
      </c>
      <c r="Q166" s="39">
        <f t="shared" si="25"/>
        <v>0</v>
      </c>
      <c r="R166" s="39">
        <f>R70+R71+R93</f>
        <v>0</v>
      </c>
      <c r="S166" s="39">
        <f t="shared" si="26"/>
        <v>0</v>
      </c>
      <c r="T166" s="40">
        <f>T70+T71+T93+T122</f>
        <v>0</v>
      </c>
      <c r="U166" s="39">
        <f t="shared" si="27"/>
        <v>0</v>
      </c>
      <c r="V166" s="39">
        <f>V70+V71</f>
        <v>0</v>
      </c>
      <c r="W166" s="39">
        <f>W70+W71</f>
        <v>0</v>
      </c>
      <c r="X166" s="39">
        <f t="shared" si="28"/>
        <v>0</v>
      </c>
      <c r="Y166" s="39">
        <f>Y70+Y71+Y93</f>
        <v>0</v>
      </c>
      <c r="Z166" s="39">
        <f t="shared" si="29"/>
        <v>0</v>
      </c>
      <c r="AA166" s="40">
        <f>AA70+AA71+AA93+AA122</f>
        <v>0</v>
      </c>
      <c r="AB166" s="39">
        <f t="shared" si="30"/>
        <v>0</v>
      </c>
    </row>
    <row r="167" ht="17.25">
      <c r="A167" s="106"/>
      <c r="B167" s="107" t="s">
        <v>170</v>
      </c>
      <c r="C167" s="107"/>
      <c r="D167" s="38">
        <f>D124</f>
        <v>260000</v>
      </c>
      <c r="E167" s="38">
        <f>E124</f>
        <v>0</v>
      </c>
      <c r="F167" s="39">
        <f t="shared" si="34"/>
        <v>260000</v>
      </c>
      <c r="G167" s="39">
        <f>G124</f>
        <v>0</v>
      </c>
      <c r="H167" s="39">
        <f t="shared" si="33"/>
        <v>260000</v>
      </c>
      <c r="I167" s="39">
        <f>I124</f>
        <v>0</v>
      </c>
      <c r="J167" s="39">
        <f t="shared" si="22"/>
        <v>260000</v>
      </c>
      <c r="K167" s="40">
        <f>K124</f>
        <v>0</v>
      </c>
      <c r="L167" s="39">
        <f t="shared" si="23"/>
        <v>260000</v>
      </c>
      <c r="M167" s="39">
        <f>M124</f>
        <v>0</v>
      </c>
      <c r="N167" s="39">
        <f>N124</f>
        <v>0</v>
      </c>
      <c r="O167" s="39">
        <f t="shared" si="24"/>
        <v>0</v>
      </c>
      <c r="P167" s="39">
        <f>P124</f>
        <v>0</v>
      </c>
      <c r="Q167" s="39">
        <f t="shared" si="25"/>
        <v>0</v>
      </c>
      <c r="R167" s="39">
        <f>R124</f>
        <v>0</v>
      </c>
      <c r="S167" s="39">
        <f t="shared" si="26"/>
        <v>0</v>
      </c>
      <c r="T167" s="40">
        <f>T124</f>
        <v>0</v>
      </c>
      <c r="U167" s="39">
        <f t="shared" si="27"/>
        <v>0</v>
      </c>
      <c r="V167" s="39">
        <f>V124</f>
        <v>0</v>
      </c>
      <c r="W167" s="39">
        <f>W124</f>
        <v>0</v>
      </c>
      <c r="X167" s="39">
        <f t="shared" si="28"/>
        <v>0</v>
      </c>
      <c r="Y167" s="39">
        <f>Y124</f>
        <v>0</v>
      </c>
      <c r="Z167" s="39">
        <f t="shared" si="29"/>
        <v>0</v>
      </c>
      <c r="AA167" s="40">
        <f>AA124</f>
        <v>0</v>
      </c>
      <c r="AB167" s="39">
        <f t="shared" si="30"/>
        <v>0</v>
      </c>
    </row>
    <row r="168">
      <c r="D168" s="108"/>
      <c r="E168" s="108"/>
      <c r="F168" s="108"/>
      <c r="G168" s="108"/>
      <c r="H168" s="108"/>
      <c r="I168" s="108"/>
      <c r="J168" s="108"/>
      <c r="K168" s="109"/>
      <c r="L168" s="108"/>
      <c r="M168" s="108"/>
      <c r="N168" s="108"/>
      <c r="O168" s="108"/>
      <c r="P168" s="108"/>
      <c r="Q168" s="108"/>
      <c r="R168" s="108"/>
      <c r="S168" s="108"/>
      <c r="T168" s="109"/>
      <c r="U168" s="108"/>
      <c r="V168" s="108"/>
      <c r="W168" s="108"/>
      <c r="X168" s="108"/>
      <c r="Y168" s="108"/>
      <c r="Z168" s="108"/>
      <c r="AA168" s="109"/>
      <c r="AB168" s="108"/>
    </row>
    <row r="169">
      <c r="D169" s="3"/>
      <c r="E169" s="3"/>
      <c r="G169" s="3"/>
      <c r="M169" s="3"/>
      <c r="N169" s="3"/>
      <c r="P169" s="3"/>
      <c r="V169" s="3"/>
      <c r="W169" s="3"/>
      <c r="Y169" s="3"/>
    </row>
    <row r="170">
      <c r="D170" s="3"/>
      <c r="E170" s="3"/>
      <c r="G170" s="3"/>
      <c r="M170" s="3"/>
      <c r="N170" s="3"/>
      <c r="P170" s="3"/>
      <c r="V170" s="3"/>
      <c r="W170" s="3"/>
      <c r="Y170" s="3"/>
    </row>
    <row r="171">
      <c r="D171" s="3"/>
      <c r="E171" s="3"/>
      <c r="G171" s="3"/>
      <c r="M171" s="3"/>
      <c r="N171" s="3"/>
      <c r="P171" s="3"/>
      <c r="V171" s="3"/>
      <c r="W171" s="3"/>
      <c r="Y171" s="3"/>
    </row>
    <row r="172">
      <c r="D172" s="3"/>
      <c r="E172" s="3"/>
      <c r="G172" s="3"/>
      <c r="M172" s="3"/>
      <c r="N172" s="3"/>
      <c r="P172" s="3"/>
      <c r="V172" s="3"/>
      <c r="W172" s="3"/>
      <c r="Y172" s="3"/>
    </row>
    <row r="173">
      <c r="D173" s="3"/>
      <c r="E173" s="3"/>
      <c r="G173" s="3"/>
      <c r="M173" s="3"/>
      <c r="N173" s="3"/>
      <c r="P173" s="3"/>
      <c r="V173" s="3"/>
      <c r="W173" s="3"/>
      <c r="Y173" s="3"/>
    </row>
    <row r="174">
      <c r="D174" s="3"/>
      <c r="E174" s="3"/>
      <c r="G174" s="3"/>
      <c r="M174" s="3"/>
      <c r="N174" s="3"/>
      <c r="P174" s="3"/>
      <c r="V174" s="3"/>
      <c r="W174" s="3"/>
      <c r="Y174" s="3"/>
    </row>
    <row r="175">
      <c r="W175" s="3"/>
    </row>
    <row r="176">
      <c r="D176" s="3"/>
      <c r="E176" s="3"/>
      <c r="G176" s="3"/>
      <c r="M176" s="3"/>
      <c r="N176" s="3"/>
      <c r="P176" s="3"/>
      <c r="V176" s="3"/>
      <c r="W176" s="3"/>
      <c r="Y176" s="3"/>
    </row>
    <row r="177" ht="12.75">
      <c r="D177" s="3"/>
      <c r="E177" s="3"/>
      <c r="G177" s="3"/>
      <c r="M177" s="3"/>
      <c r="N177" s="3"/>
      <c r="P177" s="3"/>
      <c r="V177" s="3"/>
      <c r="W177" s="3"/>
      <c r="Y177" s="3"/>
    </row>
    <row r="178">
      <c r="D178" s="3"/>
      <c r="E178" s="3"/>
      <c r="G178" s="3"/>
      <c r="M178" s="3"/>
      <c r="N178" s="3"/>
      <c r="P178" s="3"/>
      <c r="V178" s="3"/>
      <c r="W178" s="3"/>
      <c r="Y178" s="3"/>
    </row>
    <row r="179">
      <c r="D179" s="3"/>
      <c r="E179" s="3"/>
      <c r="G179" s="3"/>
      <c r="M179" s="3"/>
      <c r="N179" s="3"/>
      <c r="P179" s="3"/>
      <c r="V179" s="3"/>
      <c r="W179" s="3"/>
      <c r="Y179" s="3"/>
    </row>
    <row r="180">
      <c r="D180" s="3"/>
      <c r="E180" s="3"/>
      <c r="G180" s="3"/>
      <c r="M180" s="3"/>
      <c r="N180" s="3"/>
      <c r="P180" s="3"/>
      <c r="V180" s="3"/>
      <c r="W180" s="3"/>
      <c r="Y180" s="3"/>
    </row>
    <row r="181" ht="12.75">
      <c r="D181" s="3"/>
      <c r="E181" s="3"/>
      <c r="G181" s="3"/>
      <c r="M181" s="3"/>
      <c r="N181" s="3"/>
      <c r="P181" s="3"/>
      <c r="V181" s="3"/>
      <c r="W181" s="3"/>
      <c r="Y181" s="3"/>
    </row>
    <row r="182">
      <c r="W182" s="3"/>
    </row>
    <row r="183">
      <c r="W183" s="3"/>
    </row>
    <row r="184">
      <c r="W184" s="3"/>
    </row>
    <row r="185">
      <c r="W185" s="3"/>
    </row>
    <row r="186">
      <c r="W186" s="3"/>
    </row>
    <row r="187">
      <c r="W187" s="3"/>
    </row>
  </sheetData>
  <autoFilter ref="A14:AE167">
    <filterColumn colId="29">
      <filters blank="1"/>
    </filterColumn>
  </autoFilter>
  <mergeCells count="47">
    <mergeCell ref="A9:AB9"/>
    <mergeCell ref="A10:AB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B14"/>
    <mergeCell ref="A25:A30"/>
    <mergeCell ref="A40:A43"/>
    <mergeCell ref="A48:A49"/>
    <mergeCell ref="B48:B49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</mergeCells>
  <printOptions headings="0" gridLines="0"/>
  <pageMargins left="0.23622047244094491" right="0.15748031496062992" top="0.39370078740157477" bottom="0.55118110236220474" header="0.51181102362204722" footer="0.11811023622047245"/>
  <pageSetup paperSize="9" scale="64" firstPageNumber="1" fitToWidth="1" fitToHeight="0" pageOrder="downThenOver" orientation="portrait" usePrinterDefaults="1" blackAndWhite="0" draft="0" cellComments="none" useFirstPageNumber="1" errors="displayed" horizontalDpi="2147483648" verticalDpi="2147483648" copies="1"/>
  <headerFooter>
    <oddFooter>&amp;R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Company>Департамент финансов администрации г.Перми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revision>88</cp:revision>
  <dcterms:created xsi:type="dcterms:W3CDTF">2014-02-04T08:37:28Z</dcterms:created>
  <dcterms:modified xsi:type="dcterms:W3CDTF">2025-04-01T11:15:41Z</dcterms:modified>
</cp:coreProperties>
</file>